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13_ncr:1_{89C40856-5A21-4799-8C48-86735760BF30}" xr6:coauthVersionLast="47" xr6:coauthVersionMax="47" xr10:uidLastSave="{00000000-0000-0000-0000-000000000000}"/>
  <bookViews>
    <workbookView xWindow="-120" yWindow="-120" windowWidth="29040" windowHeight="15720" tabRatio="821" activeTab="5" xr2:uid="{00000000-000D-0000-FFFF-FFFF00000000}"/>
  </bookViews>
  <sheets>
    <sheet name="はじめに" sheetId="48" r:id="rId1"/>
    <sheet name="実績表紙" sheetId="54" r:id="rId2"/>
    <sheet name="実績事業所" sheetId="52" r:id="rId3"/>
    <sheet name="実績排出量" sheetId="34" r:id="rId4"/>
    <sheet name="実績代替" sheetId="57" r:id="rId5"/>
    <sheet name="実績措置" sheetId="53" r:id="rId6"/>
    <sheet name="使用状況表紙" sheetId="60" r:id="rId7"/>
    <sheet name="排出係数" sheetId="56" r:id="rId8"/>
    <sheet name="産業分類表" sheetId="58" r:id="rId9"/>
    <sheet name="連絡事項" sheetId="65" r:id="rId10"/>
    <sheet name="実績値" sheetId="63" state="hidden" r:id="rId11"/>
  </sheets>
  <definedNames>
    <definedName name="_xlnm._FilterDatabase" localSheetId="10" hidden="1">実績値!$A$2:$BH$2</definedName>
    <definedName name="_xlnm._FilterDatabase" localSheetId="3" hidden="1">実績排出量!$A$15:$CV$15</definedName>
    <definedName name="_xlnm._FilterDatabase" localSheetId="7" hidden="1">排出係数!$T$3:$AB$1136</definedName>
    <definedName name="Jナンバー分類">実績排出量!$CF$17:$CF$22</definedName>
    <definedName name="Jバス">実績排出量!$CI$17:$CI$18</definedName>
    <definedName name="J車種重量">実績排出量!$AM$16:$AM$1015</definedName>
    <definedName name="J小型貨物">実績排出量!$CH$17</definedName>
    <definedName name="J乗用">実績排出量!$CK$17</definedName>
    <definedName name="J特殊">実績排出量!$CL$17</definedName>
    <definedName name="J特種">実績排出量!$CJ$17:$CJ$18</definedName>
    <definedName name="J普通貨物">実績排出量!$CG$17</definedName>
    <definedName name="_xlnm.Print_Area" localSheetId="6">使用状況表紙!$A$1:$X$40</definedName>
    <definedName name="_xlnm.Print_Area" localSheetId="2">実績事業所!$A$1:$P$31</definedName>
    <definedName name="_xlnm.Print_Area" localSheetId="4">実績代替!$A$1:$W$27</definedName>
    <definedName name="_xlnm.Print_Area" localSheetId="3">実績排出量!$A$1:$Y$1015</definedName>
    <definedName name="_xlnm.Print_Area" localSheetId="1">実績表紙!$A$2:$X$41</definedName>
    <definedName name="_xlnm.Print_Area" localSheetId="7">排出係数!$A$1:$AI$1140</definedName>
    <definedName name="_xlnm.Print_Titles" localSheetId="2">実績事業所!$A:$F,実績事業所!$1:$2</definedName>
    <definedName name="_xlnm.Print_Titles" localSheetId="3">実績排出量!$13:$15</definedName>
    <definedName name="バス">実績排出量!$CI$17:$CI$18</definedName>
    <definedName name="車種重量">実績排出量!$AM$16:$AM$1015</definedName>
    <definedName name="小型貨物">実績排出量!$CH$17</definedName>
    <definedName name="乗用">実績排出量!$CK$17</definedName>
    <definedName name="特殊">実績排出量!$CL$17</definedName>
    <definedName name="特種">実績排出量!$CJ$17:$CJ$18</definedName>
    <definedName name="排出係数表">排出係数!$A$4:$I$1250</definedName>
    <definedName name="普通貨物">実績排出量!$CG$17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57" l="1"/>
  <c r="J20" i="57"/>
  <c r="J19" i="57"/>
  <c r="J18" i="57"/>
  <c r="J17" i="57"/>
  <c r="J16" i="57"/>
  <c r="J15" i="57"/>
  <c r="J14" i="57"/>
  <c r="J13" i="57"/>
  <c r="J12" i="57"/>
  <c r="J11" i="57"/>
  <c r="J10" i="57"/>
  <c r="J9" i="57"/>
  <c r="J8" i="57"/>
  <c r="J7" i="57"/>
  <c r="J6" i="57"/>
  <c r="I23" i="57"/>
  <c r="I20" i="57"/>
  <c r="I19" i="57"/>
  <c r="I18" i="57"/>
  <c r="I17" i="57"/>
  <c r="I16" i="57"/>
  <c r="I15" i="57"/>
  <c r="I14" i="57"/>
  <c r="I13" i="57"/>
  <c r="I12" i="57"/>
  <c r="I11" i="57"/>
  <c r="I10" i="57"/>
  <c r="I9" i="57"/>
  <c r="I8" i="57"/>
  <c r="I7" i="57"/>
  <c r="I6" i="57"/>
  <c r="G23" i="57"/>
  <c r="F23" i="57"/>
  <c r="E23" i="57"/>
  <c r="G20" i="57"/>
  <c r="F20" i="57"/>
  <c r="E20" i="57"/>
  <c r="G19" i="57"/>
  <c r="F19" i="57"/>
  <c r="E19" i="57"/>
  <c r="G18" i="57"/>
  <c r="F18" i="57"/>
  <c r="E18" i="57"/>
  <c r="G17" i="57"/>
  <c r="F17" i="57"/>
  <c r="E17" i="57"/>
  <c r="G16" i="57"/>
  <c r="F16" i="57"/>
  <c r="E16" i="57"/>
  <c r="G15" i="57"/>
  <c r="F15" i="57"/>
  <c r="E15" i="57"/>
  <c r="G14" i="57"/>
  <c r="F14" i="57"/>
  <c r="E14" i="57"/>
  <c r="G13" i="57"/>
  <c r="F13" i="57"/>
  <c r="E13" i="57"/>
  <c r="G12" i="57"/>
  <c r="F12" i="57"/>
  <c r="E12" i="57"/>
  <c r="G11" i="57"/>
  <c r="F11" i="57"/>
  <c r="E11" i="57"/>
  <c r="G10" i="57"/>
  <c r="F10" i="57"/>
  <c r="E10" i="57"/>
  <c r="G9" i="57"/>
  <c r="F9" i="57"/>
  <c r="E9" i="57"/>
  <c r="G8" i="57"/>
  <c r="F8" i="57"/>
  <c r="E8" i="57"/>
  <c r="G7" i="57"/>
  <c r="F7" i="57"/>
  <c r="E7" i="57"/>
  <c r="G6" i="57"/>
  <c r="F6" i="57"/>
  <c r="E6" i="57"/>
  <c r="E4" i="57"/>
  <c r="A1" i="54"/>
  <c r="M23" i="57"/>
  <c r="L23" i="57"/>
  <c r="P216" i="34"/>
  <c r="S216" i="34"/>
  <c r="T216" i="34"/>
  <c r="U216" i="34"/>
  <c r="AC216" i="34"/>
  <c r="AD216" i="34"/>
  <c r="AE216" i="34"/>
  <c r="AF216" i="34"/>
  <c r="AI216" i="34" s="1"/>
  <c r="AG216" i="34"/>
  <c r="AH216" i="34"/>
  <c r="AK216" i="34"/>
  <c r="AO216" i="34" s="1"/>
  <c r="AM216" i="34"/>
  <c r="AW216" i="34"/>
  <c r="AY216" i="34"/>
  <c r="AZ216" i="34"/>
  <c r="BB216" i="34"/>
  <c r="P217" i="34"/>
  <c r="S217" i="34"/>
  <c r="T217" i="34"/>
  <c r="U217" i="34"/>
  <c r="AC217" i="34"/>
  <c r="AD217" i="34"/>
  <c r="AE217" i="34"/>
  <c r="AF217" i="34"/>
  <c r="AG217" i="34"/>
  <c r="AH217" i="34"/>
  <c r="AK217" i="34"/>
  <c r="AR217" i="34" s="1"/>
  <c r="AM217" i="34"/>
  <c r="AO217" i="34"/>
  <c r="AW217" i="34"/>
  <c r="AY217" i="34"/>
  <c r="BA217" i="34" s="1"/>
  <c r="AZ217" i="34"/>
  <c r="BB217" i="34"/>
  <c r="P218" i="34"/>
  <c r="S218" i="34"/>
  <c r="T218" i="34"/>
  <c r="U218" i="34"/>
  <c r="AC218" i="34"/>
  <c r="AD218" i="34"/>
  <c r="AE218" i="34"/>
  <c r="AF218" i="34"/>
  <c r="AG218" i="34"/>
  <c r="AH218" i="34"/>
  <c r="AI218" i="34"/>
  <c r="AJ218" i="34"/>
  <c r="AK218" i="34"/>
  <c r="AM218" i="34"/>
  <c r="AW218" i="34"/>
  <c r="AY218" i="34"/>
  <c r="AZ218" i="34"/>
  <c r="BB218" i="34"/>
  <c r="P219" i="34"/>
  <c r="Q219" i="34" s="1"/>
  <c r="AA219" i="34" s="1"/>
  <c r="S219" i="34"/>
  <c r="T219" i="34"/>
  <c r="U219" i="34"/>
  <c r="AC219" i="34"/>
  <c r="AD219" i="34"/>
  <c r="AE219" i="34"/>
  <c r="AF219" i="34"/>
  <c r="AI219" i="34" s="1"/>
  <c r="AG219" i="34"/>
  <c r="AH219" i="34"/>
  <c r="AK219" i="34"/>
  <c r="AO219" i="34" s="1"/>
  <c r="AM219" i="34"/>
  <c r="AW219" i="34"/>
  <c r="AY219" i="34"/>
  <c r="AZ219" i="34"/>
  <c r="BB219" i="34"/>
  <c r="P220" i="34"/>
  <c r="S220" i="34"/>
  <c r="T220" i="34"/>
  <c r="U220" i="34"/>
  <c r="AC220" i="34"/>
  <c r="AD220" i="34"/>
  <c r="AE220" i="34"/>
  <c r="AF220" i="34"/>
  <c r="AG220" i="34"/>
  <c r="AH220" i="34"/>
  <c r="AK220" i="34"/>
  <c r="AM220" i="34"/>
  <c r="AW220" i="34"/>
  <c r="AY220" i="34"/>
  <c r="AZ220" i="34"/>
  <c r="BA220" i="34" s="1"/>
  <c r="BB220" i="34"/>
  <c r="P221" i="34"/>
  <c r="S221" i="34"/>
  <c r="T221" i="34"/>
  <c r="U221" i="34"/>
  <c r="AC221" i="34"/>
  <c r="AD221" i="34"/>
  <c r="AE221" i="34"/>
  <c r="AF221" i="34"/>
  <c r="AG221" i="34"/>
  <c r="AH221" i="34"/>
  <c r="AK221" i="34"/>
  <c r="AM221" i="34"/>
  <c r="AW221" i="34"/>
  <c r="AY221" i="34"/>
  <c r="BA221" i="34" s="1"/>
  <c r="AZ221" i="34"/>
  <c r="BB221" i="34"/>
  <c r="P222" i="34"/>
  <c r="Q222" i="34" s="1"/>
  <c r="AA222" i="34" s="1"/>
  <c r="S222" i="34"/>
  <c r="T222" i="34"/>
  <c r="U222" i="34"/>
  <c r="AC222" i="34"/>
  <c r="AD222" i="34"/>
  <c r="AE222" i="34"/>
  <c r="AF222" i="34"/>
  <c r="AJ222" i="34" s="1"/>
  <c r="AG222" i="34"/>
  <c r="AH222" i="34"/>
  <c r="AI222" i="34"/>
  <c r="AK222" i="34"/>
  <c r="AR222" i="34" s="1"/>
  <c r="AM222" i="34"/>
  <c r="AW222" i="34"/>
  <c r="AY222" i="34"/>
  <c r="BA222" i="34" s="1"/>
  <c r="AZ222" i="34"/>
  <c r="BB222" i="34"/>
  <c r="P223" i="34"/>
  <c r="S223" i="34"/>
  <c r="T223" i="34"/>
  <c r="U223" i="34"/>
  <c r="AC223" i="34"/>
  <c r="AD223" i="34"/>
  <c r="AE223" i="34"/>
  <c r="AF223" i="34"/>
  <c r="AI223" i="34" s="1"/>
  <c r="AG223" i="34"/>
  <c r="AH223" i="34"/>
  <c r="AK223" i="34"/>
  <c r="AO223" i="34" s="1"/>
  <c r="AM223" i="34"/>
  <c r="AW223" i="34"/>
  <c r="AY223" i="34"/>
  <c r="AZ223" i="34"/>
  <c r="BB223" i="34"/>
  <c r="P224" i="34"/>
  <c r="S224" i="34"/>
  <c r="T224" i="34"/>
  <c r="U224" i="34"/>
  <c r="AC224" i="34"/>
  <c r="AD224" i="34"/>
  <c r="AE224" i="34"/>
  <c r="AF224" i="34"/>
  <c r="AI224" i="34" s="1"/>
  <c r="AG224" i="34"/>
  <c r="AH224" i="34"/>
  <c r="AK224" i="34"/>
  <c r="AM224" i="34"/>
  <c r="AO224" i="34"/>
  <c r="AR224" i="34"/>
  <c r="AW224" i="34"/>
  <c r="AY224" i="34"/>
  <c r="AZ224" i="34"/>
  <c r="BB224" i="34"/>
  <c r="P225" i="34"/>
  <c r="S225" i="34"/>
  <c r="T225" i="34"/>
  <c r="U225" i="34"/>
  <c r="AC225" i="34"/>
  <c r="AD225" i="34"/>
  <c r="AE225" i="34"/>
  <c r="AF225" i="34"/>
  <c r="AI225" i="34" s="1"/>
  <c r="AG225" i="34"/>
  <c r="AH225" i="34"/>
  <c r="AJ225" i="34"/>
  <c r="AK225" i="34"/>
  <c r="AR225" i="34" s="1"/>
  <c r="AM225" i="34"/>
  <c r="AW225" i="34"/>
  <c r="AY225" i="34"/>
  <c r="AZ225" i="34"/>
  <c r="BA225" i="34" s="1"/>
  <c r="BB225" i="34"/>
  <c r="P226" i="34"/>
  <c r="R226" i="34" s="1"/>
  <c r="AB226" i="34" s="1"/>
  <c r="S226" i="34"/>
  <c r="T226" i="34"/>
  <c r="U226" i="34"/>
  <c r="AC226" i="34"/>
  <c r="AD226" i="34"/>
  <c r="AE226" i="34"/>
  <c r="AF226" i="34"/>
  <c r="AI226" i="34" s="1"/>
  <c r="AG226" i="34"/>
  <c r="AH226" i="34"/>
  <c r="AK226" i="34"/>
  <c r="AR226" i="34" s="1"/>
  <c r="AM226" i="34"/>
  <c r="AW226" i="34"/>
  <c r="AY226" i="34"/>
  <c r="AZ226" i="34"/>
  <c r="BB226" i="34"/>
  <c r="P227" i="34"/>
  <c r="S227" i="34"/>
  <c r="T227" i="34"/>
  <c r="U227" i="34"/>
  <c r="AC227" i="34"/>
  <c r="AD227" i="34"/>
  <c r="AE227" i="34"/>
  <c r="AF227" i="34"/>
  <c r="AI227" i="34" s="1"/>
  <c r="AG227" i="34"/>
  <c r="AH227" i="34"/>
  <c r="AK227" i="34"/>
  <c r="AO227" i="34" s="1"/>
  <c r="AM227" i="34"/>
  <c r="AR227" i="34"/>
  <c r="AW227" i="34"/>
  <c r="AY227" i="34"/>
  <c r="AZ227" i="34"/>
  <c r="BB227" i="34"/>
  <c r="P228" i="34"/>
  <c r="S228" i="34"/>
  <c r="T228" i="34"/>
  <c r="U228" i="34"/>
  <c r="AC228" i="34"/>
  <c r="AD228" i="34"/>
  <c r="AE228" i="34"/>
  <c r="AF228" i="34"/>
  <c r="AI228" i="34" s="1"/>
  <c r="AG228" i="34"/>
  <c r="AH228" i="34"/>
  <c r="AK228" i="34"/>
  <c r="AO228" i="34" s="1"/>
  <c r="AM228" i="34"/>
  <c r="AR228" i="34"/>
  <c r="AW228" i="34"/>
  <c r="AY228" i="34"/>
  <c r="AZ228" i="34"/>
  <c r="BB228" i="34"/>
  <c r="P229" i="34"/>
  <c r="Q229" i="34" s="1"/>
  <c r="AA229" i="34" s="1"/>
  <c r="S229" i="34"/>
  <c r="T229" i="34"/>
  <c r="U229" i="34"/>
  <c r="AC229" i="34"/>
  <c r="AD229" i="34"/>
  <c r="AE229" i="34"/>
  <c r="AF229" i="34"/>
  <c r="AI229" i="34" s="1"/>
  <c r="AG229" i="34"/>
  <c r="AH229" i="34"/>
  <c r="AK229" i="34"/>
  <c r="AR229" i="34" s="1"/>
  <c r="AM229" i="34"/>
  <c r="AW229" i="34"/>
  <c r="AY229" i="34"/>
  <c r="AZ229" i="34"/>
  <c r="BB229" i="34"/>
  <c r="P230" i="34"/>
  <c r="Q230" i="34" s="1"/>
  <c r="AA230" i="34" s="1"/>
  <c r="S230" i="34"/>
  <c r="T230" i="34"/>
  <c r="U230" i="34"/>
  <c r="AC230" i="34"/>
  <c r="AD230" i="34"/>
  <c r="AE230" i="34"/>
  <c r="AF230" i="34"/>
  <c r="AG230" i="34"/>
  <c r="AH230" i="34"/>
  <c r="AK230" i="34"/>
  <c r="AR230" i="34" s="1"/>
  <c r="AM230" i="34"/>
  <c r="AO230" i="34"/>
  <c r="AW230" i="34"/>
  <c r="AY230" i="34"/>
  <c r="AZ230" i="34"/>
  <c r="BB230" i="34"/>
  <c r="P231" i="34"/>
  <c r="Q231" i="34" s="1"/>
  <c r="AA231" i="34" s="1"/>
  <c r="R231" i="34"/>
  <c r="AB231" i="34" s="1"/>
  <c r="S231" i="34"/>
  <c r="T231" i="34"/>
  <c r="U231" i="34"/>
  <c r="AC231" i="34"/>
  <c r="AD231" i="34"/>
  <c r="AE231" i="34"/>
  <c r="AF231" i="34"/>
  <c r="AI231" i="34" s="1"/>
  <c r="AG231" i="34"/>
  <c r="AH231" i="34"/>
  <c r="AJ231" i="34"/>
  <c r="AT231" i="34" s="1"/>
  <c r="AK231" i="34"/>
  <c r="AM231" i="34"/>
  <c r="AO231" i="34"/>
  <c r="AR231" i="34"/>
  <c r="AV231" i="34"/>
  <c r="AW231" i="34"/>
  <c r="AY231" i="34"/>
  <c r="AZ231" i="34"/>
  <c r="BB231" i="34"/>
  <c r="P232" i="34"/>
  <c r="S232" i="34"/>
  <c r="T232" i="34"/>
  <c r="U232" i="34"/>
  <c r="AC232" i="34"/>
  <c r="AD232" i="34"/>
  <c r="AE232" i="34"/>
  <c r="AF232" i="34"/>
  <c r="AI232" i="34" s="1"/>
  <c r="AG232" i="34"/>
  <c r="AH232" i="34"/>
  <c r="AK232" i="34"/>
  <c r="AO232" i="34" s="1"/>
  <c r="AM232" i="34"/>
  <c r="AR232" i="34"/>
  <c r="AW232" i="34"/>
  <c r="AY232" i="34"/>
  <c r="AZ232" i="34"/>
  <c r="BB232" i="34"/>
  <c r="P233" i="34"/>
  <c r="S233" i="34"/>
  <c r="T233" i="34"/>
  <c r="U233" i="34"/>
  <c r="AC233" i="34"/>
  <c r="AD233" i="34"/>
  <c r="AE233" i="34"/>
  <c r="AF233" i="34"/>
  <c r="AG233" i="34"/>
  <c r="AH233" i="34"/>
  <c r="AK233" i="34"/>
  <c r="AR233" i="34" s="1"/>
  <c r="AM233" i="34"/>
  <c r="AW233" i="34"/>
  <c r="AY233" i="34"/>
  <c r="BA233" i="34" s="1"/>
  <c r="AZ233" i="34"/>
  <c r="BB233" i="34"/>
  <c r="P234" i="34"/>
  <c r="S234" i="34"/>
  <c r="T234" i="34"/>
  <c r="U234" i="34"/>
  <c r="AC234" i="34"/>
  <c r="AD234" i="34"/>
  <c r="AE234" i="34"/>
  <c r="AF234" i="34"/>
  <c r="AI234" i="34" s="1"/>
  <c r="AG234" i="34"/>
  <c r="AH234" i="34"/>
  <c r="AJ234" i="34"/>
  <c r="AT234" i="34" s="1"/>
  <c r="AK234" i="34"/>
  <c r="AO234" i="34" s="1"/>
  <c r="AM234" i="34"/>
  <c r="AW234" i="34"/>
  <c r="AY234" i="34"/>
  <c r="AZ234" i="34"/>
  <c r="BA234" i="34"/>
  <c r="BB234" i="34"/>
  <c r="P235" i="34"/>
  <c r="Q235" i="34" s="1"/>
  <c r="AA235" i="34" s="1"/>
  <c r="S235" i="34"/>
  <c r="T235" i="34"/>
  <c r="U235" i="34"/>
  <c r="AC235" i="34"/>
  <c r="AD235" i="34"/>
  <c r="AE235" i="34"/>
  <c r="AF235" i="34"/>
  <c r="AI235" i="34" s="1"/>
  <c r="AG235" i="34"/>
  <c r="AH235" i="34"/>
  <c r="AK235" i="34"/>
  <c r="AR235" i="34" s="1"/>
  <c r="AM235" i="34"/>
  <c r="AW235" i="34"/>
  <c r="AY235" i="34"/>
  <c r="AZ235" i="34"/>
  <c r="BB235" i="34"/>
  <c r="P236" i="34"/>
  <c r="R236" i="34" s="1"/>
  <c r="AB236" i="34" s="1"/>
  <c r="Q236" i="34"/>
  <c r="AA236" i="34" s="1"/>
  <c r="S236" i="34"/>
  <c r="T236" i="34"/>
  <c r="U236" i="34"/>
  <c r="AC236" i="34"/>
  <c r="AD236" i="34"/>
  <c r="AE236" i="34"/>
  <c r="AF236" i="34"/>
  <c r="AI236" i="34" s="1"/>
  <c r="AG236" i="34"/>
  <c r="AH236" i="34"/>
  <c r="AK236" i="34"/>
  <c r="AM236" i="34"/>
  <c r="AW236" i="34"/>
  <c r="AY236" i="34"/>
  <c r="BA236" i="34" s="1"/>
  <c r="AZ236" i="34"/>
  <c r="BB236" i="34"/>
  <c r="P237" i="34"/>
  <c r="Q237" i="34" s="1"/>
  <c r="AA237" i="34" s="1"/>
  <c r="S237" i="34"/>
  <c r="T237" i="34"/>
  <c r="U237" i="34"/>
  <c r="AC237" i="34"/>
  <c r="AD237" i="34"/>
  <c r="AE237" i="34"/>
  <c r="AF237" i="34"/>
  <c r="AI237" i="34" s="1"/>
  <c r="AG237" i="34"/>
  <c r="AH237" i="34"/>
  <c r="AJ237" i="34"/>
  <c r="AK237" i="34"/>
  <c r="AR237" i="34" s="1"/>
  <c r="AM237" i="34"/>
  <c r="AO237" i="34"/>
  <c r="AW237" i="34"/>
  <c r="AY237" i="34"/>
  <c r="AZ237" i="34"/>
  <c r="BB237" i="34"/>
  <c r="P238" i="34"/>
  <c r="S238" i="34"/>
  <c r="T238" i="34"/>
  <c r="U238" i="34"/>
  <c r="AC238" i="34"/>
  <c r="AD238" i="34"/>
  <c r="AE238" i="34"/>
  <c r="AF238" i="34"/>
  <c r="AI238" i="34" s="1"/>
  <c r="AG238" i="34"/>
  <c r="AH238" i="34"/>
  <c r="AK238" i="34"/>
  <c r="AO238" i="34" s="1"/>
  <c r="AM238" i="34"/>
  <c r="AW238" i="34"/>
  <c r="AY238" i="34"/>
  <c r="AZ238" i="34"/>
  <c r="BB238" i="34"/>
  <c r="P239" i="34"/>
  <c r="S239" i="34"/>
  <c r="T239" i="34"/>
  <c r="U239" i="34"/>
  <c r="AC239" i="34"/>
  <c r="AD239" i="34"/>
  <c r="AE239" i="34"/>
  <c r="AF239" i="34"/>
  <c r="AI239" i="34" s="1"/>
  <c r="AG239" i="34"/>
  <c r="AH239" i="34"/>
  <c r="AK239" i="34"/>
  <c r="AR239" i="34" s="1"/>
  <c r="AM239" i="34"/>
  <c r="AW239" i="34"/>
  <c r="AY239" i="34"/>
  <c r="AZ239" i="34"/>
  <c r="BB239" i="34"/>
  <c r="P240" i="34"/>
  <c r="Q240" i="34" s="1"/>
  <c r="AA240" i="34" s="1"/>
  <c r="S240" i="34"/>
  <c r="T240" i="34"/>
  <c r="U240" i="34"/>
  <c r="AC240" i="34"/>
  <c r="AD240" i="34"/>
  <c r="AE240" i="34"/>
  <c r="AF240" i="34"/>
  <c r="AG240" i="34"/>
  <c r="AH240" i="34"/>
  <c r="AK240" i="34"/>
  <c r="AM240" i="34"/>
  <c r="AW240" i="34"/>
  <c r="AY240" i="34"/>
  <c r="AZ240" i="34"/>
  <c r="BB240" i="34"/>
  <c r="P241" i="34"/>
  <c r="Q241" i="34" s="1"/>
  <c r="AA241" i="34" s="1"/>
  <c r="S241" i="34"/>
  <c r="T241" i="34"/>
  <c r="U241" i="34"/>
  <c r="AC241" i="34"/>
  <c r="AD241" i="34"/>
  <c r="AE241" i="34"/>
  <c r="AF241" i="34"/>
  <c r="AI241" i="34" s="1"/>
  <c r="AG241" i="34"/>
  <c r="AH241" i="34"/>
  <c r="AK241" i="34"/>
  <c r="AM241" i="34"/>
  <c r="AW241" i="34"/>
  <c r="AY241" i="34"/>
  <c r="AZ241" i="34"/>
  <c r="BB241" i="34"/>
  <c r="P242" i="34"/>
  <c r="S242" i="34"/>
  <c r="T242" i="34"/>
  <c r="U242" i="34"/>
  <c r="AC242" i="34"/>
  <c r="AD242" i="34"/>
  <c r="AE242" i="34"/>
  <c r="AF242" i="34"/>
  <c r="AI242" i="34" s="1"/>
  <c r="AG242" i="34"/>
  <c r="AH242" i="34"/>
  <c r="AJ242" i="34"/>
  <c r="AK242" i="34"/>
  <c r="AM242" i="34"/>
  <c r="AW242" i="34"/>
  <c r="AY242" i="34"/>
  <c r="AZ242" i="34"/>
  <c r="BA242" i="34" s="1"/>
  <c r="BB242" i="34"/>
  <c r="P243" i="34"/>
  <c r="Q243" i="34" s="1"/>
  <c r="AA243" i="34" s="1"/>
  <c r="S243" i="34"/>
  <c r="T243" i="34"/>
  <c r="U243" i="34"/>
  <c r="AC243" i="34"/>
  <c r="AD243" i="34"/>
  <c r="AE243" i="34"/>
  <c r="AF243" i="34"/>
  <c r="AG243" i="34"/>
  <c r="AH243" i="34"/>
  <c r="AK243" i="34"/>
  <c r="AR243" i="34" s="1"/>
  <c r="AM243" i="34"/>
  <c r="AW243" i="34"/>
  <c r="AY243" i="34"/>
  <c r="AZ243" i="34"/>
  <c r="BB243" i="34"/>
  <c r="P244" i="34"/>
  <c r="Q244" i="34" s="1"/>
  <c r="AA244" i="34" s="1"/>
  <c r="S244" i="34"/>
  <c r="T244" i="34"/>
  <c r="U244" i="34"/>
  <c r="AC244" i="34"/>
  <c r="AD244" i="34"/>
  <c r="AE244" i="34"/>
  <c r="AF244" i="34"/>
  <c r="AG244" i="34"/>
  <c r="AH244" i="34"/>
  <c r="AK244" i="34"/>
  <c r="AR244" i="34" s="1"/>
  <c r="AM244" i="34"/>
  <c r="AO244" i="34"/>
  <c r="AW244" i="34"/>
  <c r="AY244" i="34"/>
  <c r="AZ244" i="34"/>
  <c r="BB244" i="34"/>
  <c r="P245" i="34"/>
  <c r="S245" i="34"/>
  <c r="T245" i="34"/>
  <c r="U245" i="34"/>
  <c r="AC245" i="34"/>
  <c r="AD245" i="34"/>
  <c r="AE245" i="34"/>
  <c r="AF245" i="34"/>
  <c r="AI245" i="34" s="1"/>
  <c r="AG245" i="34"/>
  <c r="AH245" i="34"/>
  <c r="AJ245" i="34"/>
  <c r="AU245" i="34" s="1"/>
  <c r="AK245" i="34"/>
  <c r="AO245" i="34" s="1"/>
  <c r="AM245" i="34"/>
  <c r="AR245" i="34"/>
  <c r="AW245" i="34"/>
  <c r="AY245" i="34"/>
  <c r="AZ245" i="34"/>
  <c r="BB245" i="34"/>
  <c r="P246" i="34"/>
  <c r="R246" i="34" s="1"/>
  <c r="AB246" i="34" s="1"/>
  <c r="S246" i="34"/>
  <c r="T246" i="34"/>
  <c r="U246" i="34"/>
  <c r="AC246" i="34"/>
  <c r="AD246" i="34"/>
  <c r="AE246" i="34"/>
  <c r="AF246" i="34"/>
  <c r="AI246" i="34" s="1"/>
  <c r="AG246" i="34"/>
  <c r="AH246" i="34"/>
  <c r="AK246" i="34"/>
  <c r="AR246" i="34" s="1"/>
  <c r="AM246" i="34"/>
  <c r="AW246" i="34"/>
  <c r="AY246" i="34"/>
  <c r="AZ246" i="34"/>
  <c r="BB246" i="34"/>
  <c r="P247" i="34"/>
  <c r="S247" i="34"/>
  <c r="T247" i="34"/>
  <c r="U247" i="34"/>
  <c r="AC247" i="34"/>
  <c r="AD247" i="34"/>
  <c r="AE247" i="34"/>
  <c r="AF247" i="34"/>
  <c r="AJ247" i="34" s="1"/>
  <c r="AG247" i="34"/>
  <c r="AH247" i="34"/>
  <c r="AI247" i="34"/>
  <c r="AK247" i="34"/>
  <c r="AR247" i="34" s="1"/>
  <c r="AM247" i="34"/>
  <c r="AU247" i="34"/>
  <c r="AW247" i="34"/>
  <c r="AY247" i="34"/>
  <c r="BA247" i="34" s="1"/>
  <c r="AZ247" i="34"/>
  <c r="BB247" i="34"/>
  <c r="P248" i="34"/>
  <c r="S248" i="34"/>
  <c r="T248" i="34"/>
  <c r="U248" i="34"/>
  <c r="AC248" i="34"/>
  <c r="AD248" i="34"/>
  <c r="AE248" i="34"/>
  <c r="AF248" i="34"/>
  <c r="AI248" i="34" s="1"/>
  <c r="AG248" i="34"/>
  <c r="AH248" i="34"/>
  <c r="AK248" i="34"/>
  <c r="AM248" i="34"/>
  <c r="AW248" i="34"/>
  <c r="AY248" i="34"/>
  <c r="AZ248" i="34"/>
  <c r="BB248" i="34"/>
  <c r="P249" i="34"/>
  <c r="R249" i="34" s="1"/>
  <c r="AB249" i="34" s="1"/>
  <c r="S249" i="34"/>
  <c r="T249" i="34"/>
  <c r="U249" i="34"/>
  <c r="AC249" i="34"/>
  <c r="AD249" i="34"/>
  <c r="AE249" i="34"/>
  <c r="AF249" i="34"/>
  <c r="AJ249" i="34" s="1"/>
  <c r="AG249" i="34"/>
  <c r="AH249" i="34"/>
  <c r="AI249" i="34"/>
  <c r="AK249" i="34"/>
  <c r="AO249" i="34" s="1"/>
  <c r="AM249" i="34"/>
  <c r="AR249" i="34"/>
  <c r="AU249" i="34"/>
  <c r="AW249" i="34"/>
  <c r="AY249" i="34"/>
  <c r="BA249" i="34" s="1"/>
  <c r="AZ249" i="34"/>
  <c r="BB249" i="34"/>
  <c r="P250" i="34"/>
  <c r="S250" i="34"/>
  <c r="T250" i="34"/>
  <c r="U250" i="34"/>
  <c r="AC250" i="34"/>
  <c r="AD250" i="34"/>
  <c r="AE250" i="34"/>
  <c r="AF250" i="34"/>
  <c r="AG250" i="34"/>
  <c r="AH250" i="34"/>
  <c r="AK250" i="34"/>
  <c r="AO250" i="34" s="1"/>
  <c r="AM250" i="34"/>
  <c r="AR250" i="34"/>
  <c r="AW250" i="34"/>
  <c r="AY250" i="34"/>
  <c r="AZ250" i="34"/>
  <c r="BB250" i="34"/>
  <c r="P251" i="34"/>
  <c r="S251" i="34"/>
  <c r="T251" i="34"/>
  <c r="U251" i="34"/>
  <c r="AC251" i="34"/>
  <c r="AD251" i="34"/>
  <c r="AE251" i="34"/>
  <c r="AF251" i="34"/>
  <c r="AJ251" i="34" s="1"/>
  <c r="AG251" i="34"/>
  <c r="AH251" i="34"/>
  <c r="AI251" i="34"/>
  <c r="AK251" i="34"/>
  <c r="AR251" i="34" s="1"/>
  <c r="AM251" i="34"/>
  <c r="AW251" i="34"/>
  <c r="AY251" i="34"/>
  <c r="BA251" i="34" s="1"/>
  <c r="AZ251" i="34"/>
  <c r="BB251" i="34"/>
  <c r="P252" i="34"/>
  <c r="S252" i="34"/>
  <c r="T252" i="34"/>
  <c r="U252" i="34"/>
  <c r="AC252" i="34"/>
  <c r="AD252" i="34"/>
  <c r="AE252" i="34"/>
  <c r="AF252" i="34"/>
  <c r="AI252" i="34" s="1"/>
  <c r="AG252" i="34"/>
  <c r="AH252" i="34"/>
  <c r="AK252" i="34"/>
  <c r="AM252" i="34"/>
  <c r="AW252" i="34"/>
  <c r="AY252" i="34"/>
  <c r="AZ252" i="34"/>
  <c r="BB252" i="34"/>
  <c r="P253" i="34"/>
  <c r="R253" i="34" s="1"/>
  <c r="AB253" i="34" s="1"/>
  <c r="S253" i="34"/>
  <c r="T253" i="34"/>
  <c r="U253" i="34"/>
  <c r="AC253" i="34"/>
  <c r="AD253" i="34"/>
  <c r="AE253" i="34"/>
  <c r="AF253" i="34"/>
  <c r="AJ253" i="34" s="1"/>
  <c r="AG253" i="34"/>
  <c r="AH253" i="34"/>
  <c r="AK253" i="34"/>
  <c r="AO253" i="34" s="1"/>
  <c r="AM253" i="34"/>
  <c r="AR253" i="34"/>
  <c r="AW253" i="34"/>
  <c r="AY253" i="34"/>
  <c r="BA253" i="34" s="1"/>
  <c r="AZ253" i="34"/>
  <c r="BB253" i="34"/>
  <c r="P254" i="34"/>
  <c r="S254" i="34"/>
  <c r="T254" i="34"/>
  <c r="U254" i="34"/>
  <c r="AC254" i="34"/>
  <c r="AD254" i="34"/>
  <c r="AE254" i="34"/>
  <c r="AF254" i="34"/>
  <c r="AI254" i="34" s="1"/>
  <c r="AG254" i="34"/>
  <c r="AH254" i="34"/>
  <c r="AK254" i="34"/>
  <c r="AO254" i="34" s="1"/>
  <c r="AM254" i="34"/>
  <c r="AR254" i="34"/>
  <c r="AW254" i="34"/>
  <c r="AY254" i="34"/>
  <c r="AZ254" i="34"/>
  <c r="BB254" i="34"/>
  <c r="P255" i="34"/>
  <c r="S255" i="34"/>
  <c r="T255" i="34"/>
  <c r="U255" i="34"/>
  <c r="AC255" i="34"/>
  <c r="AD255" i="34"/>
  <c r="AE255" i="34"/>
  <c r="AF255" i="34"/>
  <c r="AJ255" i="34" s="1"/>
  <c r="AG255" i="34"/>
  <c r="AH255" i="34"/>
  <c r="AI255" i="34"/>
  <c r="AK255" i="34"/>
  <c r="AM255" i="34"/>
  <c r="AW255" i="34"/>
  <c r="AY255" i="34"/>
  <c r="AZ255" i="34"/>
  <c r="BB255" i="34"/>
  <c r="P256" i="34"/>
  <c r="Q256" i="34" s="1"/>
  <c r="AA256" i="34" s="1"/>
  <c r="S256" i="34"/>
  <c r="T256" i="34"/>
  <c r="U256" i="34"/>
  <c r="AC256" i="34"/>
  <c r="AD256" i="34"/>
  <c r="AE256" i="34"/>
  <c r="AF256" i="34"/>
  <c r="AI256" i="34" s="1"/>
  <c r="AG256" i="34"/>
  <c r="AH256" i="34"/>
  <c r="AK256" i="34"/>
  <c r="AO256" i="34" s="1"/>
  <c r="AM256" i="34"/>
  <c r="AW256" i="34"/>
  <c r="AY256" i="34"/>
  <c r="AZ256" i="34"/>
  <c r="BB256" i="34"/>
  <c r="P257" i="34"/>
  <c r="S257" i="34"/>
  <c r="T257" i="34"/>
  <c r="U257" i="34"/>
  <c r="AC257" i="34"/>
  <c r="AD257" i="34"/>
  <c r="AE257" i="34"/>
  <c r="AF257" i="34"/>
  <c r="AG257" i="34"/>
  <c r="AH257" i="34"/>
  <c r="AK257" i="34"/>
  <c r="AM257" i="34"/>
  <c r="AW257" i="34"/>
  <c r="AY257" i="34"/>
  <c r="BA257" i="34" s="1"/>
  <c r="AZ257" i="34"/>
  <c r="BB257" i="34"/>
  <c r="P258" i="34"/>
  <c r="S258" i="34"/>
  <c r="T258" i="34"/>
  <c r="U258" i="34"/>
  <c r="AC258" i="34"/>
  <c r="AD258" i="34"/>
  <c r="AE258" i="34"/>
  <c r="AF258" i="34"/>
  <c r="AI258" i="34" s="1"/>
  <c r="AG258" i="34"/>
  <c r="AH258" i="34"/>
  <c r="AK258" i="34"/>
  <c r="AO258" i="34" s="1"/>
  <c r="AM258" i="34"/>
  <c r="AW258" i="34"/>
  <c r="AY258" i="34"/>
  <c r="AZ258" i="34"/>
  <c r="BB258" i="34"/>
  <c r="P259" i="34"/>
  <c r="S259" i="34"/>
  <c r="T259" i="34"/>
  <c r="U259" i="34"/>
  <c r="AC259" i="34"/>
  <c r="AD259" i="34"/>
  <c r="AE259" i="34"/>
  <c r="AF259" i="34"/>
  <c r="AJ259" i="34" s="1"/>
  <c r="AQ259" i="34" s="1"/>
  <c r="AG259" i="34"/>
  <c r="AH259" i="34"/>
  <c r="AK259" i="34"/>
  <c r="AM259" i="34"/>
  <c r="AT259" i="34"/>
  <c r="AV259" i="34"/>
  <c r="AW259" i="34"/>
  <c r="AY259" i="34"/>
  <c r="AZ259" i="34"/>
  <c r="BB259" i="34"/>
  <c r="P260" i="34"/>
  <c r="Q260" i="34" s="1"/>
  <c r="AA260" i="34" s="1"/>
  <c r="S260" i="34"/>
  <c r="T260" i="34"/>
  <c r="U260" i="34"/>
  <c r="AC260" i="34"/>
  <c r="AD260" i="34"/>
  <c r="AE260" i="34"/>
  <c r="AF260" i="34"/>
  <c r="AG260" i="34"/>
  <c r="AH260" i="34"/>
  <c r="AK260" i="34"/>
  <c r="AO260" i="34" s="1"/>
  <c r="AM260" i="34"/>
  <c r="AR260" i="34"/>
  <c r="AW260" i="34"/>
  <c r="AY260" i="34"/>
  <c r="AZ260" i="34"/>
  <c r="BB260" i="34"/>
  <c r="P261" i="34"/>
  <c r="S261" i="34"/>
  <c r="T261" i="34"/>
  <c r="U261" i="34"/>
  <c r="AC261" i="34"/>
  <c r="AD261" i="34"/>
  <c r="AE261" i="34"/>
  <c r="AF261" i="34"/>
  <c r="AJ261" i="34" s="1"/>
  <c r="AG261" i="34"/>
  <c r="AH261" i="34"/>
  <c r="AK261" i="34"/>
  <c r="AR261" i="34" s="1"/>
  <c r="AM261" i="34"/>
  <c r="AQ261" i="34"/>
  <c r="AU261" i="34"/>
  <c r="AW261" i="34"/>
  <c r="AY261" i="34"/>
  <c r="BA261" i="34" s="1"/>
  <c r="AZ261" i="34"/>
  <c r="BB261" i="34"/>
  <c r="P262" i="34"/>
  <c r="S262" i="34"/>
  <c r="T262" i="34"/>
  <c r="U262" i="34"/>
  <c r="AC262" i="34"/>
  <c r="AD262" i="34"/>
  <c r="AE262" i="34"/>
  <c r="AF262" i="34"/>
  <c r="AI262" i="34" s="1"/>
  <c r="AG262" i="34"/>
  <c r="AH262" i="34"/>
  <c r="AK262" i="34"/>
  <c r="AO262" i="34" s="1"/>
  <c r="AM262" i="34"/>
  <c r="AR262" i="34"/>
  <c r="AW262" i="34"/>
  <c r="AY262" i="34"/>
  <c r="AZ262" i="34"/>
  <c r="BB262" i="34"/>
  <c r="P263" i="34"/>
  <c r="CT263" i="34" s="1"/>
  <c r="S263" i="34"/>
  <c r="T263" i="34"/>
  <c r="U263" i="34"/>
  <c r="AC263" i="34"/>
  <c r="AD263" i="34"/>
  <c r="AE263" i="34"/>
  <c r="AF263" i="34"/>
  <c r="AG263" i="34"/>
  <c r="AH263" i="34"/>
  <c r="AI263" i="34"/>
  <c r="AJ263" i="34"/>
  <c r="AT263" i="34" s="1"/>
  <c r="AK263" i="34"/>
  <c r="AR263" i="34" s="1"/>
  <c r="AM263" i="34"/>
  <c r="AW263" i="34"/>
  <c r="AY263" i="34"/>
  <c r="BA263" i="34" s="1"/>
  <c r="AZ263" i="34"/>
  <c r="BB263" i="34"/>
  <c r="P264" i="34"/>
  <c r="Q264" i="34" s="1"/>
  <c r="AA264" i="34" s="1"/>
  <c r="S264" i="34"/>
  <c r="T264" i="34"/>
  <c r="U264" i="34"/>
  <c r="AC264" i="34"/>
  <c r="AD264" i="34"/>
  <c r="AE264" i="34"/>
  <c r="AF264" i="34"/>
  <c r="AJ264" i="34" s="1"/>
  <c r="AG264" i="34"/>
  <c r="AH264" i="34"/>
  <c r="AI264" i="34"/>
  <c r="AK264" i="34"/>
  <c r="AO264" i="34" s="1"/>
  <c r="AM264" i="34"/>
  <c r="AR264" i="34"/>
  <c r="AW264" i="34"/>
  <c r="AY264" i="34"/>
  <c r="AZ264" i="34"/>
  <c r="BB264" i="34"/>
  <c r="P265" i="34"/>
  <c r="R265" i="34" s="1"/>
  <c r="AB265" i="34" s="1"/>
  <c r="S265" i="34"/>
  <c r="T265" i="34"/>
  <c r="U265" i="34"/>
  <c r="AC265" i="34"/>
  <c r="AD265" i="34"/>
  <c r="AE265" i="34"/>
  <c r="AF265" i="34"/>
  <c r="AG265" i="34"/>
  <c r="AH265" i="34"/>
  <c r="AK265" i="34"/>
  <c r="AO265" i="34" s="1"/>
  <c r="AM265" i="34"/>
  <c r="AW265" i="34"/>
  <c r="AY265" i="34"/>
  <c r="AZ265" i="34"/>
  <c r="BB265" i="34"/>
  <c r="P266" i="34"/>
  <c r="S266" i="34"/>
  <c r="T266" i="34"/>
  <c r="U266" i="34"/>
  <c r="AC266" i="34"/>
  <c r="AD266" i="34"/>
  <c r="AE266" i="34"/>
  <c r="AF266" i="34"/>
  <c r="AI266" i="34" s="1"/>
  <c r="AG266" i="34"/>
  <c r="AH266" i="34"/>
  <c r="AK266" i="34"/>
  <c r="AO266" i="34" s="1"/>
  <c r="AM266" i="34"/>
  <c r="AR266" i="34"/>
  <c r="AW266" i="34"/>
  <c r="AY266" i="34"/>
  <c r="BA266" i="34" s="1"/>
  <c r="AZ266" i="34"/>
  <c r="BB266" i="34"/>
  <c r="P267" i="34"/>
  <c r="Q267" i="34" s="1"/>
  <c r="AA267" i="34" s="1"/>
  <c r="S267" i="34"/>
  <c r="T267" i="34"/>
  <c r="U267" i="34"/>
  <c r="AC267" i="34"/>
  <c r="AD267" i="34"/>
  <c r="AE267" i="34"/>
  <c r="AF267" i="34"/>
  <c r="AG267" i="34"/>
  <c r="AH267" i="34"/>
  <c r="AI267" i="34"/>
  <c r="AJ267" i="34"/>
  <c r="AQ267" i="34" s="1"/>
  <c r="AK267" i="34"/>
  <c r="AR267" i="34" s="1"/>
  <c r="AM267" i="34"/>
  <c r="AW267" i="34"/>
  <c r="AY267" i="34"/>
  <c r="BA267" i="34" s="1"/>
  <c r="AZ267" i="34"/>
  <c r="BB267" i="34"/>
  <c r="P268" i="34"/>
  <c r="Q268" i="34" s="1"/>
  <c r="AA268" i="34" s="1"/>
  <c r="S268" i="34"/>
  <c r="T268" i="34"/>
  <c r="U268" i="34"/>
  <c r="AC268" i="34"/>
  <c r="AD268" i="34"/>
  <c r="AE268" i="34"/>
  <c r="AF268" i="34"/>
  <c r="AI268" i="34" s="1"/>
  <c r="AG268" i="34"/>
  <c r="AH268" i="34"/>
  <c r="AK268" i="34"/>
  <c r="AO268" i="34" s="1"/>
  <c r="AM268" i="34"/>
  <c r="AW268" i="34"/>
  <c r="AY268" i="34"/>
  <c r="AZ268" i="34"/>
  <c r="BB268" i="34"/>
  <c r="P269" i="34"/>
  <c r="S269" i="34"/>
  <c r="T269" i="34"/>
  <c r="U269" i="34"/>
  <c r="AC269" i="34"/>
  <c r="AD269" i="34"/>
  <c r="AE269" i="34"/>
  <c r="AF269" i="34"/>
  <c r="AI269" i="34" s="1"/>
  <c r="AG269" i="34"/>
  <c r="AH269" i="34"/>
  <c r="AJ269" i="34"/>
  <c r="AV269" i="34" s="1"/>
  <c r="AK269" i="34"/>
  <c r="AO269" i="34" s="1"/>
  <c r="AM269" i="34"/>
  <c r="AW269" i="34"/>
  <c r="AY269" i="34"/>
  <c r="AZ269" i="34"/>
  <c r="BB269" i="34"/>
  <c r="P270" i="34"/>
  <c r="Q270" i="34"/>
  <c r="AA270" i="34" s="1"/>
  <c r="S270" i="34"/>
  <c r="W270" i="34" s="1"/>
  <c r="T270" i="34"/>
  <c r="X270" i="34" s="1"/>
  <c r="U270" i="34"/>
  <c r="AC270" i="34"/>
  <c r="AD270" i="34"/>
  <c r="AE270" i="34"/>
  <c r="AF270" i="34"/>
  <c r="AI270" i="34" s="1"/>
  <c r="AG270" i="34"/>
  <c r="AH270" i="34"/>
  <c r="AK270" i="34"/>
  <c r="AM270" i="34"/>
  <c r="AO270" i="34"/>
  <c r="AR270" i="34"/>
  <c r="AW270" i="34"/>
  <c r="AY270" i="34"/>
  <c r="AZ270" i="34"/>
  <c r="BB270" i="34"/>
  <c r="P271" i="34"/>
  <c r="R271" i="34" s="1"/>
  <c r="AB271" i="34" s="1"/>
  <c r="S271" i="34"/>
  <c r="T271" i="34"/>
  <c r="U271" i="34"/>
  <c r="AC271" i="34"/>
  <c r="AD271" i="34"/>
  <c r="AE271" i="34"/>
  <c r="AF271" i="34"/>
  <c r="AI271" i="34" s="1"/>
  <c r="AG271" i="34"/>
  <c r="AH271" i="34"/>
  <c r="AK271" i="34"/>
  <c r="AO271" i="34" s="1"/>
  <c r="AM271" i="34"/>
  <c r="AW271" i="34"/>
  <c r="AY271" i="34"/>
  <c r="AZ271" i="34"/>
  <c r="BB271" i="34"/>
  <c r="P272" i="34"/>
  <c r="S272" i="34"/>
  <c r="T272" i="34"/>
  <c r="U272" i="34"/>
  <c r="AC272" i="34"/>
  <c r="AD272" i="34"/>
  <c r="AE272" i="34"/>
  <c r="AF272" i="34"/>
  <c r="AI272" i="34" s="1"/>
  <c r="AG272" i="34"/>
  <c r="AH272" i="34"/>
  <c r="AK272" i="34"/>
  <c r="AM272" i="34"/>
  <c r="AW272" i="34"/>
  <c r="AY272" i="34"/>
  <c r="BA272" i="34" s="1"/>
  <c r="AZ272" i="34"/>
  <c r="BB272" i="34"/>
  <c r="P273" i="34"/>
  <c r="Q273" i="34" s="1"/>
  <c r="AA273" i="34" s="1"/>
  <c r="S273" i="34"/>
  <c r="T273" i="34"/>
  <c r="U273" i="34"/>
  <c r="AC273" i="34"/>
  <c r="AD273" i="34"/>
  <c r="AE273" i="34"/>
  <c r="AF273" i="34"/>
  <c r="AJ273" i="34" s="1"/>
  <c r="AG273" i="34"/>
  <c r="AH273" i="34"/>
  <c r="AK273" i="34"/>
  <c r="AR273" i="34" s="1"/>
  <c r="AM273" i="34"/>
  <c r="AV273" i="34"/>
  <c r="AW273" i="34"/>
  <c r="AY273" i="34"/>
  <c r="AZ273" i="34"/>
  <c r="BB273" i="34"/>
  <c r="P274" i="34"/>
  <c r="S274" i="34"/>
  <c r="T274" i="34"/>
  <c r="U274" i="34"/>
  <c r="AC274" i="34"/>
  <c r="AD274" i="34"/>
  <c r="AE274" i="34"/>
  <c r="AF274" i="34"/>
  <c r="AG274" i="34"/>
  <c r="AH274" i="34"/>
  <c r="AI274" i="34"/>
  <c r="AJ274" i="34"/>
  <c r="AT274" i="34" s="1"/>
  <c r="AK274" i="34"/>
  <c r="AM274" i="34"/>
  <c r="AO274" i="34"/>
  <c r="AR274" i="34"/>
  <c r="AV274" i="34"/>
  <c r="AW274" i="34"/>
  <c r="AY274" i="34"/>
  <c r="BA274" i="34" s="1"/>
  <c r="AZ274" i="34"/>
  <c r="BB274" i="34"/>
  <c r="P275" i="34"/>
  <c r="S275" i="34"/>
  <c r="T275" i="34"/>
  <c r="U275" i="34"/>
  <c r="AC275" i="34"/>
  <c r="AD275" i="34"/>
  <c r="AE275" i="34"/>
  <c r="AF275" i="34"/>
  <c r="AI275" i="34" s="1"/>
  <c r="AG275" i="34"/>
  <c r="AH275" i="34"/>
  <c r="AK275" i="34"/>
  <c r="AM275" i="34"/>
  <c r="AW275" i="34"/>
  <c r="AY275" i="34"/>
  <c r="AZ275" i="34"/>
  <c r="BB275" i="34"/>
  <c r="P276" i="34"/>
  <c r="S276" i="34"/>
  <c r="T276" i="34"/>
  <c r="U276" i="34"/>
  <c r="AC276" i="34"/>
  <c r="AD276" i="34"/>
  <c r="AE276" i="34"/>
  <c r="AF276" i="34"/>
  <c r="AI276" i="34" s="1"/>
  <c r="AG276" i="34"/>
  <c r="AH276" i="34"/>
  <c r="AJ276" i="34"/>
  <c r="AK276" i="34"/>
  <c r="AM276" i="34"/>
  <c r="AW276" i="34"/>
  <c r="AY276" i="34"/>
  <c r="AZ276" i="34"/>
  <c r="BB276" i="34"/>
  <c r="P277" i="34"/>
  <c r="S277" i="34"/>
  <c r="T277" i="34"/>
  <c r="U277" i="34"/>
  <c r="AC277" i="34"/>
  <c r="AD277" i="34"/>
  <c r="AE277" i="34"/>
  <c r="AF277" i="34"/>
  <c r="AJ277" i="34" s="1"/>
  <c r="AG277" i="34"/>
  <c r="AH277" i="34"/>
  <c r="AI277" i="34"/>
  <c r="AK277" i="34"/>
  <c r="AM277" i="34"/>
  <c r="AW277" i="34"/>
  <c r="AY277" i="34"/>
  <c r="BA277" i="34" s="1"/>
  <c r="AZ277" i="34"/>
  <c r="BB277" i="34"/>
  <c r="P278" i="34"/>
  <c r="S278" i="34"/>
  <c r="T278" i="34"/>
  <c r="U278" i="34"/>
  <c r="AC278" i="34"/>
  <c r="AD278" i="34"/>
  <c r="AE278" i="34"/>
  <c r="AF278" i="34"/>
  <c r="AG278" i="34"/>
  <c r="AH278" i="34"/>
  <c r="AK278" i="34"/>
  <c r="AR278" i="34" s="1"/>
  <c r="AM278" i="34"/>
  <c r="AO278" i="34"/>
  <c r="AW278" i="34"/>
  <c r="AY278" i="34"/>
  <c r="AZ278" i="34"/>
  <c r="BB278" i="34"/>
  <c r="P279" i="34"/>
  <c r="S279" i="34"/>
  <c r="T279" i="34"/>
  <c r="U279" i="34"/>
  <c r="AC279" i="34"/>
  <c r="AD279" i="34"/>
  <c r="AE279" i="34"/>
  <c r="AF279" i="34"/>
  <c r="AI279" i="34" s="1"/>
  <c r="AG279" i="34"/>
  <c r="AN279" i="34" s="1"/>
  <c r="AS279" i="34" s="1"/>
  <c r="AH279" i="34"/>
  <c r="AJ279" i="34"/>
  <c r="AK279" i="34"/>
  <c r="AO279" i="34" s="1"/>
  <c r="AM279" i="34"/>
  <c r="AW279" i="34"/>
  <c r="AY279" i="34"/>
  <c r="AZ279" i="34"/>
  <c r="BB279" i="34"/>
  <c r="P280" i="34"/>
  <c r="S280" i="34"/>
  <c r="T280" i="34"/>
  <c r="U280" i="34"/>
  <c r="AC280" i="34"/>
  <c r="AD280" i="34"/>
  <c r="AE280" i="34"/>
  <c r="AF280" i="34"/>
  <c r="AG280" i="34"/>
  <c r="AH280" i="34"/>
  <c r="AK280" i="34"/>
  <c r="AR280" i="34" s="1"/>
  <c r="AM280" i="34"/>
  <c r="AO280" i="34"/>
  <c r="AW280" i="34"/>
  <c r="AY280" i="34"/>
  <c r="AZ280" i="34"/>
  <c r="BB280" i="34"/>
  <c r="P281" i="34"/>
  <c r="Q281" i="34" s="1"/>
  <c r="AA281" i="34" s="1"/>
  <c r="S281" i="34"/>
  <c r="T281" i="34"/>
  <c r="U281" i="34"/>
  <c r="AC281" i="34"/>
  <c r="AD281" i="34"/>
  <c r="AE281" i="34"/>
  <c r="AF281" i="34"/>
  <c r="AI281" i="34" s="1"/>
  <c r="AG281" i="34"/>
  <c r="AH281" i="34"/>
  <c r="AJ281" i="34"/>
  <c r="AK281" i="34"/>
  <c r="AR281" i="34" s="1"/>
  <c r="AM281" i="34"/>
  <c r="AW281" i="34"/>
  <c r="AY281" i="34"/>
  <c r="AZ281" i="34"/>
  <c r="BB281" i="34"/>
  <c r="P282" i="34"/>
  <c r="Q282" i="34" s="1"/>
  <c r="AA282" i="34" s="1"/>
  <c r="R282" i="34"/>
  <c r="AB282" i="34" s="1"/>
  <c r="S282" i="34"/>
  <c r="T282" i="34"/>
  <c r="U282" i="34"/>
  <c r="AC282" i="34"/>
  <c r="AD282" i="34"/>
  <c r="AE282" i="34"/>
  <c r="AF282" i="34"/>
  <c r="AI282" i="34" s="1"/>
  <c r="AG282" i="34"/>
  <c r="AH282" i="34"/>
  <c r="AK282" i="34"/>
  <c r="AO282" i="34" s="1"/>
  <c r="AM282" i="34"/>
  <c r="AR282" i="34"/>
  <c r="AW282" i="34"/>
  <c r="AY282" i="34"/>
  <c r="AZ282" i="34"/>
  <c r="BB282" i="34"/>
  <c r="P283" i="34"/>
  <c r="S283" i="34"/>
  <c r="T283" i="34"/>
  <c r="U283" i="34"/>
  <c r="AC283" i="34"/>
  <c r="AD283" i="34"/>
  <c r="AE283" i="34"/>
  <c r="AF283" i="34"/>
  <c r="AG283" i="34"/>
  <c r="AH283" i="34"/>
  <c r="AK283" i="34"/>
  <c r="AO283" i="34" s="1"/>
  <c r="AM283" i="34"/>
  <c r="AR283" i="34"/>
  <c r="AW283" i="34"/>
  <c r="AY283" i="34"/>
  <c r="AZ283" i="34"/>
  <c r="BB283" i="34"/>
  <c r="P284" i="34"/>
  <c r="S284" i="34"/>
  <c r="T284" i="34"/>
  <c r="U284" i="34"/>
  <c r="AC284" i="34"/>
  <c r="AD284" i="34"/>
  <c r="AE284" i="34"/>
  <c r="AF284" i="34"/>
  <c r="AI284" i="34" s="1"/>
  <c r="AG284" i="34"/>
  <c r="AH284" i="34"/>
  <c r="AK284" i="34"/>
  <c r="AR284" i="34" s="1"/>
  <c r="AM284" i="34"/>
  <c r="AW284" i="34"/>
  <c r="AY284" i="34"/>
  <c r="AZ284" i="34"/>
  <c r="BB284" i="34"/>
  <c r="P285" i="34"/>
  <c r="R285" i="34" s="1"/>
  <c r="AB285" i="34" s="1"/>
  <c r="S285" i="34"/>
  <c r="T285" i="34"/>
  <c r="U285" i="34"/>
  <c r="AC285" i="34"/>
  <c r="AD285" i="34"/>
  <c r="AE285" i="34"/>
  <c r="AF285" i="34"/>
  <c r="AI285" i="34" s="1"/>
  <c r="AG285" i="34"/>
  <c r="AH285" i="34"/>
  <c r="AJ285" i="34"/>
  <c r="AU285" i="34" s="1"/>
  <c r="AK285" i="34"/>
  <c r="AR285" i="34" s="1"/>
  <c r="AM285" i="34"/>
  <c r="AO285" i="34"/>
  <c r="AW285" i="34"/>
  <c r="AY285" i="34"/>
  <c r="AZ285" i="34"/>
  <c r="BB285" i="34"/>
  <c r="P286" i="34"/>
  <c r="Q286" i="34" s="1"/>
  <c r="AA286" i="34" s="1"/>
  <c r="S286" i="34"/>
  <c r="T286" i="34"/>
  <c r="U286" i="34"/>
  <c r="AC286" i="34"/>
  <c r="AD286" i="34"/>
  <c r="AE286" i="34"/>
  <c r="AF286" i="34"/>
  <c r="AI286" i="34" s="1"/>
  <c r="AG286" i="34"/>
  <c r="AH286" i="34"/>
  <c r="AJ286" i="34"/>
  <c r="AK286" i="34"/>
  <c r="AO286" i="34" s="1"/>
  <c r="AM286" i="34"/>
  <c r="AW286" i="34"/>
  <c r="AY286" i="34"/>
  <c r="AZ286" i="34"/>
  <c r="BB286" i="34"/>
  <c r="P287" i="34"/>
  <c r="S287" i="34"/>
  <c r="T287" i="34"/>
  <c r="U287" i="34"/>
  <c r="AC287" i="34"/>
  <c r="AD287" i="34"/>
  <c r="AE287" i="34"/>
  <c r="AF287" i="34"/>
  <c r="AI287" i="34" s="1"/>
  <c r="AG287" i="34"/>
  <c r="AH287" i="34"/>
  <c r="AK287" i="34"/>
  <c r="AM287" i="34"/>
  <c r="AO287" i="34"/>
  <c r="AR287" i="34"/>
  <c r="AW287" i="34"/>
  <c r="AY287" i="34"/>
  <c r="AZ287" i="34"/>
  <c r="BB287" i="34"/>
  <c r="P288" i="34"/>
  <c r="S288" i="34"/>
  <c r="T288" i="34"/>
  <c r="U288" i="34"/>
  <c r="AC288" i="34"/>
  <c r="AD288" i="34"/>
  <c r="AE288" i="34"/>
  <c r="AF288" i="34"/>
  <c r="AI288" i="34" s="1"/>
  <c r="AG288" i="34"/>
  <c r="AH288" i="34"/>
  <c r="AK288" i="34"/>
  <c r="AM288" i="34"/>
  <c r="AW288" i="34"/>
  <c r="AY288" i="34"/>
  <c r="BA288" i="34" s="1"/>
  <c r="AZ288" i="34"/>
  <c r="BB288" i="34"/>
  <c r="P289" i="34"/>
  <c r="Q289" i="34" s="1"/>
  <c r="AA289" i="34" s="1"/>
  <c r="S289" i="34"/>
  <c r="T289" i="34"/>
  <c r="U289" i="34"/>
  <c r="AC289" i="34"/>
  <c r="AD289" i="34"/>
  <c r="AE289" i="34"/>
  <c r="AF289" i="34"/>
  <c r="AJ289" i="34" s="1"/>
  <c r="AU289" i="34" s="1"/>
  <c r="AG289" i="34"/>
  <c r="AH289" i="34"/>
  <c r="AK289" i="34"/>
  <c r="AR289" i="34" s="1"/>
  <c r="AM289" i="34"/>
  <c r="AQ289" i="34"/>
  <c r="AT289" i="34"/>
  <c r="AV289" i="34"/>
  <c r="AW289" i="34"/>
  <c r="AY289" i="34"/>
  <c r="AZ289" i="34"/>
  <c r="BB289" i="34"/>
  <c r="P290" i="34"/>
  <c r="Q290" i="34" s="1"/>
  <c r="AA290" i="34" s="1"/>
  <c r="S290" i="34"/>
  <c r="T290" i="34"/>
  <c r="U290" i="34"/>
  <c r="AC290" i="34"/>
  <c r="AD290" i="34"/>
  <c r="AE290" i="34"/>
  <c r="AF290" i="34"/>
  <c r="AI290" i="34" s="1"/>
  <c r="AG290" i="34"/>
  <c r="AH290" i="34"/>
  <c r="AK290" i="34"/>
  <c r="AO290" i="34" s="1"/>
  <c r="AM290" i="34"/>
  <c r="AR290" i="34"/>
  <c r="AW290" i="34"/>
  <c r="AY290" i="34"/>
  <c r="BA290" i="34" s="1"/>
  <c r="AZ290" i="34"/>
  <c r="BB290" i="34"/>
  <c r="P291" i="34"/>
  <c r="S291" i="34"/>
  <c r="T291" i="34"/>
  <c r="U291" i="34"/>
  <c r="AC291" i="34"/>
  <c r="AD291" i="34"/>
  <c r="AE291" i="34"/>
  <c r="AF291" i="34"/>
  <c r="AI291" i="34" s="1"/>
  <c r="AG291" i="34"/>
  <c r="AH291" i="34"/>
  <c r="AK291" i="34"/>
  <c r="AM291" i="34"/>
  <c r="AW291" i="34"/>
  <c r="AY291" i="34"/>
  <c r="AZ291" i="34"/>
  <c r="BB291" i="34"/>
  <c r="P292" i="34"/>
  <c r="S292" i="34"/>
  <c r="T292" i="34"/>
  <c r="U292" i="34"/>
  <c r="AC292" i="34"/>
  <c r="AD292" i="34"/>
  <c r="AE292" i="34"/>
  <c r="AF292" i="34"/>
  <c r="AG292" i="34"/>
  <c r="AH292" i="34"/>
  <c r="AK292" i="34"/>
  <c r="AR292" i="34" s="1"/>
  <c r="AM292" i="34"/>
  <c r="AW292" i="34"/>
  <c r="AY292" i="34"/>
  <c r="BA292" i="34" s="1"/>
  <c r="AZ292" i="34"/>
  <c r="BB292" i="34"/>
  <c r="P293" i="34"/>
  <c r="Q293" i="34" s="1"/>
  <c r="AA293" i="34" s="1"/>
  <c r="S293" i="34"/>
  <c r="T293" i="34"/>
  <c r="U293" i="34"/>
  <c r="AC293" i="34"/>
  <c r="AD293" i="34"/>
  <c r="AE293" i="34"/>
  <c r="AF293" i="34"/>
  <c r="AJ293" i="34" s="1"/>
  <c r="AG293" i="34"/>
  <c r="AH293" i="34"/>
  <c r="AI293" i="34"/>
  <c r="AK293" i="34"/>
  <c r="AR293" i="34" s="1"/>
  <c r="AM293" i="34"/>
  <c r="AV293" i="34"/>
  <c r="AW293" i="34"/>
  <c r="AY293" i="34"/>
  <c r="AZ293" i="34"/>
  <c r="BB293" i="34"/>
  <c r="P294" i="34"/>
  <c r="S294" i="34"/>
  <c r="T294" i="34"/>
  <c r="U294" i="34"/>
  <c r="AC294" i="34"/>
  <c r="AD294" i="34"/>
  <c r="AE294" i="34"/>
  <c r="AF294" i="34"/>
  <c r="AJ294" i="34" s="1"/>
  <c r="AU294" i="34" s="1"/>
  <c r="AG294" i="34"/>
  <c r="AH294" i="34"/>
  <c r="AI294" i="34"/>
  <c r="AK294" i="34"/>
  <c r="AM294" i="34"/>
  <c r="AW294" i="34"/>
  <c r="AY294" i="34"/>
  <c r="BA294" i="34" s="1"/>
  <c r="AZ294" i="34"/>
  <c r="BB294" i="34"/>
  <c r="P295" i="34"/>
  <c r="S295" i="34"/>
  <c r="T295" i="34"/>
  <c r="U295" i="34"/>
  <c r="AC295" i="34"/>
  <c r="AD295" i="34"/>
  <c r="AE295" i="34"/>
  <c r="AF295" i="34"/>
  <c r="AI295" i="34" s="1"/>
  <c r="AG295" i="34"/>
  <c r="AH295" i="34"/>
  <c r="AK295" i="34"/>
  <c r="AO295" i="34" s="1"/>
  <c r="AM295" i="34"/>
  <c r="AW295" i="34"/>
  <c r="AY295" i="34"/>
  <c r="AZ295" i="34"/>
  <c r="BB295" i="34"/>
  <c r="P296" i="34"/>
  <c r="S296" i="34"/>
  <c r="T296" i="34"/>
  <c r="U296" i="34"/>
  <c r="AC296" i="34"/>
  <c r="AD296" i="34"/>
  <c r="AE296" i="34"/>
  <c r="AF296" i="34"/>
  <c r="AI296" i="34" s="1"/>
  <c r="AG296" i="34"/>
  <c r="AH296" i="34"/>
  <c r="AJ296" i="34"/>
  <c r="AK296" i="34"/>
  <c r="AR296" i="34" s="1"/>
  <c r="AM296" i="34"/>
  <c r="AW296" i="34"/>
  <c r="AY296" i="34"/>
  <c r="AZ296" i="34"/>
  <c r="BB296" i="34"/>
  <c r="P297" i="34"/>
  <c r="S297" i="34"/>
  <c r="T297" i="34"/>
  <c r="U297" i="34"/>
  <c r="AC297" i="34"/>
  <c r="AD297" i="34"/>
  <c r="AE297" i="34"/>
  <c r="AF297" i="34"/>
  <c r="AJ297" i="34" s="1"/>
  <c r="AT297" i="34" s="1"/>
  <c r="AG297" i="34"/>
  <c r="AH297" i="34"/>
  <c r="AK297" i="34"/>
  <c r="AM297" i="34"/>
  <c r="AU297" i="34"/>
  <c r="AW297" i="34"/>
  <c r="AY297" i="34"/>
  <c r="AZ297" i="34"/>
  <c r="BB297" i="34"/>
  <c r="P298" i="34"/>
  <c r="R298" i="34" s="1"/>
  <c r="AB298" i="34" s="1"/>
  <c r="S298" i="34"/>
  <c r="T298" i="34"/>
  <c r="U298" i="34"/>
  <c r="AC298" i="34"/>
  <c r="AD298" i="34"/>
  <c r="AE298" i="34"/>
  <c r="AF298" i="34"/>
  <c r="AI298" i="34" s="1"/>
  <c r="AG298" i="34"/>
  <c r="AH298" i="34"/>
  <c r="AK298" i="34"/>
  <c r="AM298" i="34"/>
  <c r="AW298" i="34"/>
  <c r="AY298" i="34"/>
  <c r="AZ298" i="34"/>
  <c r="BB298" i="34"/>
  <c r="P299" i="34"/>
  <c r="R299" i="34" s="1"/>
  <c r="AB299" i="34" s="1"/>
  <c r="S299" i="34"/>
  <c r="T299" i="34"/>
  <c r="X299" i="34" s="1"/>
  <c r="U299" i="34"/>
  <c r="AC299" i="34"/>
  <c r="AD299" i="34"/>
  <c r="AE299" i="34"/>
  <c r="AF299" i="34"/>
  <c r="AI299" i="34" s="1"/>
  <c r="AG299" i="34"/>
  <c r="AH299" i="34"/>
  <c r="AK299" i="34"/>
  <c r="AM299" i="34"/>
  <c r="AW299" i="34"/>
  <c r="AY299" i="34"/>
  <c r="BA299" i="34" s="1"/>
  <c r="AZ299" i="34"/>
  <c r="BB299" i="34"/>
  <c r="P300" i="34"/>
  <c r="Q300" i="34"/>
  <c r="AA300" i="34" s="1"/>
  <c r="S300" i="34"/>
  <c r="T300" i="34"/>
  <c r="U300" i="34"/>
  <c r="AC300" i="34"/>
  <c r="AD300" i="34"/>
  <c r="AE300" i="34"/>
  <c r="AF300" i="34"/>
  <c r="AG300" i="34"/>
  <c r="AH300" i="34"/>
  <c r="AK300" i="34"/>
  <c r="AR300" i="34" s="1"/>
  <c r="AM300" i="34"/>
  <c r="AW300" i="34"/>
  <c r="AY300" i="34"/>
  <c r="AZ300" i="34"/>
  <c r="BB300" i="34"/>
  <c r="P301" i="34"/>
  <c r="R301" i="34" s="1"/>
  <c r="AB301" i="34" s="1"/>
  <c r="S301" i="34"/>
  <c r="T301" i="34"/>
  <c r="U301" i="34"/>
  <c r="AC301" i="34"/>
  <c r="AD301" i="34"/>
  <c r="AE301" i="34"/>
  <c r="AF301" i="34"/>
  <c r="AI301" i="34" s="1"/>
  <c r="AG301" i="34"/>
  <c r="AH301" i="34"/>
  <c r="AK301" i="34"/>
  <c r="AR301" i="34" s="1"/>
  <c r="AM301" i="34"/>
  <c r="AW301" i="34"/>
  <c r="AY301" i="34"/>
  <c r="AZ301" i="34"/>
  <c r="BB301" i="34"/>
  <c r="P302" i="34"/>
  <c r="R302" i="34" s="1"/>
  <c r="AB302" i="34" s="1"/>
  <c r="S302" i="34"/>
  <c r="T302" i="34"/>
  <c r="U302" i="34"/>
  <c r="AC302" i="34"/>
  <c r="AD302" i="34"/>
  <c r="AE302" i="34"/>
  <c r="AF302" i="34"/>
  <c r="AG302" i="34"/>
  <c r="AH302" i="34"/>
  <c r="AK302" i="34"/>
  <c r="AO302" i="34" s="1"/>
  <c r="AM302" i="34"/>
  <c r="AR302" i="34"/>
  <c r="AW302" i="34"/>
  <c r="AY302" i="34"/>
  <c r="AZ302" i="34"/>
  <c r="BB302" i="34"/>
  <c r="P303" i="34"/>
  <c r="S303" i="34"/>
  <c r="T303" i="34"/>
  <c r="U303" i="34"/>
  <c r="AC303" i="34"/>
  <c r="AD303" i="34"/>
  <c r="AE303" i="34"/>
  <c r="AF303" i="34"/>
  <c r="AG303" i="34"/>
  <c r="AH303" i="34"/>
  <c r="AK303" i="34"/>
  <c r="AO303" i="34" s="1"/>
  <c r="AM303" i="34"/>
  <c r="AW303" i="34"/>
  <c r="AY303" i="34"/>
  <c r="AZ303" i="34"/>
  <c r="BA303" i="34" s="1"/>
  <c r="BB303" i="34"/>
  <c r="P304" i="34"/>
  <c r="Q304" i="34" s="1"/>
  <c r="AA304" i="34" s="1"/>
  <c r="S304" i="34"/>
  <c r="T304" i="34"/>
  <c r="U304" i="34"/>
  <c r="AC304" i="34"/>
  <c r="AD304" i="34"/>
  <c r="AE304" i="34"/>
  <c r="AF304" i="34"/>
  <c r="AG304" i="34"/>
  <c r="AH304" i="34"/>
  <c r="AK304" i="34"/>
  <c r="AM304" i="34"/>
  <c r="AW304" i="34"/>
  <c r="AY304" i="34"/>
  <c r="AZ304" i="34"/>
  <c r="BB304" i="34"/>
  <c r="P305" i="34"/>
  <c r="Q305" i="34" s="1"/>
  <c r="AA305" i="34" s="1"/>
  <c r="S305" i="34"/>
  <c r="T305" i="34"/>
  <c r="U305" i="34"/>
  <c r="AC305" i="34"/>
  <c r="AD305" i="34"/>
  <c r="AE305" i="34"/>
  <c r="AF305" i="34"/>
  <c r="AG305" i="34"/>
  <c r="AH305" i="34"/>
  <c r="AK305" i="34"/>
  <c r="AR305" i="34" s="1"/>
  <c r="AM305" i="34"/>
  <c r="AW305" i="34"/>
  <c r="AY305" i="34"/>
  <c r="AZ305" i="34"/>
  <c r="BB305" i="34"/>
  <c r="P306" i="34"/>
  <c r="S306" i="34"/>
  <c r="T306" i="34"/>
  <c r="U306" i="34"/>
  <c r="AC306" i="34"/>
  <c r="AD306" i="34"/>
  <c r="AE306" i="34"/>
  <c r="AF306" i="34"/>
  <c r="AG306" i="34"/>
  <c r="AH306" i="34"/>
  <c r="AK306" i="34"/>
  <c r="AO306" i="34" s="1"/>
  <c r="AM306" i="34"/>
  <c r="AR306" i="34"/>
  <c r="AW306" i="34"/>
  <c r="AY306" i="34"/>
  <c r="AZ306" i="34"/>
  <c r="BB306" i="34"/>
  <c r="P307" i="34"/>
  <c r="S307" i="34"/>
  <c r="T307" i="34"/>
  <c r="U307" i="34"/>
  <c r="AC307" i="34"/>
  <c r="AD307" i="34"/>
  <c r="AE307" i="34"/>
  <c r="AF307" i="34"/>
  <c r="AG307" i="34"/>
  <c r="AH307" i="34"/>
  <c r="AK307" i="34"/>
  <c r="AM307" i="34"/>
  <c r="AO307" i="34"/>
  <c r="AW307" i="34"/>
  <c r="AY307" i="34"/>
  <c r="AZ307" i="34"/>
  <c r="BB307" i="34"/>
  <c r="P308" i="34"/>
  <c r="Q308" i="34" s="1"/>
  <c r="AA308" i="34" s="1"/>
  <c r="S308" i="34"/>
  <c r="T308" i="34"/>
  <c r="U308" i="34"/>
  <c r="AC308" i="34"/>
  <c r="AD308" i="34"/>
  <c r="AE308" i="34"/>
  <c r="AF308" i="34"/>
  <c r="AI308" i="34" s="1"/>
  <c r="AG308" i="34"/>
  <c r="AH308" i="34"/>
  <c r="AJ308" i="34"/>
  <c r="AK308" i="34"/>
  <c r="AM308" i="34"/>
  <c r="AW308" i="34"/>
  <c r="AY308" i="34"/>
  <c r="AZ308" i="34"/>
  <c r="BB308" i="34"/>
  <c r="P309" i="34"/>
  <c r="Q309" i="34" s="1"/>
  <c r="AA309" i="34" s="1"/>
  <c r="S309" i="34"/>
  <c r="T309" i="34"/>
  <c r="U309" i="34"/>
  <c r="AC309" i="34"/>
  <c r="AD309" i="34"/>
  <c r="AE309" i="34"/>
  <c r="AF309" i="34"/>
  <c r="AJ309" i="34" s="1"/>
  <c r="AG309" i="34"/>
  <c r="AH309" i="34"/>
  <c r="AI309" i="34"/>
  <c r="AK309" i="34"/>
  <c r="AR309" i="34" s="1"/>
  <c r="AM309" i="34"/>
  <c r="AW309" i="34"/>
  <c r="AY309" i="34"/>
  <c r="AZ309" i="34"/>
  <c r="BB309" i="34"/>
  <c r="P310" i="34"/>
  <c r="Q310" i="34" s="1"/>
  <c r="AA310" i="34" s="1"/>
  <c r="S310" i="34"/>
  <c r="T310" i="34"/>
  <c r="U310" i="34"/>
  <c r="AC310" i="34"/>
  <c r="AD310" i="34"/>
  <c r="AE310" i="34"/>
  <c r="AF310" i="34"/>
  <c r="AI310" i="34" s="1"/>
  <c r="AG310" i="34"/>
  <c r="AH310" i="34"/>
  <c r="AK310" i="34"/>
  <c r="AO310" i="34" s="1"/>
  <c r="AM310" i="34"/>
  <c r="AR310" i="34"/>
  <c r="AW310" i="34"/>
  <c r="AY310" i="34"/>
  <c r="AZ310" i="34"/>
  <c r="BB310" i="34"/>
  <c r="P311" i="34"/>
  <c r="S311" i="34"/>
  <c r="T311" i="34"/>
  <c r="U311" i="34"/>
  <c r="AC311" i="34"/>
  <c r="AD311" i="34"/>
  <c r="AE311" i="34"/>
  <c r="AF311" i="34"/>
  <c r="AI311" i="34" s="1"/>
  <c r="AG311" i="34"/>
  <c r="AH311" i="34"/>
  <c r="AK311" i="34"/>
  <c r="AM311" i="34"/>
  <c r="AO311" i="34"/>
  <c r="AW311" i="34"/>
  <c r="AY311" i="34"/>
  <c r="BA311" i="34" s="1"/>
  <c r="AZ311" i="34"/>
  <c r="BB311" i="34"/>
  <c r="P312" i="34"/>
  <c r="S312" i="34"/>
  <c r="T312" i="34"/>
  <c r="U312" i="34"/>
  <c r="AC312" i="34"/>
  <c r="AD312" i="34"/>
  <c r="AE312" i="34"/>
  <c r="AF312" i="34"/>
  <c r="AI312" i="34" s="1"/>
  <c r="AG312" i="34"/>
  <c r="AH312" i="34"/>
  <c r="AK312" i="34"/>
  <c r="AR312" i="34" s="1"/>
  <c r="AM312" i="34"/>
  <c r="AO312" i="34"/>
  <c r="AW312" i="34"/>
  <c r="AY312" i="34"/>
  <c r="BA312" i="34" s="1"/>
  <c r="AZ312" i="34"/>
  <c r="BB312" i="34"/>
  <c r="P313" i="34"/>
  <c r="S313" i="34"/>
  <c r="T313" i="34"/>
  <c r="U313" i="34"/>
  <c r="AC313" i="34"/>
  <c r="AD313" i="34"/>
  <c r="AE313" i="34"/>
  <c r="AF313" i="34"/>
  <c r="AG313" i="34"/>
  <c r="AH313" i="34"/>
  <c r="AK313" i="34"/>
  <c r="AM313" i="34"/>
  <c r="AW313" i="34"/>
  <c r="AY313" i="34"/>
  <c r="AZ313" i="34"/>
  <c r="BB313" i="34"/>
  <c r="P314" i="34"/>
  <c r="Q314" i="34" s="1"/>
  <c r="AA314" i="34" s="1"/>
  <c r="S314" i="34"/>
  <c r="T314" i="34"/>
  <c r="U314" i="34"/>
  <c r="AC314" i="34"/>
  <c r="AD314" i="34"/>
  <c r="AE314" i="34"/>
  <c r="AF314" i="34"/>
  <c r="AI314" i="34" s="1"/>
  <c r="AG314" i="34"/>
  <c r="AH314" i="34"/>
  <c r="AJ314" i="34"/>
  <c r="AQ314" i="34" s="1"/>
  <c r="AK314" i="34"/>
  <c r="AO314" i="34" s="1"/>
  <c r="AM314" i="34"/>
  <c r="AR314" i="34"/>
  <c r="AW314" i="34"/>
  <c r="AY314" i="34"/>
  <c r="AZ314" i="34"/>
  <c r="BB314" i="34"/>
  <c r="P315" i="34"/>
  <c r="S315" i="34"/>
  <c r="T315" i="34"/>
  <c r="U315" i="34"/>
  <c r="AC315" i="34"/>
  <c r="AD315" i="34"/>
  <c r="AE315" i="34"/>
  <c r="AF315" i="34"/>
  <c r="AG315" i="34"/>
  <c r="AH315" i="34"/>
  <c r="AK315" i="34"/>
  <c r="AM315" i="34"/>
  <c r="AO315" i="34"/>
  <c r="AW315" i="34"/>
  <c r="AY315" i="34"/>
  <c r="AZ315" i="34"/>
  <c r="BA315" i="34" s="1"/>
  <c r="BB315" i="34"/>
  <c r="P316" i="34"/>
  <c r="Q316" i="34" s="1"/>
  <c r="AA316" i="34" s="1"/>
  <c r="S316" i="34"/>
  <c r="T316" i="34"/>
  <c r="U316" i="34"/>
  <c r="AC316" i="34"/>
  <c r="AD316" i="34"/>
  <c r="AE316" i="34"/>
  <c r="AF316" i="34"/>
  <c r="AI316" i="34" s="1"/>
  <c r="AG316" i="34"/>
  <c r="AH316" i="34"/>
  <c r="AJ316" i="34"/>
  <c r="AT316" i="34" s="1"/>
  <c r="AK316" i="34"/>
  <c r="AR316" i="34" s="1"/>
  <c r="AM316" i="34"/>
  <c r="AW316" i="34"/>
  <c r="AY316" i="34"/>
  <c r="AZ316" i="34"/>
  <c r="BA316" i="34" s="1"/>
  <c r="BB316" i="34"/>
  <c r="P317" i="34"/>
  <c r="Q317" i="34" s="1"/>
  <c r="AA317" i="34" s="1"/>
  <c r="S317" i="34"/>
  <c r="T317" i="34"/>
  <c r="U317" i="34"/>
  <c r="AC317" i="34"/>
  <c r="AD317" i="34"/>
  <c r="AE317" i="34"/>
  <c r="AF317" i="34"/>
  <c r="AG317" i="34"/>
  <c r="AH317" i="34"/>
  <c r="AK317" i="34"/>
  <c r="AR317" i="34" s="1"/>
  <c r="AM317" i="34"/>
  <c r="AW317" i="34"/>
  <c r="AY317" i="34"/>
  <c r="AZ317" i="34"/>
  <c r="BB317" i="34"/>
  <c r="P318" i="34"/>
  <c r="Q318" i="34" s="1"/>
  <c r="AA318" i="34" s="1"/>
  <c r="S318" i="34"/>
  <c r="T318" i="34"/>
  <c r="U318" i="34"/>
  <c r="AC318" i="34"/>
  <c r="AD318" i="34"/>
  <c r="AE318" i="34"/>
  <c r="AF318" i="34"/>
  <c r="AI318" i="34" s="1"/>
  <c r="AG318" i="34"/>
  <c r="AH318" i="34"/>
  <c r="AJ318" i="34"/>
  <c r="AQ318" i="34" s="1"/>
  <c r="AK318" i="34"/>
  <c r="AM318" i="34"/>
  <c r="AW318" i="34"/>
  <c r="AY318" i="34"/>
  <c r="AZ318" i="34"/>
  <c r="BB318" i="34"/>
  <c r="P319" i="34"/>
  <c r="S319" i="34"/>
  <c r="T319" i="34"/>
  <c r="U319" i="34"/>
  <c r="AC319" i="34"/>
  <c r="AD319" i="34"/>
  <c r="AE319" i="34"/>
  <c r="AF319" i="34"/>
  <c r="AG319" i="34"/>
  <c r="AH319" i="34"/>
  <c r="AK319" i="34"/>
  <c r="AO319" i="34" s="1"/>
  <c r="AM319" i="34"/>
  <c r="AW319" i="34"/>
  <c r="AY319" i="34"/>
  <c r="AZ319" i="34"/>
  <c r="BB319" i="34"/>
  <c r="P320" i="34"/>
  <c r="Q320" i="34" s="1"/>
  <c r="AA320" i="34" s="1"/>
  <c r="S320" i="34"/>
  <c r="T320" i="34"/>
  <c r="U320" i="34"/>
  <c r="AC320" i="34"/>
  <c r="AD320" i="34"/>
  <c r="AE320" i="34"/>
  <c r="AF320" i="34"/>
  <c r="AG320" i="34"/>
  <c r="AH320" i="34"/>
  <c r="AK320" i="34"/>
  <c r="AR320" i="34" s="1"/>
  <c r="AM320" i="34"/>
  <c r="AW320" i="34"/>
  <c r="AY320" i="34"/>
  <c r="AZ320" i="34"/>
  <c r="BB320" i="34"/>
  <c r="P321" i="34"/>
  <c r="Q321" i="34" s="1"/>
  <c r="AA321" i="34" s="1"/>
  <c r="S321" i="34"/>
  <c r="T321" i="34"/>
  <c r="U321" i="34"/>
  <c r="AC321" i="34"/>
  <c r="AD321" i="34"/>
  <c r="AE321" i="34"/>
  <c r="AF321" i="34"/>
  <c r="AG321" i="34"/>
  <c r="AH321" i="34"/>
  <c r="AI321" i="34"/>
  <c r="AJ321" i="34"/>
  <c r="AQ321" i="34" s="1"/>
  <c r="AK321" i="34"/>
  <c r="AR321" i="34" s="1"/>
  <c r="AM321" i="34"/>
  <c r="AO321" i="34"/>
  <c r="AW321" i="34"/>
  <c r="AY321" i="34"/>
  <c r="AZ321" i="34"/>
  <c r="BB321" i="34"/>
  <c r="P322" i="34"/>
  <c r="R322" i="34" s="1"/>
  <c r="AB322" i="34" s="1"/>
  <c r="S322" i="34"/>
  <c r="T322" i="34"/>
  <c r="U322" i="34"/>
  <c r="AC322" i="34"/>
  <c r="AD322" i="34"/>
  <c r="AE322" i="34"/>
  <c r="AF322" i="34"/>
  <c r="AG322" i="34"/>
  <c r="AH322" i="34"/>
  <c r="AK322" i="34"/>
  <c r="AO322" i="34" s="1"/>
  <c r="AM322" i="34"/>
  <c r="AR322" i="34"/>
  <c r="AW322" i="34"/>
  <c r="AY322" i="34"/>
  <c r="AZ322" i="34"/>
  <c r="BB322" i="34"/>
  <c r="P323" i="34"/>
  <c r="S323" i="34"/>
  <c r="T323" i="34"/>
  <c r="U323" i="34"/>
  <c r="AC323" i="34"/>
  <c r="AD323" i="34"/>
  <c r="AE323" i="34"/>
  <c r="AF323" i="34"/>
  <c r="AG323" i="34"/>
  <c r="AH323" i="34"/>
  <c r="AK323" i="34"/>
  <c r="AR323" i="34" s="1"/>
  <c r="AM323" i="34"/>
  <c r="AO323" i="34"/>
  <c r="AW323" i="34"/>
  <c r="AY323" i="34"/>
  <c r="AZ323" i="34"/>
  <c r="BB323" i="34"/>
  <c r="P324" i="34"/>
  <c r="S324" i="34"/>
  <c r="T324" i="34"/>
  <c r="U324" i="34"/>
  <c r="AC324" i="34"/>
  <c r="AD324" i="34"/>
  <c r="AE324" i="34"/>
  <c r="AF324" i="34"/>
  <c r="AI324" i="34" s="1"/>
  <c r="AG324" i="34"/>
  <c r="AH324" i="34"/>
  <c r="AJ324" i="34"/>
  <c r="AK324" i="34"/>
  <c r="AR324" i="34" s="1"/>
  <c r="AM324" i="34"/>
  <c r="AW324" i="34"/>
  <c r="AY324" i="34"/>
  <c r="BA324" i="34" s="1"/>
  <c r="AZ324" i="34"/>
  <c r="BB324" i="34"/>
  <c r="P325" i="34"/>
  <c r="R325" i="34" s="1"/>
  <c r="AB325" i="34" s="1"/>
  <c r="S325" i="34"/>
  <c r="T325" i="34"/>
  <c r="U325" i="34"/>
  <c r="AC325" i="34"/>
  <c r="AD325" i="34"/>
  <c r="AE325" i="34"/>
  <c r="AF325" i="34"/>
  <c r="AG325" i="34"/>
  <c r="AH325" i="34"/>
  <c r="AI325" i="34"/>
  <c r="AJ325" i="34"/>
  <c r="AK325" i="34"/>
  <c r="AR325" i="34" s="1"/>
  <c r="AM325" i="34"/>
  <c r="AW325" i="34"/>
  <c r="AY325" i="34"/>
  <c r="AZ325" i="34"/>
  <c r="BB325" i="34"/>
  <c r="P326" i="34"/>
  <c r="S326" i="34"/>
  <c r="T326" i="34"/>
  <c r="U326" i="34"/>
  <c r="AC326" i="34"/>
  <c r="AD326" i="34"/>
  <c r="AE326" i="34"/>
  <c r="AF326" i="34"/>
  <c r="AG326" i="34"/>
  <c r="AH326" i="34"/>
  <c r="AI326" i="34"/>
  <c r="AJ326" i="34"/>
  <c r="AT326" i="34" s="1"/>
  <c r="AK326" i="34"/>
  <c r="AR326" i="34" s="1"/>
  <c r="AM326" i="34"/>
  <c r="AO326" i="34"/>
  <c r="AW326" i="34"/>
  <c r="AY326" i="34"/>
  <c r="AZ326" i="34"/>
  <c r="BB326" i="34"/>
  <c r="P327" i="34"/>
  <c r="S327" i="34"/>
  <c r="T327" i="34"/>
  <c r="U327" i="34"/>
  <c r="AC327" i="34"/>
  <c r="AD327" i="34"/>
  <c r="AE327" i="34"/>
  <c r="AF327" i="34"/>
  <c r="AG327" i="34"/>
  <c r="AH327" i="34"/>
  <c r="AK327" i="34"/>
  <c r="AO327" i="34" s="1"/>
  <c r="AM327" i="34"/>
  <c r="AW327" i="34"/>
  <c r="AY327" i="34"/>
  <c r="BA327" i="34" s="1"/>
  <c r="AZ327" i="34"/>
  <c r="BB327" i="34"/>
  <c r="P328" i="34"/>
  <c r="S328" i="34"/>
  <c r="T328" i="34"/>
  <c r="U328" i="34"/>
  <c r="AC328" i="34"/>
  <c r="AD328" i="34"/>
  <c r="AE328" i="34"/>
  <c r="AF328" i="34"/>
  <c r="AG328" i="34"/>
  <c r="AH328" i="34"/>
  <c r="AK328" i="34"/>
  <c r="AR328" i="34" s="1"/>
  <c r="AM328" i="34"/>
  <c r="AW328" i="34"/>
  <c r="AY328" i="34"/>
  <c r="AZ328" i="34"/>
  <c r="BB328" i="34"/>
  <c r="P329" i="34"/>
  <c r="R329" i="34" s="1"/>
  <c r="AB329" i="34" s="1"/>
  <c r="S329" i="34"/>
  <c r="T329" i="34"/>
  <c r="U329" i="34"/>
  <c r="AC329" i="34"/>
  <c r="AD329" i="34"/>
  <c r="AE329" i="34"/>
  <c r="AF329" i="34"/>
  <c r="AI329" i="34" s="1"/>
  <c r="AG329" i="34"/>
  <c r="AH329" i="34"/>
  <c r="AJ329" i="34"/>
  <c r="AK329" i="34"/>
  <c r="AR329" i="34" s="1"/>
  <c r="AM329" i="34"/>
  <c r="AW329" i="34"/>
  <c r="AY329" i="34"/>
  <c r="AZ329" i="34"/>
  <c r="BB329" i="34"/>
  <c r="P330" i="34"/>
  <c r="S330" i="34"/>
  <c r="T330" i="34"/>
  <c r="U330" i="34"/>
  <c r="AC330" i="34"/>
  <c r="AD330" i="34"/>
  <c r="AE330" i="34"/>
  <c r="AF330" i="34"/>
  <c r="AG330" i="34"/>
  <c r="AH330" i="34"/>
  <c r="AK330" i="34"/>
  <c r="AO330" i="34" s="1"/>
  <c r="AM330" i="34"/>
  <c r="AR330" i="34"/>
  <c r="AW330" i="34"/>
  <c r="AY330" i="34"/>
  <c r="AZ330" i="34"/>
  <c r="BB330" i="34"/>
  <c r="P331" i="34"/>
  <c r="R331" i="34" s="1"/>
  <c r="AB331" i="34" s="1"/>
  <c r="S331" i="34"/>
  <c r="T331" i="34"/>
  <c r="U331" i="34"/>
  <c r="AC331" i="34"/>
  <c r="AD331" i="34"/>
  <c r="AE331" i="34"/>
  <c r="AF331" i="34"/>
  <c r="AI331" i="34" s="1"/>
  <c r="AG331" i="34"/>
  <c r="AH331" i="34"/>
  <c r="AJ331" i="34"/>
  <c r="AT331" i="34" s="1"/>
  <c r="AK331" i="34"/>
  <c r="AR331" i="34" s="1"/>
  <c r="AM331" i="34"/>
  <c r="AO331" i="34"/>
  <c r="AW331" i="34"/>
  <c r="AY331" i="34"/>
  <c r="AZ331" i="34"/>
  <c r="BB331" i="34"/>
  <c r="P332" i="34"/>
  <c r="S332" i="34"/>
  <c r="T332" i="34"/>
  <c r="U332" i="34"/>
  <c r="AC332" i="34"/>
  <c r="AD332" i="34"/>
  <c r="AE332" i="34"/>
  <c r="AF332" i="34"/>
  <c r="AI332" i="34" s="1"/>
  <c r="AG332" i="34"/>
  <c r="AH332" i="34"/>
  <c r="AK332" i="34"/>
  <c r="AO332" i="34" s="1"/>
  <c r="AM332" i="34"/>
  <c r="AR332" i="34"/>
  <c r="AW332" i="34"/>
  <c r="AY332" i="34"/>
  <c r="AZ332" i="34"/>
  <c r="BB332" i="34"/>
  <c r="P333" i="34"/>
  <c r="S333" i="34"/>
  <c r="T333" i="34"/>
  <c r="U333" i="34"/>
  <c r="AC333" i="34"/>
  <c r="AD333" i="34"/>
  <c r="AE333" i="34"/>
  <c r="AF333" i="34"/>
  <c r="AI333" i="34" s="1"/>
  <c r="AG333" i="34"/>
  <c r="AH333" i="34"/>
  <c r="AK333" i="34"/>
  <c r="AM333" i="34"/>
  <c r="AW333" i="34"/>
  <c r="AY333" i="34"/>
  <c r="AZ333" i="34"/>
  <c r="BB333" i="34"/>
  <c r="P334" i="34"/>
  <c r="Q334" i="34" s="1"/>
  <c r="AA334" i="34" s="1"/>
  <c r="S334" i="34"/>
  <c r="T334" i="34"/>
  <c r="U334" i="34"/>
  <c r="AC334" i="34"/>
  <c r="AD334" i="34"/>
  <c r="AE334" i="34"/>
  <c r="AF334" i="34"/>
  <c r="AJ334" i="34" s="1"/>
  <c r="AG334" i="34"/>
  <c r="AH334" i="34"/>
  <c r="AI334" i="34"/>
  <c r="AK334" i="34"/>
  <c r="AM334" i="34"/>
  <c r="AW334" i="34"/>
  <c r="AY334" i="34"/>
  <c r="BA334" i="34" s="1"/>
  <c r="AZ334" i="34"/>
  <c r="BB334" i="34"/>
  <c r="P335" i="34"/>
  <c r="Q335" i="34" s="1"/>
  <c r="AA335" i="34" s="1"/>
  <c r="S335" i="34"/>
  <c r="T335" i="34"/>
  <c r="U335" i="34"/>
  <c r="AC335" i="34"/>
  <c r="AD335" i="34"/>
  <c r="AE335" i="34"/>
  <c r="AF335" i="34"/>
  <c r="AI335" i="34" s="1"/>
  <c r="AG335" i="34"/>
  <c r="AH335" i="34"/>
  <c r="AK335" i="34"/>
  <c r="AM335" i="34"/>
  <c r="AW335" i="34"/>
  <c r="AY335" i="34"/>
  <c r="AZ335" i="34"/>
  <c r="BB335" i="34"/>
  <c r="P336" i="34"/>
  <c r="R336" i="34" s="1"/>
  <c r="AB336" i="34" s="1"/>
  <c r="S336" i="34"/>
  <c r="T336" i="34"/>
  <c r="U336" i="34"/>
  <c r="AC336" i="34"/>
  <c r="AD336" i="34"/>
  <c r="AE336" i="34"/>
  <c r="AF336" i="34"/>
  <c r="AG336" i="34"/>
  <c r="AH336" i="34"/>
  <c r="AK336" i="34"/>
  <c r="AO336" i="34" s="1"/>
  <c r="AM336" i="34"/>
  <c r="AW336" i="34"/>
  <c r="AY336" i="34"/>
  <c r="AZ336" i="34"/>
  <c r="BB336" i="34"/>
  <c r="P337" i="34"/>
  <c r="S337" i="34"/>
  <c r="T337" i="34"/>
  <c r="U337" i="34"/>
  <c r="AC337" i="34"/>
  <c r="AD337" i="34"/>
  <c r="AE337" i="34"/>
  <c r="AF337" i="34"/>
  <c r="AI337" i="34" s="1"/>
  <c r="AG337" i="34"/>
  <c r="AH337" i="34"/>
  <c r="AJ337" i="34"/>
  <c r="AT337" i="34" s="1"/>
  <c r="AK337" i="34"/>
  <c r="AO337" i="34" s="1"/>
  <c r="AM337" i="34"/>
  <c r="AW337" i="34"/>
  <c r="AY337" i="34"/>
  <c r="AZ337" i="34"/>
  <c r="BA337" i="34" s="1"/>
  <c r="BB337" i="34"/>
  <c r="P338" i="34"/>
  <c r="S338" i="34"/>
  <c r="T338" i="34"/>
  <c r="U338" i="34"/>
  <c r="AC338" i="34"/>
  <c r="AD338" i="34"/>
  <c r="AE338" i="34"/>
  <c r="AF338" i="34"/>
  <c r="AG338" i="34"/>
  <c r="AH338" i="34"/>
  <c r="AI338" i="34"/>
  <c r="AJ338" i="34"/>
  <c r="AQ338" i="34" s="1"/>
  <c r="AK338" i="34"/>
  <c r="AR338" i="34" s="1"/>
  <c r="AM338" i="34"/>
  <c r="AO338" i="34"/>
  <c r="AW338" i="34"/>
  <c r="AY338" i="34"/>
  <c r="AZ338" i="34"/>
  <c r="BA338" i="34" s="1"/>
  <c r="BB338" i="34"/>
  <c r="P339" i="34"/>
  <c r="Q339" i="34" s="1"/>
  <c r="AA339" i="34" s="1"/>
  <c r="S339" i="34"/>
  <c r="T339" i="34"/>
  <c r="U339" i="34"/>
  <c r="AC339" i="34"/>
  <c r="AD339" i="34"/>
  <c r="AE339" i="34"/>
  <c r="AF339" i="34"/>
  <c r="AG339" i="34"/>
  <c r="AH339" i="34"/>
  <c r="AK339" i="34"/>
  <c r="AO339" i="34" s="1"/>
  <c r="AM339" i="34"/>
  <c r="AW339" i="34"/>
  <c r="AY339" i="34"/>
  <c r="BA339" i="34" s="1"/>
  <c r="AZ339" i="34"/>
  <c r="BB339" i="34"/>
  <c r="P340" i="34"/>
  <c r="R340" i="34" s="1"/>
  <c r="AB340" i="34" s="1"/>
  <c r="S340" i="34"/>
  <c r="T340" i="34"/>
  <c r="U340" i="34"/>
  <c r="AC340" i="34"/>
  <c r="AD340" i="34"/>
  <c r="AE340" i="34"/>
  <c r="AF340" i="34"/>
  <c r="AI340" i="34" s="1"/>
  <c r="AG340" i="34"/>
  <c r="AH340" i="34"/>
  <c r="AK340" i="34"/>
  <c r="AM340" i="34"/>
  <c r="AW340" i="34"/>
  <c r="AY340" i="34"/>
  <c r="AZ340" i="34"/>
  <c r="BB340" i="34"/>
  <c r="P341" i="34"/>
  <c r="S341" i="34"/>
  <c r="T341" i="34"/>
  <c r="U341" i="34"/>
  <c r="AC341" i="34"/>
  <c r="AD341" i="34"/>
  <c r="AE341" i="34"/>
  <c r="AF341" i="34"/>
  <c r="AI341" i="34" s="1"/>
  <c r="AG341" i="34"/>
  <c r="AH341" i="34"/>
  <c r="AJ341" i="34"/>
  <c r="AT341" i="34" s="1"/>
  <c r="AK341" i="34"/>
  <c r="AO341" i="34" s="1"/>
  <c r="AM341" i="34"/>
  <c r="AV341" i="34"/>
  <c r="AW341" i="34"/>
  <c r="AY341" i="34"/>
  <c r="BA341" i="34" s="1"/>
  <c r="AZ341" i="34"/>
  <c r="BB341" i="34"/>
  <c r="P342" i="34"/>
  <c r="Q342" i="34" s="1"/>
  <c r="AA342" i="34" s="1"/>
  <c r="S342" i="34"/>
  <c r="T342" i="34"/>
  <c r="U342" i="34"/>
  <c r="AC342" i="34"/>
  <c r="AD342" i="34"/>
  <c r="AE342" i="34"/>
  <c r="AF342" i="34"/>
  <c r="AI342" i="34" s="1"/>
  <c r="AG342" i="34"/>
  <c r="AH342" i="34"/>
  <c r="AK342" i="34"/>
  <c r="AM342" i="34"/>
  <c r="AW342" i="34"/>
  <c r="AY342" i="34"/>
  <c r="AZ342" i="34"/>
  <c r="BA342" i="34" s="1"/>
  <c r="BB342" i="34"/>
  <c r="P343" i="34"/>
  <c r="S343" i="34"/>
  <c r="T343" i="34"/>
  <c r="U343" i="34"/>
  <c r="AC343" i="34"/>
  <c r="AD343" i="34"/>
  <c r="AE343" i="34"/>
  <c r="AF343" i="34"/>
  <c r="AG343" i="34"/>
  <c r="AH343" i="34"/>
  <c r="AI343" i="34"/>
  <c r="AJ343" i="34"/>
  <c r="AK343" i="34"/>
  <c r="AR343" i="34" s="1"/>
  <c r="AM343" i="34"/>
  <c r="AO343" i="34"/>
  <c r="AW343" i="34"/>
  <c r="AY343" i="34"/>
  <c r="AZ343" i="34"/>
  <c r="BB343" i="34"/>
  <c r="P344" i="34"/>
  <c r="S344" i="34"/>
  <c r="T344" i="34"/>
  <c r="U344" i="34"/>
  <c r="AC344" i="34"/>
  <c r="AD344" i="34"/>
  <c r="AE344" i="34"/>
  <c r="AF344" i="34"/>
  <c r="AI344" i="34" s="1"/>
  <c r="AG344" i="34"/>
  <c r="AH344" i="34"/>
  <c r="AJ344" i="34"/>
  <c r="AQ344" i="34" s="1"/>
  <c r="AK344" i="34"/>
  <c r="AM344" i="34"/>
  <c r="AO344" i="34"/>
  <c r="AR344" i="34"/>
  <c r="AW344" i="34"/>
  <c r="AY344" i="34"/>
  <c r="BA344" i="34" s="1"/>
  <c r="AZ344" i="34"/>
  <c r="BB344" i="34"/>
  <c r="P345" i="34"/>
  <c r="S345" i="34"/>
  <c r="T345" i="34"/>
  <c r="U345" i="34"/>
  <c r="AC345" i="34"/>
  <c r="AD345" i="34"/>
  <c r="AE345" i="34"/>
  <c r="AF345" i="34"/>
  <c r="AI345" i="34" s="1"/>
  <c r="AG345" i="34"/>
  <c r="AH345" i="34"/>
  <c r="AK345" i="34"/>
  <c r="AO345" i="34" s="1"/>
  <c r="AM345" i="34"/>
  <c r="AW345" i="34"/>
  <c r="AY345" i="34"/>
  <c r="BA345" i="34" s="1"/>
  <c r="AZ345" i="34"/>
  <c r="BB345" i="34"/>
  <c r="P346" i="34"/>
  <c r="Q346" i="34" s="1"/>
  <c r="AA346" i="34" s="1"/>
  <c r="S346" i="34"/>
  <c r="T346" i="34"/>
  <c r="U346" i="34"/>
  <c r="AC346" i="34"/>
  <c r="AD346" i="34"/>
  <c r="AE346" i="34"/>
  <c r="AF346" i="34"/>
  <c r="AG346" i="34"/>
  <c r="AH346" i="34"/>
  <c r="AK346" i="34"/>
  <c r="AM346" i="34"/>
  <c r="AW346" i="34"/>
  <c r="AY346" i="34"/>
  <c r="AZ346" i="34"/>
  <c r="BA346" i="34" s="1"/>
  <c r="BB346" i="34"/>
  <c r="P347" i="34"/>
  <c r="Q347" i="34" s="1"/>
  <c r="AA347" i="34" s="1"/>
  <c r="S347" i="34"/>
  <c r="T347" i="34"/>
  <c r="U347" i="34"/>
  <c r="AC347" i="34"/>
  <c r="AD347" i="34"/>
  <c r="AE347" i="34"/>
  <c r="AF347" i="34"/>
  <c r="AG347" i="34"/>
  <c r="AH347" i="34"/>
  <c r="AK347" i="34"/>
  <c r="AO347" i="34" s="1"/>
  <c r="AM347" i="34"/>
  <c r="AW347" i="34"/>
  <c r="AY347" i="34"/>
  <c r="BA347" i="34" s="1"/>
  <c r="AZ347" i="34"/>
  <c r="BB347" i="34"/>
  <c r="P348" i="34"/>
  <c r="R348" i="34" s="1"/>
  <c r="AB348" i="34" s="1"/>
  <c r="S348" i="34"/>
  <c r="T348" i="34"/>
  <c r="U348" i="34"/>
  <c r="AC348" i="34"/>
  <c r="AD348" i="34"/>
  <c r="AE348" i="34"/>
  <c r="AF348" i="34"/>
  <c r="AI348" i="34" s="1"/>
  <c r="AG348" i="34"/>
  <c r="AH348" i="34"/>
  <c r="AJ348" i="34"/>
  <c r="AT348" i="34" s="1"/>
  <c r="AK348" i="34"/>
  <c r="AM348" i="34"/>
  <c r="AW348" i="34"/>
  <c r="AY348" i="34"/>
  <c r="AZ348" i="34"/>
  <c r="BB348" i="34"/>
  <c r="P349" i="34"/>
  <c r="S349" i="34"/>
  <c r="T349" i="34"/>
  <c r="U349" i="34"/>
  <c r="AC349" i="34"/>
  <c r="AD349" i="34"/>
  <c r="AE349" i="34"/>
  <c r="AF349" i="34"/>
  <c r="AI349" i="34" s="1"/>
  <c r="AG349" i="34"/>
  <c r="AH349" i="34"/>
  <c r="AK349" i="34"/>
  <c r="AO349" i="34" s="1"/>
  <c r="AM349" i="34"/>
  <c r="AW349" i="34"/>
  <c r="AY349" i="34"/>
  <c r="BA349" i="34" s="1"/>
  <c r="AZ349" i="34"/>
  <c r="BB349" i="34"/>
  <c r="P350" i="34"/>
  <c r="Q350" i="34" s="1"/>
  <c r="AA350" i="34" s="1"/>
  <c r="S350" i="34"/>
  <c r="T350" i="34"/>
  <c r="U350" i="34"/>
  <c r="AC350" i="34"/>
  <c r="AD350" i="34"/>
  <c r="AE350" i="34"/>
  <c r="AF350" i="34"/>
  <c r="AI350" i="34" s="1"/>
  <c r="AG350" i="34"/>
  <c r="AH350" i="34"/>
  <c r="AK350" i="34"/>
  <c r="AR350" i="34" s="1"/>
  <c r="AM350" i="34"/>
  <c r="AO350" i="34"/>
  <c r="AW350" i="34"/>
  <c r="AY350" i="34"/>
  <c r="BA350" i="34" s="1"/>
  <c r="AZ350" i="34"/>
  <c r="BB350" i="34"/>
  <c r="P351" i="34"/>
  <c r="R351" i="34" s="1"/>
  <c r="AB351" i="34" s="1"/>
  <c r="S351" i="34"/>
  <c r="T351" i="34"/>
  <c r="U351" i="34"/>
  <c r="Y351" i="34" s="1"/>
  <c r="AC351" i="34"/>
  <c r="AD351" i="34"/>
  <c r="AE351" i="34"/>
  <c r="AF351" i="34"/>
  <c r="AJ351" i="34" s="1"/>
  <c r="AG351" i="34"/>
  <c r="AH351" i="34"/>
  <c r="AI351" i="34"/>
  <c r="AK351" i="34"/>
  <c r="AO351" i="34" s="1"/>
  <c r="AM351" i="34"/>
  <c r="AQ351" i="34"/>
  <c r="AW351" i="34"/>
  <c r="AY351" i="34"/>
  <c r="AZ351" i="34"/>
  <c r="BB351" i="34"/>
  <c r="P352" i="34"/>
  <c r="R352" i="34" s="1"/>
  <c r="AB352" i="34" s="1"/>
  <c r="S352" i="34"/>
  <c r="T352" i="34"/>
  <c r="U352" i="34"/>
  <c r="AC352" i="34"/>
  <c r="AD352" i="34"/>
  <c r="AE352" i="34"/>
  <c r="AF352" i="34"/>
  <c r="AG352" i="34"/>
  <c r="AH352" i="34"/>
  <c r="AK352" i="34"/>
  <c r="AR352" i="34" s="1"/>
  <c r="AM352" i="34"/>
  <c r="AW352" i="34"/>
  <c r="AY352" i="34"/>
  <c r="AZ352" i="34"/>
  <c r="BB352" i="34"/>
  <c r="P353" i="34"/>
  <c r="S353" i="34"/>
  <c r="T353" i="34"/>
  <c r="U353" i="34"/>
  <c r="AC353" i="34"/>
  <c r="AD353" i="34"/>
  <c r="AE353" i="34"/>
  <c r="AF353" i="34"/>
  <c r="AI353" i="34" s="1"/>
  <c r="AG353" i="34"/>
  <c r="AH353" i="34"/>
  <c r="AK353" i="34"/>
  <c r="AO353" i="34" s="1"/>
  <c r="AM353" i="34"/>
  <c r="AR353" i="34"/>
  <c r="AW353" i="34"/>
  <c r="AY353" i="34"/>
  <c r="AZ353" i="34"/>
  <c r="BA353" i="34" s="1"/>
  <c r="BB353" i="34"/>
  <c r="P354" i="34"/>
  <c r="R354" i="34" s="1"/>
  <c r="AB354" i="34" s="1"/>
  <c r="S354" i="34"/>
  <c r="T354" i="34"/>
  <c r="U354" i="34"/>
  <c r="AC354" i="34"/>
  <c r="AD354" i="34"/>
  <c r="AE354" i="34"/>
  <c r="AF354" i="34"/>
  <c r="AG354" i="34"/>
  <c r="AH354" i="34"/>
  <c r="AK354" i="34"/>
  <c r="AR354" i="34" s="1"/>
  <c r="AM354" i="34"/>
  <c r="AW354" i="34"/>
  <c r="AY354" i="34"/>
  <c r="AZ354" i="34"/>
  <c r="BB354" i="34"/>
  <c r="P355" i="34"/>
  <c r="S355" i="34"/>
  <c r="T355" i="34"/>
  <c r="U355" i="34"/>
  <c r="AC355" i="34"/>
  <c r="AD355" i="34"/>
  <c r="AE355" i="34"/>
  <c r="AF355" i="34"/>
  <c r="AI355" i="34" s="1"/>
  <c r="AG355" i="34"/>
  <c r="AH355" i="34"/>
  <c r="AK355" i="34"/>
  <c r="AO355" i="34" s="1"/>
  <c r="AM355" i="34"/>
  <c r="AR355" i="34"/>
  <c r="AW355" i="34"/>
  <c r="AY355" i="34"/>
  <c r="AZ355" i="34"/>
  <c r="BB355" i="34"/>
  <c r="P356" i="34"/>
  <c r="R356" i="34" s="1"/>
  <c r="AB356" i="34" s="1"/>
  <c r="S356" i="34"/>
  <c r="T356" i="34"/>
  <c r="U356" i="34"/>
  <c r="AC356" i="34"/>
  <c r="AD356" i="34"/>
  <c r="AE356" i="34"/>
  <c r="AF356" i="34"/>
  <c r="AG356" i="34"/>
  <c r="AH356" i="34"/>
  <c r="AK356" i="34"/>
  <c r="AO356" i="34" s="1"/>
  <c r="AM356" i="34"/>
  <c r="AW356" i="34"/>
  <c r="AY356" i="34"/>
  <c r="BA356" i="34" s="1"/>
  <c r="AZ356" i="34"/>
  <c r="BB356" i="34"/>
  <c r="P357" i="34"/>
  <c r="Q357" i="34" s="1"/>
  <c r="AA357" i="34" s="1"/>
  <c r="S357" i="34"/>
  <c r="T357" i="34"/>
  <c r="U357" i="34"/>
  <c r="AC357" i="34"/>
  <c r="AD357" i="34"/>
  <c r="AE357" i="34"/>
  <c r="AF357" i="34"/>
  <c r="AI357" i="34" s="1"/>
  <c r="AG357" i="34"/>
  <c r="AH357" i="34"/>
  <c r="AK357" i="34"/>
  <c r="AO357" i="34" s="1"/>
  <c r="AM357" i="34"/>
  <c r="AR357" i="34"/>
  <c r="AW357" i="34"/>
  <c r="AY357" i="34"/>
  <c r="AZ357" i="34"/>
  <c r="BB357" i="34"/>
  <c r="P358" i="34"/>
  <c r="Q358" i="34" s="1"/>
  <c r="AA358" i="34" s="1"/>
  <c r="S358" i="34"/>
  <c r="T358" i="34"/>
  <c r="U358" i="34"/>
  <c r="AC358" i="34"/>
  <c r="AD358" i="34"/>
  <c r="AE358" i="34"/>
  <c r="AF358" i="34"/>
  <c r="AG358" i="34"/>
  <c r="AH358" i="34"/>
  <c r="AI358" i="34"/>
  <c r="AJ358" i="34"/>
  <c r="AQ358" i="34" s="1"/>
  <c r="AK358" i="34"/>
  <c r="AR358" i="34" s="1"/>
  <c r="AM358" i="34"/>
  <c r="AW358" i="34"/>
  <c r="AY358" i="34"/>
  <c r="AZ358" i="34"/>
  <c r="BB358" i="34"/>
  <c r="P359" i="34"/>
  <c r="S359" i="34"/>
  <c r="T359" i="34"/>
  <c r="U359" i="34"/>
  <c r="AC359" i="34"/>
  <c r="AD359" i="34"/>
  <c r="AN359" i="34" s="1"/>
  <c r="AS359" i="34" s="1"/>
  <c r="AE359" i="34"/>
  <c r="AF359" i="34"/>
  <c r="AG359" i="34"/>
  <c r="AH359" i="34"/>
  <c r="AI359" i="34"/>
  <c r="AJ359" i="34"/>
  <c r="AT359" i="34" s="1"/>
  <c r="AK359" i="34"/>
  <c r="AR359" i="34" s="1"/>
  <c r="AM359" i="34"/>
  <c r="AO359" i="34"/>
  <c r="AW359" i="34"/>
  <c r="AY359" i="34"/>
  <c r="AZ359" i="34"/>
  <c r="BB359" i="34"/>
  <c r="P360" i="34"/>
  <c r="R360" i="34" s="1"/>
  <c r="AB360" i="34" s="1"/>
  <c r="S360" i="34"/>
  <c r="T360" i="34"/>
  <c r="U360" i="34"/>
  <c r="AC360" i="34"/>
  <c r="AD360" i="34"/>
  <c r="AE360" i="34"/>
  <c r="AF360" i="34"/>
  <c r="AG360" i="34"/>
  <c r="AH360" i="34"/>
  <c r="AK360" i="34"/>
  <c r="AR360" i="34" s="1"/>
  <c r="AM360" i="34"/>
  <c r="AW360" i="34"/>
  <c r="AY360" i="34"/>
  <c r="BA360" i="34" s="1"/>
  <c r="AZ360" i="34"/>
  <c r="BB360" i="34"/>
  <c r="P361" i="34"/>
  <c r="Q361" i="34" s="1"/>
  <c r="AA361" i="34" s="1"/>
  <c r="S361" i="34"/>
  <c r="T361" i="34"/>
  <c r="U361" i="34"/>
  <c r="AC361" i="34"/>
  <c r="AD361" i="34"/>
  <c r="AE361" i="34"/>
  <c r="AF361" i="34"/>
  <c r="AI361" i="34" s="1"/>
  <c r="AG361" i="34"/>
  <c r="AH361" i="34"/>
  <c r="AK361" i="34"/>
  <c r="AR361" i="34" s="1"/>
  <c r="AM361" i="34"/>
  <c r="AW361" i="34"/>
  <c r="AY361" i="34"/>
  <c r="AZ361" i="34"/>
  <c r="BA361" i="34" s="1"/>
  <c r="BB361" i="34"/>
  <c r="P362" i="34"/>
  <c r="Q362" i="34" s="1"/>
  <c r="AA362" i="34" s="1"/>
  <c r="S362" i="34"/>
  <c r="T362" i="34"/>
  <c r="U362" i="34"/>
  <c r="AC362" i="34"/>
  <c r="AD362" i="34"/>
  <c r="AE362" i="34"/>
  <c r="AF362" i="34"/>
  <c r="AI362" i="34" s="1"/>
  <c r="AG362" i="34"/>
  <c r="AH362" i="34"/>
  <c r="AK362" i="34"/>
  <c r="AR362" i="34" s="1"/>
  <c r="AM362" i="34"/>
  <c r="AO362" i="34"/>
  <c r="AW362" i="34"/>
  <c r="AY362" i="34"/>
  <c r="BA362" i="34" s="1"/>
  <c r="AZ362" i="34"/>
  <c r="BB362" i="34"/>
  <c r="P363" i="34"/>
  <c r="S363" i="34"/>
  <c r="T363" i="34"/>
  <c r="U363" i="34"/>
  <c r="AC363" i="34"/>
  <c r="AD363" i="34"/>
  <c r="AE363" i="34"/>
  <c r="AF363" i="34"/>
  <c r="AI363" i="34" s="1"/>
  <c r="AG363" i="34"/>
  <c r="AH363" i="34"/>
  <c r="AJ363" i="34"/>
  <c r="AK363" i="34"/>
  <c r="AO363" i="34" s="1"/>
  <c r="AM363" i="34"/>
  <c r="AW363" i="34"/>
  <c r="AY363" i="34"/>
  <c r="AZ363" i="34"/>
  <c r="BB363" i="34"/>
  <c r="P364" i="34"/>
  <c r="S364" i="34"/>
  <c r="T364" i="34"/>
  <c r="U364" i="34"/>
  <c r="AC364" i="34"/>
  <c r="AD364" i="34"/>
  <c r="AE364" i="34"/>
  <c r="AF364" i="34"/>
  <c r="AI364" i="34" s="1"/>
  <c r="AG364" i="34"/>
  <c r="AH364" i="34"/>
  <c r="AK364" i="34"/>
  <c r="AR364" i="34" s="1"/>
  <c r="AM364" i="34"/>
  <c r="AW364" i="34"/>
  <c r="AY364" i="34"/>
  <c r="AZ364" i="34"/>
  <c r="BB364" i="34"/>
  <c r="P365" i="34"/>
  <c r="R365" i="34" s="1"/>
  <c r="AB365" i="34" s="1"/>
  <c r="S365" i="34"/>
  <c r="T365" i="34"/>
  <c r="U365" i="34"/>
  <c r="AC365" i="34"/>
  <c r="AD365" i="34"/>
  <c r="AE365" i="34"/>
  <c r="AF365" i="34"/>
  <c r="AG365" i="34"/>
  <c r="AH365" i="34"/>
  <c r="AK365" i="34"/>
  <c r="AM365" i="34"/>
  <c r="AW365" i="34"/>
  <c r="AY365" i="34"/>
  <c r="BA365" i="34" s="1"/>
  <c r="AZ365" i="34"/>
  <c r="BB365" i="34"/>
  <c r="P366" i="34"/>
  <c r="S366" i="34"/>
  <c r="T366" i="34"/>
  <c r="U366" i="34"/>
  <c r="AC366" i="34"/>
  <c r="AD366" i="34"/>
  <c r="AE366" i="34"/>
  <c r="AF366" i="34"/>
  <c r="AI366" i="34" s="1"/>
  <c r="AG366" i="34"/>
  <c r="AH366" i="34"/>
  <c r="AK366" i="34"/>
  <c r="AO366" i="34" s="1"/>
  <c r="AM366" i="34"/>
  <c r="AW366" i="34"/>
  <c r="AY366" i="34"/>
  <c r="AZ366" i="34"/>
  <c r="BB366" i="34"/>
  <c r="P367" i="34"/>
  <c r="Q367" i="34" s="1"/>
  <c r="AA367" i="34" s="1"/>
  <c r="S367" i="34"/>
  <c r="T367" i="34"/>
  <c r="U367" i="34"/>
  <c r="AC367" i="34"/>
  <c r="AD367" i="34"/>
  <c r="AE367" i="34"/>
  <c r="AF367" i="34"/>
  <c r="AI367" i="34" s="1"/>
  <c r="AG367" i="34"/>
  <c r="AH367" i="34"/>
  <c r="AJ367" i="34"/>
  <c r="AK367" i="34"/>
  <c r="AR367" i="34" s="1"/>
  <c r="AM367" i="34"/>
  <c r="AW367" i="34"/>
  <c r="AY367" i="34"/>
  <c r="AZ367" i="34"/>
  <c r="BA367" i="34" s="1"/>
  <c r="BB367" i="34"/>
  <c r="P368" i="34"/>
  <c r="Q368" i="34" s="1"/>
  <c r="AA368" i="34" s="1"/>
  <c r="S368" i="34"/>
  <c r="T368" i="34"/>
  <c r="U368" i="34"/>
  <c r="AC368" i="34"/>
  <c r="AD368" i="34"/>
  <c r="AE368" i="34"/>
  <c r="AF368" i="34"/>
  <c r="AG368" i="34"/>
  <c r="AH368" i="34"/>
  <c r="AK368" i="34"/>
  <c r="AR368" i="34" s="1"/>
  <c r="AM368" i="34"/>
  <c r="AW368" i="34"/>
  <c r="AY368" i="34"/>
  <c r="AZ368" i="34"/>
  <c r="BB368" i="34"/>
  <c r="P369" i="34"/>
  <c r="Q369" i="34" s="1"/>
  <c r="AA369" i="34" s="1"/>
  <c r="S369" i="34"/>
  <c r="T369" i="34"/>
  <c r="U369" i="34"/>
  <c r="AC369" i="34"/>
  <c r="AD369" i="34"/>
  <c r="AE369" i="34"/>
  <c r="AF369" i="34"/>
  <c r="AG369" i="34"/>
  <c r="AH369" i="34"/>
  <c r="AK369" i="34"/>
  <c r="AO369" i="34" s="1"/>
  <c r="AM369" i="34"/>
  <c r="AW369" i="34"/>
  <c r="AY369" i="34"/>
  <c r="BA369" i="34" s="1"/>
  <c r="AZ369" i="34"/>
  <c r="BB369" i="34"/>
  <c r="P370" i="34"/>
  <c r="S370" i="34"/>
  <c r="T370" i="34"/>
  <c r="U370" i="34"/>
  <c r="AC370" i="34"/>
  <c r="AD370" i="34"/>
  <c r="AE370" i="34"/>
  <c r="AF370" i="34"/>
  <c r="AI370" i="34" s="1"/>
  <c r="AG370" i="34"/>
  <c r="AH370" i="34"/>
  <c r="AJ370" i="34"/>
  <c r="AT370" i="34" s="1"/>
  <c r="AK370" i="34"/>
  <c r="AO370" i="34" s="1"/>
  <c r="AM370" i="34"/>
  <c r="AW370" i="34"/>
  <c r="AY370" i="34"/>
  <c r="AZ370" i="34"/>
  <c r="BB370" i="34"/>
  <c r="P371" i="34"/>
  <c r="S371" i="34"/>
  <c r="T371" i="34"/>
  <c r="U371" i="34"/>
  <c r="AC371" i="34"/>
  <c r="AD371" i="34"/>
  <c r="AE371" i="34"/>
  <c r="AF371" i="34"/>
  <c r="AI371" i="34" s="1"/>
  <c r="AG371" i="34"/>
  <c r="AH371" i="34"/>
  <c r="AJ371" i="34"/>
  <c r="AK371" i="34"/>
  <c r="AR371" i="34" s="1"/>
  <c r="AM371" i="34"/>
  <c r="AW371" i="34"/>
  <c r="AY371" i="34"/>
  <c r="AZ371" i="34"/>
  <c r="BA371" i="34" s="1"/>
  <c r="BB371" i="34"/>
  <c r="P372" i="34"/>
  <c r="S372" i="34"/>
  <c r="T372" i="34"/>
  <c r="U372" i="34"/>
  <c r="AC372" i="34"/>
  <c r="AD372" i="34"/>
  <c r="AE372" i="34"/>
  <c r="AF372" i="34"/>
  <c r="AI372" i="34" s="1"/>
  <c r="AG372" i="34"/>
  <c r="AH372" i="34"/>
  <c r="AK372" i="34"/>
  <c r="AR372" i="34" s="1"/>
  <c r="AM372" i="34"/>
  <c r="AW372" i="34"/>
  <c r="AY372" i="34"/>
  <c r="BA372" i="34" s="1"/>
  <c r="AZ372" i="34"/>
  <c r="BB372" i="34"/>
  <c r="P373" i="34"/>
  <c r="R373" i="34" s="1"/>
  <c r="AB373" i="34" s="1"/>
  <c r="Q373" i="34"/>
  <c r="AA373" i="34" s="1"/>
  <c r="S373" i="34"/>
  <c r="W373" i="34" s="1"/>
  <c r="T373" i="34"/>
  <c r="X373" i="34" s="1"/>
  <c r="U373" i="34"/>
  <c r="AC373" i="34"/>
  <c r="AD373" i="34"/>
  <c r="AE373" i="34"/>
  <c r="AF373" i="34"/>
  <c r="AI373" i="34" s="1"/>
  <c r="AG373" i="34"/>
  <c r="AH373" i="34"/>
  <c r="AJ373" i="34"/>
  <c r="AT373" i="34" s="1"/>
  <c r="AK373" i="34"/>
  <c r="AO373" i="34" s="1"/>
  <c r="AM373" i="34"/>
  <c r="AW373" i="34"/>
  <c r="AY373" i="34"/>
  <c r="AZ373" i="34"/>
  <c r="BB373" i="34"/>
  <c r="P374" i="34"/>
  <c r="S374" i="34"/>
  <c r="T374" i="34"/>
  <c r="U374" i="34"/>
  <c r="AC374" i="34"/>
  <c r="AD374" i="34"/>
  <c r="AE374" i="34"/>
  <c r="AF374" i="34"/>
  <c r="AG374" i="34"/>
  <c r="AH374" i="34"/>
  <c r="AK374" i="34"/>
  <c r="AM374" i="34"/>
  <c r="AO374" i="34"/>
  <c r="AW374" i="34"/>
  <c r="AY374" i="34"/>
  <c r="BA374" i="34" s="1"/>
  <c r="AZ374" i="34"/>
  <c r="BB374" i="34"/>
  <c r="P375" i="34"/>
  <c r="Q375" i="34" s="1"/>
  <c r="AA375" i="34" s="1"/>
  <c r="S375" i="34"/>
  <c r="T375" i="34"/>
  <c r="U375" i="34"/>
  <c r="AC375" i="34"/>
  <c r="AD375" i="34"/>
  <c r="AE375" i="34"/>
  <c r="AF375" i="34"/>
  <c r="AI375" i="34" s="1"/>
  <c r="AG375" i="34"/>
  <c r="AH375" i="34"/>
  <c r="AK375" i="34"/>
  <c r="AR375" i="34" s="1"/>
  <c r="AM375" i="34"/>
  <c r="AW375" i="34"/>
  <c r="AY375" i="34"/>
  <c r="BA375" i="34" s="1"/>
  <c r="AZ375" i="34"/>
  <c r="BB375" i="34"/>
  <c r="P376" i="34"/>
  <c r="R376" i="34" s="1"/>
  <c r="AB376" i="34" s="1"/>
  <c r="S376" i="34"/>
  <c r="T376" i="34"/>
  <c r="U376" i="34"/>
  <c r="AC376" i="34"/>
  <c r="AD376" i="34"/>
  <c r="AE376" i="34"/>
  <c r="AF376" i="34"/>
  <c r="AI376" i="34" s="1"/>
  <c r="AG376" i="34"/>
  <c r="AH376" i="34"/>
  <c r="AK376" i="34"/>
  <c r="AM376" i="34"/>
  <c r="AW376" i="34"/>
  <c r="AY376" i="34"/>
  <c r="AZ376" i="34"/>
  <c r="BB376" i="34"/>
  <c r="P377" i="34"/>
  <c r="Q377" i="34" s="1"/>
  <c r="AA377" i="34" s="1"/>
  <c r="S377" i="34"/>
  <c r="T377" i="34"/>
  <c r="U377" i="34"/>
  <c r="AC377" i="34"/>
  <c r="AD377" i="34"/>
  <c r="AE377" i="34"/>
  <c r="AF377" i="34"/>
  <c r="AI377" i="34" s="1"/>
  <c r="AG377" i="34"/>
  <c r="AH377" i="34"/>
  <c r="AK377" i="34"/>
  <c r="AR377" i="34" s="1"/>
  <c r="AM377" i="34"/>
  <c r="AW377" i="34"/>
  <c r="AY377" i="34"/>
  <c r="AZ377" i="34"/>
  <c r="BB377" i="34"/>
  <c r="P378" i="34"/>
  <c r="X378" i="34" s="1"/>
  <c r="S378" i="34"/>
  <c r="T378" i="34"/>
  <c r="U378" i="34"/>
  <c r="AC378" i="34"/>
  <c r="AD378" i="34"/>
  <c r="AE378" i="34"/>
  <c r="AF378" i="34"/>
  <c r="AI378" i="34" s="1"/>
  <c r="AG378" i="34"/>
  <c r="AH378" i="34"/>
  <c r="AJ378" i="34"/>
  <c r="AK378" i="34"/>
  <c r="AO378" i="34" s="1"/>
  <c r="AM378" i="34"/>
  <c r="AW378" i="34"/>
  <c r="AY378" i="34"/>
  <c r="AZ378" i="34"/>
  <c r="BA378" i="34"/>
  <c r="BB378" i="34"/>
  <c r="P379" i="34"/>
  <c r="Q379" i="34" s="1"/>
  <c r="AA379" i="34" s="1"/>
  <c r="S379" i="34"/>
  <c r="T379" i="34"/>
  <c r="U379" i="34"/>
  <c r="AC379" i="34"/>
  <c r="AD379" i="34"/>
  <c r="AE379" i="34"/>
  <c r="AF379" i="34"/>
  <c r="AI379" i="34" s="1"/>
  <c r="AG379" i="34"/>
  <c r="AH379" i="34"/>
  <c r="AK379" i="34"/>
  <c r="AM379" i="34"/>
  <c r="AW379" i="34"/>
  <c r="AY379" i="34"/>
  <c r="AZ379" i="34"/>
  <c r="BB379" i="34"/>
  <c r="P380" i="34"/>
  <c r="R380" i="34" s="1"/>
  <c r="AB380" i="34" s="1"/>
  <c r="S380" i="34"/>
  <c r="T380" i="34"/>
  <c r="U380" i="34"/>
  <c r="AC380" i="34"/>
  <c r="AD380" i="34"/>
  <c r="AE380" i="34"/>
  <c r="AF380" i="34"/>
  <c r="AI380" i="34" s="1"/>
  <c r="AG380" i="34"/>
  <c r="AH380" i="34"/>
  <c r="AK380" i="34"/>
  <c r="AM380" i="34"/>
  <c r="AW380" i="34"/>
  <c r="AY380" i="34"/>
  <c r="BA380" i="34" s="1"/>
  <c r="AZ380" i="34"/>
  <c r="BB380" i="34"/>
  <c r="P381" i="34"/>
  <c r="Q381" i="34" s="1"/>
  <c r="AA381" i="34" s="1"/>
  <c r="S381" i="34"/>
  <c r="T381" i="34"/>
  <c r="U381" i="34"/>
  <c r="AC381" i="34"/>
  <c r="AD381" i="34"/>
  <c r="AE381" i="34"/>
  <c r="AF381" i="34"/>
  <c r="AI381" i="34" s="1"/>
  <c r="AG381" i="34"/>
  <c r="AH381" i="34"/>
  <c r="AK381" i="34"/>
  <c r="AM381" i="34"/>
  <c r="AW381" i="34"/>
  <c r="AY381" i="34"/>
  <c r="AZ381" i="34"/>
  <c r="BB381" i="34"/>
  <c r="P382" i="34"/>
  <c r="S382" i="34"/>
  <c r="T382" i="34"/>
  <c r="U382" i="34"/>
  <c r="AC382" i="34"/>
  <c r="AD382" i="34"/>
  <c r="AE382" i="34"/>
  <c r="AF382" i="34"/>
  <c r="AI382" i="34" s="1"/>
  <c r="AG382" i="34"/>
  <c r="AH382" i="34"/>
  <c r="AK382" i="34"/>
  <c r="AO382" i="34" s="1"/>
  <c r="AM382" i="34"/>
  <c r="AR382" i="34"/>
  <c r="AW382" i="34"/>
  <c r="AY382" i="34"/>
  <c r="AZ382" i="34"/>
  <c r="BA382" i="34" s="1"/>
  <c r="BB382" i="34"/>
  <c r="P383" i="34"/>
  <c r="S383" i="34"/>
  <c r="T383" i="34"/>
  <c r="U383" i="34"/>
  <c r="AC383" i="34"/>
  <c r="AD383" i="34"/>
  <c r="AE383" i="34"/>
  <c r="AF383" i="34"/>
  <c r="AI383" i="34" s="1"/>
  <c r="AG383" i="34"/>
  <c r="AH383" i="34"/>
  <c r="AJ383" i="34"/>
  <c r="AQ383" i="34" s="1"/>
  <c r="AK383" i="34"/>
  <c r="AR383" i="34" s="1"/>
  <c r="AM383" i="34"/>
  <c r="AW383" i="34"/>
  <c r="AY383" i="34"/>
  <c r="AZ383" i="34"/>
  <c r="BB383" i="34"/>
  <c r="P384" i="34"/>
  <c r="S384" i="34"/>
  <c r="T384" i="34"/>
  <c r="U384" i="34"/>
  <c r="AC384" i="34"/>
  <c r="AD384" i="34"/>
  <c r="AE384" i="34"/>
  <c r="AF384" i="34"/>
  <c r="AG384" i="34"/>
  <c r="AH384" i="34"/>
  <c r="AK384" i="34"/>
  <c r="AR384" i="34" s="1"/>
  <c r="AM384" i="34"/>
  <c r="AO384" i="34"/>
  <c r="AW384" i="34"/>
  <c r="AY384" i="34"/>
  <c r="AZ384" i="34"/>
  <c r="BB384" i="34"/>
  <c r="P385" i="34"/>
  <c r="S385" i="34"/>
  <c r="T385" i="34"/>
  <c r="U385" i="34"/>
  <c r="AC385" i="34"/>
  <c r="AD385" i="34"/>
  <c r="AE385" i="34"/>
  <c r="AF385" i="34"/>
  <c r="AI385" i="34" s="1"/>
  <c r="AG385" i="34"/>
  <c r="AH385" i="34"/>
  <c r="AK385" i="34"/>
  <c r="AO385" i="34" s="1"/>
  <c r="AM385" i="34"/>
  <c r="AW385" i="34"/>
  <c r="AY385" i="34"/>
  <c r="AZ385" i="34"/>
  <c r="BB385" i="34"/>
  <c r="P386" i="34"/>
  <c r="S386" i="34"/>
  <c r="T386" i="34"/>
  <c r="U386" i="34"/>
  <c r="AC386" i="34"/>
  <c r="AD386" i="34"/>
  <c r="AE386" i="34"/>
  <c r="AF386" i="34"/>
  <c r="AI386" i="34" s="1"/>
  <c r="AG386" i="34"/>
  <c r="AH386" i="34"/>
  <c r="AK386" i="34"/>
  <c r="AO386" i="34" s="1"/>
  <c r="AM386" i="34"/>
  <c r="AR386" i="34"/>
  <c r="AW386" i="34"/>
  <c r="AY386" i="34"/>
  <c r="BA386" i="34" s="1"/>
  <c r="AZ386" i="34"/>
  <c r="BB386" i="34"/>
  <c r="P387" i="34"/>
  <c r="S387" i="34"/>
  <c r="T387" i="34"/>
  <c r="U387" i="34"/>
  <c r="AC387" i="34"/>
  <c r="AD387" i="34"/>
  <c r="AE387" i="34"/>
  <c r="AF387" i="34"/>
  <c r="AI387" i="34" s="1"/>
  <c r="AG387" i="34"/>
  <c r="AH387" i="34"/>
  <c r="AK387" i="34"/>
  <c r="AR387" i="34" s="1"/>
  <c r="AM387" i="34"/>
  <c r="AW387" i="34"/>
  <c r="AY387" i="34"/>
  <c r="AZ387" i="34"/>
  <c r="BB387" i="34"/>
  <c r="P388" i="34"/>
  <c r="S388" i="34"/>
  <c r="T388" i="34"/>
  <c r="U388" i="34"/>
  <c r="AC388" i="34"/>
  <c r="AD388" i="34"/>
  <c r="AE388" i="34"/>
  <c r="AF388" i="34"/>
  <c r="AJ388" i="34" s="1"/>
  <c r="AG388" i="34"/>
  <c r="AH388" i="34"/>
  <c r="AI388" i="34"/>
  <c r="AK388" i="34"/>
  <c r="AR388" i="34" s="1"/>
  <c r="AM388" i="34"/>
  <c r="AW388" i="34"/>
  <c r="AY388" i="34"/>
  <c r="AZ388" i="34"/>
  <c r="BB388" i="34"/>
  <c r="P389" i="34"/>
  <c r="Q389" i="34" s="1"/>
  <c r="AA389" i="34" s="1"/>
  <c r="S389" i="34"/>
  <c r="T389" i="34"/>
  <c r="U389" i="34"/>
  <c r="AC389" i="34"/>
  <c r="AD389" i="34"/>
  <c r="AE389" i="34"/>
  <c r="AF389" i="34"/>
  <c r="AG389" i="34"/>
  <c r="AH389" i="34"/>
  <c r="AK389" i="34"/>
  <c r="AM389" i="34"/>
  <c r="AW389" i="34"/>
  <c r="AY389" i="34"/>
  <c r="AZ389" i="34"/>
  <c r="BB389" i="34"/>
  <c r="P390" i="34"/>
  <c r="S390" i="34"/>
  <c r="T390" i="34"/>
  <c r="U390" i="34"/>
  <c r="AC390" i="34"/>
  <c r="AD390" i="34"/>
  <c r="AE390" i="34"/>
  <c r="AF390" i="34"/>
  <c r="AJ390" i="34" s="1"/>
  <c r="AV390" i="34" s="1"/>
  <c r="AG390" i="34"/>
  <c r="AH390" i="34"/>
  <c r="AK390" i="34"/>
  <c r="AM390" i="34"/>
  <c r="AT390" i="34"/>
  <c r="AU390" i="34"/>
  <c r="AW390" i="34"/>
  <c r="AY390" i="34"/>
  <c r="AZ390" i="34"/>
  <c r="BB390" i="34"/>
  <c r="P391" i="34"/>
  <c r="S391" i="34"/>
  <c r="T391" i="34"/>
  <c r="U391" i="34"/>
  <c r="AC391" i="34"/>
  <c r="AD391" i="34"/>
  <c r="AE391" i="34"/>
  <c r="AF391" i="34"/>
  <c r="AI391" i="34" s="1"/>
  <c r="AG391" i="34"/>
  <c r="AH391" i="34"/>
  <c r="AK391" i="34"/>
  <c r="AM391" i="34"/>
  <c r="AW391" i="34"/>
  <c r="AY391" i="34"/>
  <c r="AZ391" i="34"/>
  <c r="BB391" i="34"/>
  <c r="P392" i="34"/>
  <c r="Q392" i="34" s="1"/>
  <c r="AA392" i="34" s="1"/>
  <c r="S392" i="34"/>
  <c r="T392" i="34"/>
  <c r="U392" i="34"/>
  <c r="AC392" i="34"/>
  <c r="AD392" i="34"/>
  <c r="AE392" i="34"/>
  <c r="AF392" i="34"/>
  <c r="AI392" i="34" s="1"/>
  <c r="AG392" i="34"/>
  <c r="AH392" i="34"/>
  <c r="AK392" i="34"/>
  <c r="AR392" i="34" s="1"/>
  <c r="AM392" i="34"/>
  <c r="AW392" i="34"/>
  <c r="AY392" i="34"/>
  <c r="AZ392" i="34"/>
  <c r="BB392" i="34"/>
  <c r="P393" i="34"/>
  <c r="Q393" i="34" s="1"/>
  <c r="AA393" i="34" s="1"/>
  <c r="S393" i="34"/>
  <c r="T393" i="34"/>
  <c r="U393" i="34"/>
  <c r="AC393" i="34"/>
  <c r="AD393" i="34"/>
  <c r="AE393" i="34"/>
  <c r="AF393" i="34"/>
  <c r="AJ393" i="34" s="1"/>
  <c r="AU393" i="34" s="1"/>
  <c r="AG393" i="34"/>
  <c r="AH393" i="34"/>
  <c r="AK393" i="34"/>
  <c r="AM393" i="34"/>
  <c r="AW393" i="34"/>
  <c r="AY393" i="34"/>
  <c r="AZ393" i="34"/>
  <c r="BB393" i="34"/>
  <c r="P394" i="34"/>
  <c r="Q394" i="34" s="1"/>
  <c r="AA394" i="34" s="1"/>
  <c r="S394" i="34"/>
  <c r="T394" i="34"/>
  <c r="U394" i="34"/>
  <c r="AC394" i="34"/>
  <c r="AD394" i="34"/>
  <c r="AE394" i="34"/>
  <c r="AF394" i="34"/>
  <c r="AI394" i="34" s="1"/>
  <c r="AG394" i="34"/>
  <c r="AH394" i="34"/>
  <c r="AK394" i="34"/>
  <c r="AO394" i="34" s="1"/>
  <c r="AM394" i="34"/>
  <c r="AR394" i="34"/>
  <c r="AW394" i="34"/>
  <c r="AY394" i="34"/>
  <c r="BA394" i="34" s="1"/>
  <c r="AZ394" i="34"/>
  <c r="BB394" i="34"/>
  <c r="P395" i="34"/>
  <c r="S395" i="34"/>
  <c r="T395" i="34"/>
  <c r="U395" i="34"/>
  <c r="AC395" i="34"/>
  <c r="AD395" i="34"/>
  <c r="AE395" i="34"/>
  <c r="AF395" i="34"/>
  <c r="AI395" i="34" s="1"/>
  <c r="AG395" i="34"/>
  <c r="AH395" i="34"/>
  <c r="AK395" i="34"/>
  <c r="AM395" i="34"/>
  <c r="AW395" i="34"/>
  <c r="AY395" i="34"/>
  <c r="BA395" i="34" s="1"/>
  <c r="AZ395" i="34"/>
  <c r="BB395" i="34"/>
  <c r="P396" i="34"/>
  <c r="S396" i="34"/>
  <c r="T396" i="34"/>
  <c r="U396" i="34"/>
  <c r="AC396" i="34"/>
  <c r="AD396" i="34"/>
  <c r="AE396" i="34"/>
  <c r="AF396" i="34"/>
  <c r="AI396" i="34" s="1"/>
  <c r="AG396" i="34"/>
  <c r="AH396" i="34"/>
  <c r="AK396" i="34"/>
  <c r="AR396" i="34" s="1"/>
  <c r="AM396" i="34"/>
  <c r="AO396" i="34"/>
  <c r="AW396" i="34"/>
  <c r="AY396" i="34"/>
  <c r="AZ396" i="34"/>
  <c r="BB396" i="34"/>
  <c r="P397" i="34"/>
  <c r="R397" i="34" s="1"/>
  <c r="AB397" i="34" s="1"/>
  <c r="S397" i="34"/>
  <c r="T397" i="34"/>
  <c r="U397" i="34"/>
  <c r="AC397" i="34"/>
  <c r="AD397" i="34"/>
  <c r="AE397" i="34"/>
  <c r="AF397" i="34"/>
  <c r="AG397" i="34"/>
  <c r="AH397" i="34"/>
  <c r="AI397" i="34"/>
  <c r="AJ397" i="34"/>
  <c r="AK397" i="34"/>
  <c r="AR397" i="34" s="1"/>
  <c r="AM397" i="34"/>
  <c r="AW397" i="34"/>
  <c r="AY397" i="34"/>
  <c r="AZ397" i="34"/>
  <c r="BB397" i="34"/>
  <c r="P398" i="34"/>
  <c r="Q398" i="34" s="1"/>
  <c r="AA398" i="34" s="1"/>
  <c r="S398" i="34"/>
  <c r="T398" i="34"/>
  <c r="U398" i="34"/>
  <c r="AC398" i="34"/>
  <c r="AD398" i="34"/>
  <c r="AE398" i="34"/>
  <c r="AF398" i="34"/>
  <c r="AG398" i="34"/>
  <c r="AH398" i="34"/>
  <c r="AK398" i="34"/>
  <c r="AO398" i="34" s="1"/>
  <c r="AM398" i="34"/>
  <c r="AR398" i="34"/>
  <c r="AW398" i="34"/>
  <c r="AY398" i="34"/>
  <c r="AZ398" i="34"/>
  <c r="BB398" i="34"/>
  <c r="P399" i="34"/>
  <c r="S399" i="34"/>
  <c r="T399" i="34"/>
  <c r="U399" i="34"/>
  <c r="AC399" i="34"/>
  <c r="AD399" i="34"/>
  <c r="AE399" i="34"/>
  <c r="AF399" i="34"/>
  <c r="AG399" i="34"/>
  <c r="AH399" i="34"/>
  <c r="AK399" i="34"/>
  <c r="AM399" i="34"/>
  <c r="AW399" i="34"/>
  <c r="AY399" i="34"/>
  <c r="AZ399" i="34"/>
  <c r="BB399" i="34"/>
  <c r="P400" i="34"/>
  <c r="Q400" i="34" s="1"/>
  <c r="AA400" i="34" s="1"/>
  <c r="S400" i="34"/>
  <c r="T400" i="34"/>
  <c r="U400" i="34"/>
  <c r="AC400" i="34"/>
  <c r="AD400" i="34"/>
  <c r="AE400" i="34"/>
  <c r="AF400" i="34"/>
  <c r="AG400" i="34"/>
  <c r="AH400" i="34"/>
  <c r="AK400" i="34"/>
  <c r="AR400" i="34" s="1"/>
  <c r="AM400" i="34"/>
  <c r="AO400" i="34"/>
  <c r="AW400" i="34"/>
  <c r="AY400" i="34"/>
  <c r="AZ400" i="34"/>
  <c r="BB400" i="34"/>
  <c r="P401" i="34"/>
  <c r="Q401" i="34" s="1"/>
  <c r="AA401" i="34" s="1"/>
  <c r="S401" i="34"/>
  <c r="T401" i="34"/>
  <c r="U401" i="34"/>
  <c r="AC401" i="34"/>
  <c r="AD401" i="34"/>
  <c r="AE401" i="34"/>
  <c r="AF401" i="34"/>
  <c r="AG401" i="34"/>
  <c r="AH401" i="34"/>
  <c r="AI401" i="34"/>
  <c r="AJ401" i="34"/>
  <c r="AT401" i="34" s="1"/>
  <c r="AK401" i="34"/>
  <c r="AR401" i="34" s="1"/>
  <c r="AM401" i="34"/>
  <c r="AW401" i="34"/>
  <c r="AY401" i="34"/>
  <c r="AZ401" i="34"/>
  <c r="BB401" i="34"/>
  <c r="P402" i="34"/>
  <c r="R402" i="34" s="1"/>
  <c r="AB402" i="34" s="1"/>
  <c r="S402" i="34"/>
  <c r="T402" i="34"/>
  <c r="U402" i="34"/>
  <c r="AC402" i="34"/>
  <c r="AD402" i="34"/>
  <c r="AE402" i="34"/>
  <c r="AF402" i="34"/>
  <c r="AI402" i="34" s="1"/>
  <c r="AG402" i="34"/>
  <c r="AH402" i="34"/>
  <c r="AK402" i="34"/>
  <c r="AM402" i="34"/>
  <c r="AO402" i="34"/>
  <c r="AR402" i="34"/>
  <c r="AW402" i="34"/>
  <c r="AY402" i="34"/>
  <c r="AZ402" i="34"/>
  <c r="BB402" i="34"/>
  <c r="P403" i="34"/>
  <c r="S403" i="34"/>
  <c r="T403" i="34"/>
  <c r="U403" i="34"/>
  <c r="AC403" i="34"/>
  <c r="AD403" i="34"/>
  <c r="AE403" i="34"/>
  <c r="AF403" i="34"/>
  <c r="AI403" i="34" s="1"/>
  <c r="AG403" i="34"/>
  <c r="AH403" i="34"/>
  <c r="AK403" i="34"/>
  <c r="AO403" i="34" s="1"/>
  <c r="AM403" i="34"/>
  <c r="AW403" i="34"/>
  <c r="AY403" i="34"/>
  <c r="BA403" i="34" s="1"/>
  <c r="AZ403" i="34"/>
  <c r="BB403" i="34"/>
  <c r="P404" i="34"/>
  <c r="S404" i="34"/>
  <c r="T404" i="34"/>
  <c r="U404" i="34"/>
  <c r="AC404" i="34"/>
  <c r="AD404" i="34"/>
  <c r="AE404" i="34"/>
  <c r="AF404" i="34"/>
  <c r="AG404" i="34"/>
  <c r="AH404" i="34"/>
  <c r="AK404" i="34"/>
  <c r="AR404" i="34" s="1"/>
  <c r="AM404" i="34"/>
  <c r="AW404" i="34"/>
  <c r="AY404" i="34"/>
  <c r="AZ404" i="34"/>
  <c r="BA404" i="34" s="1"/>
  <c r="BB404" i="34"/>
  <c r="P405" i="34"/>
  <c r="S405" i="34"/>
  <c r="T405" i="34"/>
  <c r="U405" i="34"/>
  <c r="AC405" i="34"/>
  <c r="AD405" i="34"/>
  <c r="AE405" i="34"/>
  <c r="AF405" i="34"/>
  <c r="AI405" i="34" s="1"/>
  <c r="AG405" i="34"/>
  <c r="AH405" i="34"/>
  <c r="AK405" i="34"/>
  <c r="AR405" i="34" s="1"/>
  <c r="AM405" i="34"/>
  <c r="AO405" i="34"/>
  <c r="AW405" i="34"/>
  <c r="AY405" i="34"/>
  <c r="AZ405" i="34"/>
  <c r="BB405" i="34"/>
  <c r="P406" i="34"/>
  <c r="Q406" i="34" s="1"/>
  <c r="AA406" i="34" s="1"/>
  <c r="S406" i="34"/>
  <c r="T406" i="34"/>
  <c r="U406" i="34"/>
  <c r="AC406" i="34"/>
  <c r="AD406" i="34"/>
  <c r="AE406" i="34"/>
  <c r="AF406" i="34"/>
  <c r="AI406" i="34" s="1"/>
  <c r="AG406" i="34"/>
  <c r="AH406" i="34"/>
  <c r="AJ406" i="34"/>
  <c r="AT406" i="34" s="1"/>
  <c r="AK406" i="34"/>
  <c r="AO406" i="34" s="1"/>
  <c r="AM406" i="34"/>
  <c r="AW406" i="34"/>
  <c r="AY406" i="34"/>
  <c r="AZ406" i="34"/>
  <c r="BB406" i="34"/>
  <c r="P407" i="34"/>
  <c r="S407" i="34"/>
  <c r="T407" i="34"/>
  <c r="U407" i="34"/>
  <c r="AC407" i="34"/>
  <c r="AD407" i="34"/>
  <c r="AE407" i="34"/>
  <c r="AF407" i="34"/>
  <c r="AI407" i="34" s="1"/>
  <c r="AG407" i="34"/>
  <c r="AH407" i="34"/>
  <c r="AK407" i="34"/>
  <c r="AO407" i="34" s="1"/>
  <c r="AM407" i="34"/>
  <c r="AW407" i="34"/>
  <c r="AY407" i="34"/>
  <c r="AZ407" i="34"/>
  <c r="BB407" i="34"/>
  <c r="P408" i="34"/>
  <c r="Q408" i="34" s="1"/>
  <c r="AA408" i="34" s="1"/>
  <c r="S408" i="34"/>
  <c r="T408" i="34"/>
  <c r="U408" i="34"/>
  <c r="AC408" i="34"/>
  <c r="AD408" i="34"/>
  <c r="AE408" i="34"/>
  <c r="AF408" i="34"/>
  <c r="AI408" i="34" s="1"/>
  <c r="AG408" i="34"/>
  <c r="AH408" i="34"/>
  <c r="AK408" i="34"/>
  <c r="AR408" i="34" s="1"/>
  <c r="AM408" i="34"/>
  <c r="AW408" i="34"/>
  <c r="AY408" i="34"/>
  <c r="AZ408" i="34"/>
  <c r="BB408" i="34"/>
  <c r="P409" i="34"/>
  <c r="Q409" i="34" s="1"/>
  <c r="AA409" i="34" s="1"/>
  <c r="S409" i="34"/>
  <c r="T409" i="34"/>
  <c r="U409" i="34"/>
  <c r="AC409" i="34"/>
  <c r="AD409" i="34"/>
  <c r="AE409" i="34"/>
  <c r="AF409" i="34"/>
  <c r="AI409" i="34" s="1"/>
  <c r="AG409" i="34"/>
  <c r="AH409" i="34"/>
  <c r="AK409" i="34"/>
  <c r="AR409" i="34" s="1"/>
  <c r="AM409" i="34"/>
  <c r="AO409" i="34"/>
  <c r="AW409" i="34"/>
  <c r="AY409" i="34"/>
  <c r="AZ409" i="34"/>
  <c r="BB409" i="34"/>
  <c r="P410" i="34"/>
  <c r="Q410" i="34" s="1"/>
  <c r="AA410" i="34" s="1"/>
  <c r="S410" i="34"/>
  <c r="T410" i="34"/>
  <c r="U410" i="34"/>
  <c r="AC410" i="34"/>
  <c r="AD410" i="34"/>
  <c r="AE410" i="34"/>
  <c r="AF410" i="34"/>
  <c r="AI410" i="34" s="1"/>
  <c r="AG410" i="34"/>
  <c r="AH410" i="34"/>
  <c r="AJ410" i="34"/>
  <c r="AK410" i="34"/>
  <c r="AO410" i="34" s="1"/>
  <c r="AM410" i="34"/>
  <c r="AW410" i="34"/>
  <c r="AY410" i="34"/>
  <c r="AZ410" i="34"/>
  <c r="BB410" i="34"/>
  <c r="P411" i="34"/>
  <c r="S411" i="34"/>
  <c r="T411" i="34"/>
  <c r="U411" i="34"/>
  <c r="AC411" i="34"/>
  <c r="AD411" i="34"/>
  <c r="AE411" i="34"/>
  <c r="AF411" i="34"/>
  <c r="AI411" i="34" s="1"/>
  <c r="AG411" i="34"/>
  <c r="AH411" i="34"/>
  <c r="AK411" i="34"/>
  <c r="AM411" i="34"/>
  <c r="AW411" i="34"/>
  <c r="AY411" i="34"/>
  <c r="AZ411" i="34"/>
  <c r="BB411" i="34"/>
  <c r="P412" i="34"/>
  <c r="S412" i="34"/>
  <c r="T412" i="34"/>
  <c r="U412" i="34"/>
  <c r="AC412" i="34"/>
  <c r="AD412" i="34"/>
  <c r="AE412" i="34"/>
  <c r="AF412" i="34"/>
  <c r="AI412" i="34" s="1"/>
  <c r="AG412" i="34"/>
  <c r="AH412" i="34"/>
  <c r="AK412" i="34"/>
  <c r="AR412" i="34" s="1"/>
  <c r="AM412" i="34"/>
  <c r="AO412" i="34"/>
  <c r="AW412" i="34"/>
  <c r="AY412" i="34"/>
  <c r="AZ412" i="34"/>
  <c r="BB412" i="34"/>
  <c r="P413" i="34"/>
  <c r="S413" i="34"/>
  <c r="T413" i="34"/>
  <c r="U413" i="34"/>
  <c r="AC413" i="34"/>
  <c r="AD413" i="34"/>
  <c r="AE413" i="34"/>
  <c r="AF413" i="34"/>
  <c r="AG413" i="34"/>
  <c r="AH413" i="34"/>
  <c r="AI413" i="34"/>
  <c r="AJ413" i="34"/>
  <c r="AK413" i="34"/>
  <c r="AR413" i="34" s="1"/>
  <c r="AM413" i="34"/>
  <c r="AW413" i="34"/>
  <c r="AY413" i="34"/>
  <c r="AZ413" i="34"/>
  <c r="BB413" i="34"/>
  <c r="P414" i="34"/>
  <c r="S414" i="34"/>
  <c r="T414" i="34"/>
  <c r="U414" i="34"/>
  <c r="AC414" i="34"/>
  <c r="AD414" i="34"/>
  <c r="AE414" i="34"/>
  <c r="AF414" i="34"/>
  <c r="AI414" i="34" s="1"/>
  <c r="AG414" i="34"/>
  <c r="AH414" i="34"/>
  <c r="AK414" i="34"/>
  <c r="AO414" i="34" s="1"/>
  <c r="AM414" i="34"/>
  <c r="AW414" i="34"/>
  <c r="AY414" i="34"/>
  <c r="BA414" i="34" s="1"/>
  <c r="AZ414" i="34"/>
  <c r="BB414" i="34"/>
  <c r="P415" i="34"/>
  <c r="S415" i="34"/>
  <c r="T415" i="34"/>
  <c r="U415" i="34"/>
  <c r="AC415" i="34"/>
  <c r="AD415" i="34"/>
  <c r="AE415" i="34"/>
  <c r="AF415" i="34"/>
  <c r="AG415" i="34"/>
  <c r="AH415" i="34"/>
  <c r="AK415" i="34"/>
  <c r="AO415" i="34" s="1"/>
  <c r="AM415" i="34"/>
  <c r="AW415" i="34"/>
  <c r="AY415" i="34"/>
  <c r="AZ415" i="34"/>
  <c r="BA415" i="34"/>
  <c r="BB415" i="34"/>
  <c r="P416" i="34"/>
  <c r="Q416" i="34" s="1"/>
  <c r="AA416" i="34" s="1"/>
  <c r="S416" i="34"/>
  <c r="T416" i="34"/>
  <c r="U416" i="34"/>
  <c r="AC416" i="34"/>
  <c r="AD416" i="34"/>
  <c r="AE416" i="34"/>
  <c r="AF416" i="34"/>
  <c r="AI416" i="34" s="1"/>
  <c r="AG416" i="34"/>
  <c r="AH416" i="34"/>
  <c r="AK416" i="34"/>
  <c r="AR416" i="34" s="1"/>
  <c r="AM416" i="34"/>
  <c r="AW416" i="34"/>
  <c r="AY416" i="34"/>
  <c r="AZ416" i="34"/>
  <c r="BA416" i="34"/>
  <c r="BB416" i="34"/>
  <c r="P417" i="34"/>
  <c r="Q417" i="34" s="1"/>
  <c r="AA417" i="34" s="1"/>
  <c r="S417" i="34"/>
  <c r="T417" i="34"/>
  <c r="U417" i="34"/>
  <c r="AC417" i="34"/>
  <c r="AD417" i="34"/>
  <c r="AE417" i="34"/>
  <c r="AF417" i="34"/>
  <c r="AI417" i="34" s="1"/>
  <c r="AG417" i="34"/>
  <c r="AH417" i="34"/>
  <c r="AK417" i="34"/>
  <c r="AR417" i="34" s="1"/>
  <c r="AM417" i="34"/>
  <c r="AO417" i="34"/>
  <c r="AW417" i="34"/>
  <c r="AY417" i="34"/>
  <c r="AZ417" i="34"/>
  <c r="BB417" i="34"/>
  <c r="P418" i="34"/>
  <c r="Q418" i="34" s="1"/>
  <c r="AA418" i="34" s="1"/>
  <c r="R418" i="34"/>
  <c r="AB418" i="34" s="1"/>
  <c r="S418" i="34"/>
  <c r="T418" i="34"/>
  <c r="U418" i="34"/>
  <c r="AC418" i="34"/>
  <c r="AD418" i="34"/>
  <c r="AE418" i="34"/>
  <c r="AF418" i="34"/>
  <c r="AI418" i="34" s="1"/>
  <c r="AG418" i="34"/>
  <c r="AH418" i="34"/>
  <c r="AK418" i="34"/>
  <c r="AM418" i="34"/>
  <c r="AO418" i="34"/>
  <c r="AR418" i="34"/>
  <c r="AW418" i="34"/>
  <c r="AY418" i="34"/>
  <c r="AZ418" i="34"/>
  <c r="BB418" i="34"/>
  <c r="P419" i="34"/>
  <c r="S419" i="34"/>
  <c r="T419" i="34"/>
  <c r="U419" i="34"/>
  <c r="AC419" i="34"/>
  <c r="AD419" i="34"/>
  <c r="AE419" i="34"/>
  <c r="AF419" i="34"/>
  <c r="AI419" i="34" s="1"/>
  <c r="AG419" i="34"/>
  <c r="AH419" i="34"/>
  <c r="AK419" i="34"/>
  <c r="AM419" i="34"/>
  <c r="AO419" i="34"/>
  <c r="AW419" i="34"/>
  <c r="AY419" i="34"/>
  <c r="BA419" i="34" s="1"/>
  <c r="AZ419" i="34"/>
  <c r="BB419" i="34"/>
  <c r="P420" i="34"/>
  <c r="Q420" i="34" s="1"/>
  <c r="AA420" i="34" s="1"/>
  <c r="S420" i="34"/>
  <c r="T420" i="34"/>
  <c r="U420" i="34"/>
  <c r="AC420" i="34"/>
  <c r="AD420" i="34"/>
  <c r="AE420" i="34"/>
  <c r="AF420" i="34"/>
  <c r="AI420" i="34" s="1"/>
  <c r="AG420" i="34"/>
  <c r="AH420" i="34"/>
  <c r="AJ420" i="34"/>
  <c r="AQ420" i="34" s="1"/>
  <c r="AK420" i="34"/>
  <c r="AM420" i="34"/>
  <c r="AW420" i="34"/>
  <c r="AY420" i="34"/>
  <c r="AZ420" i="34"/>
  <c r="BA420" i="34"/>
  <c r="BB420" i="34"/>
  <c r="P421" i="34"/>
  <c r="R421" i="34" s="1"/>
  <c r="AB421" i="34" s="1"/>
  <c r="S421" i="34"/>
  <c r="T421" i="34"/>
  <c r="U421" i="34"/>
  <c r="AC421" i="34"/>
  <c r="AD421" i="34"/>
  <c r="AE421" i="34"/>
  <c r="AF421" i="34"/>
  <c r="AI421" i="34" s="1"/>
  <c r="AG421" i="34"/>
  <c r="AH421" i="34"/>
  <c r="AK421" i="34"/>
  <c r="AR421" i="34" s="1"/>
  <c r="AM421" i="34"/>
  <c r="AO421" i="34"/>
  <c r="AW421" i="34"/>
  <c r="AY421" i="34"/>
  <c r="AZ421" i="34"/>
  <c r="BB421" i="34"/>
  <c r="P422" i="34"/>
  <c r="Q422" i="34" s="1"/>
  <c r="AA422" i="34" s="1"/>
  <c r="S422" i="34"/>
  <c r="T422" i="34"/>
  <c r="U422" i="34"/>
  <c r="AC422" i="34"/>
  <c r="AD422" i="34"/>
  <c r="AE422" i="34"/>
  <c r="AF422" i="34"/>
  <c r="AI422" i="34" s="1"/>
  <c r="AG422" i="34"/>
  <c r="AH422" i="34"/>
  <c r="AJ422" i="34"/>
  <c r="AT422" i="34" s="1"/>
  <c r="AK422" i="34"/>
  <c r="AM422" i="34"/>
  <c r="AW422" i="34"/>
  <c r="AY422" i="34"/>
  <c r="AZ422" i="34"/>
  <c r="BB422" i="34"/>
  <c r="P423" i="34"/>
  <c r="X423" i="34" s="1"/>
  <c r="S423" i="34"/>
  <c r="T423" i="34"/>
  <c r="U423" i="34"/>
  <c r="AC423" i="34"/>
  <c r="AD423" i="34"/>
  <c r="AE423" i="34"/>
  <c r="AF423" i="34"/>
  <c r="AG423" i="34"/>
  <c r="AH423" i="34"/>
  <c r="AK423" i="34"/>
  <c r="AO423" i="34" s="1"/>
  <c r="AM423" i="34"/>
  <c r="AW423" i="34"/>
  <c r="AY423" i="34"/>
  <c r="BA423" i="34" s="1"/>
  <c r="AZ423" i="34"/>
  <c r="BB423" i="34"/>
  <c r="P424" i="34"/>
  <c r="Q424" i="34" s="1"/>
  <c r="AA424" i="34" s="1"/>
  <c r="S424" i="34"/>
  <c r="T424" i="34"/>
  <c r="U424" i="34"/>
  <c r="AC424" i="34"/>
  <c r="AD424" i="34"/>
  <c r="AE424" i="34"/>
  <c r="AF424" i="34"/>
  <c r="AI424" i="34" s="1"/>
  <c r="AG424" i="34"/>
  <c r="AH424" i="34"/>
  <c r="AK424" i="34"/>
  <c r="AM424" i="34"/>
  <c r="AW424" i="34"/>
  <c r="AY424" i="34"/>
  <c r="BA424" i="34" s="1"/>
  <c r="AZ424" i="34"/>
  <c r="BB424" i="34"/>
  <c r="P425" i="34"/>
  <c r="Q425" i="34" s="1"/>
  <c r="AA425" i="34" s="1"/>
  <c r="S425" i="34"/>
  <c r="T425" i="34"/>
  <c r="U425" i="34"/>
  <c r="AC425" i="34"/>
  <c r="AD425" i="34"/>
  <c r="AE425" i="34"/>
  <c r="AF425" i="34"/>
  <c r="AI425" i="34" s="1"/>
  <c r="AG425" i="34"/>
  <c r="AH425" i="34"/>
  <c r="AK425" i="34"/>
  <c r="AM425" i="34"/>
  <c r="AW425" i="34"/>
  <c r="AY425" i="34"/>
  <c r="BA425" i="34" s="1"/>
  <c r="AZ425" i="34"/>
  <c r="BB425" i="34"/>
  <c r="P426" i="34"/>
  <c r="Q426" i="34" s="1"/>
  <c r="AA426" i="34" s="1"/>
  <c r="S426" i="34"/>
  <c r="T426" i="34"/>
  <c r="U426" i="34"/>
  <c r="AC426" i="34"/>
  <c r="AD426" i="34"/>
  <c r="AE426" i="34"/>
  <c r="AF426" i="34"/>
  <c r="AI426" i="34" s="1"/>
  <c r="AG426" i="34"/>
  <c r="AH426" i="34"/>
  <c r="AJ426" i="34"/>
  <c r="AT426" i="34" s="1"/>
  <c r="AK426" i="34"/>
  <c r="AM426" i="34"/>
  <c r="AV426" i="34"/>
  <c r="AW426" i="34"/>
  <c r="AY426" i="34"/>
  <c r="AZ426" i="34"/>
  <c r="BB426" i="34"/>
  <c r="P427" i="34"/>
  <c r="S427" i="34"/>
  <c r="T427" i="34"/>
  <c r="U427" i="34"/>
  <c r="AC427" i="34"/>
  <c r="AD427" i="34"/>
  <c r="AE427" i="34"/>
  <c r="AF427" i="34"/>
  <c r="AI427" i="34" s="1"/>
  <c r="AG427" i="34"/>
  <c r="AH427" i="34"/>
  <c r="AK427" i="34"/>
  <c r="AO427" i="34" s="1"/>
  <c r="AM427" i="34"/>
  <c r="AW427" i="34"/>
  <c r="AY427" i="34"/>
  <c r="AZ427" i="34"/>
  <c r="BB427" i="34"/>
  <c r="P428" i="34"/>
  <c r="Q428" i="34" s="1"/>
  <c r="AA428" i="34" s="1"/>
  <c r="S428" i="34"/>
  <c r="T428" i="34"/>
  <c r="U428" i="34"/>
  <c r="AC428" i="34"/>
  <c r="AD428" i="34"/>
  <c r="AE428" i="34"/>
  <c r="AF428" i="34"/>
  <c r="AI428" i="34" s="1"/>
  <c r="AG428" i="34"/>
  <c r="AH428" i="34"/>
  <c r="AK428" i="34"/>
  <c r="AR428" i="34" s="1"/>
  <c r="AM428" i="34"/>
  <c r="AW428" i="34"/>
  <c r="AY428" i="34"/>
  <c r="BA428" i="34" s="1"/>
  <c r="AZ428" i="34"/>
  <c r="BB428" i="34"/>
  <c r="P429" i="34"/>
  <c r="Q429" i="34" s="1"/>
  <c r="AA429" i="34" s="1"/>
  <c r="S429" i="34"/>
  <c r="T429" i="34"/>
  <c r="U429" i="34"/>
  <c r="AC429" i="34"/>
  <c r="AD429" i="34"/>
  <c r="AE429" i="34"/>
  <c r="AF429" i="34"/>
  <c r="AG429" i="34"/>
  <c r="AH429" i="34"/>
  <c r="AK429" i="34"/>
  <c r="AR429" i="34" s="1"/>
  <c r="AM429" i="34"/>
  <c r="AO429" i="34"/>
  <c r="AW429" i="34"/>
  <c r="AY429" i="34"/>
  <c r="BA429" i="34" s="1"/>
  <c r="AZ429" i="34"/>
  <c r="BB429" i="34"/>
  <c r="P430" i="34"/>
  <c r="S430" i="34"/>
  <c r="T430" i="34"/>
  <c r="U430" i="34"/>
  <c r="AC430" i="34"/>
  <c r="AD430" i="34"/>
  <c r="AE430" i="34"/>
  <c r="AF430" i="34"/>
  <c r="AI430" i="34" s="1"/>
  <c r="AG430" i="34"/>
  <c r="AH430" i="34"/>
  <c r="AK430" i="34"/>
  <c r="AM430" i="34"/>
  <c r="AW430" i="34"/>
  <c r="AY430" i="34"/>
  <c r="AZ430" i="34"/>
  <c r="BB430" i="34"/>
  <c r="P431" i="34"/>
  <c r="S431" i="34"/>
  <c r="T431" i="34"/>
  <c r="U431" i="34"/>
  <c r="AC431" i="34"/>
  <c r="AD431" i="34"/>
  <c r="AE431" i="34"/>
  <c r="AF431" i="34"/>
  <c r="AG431" i="34"/>
  <c r="AH431" i="34"/>
  <c r="AK431" i="34"/>
  <c r="AM431" i="34"/>
  <c r="AW431" i="34"/>
  <c r="AY431" i="34"/>
  <c r="BA431" i="34" s="1"/>
  <c r="AZ431" i="34"/>
  <c r="BB431" i="34"/>
  <c r="P432" i="34"/>
  <c r="Q432" i="34" s="1"/>
  <c r="AA432" i="34" s="1"/>
  <c r="S432" i="34"/>
  <c r="T432" i="34"/>
  <c r="U432" i="34"/>
  <c r="AC432" i="34"/>
  <c r="AD432" i="34"/>
  <c r="AE432" i="34"/>
  <c r="AF432" i="34"/>
  <c r="AI432" i="34" s="1"/>
  <c r="AG432" i="34"/>
  <c r="AH432" i="34"/>
  <c r="AK432" i="34"/>
  <c r="AR432" i="34" s="1"/>
  <c r="AM432" i="34"/>
  <c r="AW432" i="34"/>
  <c r="AY432" i="34"/>
  <c r="AZ432" i="34"/>
  <c r="BB432" i="34"/>
  <c r="P433" i="34"/>
  <c r="R433" i="34" s="1"/>
  <c r="AB433" i="34" s="1"/>
  <c r="S433" i="34"/>
  <c r="T433" i="34"/>
  <c r="U433" i="34"/>
  <c r="AC433" i="34"/>
  <c r="AD433" i="34"/>
  <c r="AE433" i="34"/>
  <c r="AF433" i="34"/>
  <c r="AG433" i="34"/>
  <c r="AH433" i="34"/>
  <c r="AK433" i="34"/>
  <c r="AR433" i="34" s="1"/>
  <c r="AM433" i="34"/>
  <c r="AW433" i="34"/>
  <c r="AY433" i="34"/>
  <c r="AZ433" i="34"/>
  <c r="BB433" i="34"/>
  <c r="P434" i="34"/>
  <c r="R434" i="34" s="1"/>
  <c r="AB434" i="34" s="1"/>
  <c r="S434" i="34"/>
  <c r="T434" i="34"/>
  <c r="U434" i="34"/>
  <c r="AC434" i="34"/>
  <c r="AD434" i="34"/>
  <c r="AE434" i="34"/>
  <c r="AF434" i="34"/>
  <c r="AI434" i="34" s="1"/>
  <c r="AG434" i="34"/>
  <c r="AH434" i="34"/>
  <c r="AK434" i="34"/>
  <c r="AM434" i="34"/>
  <c r="AW434" i="34"/>
  <c r="AY434" i="34"/>
  <c r="AZ434" i="34"/>
  <c r="BB434" i="34"/>
  <c r="P435" i="34"/>
  <c r="S435" i="34"/>
  <c r="T435" i="34"/>
  <c r="U435" i="34"/>
  <c r="AC435" i="34"/>
  <c r="AD435" i="34"/>
  <c r="AE435" i="34"/>
  <c r="AF435" i="34"/>
  <c r="AI435" i="34" s="1"/>
  <c r="AG435" i="34"/>
  <c r="AH435" i="34"/>
  <c r="AK435" i="34"/>
  <c r="AO435" i="34" s="1"/>
  <c r="AM435" i="34"/>
  <c r="AW435" i="34"/>
  <c r="AY435" i="34"/>
  <c r="BA435" i="34" s="1"/>
  <c r="AZ435" i="34"/>
  <c r="BB435" i="34"/>
  <c r="P436" i="34"/>
  <c r="S436" i="34"/>
  <c r="T436" i="34"/>
  <c r="U436" i="34"/>
  <c r="AC436" i="34"/>
  <c r="AD436" i="34"/>
  <c r="AE436" i="34"/>
  <c r="AF436" i="34"/>
  <c r="AI436" i="34" s="1"/>
  <c r="AG436" i="34"/>
  <c r="AH436" i="34"/>
  <c r="AJ436" i="34"/>
  <c r="AK436" i="34"/>
  <c r="AR436" i="34" s="1"/>
  <c r="AM436" i="34"/>
  <c r="AW436" i="34"/>
  <c r="AY436" i="34"/>
  <c r="AZ436" i="34"/>
  <c r="BA436" i="34"/>
  <c r="BB436" i="34"/>
  <c r="P437" i="34"/>
  <c r="R437" i="34" s="1"/>
  <c r="AB437" i="34" s="1"/>
  <c r="S437" i="34"/>
  <c r="T437" i="34"/>
  <c r="U437" i="34"/>
  <c r="AC437" i="34"/>
  <c r="AD437" i="34"/>
  <c r="AE437" i="34"/>
  <c r="AF437" i="34"/>
  <c r="AI437" i="34" s="1"/>
  <c r="AG437" i="34"/>
  <c r="AH437" i="34"/>
  <c r="AK437" i="34"/>
  <c r="AR437" i="34" s="1"/>
  <c r="AM437" i="34"/>
  <c r="AO437" i="34"/>
  <c r="AW437" i="34"/>
  <c r="AY437" i="34"/>
  <c r="AZ437" i="34"/>
  <c r="BB437" i="34"/>
  <c r="P438" i="34"/>
  <c r="R438" i="34" s="1"/>
  <c r="AB438" i="34" s="1"/>
  <c r="S438" i="34"/>
  <c r="T438" i="34"/>
  <c r="U438" i="34"/>
  <c r="AC438" i="34"/>
  <c r="AD438" i="34"/>
  <c r="AE438" i="34"/>
  <c r="AF438" i="34"/>
  <c r="AG438" i="34"/>
  <c r="AH438" i="34"/>
  <c r="AK438" i="34"/>
  <c r="AO438" i="34" s="1"/>
  <c r="AM438" i="34"/>
  <c r="AW438" i="34"/>
  <c r="AY438" i="34"/>
  <c r="AZ438" i="34"/>
  <c r="BB438" i="34"/>
  <c r="P439" i="34"/>
  <c r="S439" i="34"/>
  <c r="T439" i="34"/>
  <c r="U439" i="34"/>
  <c r="AC439" i="34"/>
  <c r="AD439" i="34"/>
  <c r="AE439" i="34"/>
  <c r="AF439" i="34"/>
  <c r="AI439" i="34" s="1"/>
  <c r="AG439" i="34"/>
  <c r="AH439" i="34"/>
  <c r="AK439" i="34"/>
  <c r="AO439" i="34" s="1"/>
  <c r="AM439" i="34"/>
  <c r="AW439" i="34"/>
  <c r="AY439" i="34"/>
  <c r="AZ439" i="34"/>
  <c r="BA439" i="34"/>
  <c r="BB439" i="34"/>
  <c r="P440" i="34"/>
  <c r="S440" i="34"/>
  <c r="T440" i="34"/>
  <c r="U440" i="34"/>
  <c r="AC440" i="34"/>
  <c r="AD440" i="34"/>
  <c r="AE440" i="34"/>
  <c r="AF440" i="34"/>
  <c r="AI440" i="34" s="1"/>
  <c r="AG440" i="34"/>
  <c r="AH440" i="34"/>
  <c r="AK440" i="34"/>
  <c r="AR440" i="34" s="1"/>
  <c r="AM440" i="34"/>
  <c r="AW440" i="34"/>
  <c r="AY440" i="34"/>
  <c r="AZ440" i="34"/>
  <c r="BB440" i="34"/>
  <c r="P441" i="34"/>
  <c r="Q441" i="34" s="1"/>
  <c r="AA441" i="34" s="1"/>
  <c r="S441" i="34"/>
  <c r="T441" i="34"/>
  <c r="U441" i="34"/>
  <c r="AC441" i="34"/>
  <c r="AD441" i="34"/>
  <c r="AE441" i="34"/>
  <c r="AF441" i="34"/>
  <c r="AG441" i="34"/>
  <c r="AH441" i="34"/>
  <c r="AK441" i="34"/>
  <c r="AR441" i="34" s="1"/>
  <c r="AM441" i="34"/>
  <c r="AW441" i="34"/>
  <c r="AY441" i="34"/>
  <c r="BA441" i="34" s="1"/>
  <c r="AZ441" i="34"/>
  <c r="BB441" i="34"/>
  <c r="P442" i="34"/>
  <c r="R442" i="34" s="1"/>
  <c r="AB442" i="34" s="1"/>
  <c r="S442" i="34"/>
  <c r="T442" i="34"/>
  <c r="U442" i="34"/>
  <c r="AC442" i="34"/>
  <c r="AD442" i="34"/>
  <c r="AE442" i="34"/>
  <c r="AF442" i="34"/>
  <c r="AI442" i="34" s="1"/>
  <c r="AG442" i="34"/>
  <c r="AH442" i="34"/>
  <c r="AK442" i="34"/>
  <c r="AM442" i="34"/>
  <c r="AO442" i="34"/>
  <c r="AR442" i="34"/>
  <c r="AW442" i="34"/>
  <c r="AY442" i="34"/>
  <c r="AZ442" i="34"/>
  <c r="BB442" i="34"/>
  <c r="P443" i="34"/>
  <c r="S443" i="34"/>
  <c r="T443" i="34"/>
  <c r="U443" i="34"/>
  <c r="AC443" i="34"/>
  <c r="AD443" i="34"/>
  <c r="AE443" i="34"/>
  <c r="AF443" i="34"/>
  <c r="AG443" i="34"/>
  <c r="AH443" i="34"/>
  <c r="AI443" i="34"/>
  <c r="AJ443" i="34"/>
  <c r="AT443" i="34" s="1"/>
  <c r="AK443" i="34"/>
  <c r="AO443" i="34" s="1"/>
  <c r="AM443" i="34"/>
  <c r="AW443" i="34"/>
  <c r="AY443" i="34"/>
  <c r="AZ443" i="34"/>
  <c r="BB443" i="34"/>
  <c r="P444" i="34"/>
  <c r="Q444" i="34" s="1"/>
  <c r="AA444" i="34" s="1"/>
  <c r="S444" i="34"/>
  <c r="T444" i="34"/>
  <c r="U444" i="34"/>
  <c r="AC444" i="34"/>
  <c r="AD444" i="34"/>
  <c r="AE444" i="34"/>
  <c r="AF444" i="34"/>
  <c r="AG444" i="34"/>
  <c r="AH444" i="34"/>
  <c r="AK444" i="34"/>
  <c r="AO444" i="34" s="1"/>
  <c r="AM444" i="34"/>
  <c r="AW444" i="34"/>
  <c r="AY444" i="34"/>
  <c r="AZ444" i="34"/>
  <c r="BB444" i="34"/>
  <c r="P445" i="34"/>
  <c r="Q445" i="34" s="1"/>
  <c r="AA445" i="34" s="1"/>
  <c r="S445" i="34"/>
  <c r="T445" i="34"/>
  <c r="U445" i="34"/>
  <c r="AC445" i="34"/>
  <c r="AD445" i="34"/>
  <c r="AE445" i="34"/>
  <c r="AF445" i="34"/>
  <c r="AI445" i="34" s="1"/>
  <c r="AG445" i="34"/>
  <c r="AH445" i="34"/>
  <c r="AK445" i="34"/>
  <c r="AR445" i="34" s="1"/>
  <c r="AM445" i="34"/>
  <c r="AW445" i="34"/>
  <c r="AY445" i="34"/>
  <c r="BA445" i="34" s="1"/>
  <c r="AZ445" i="34"/>
  <c r="BB445" i="34"/>
  <c r="P446" i="34"/>
  <c r="S446" i="34"/>
  <c r="T446" i="34"/>
  <c r="U446" i="34"/>
  <c r="AC446" i="34"/>
  <c r="AD446" i="34"/>
  <c r="AE446" i="34"/>
  <c r="AF446" i="34"/>
  <c r="AJ446" i="34" s="1"/>
  <c r="AG446" i="34"/>
  <c r="AH446" i="34"/>
  <c r="AI446" i="34"/>
  <c r="AK446" i="34"/>
  <c r="AO446" i="34" s="1"/>
  <c r="AM446" i="34"/>
  <c r="AW446" i="34"/>
  <c r="AY446" i="34"/>
  <c r="AZ446" i="34"/>
  <c r="BA446" i="34"/>
  <c r="BB446" i="34"/>
  <c r="P447" i="34"/>
  <c r="Q447" i="34" s="1"/>
  <c r="AA447" i="34" s="1"/>
  <c r="S447" i="34"/>
  <c r="T447" i="34"/>
  <c r="U447" i="34"/>
  <c r="AC447" i="34"/>
  <c r="AD447" i="34"/>
  <c r="AE447" i="34"/>
  <c r="AF447" i="34"/>
  <c r="AG447" i="34"/>
  <c r="AH447" i="34"/>
  <c r="AK447" i="34"/>
  <c r="AO447" i="34" s="1"/>
  <c r="AM447" i="34"/>
  <c r="AR447" i="34"/>
  <c r="AW447" i="34"/>
  <c r="AY447" i="34"/>
  <c r="AZ447" i="34"/>
  <c r="BB447" i="34"/>
  <c r="P448" i="34"/>
  <c r="R448" i="34" s="1"/>
  <c r="AB448" i="34" s="1"/>
  <c r="S448" i="34"/>
  <c r="T448" i="34"/>
  <c r="U448" i="34"/>
  <c r="AC448" i="34"/>
  <c r="AD448" i="34"/>
  <c r="AE448" i="34"/>
  <c r="AF448" i="34"/>
  <c r="AI448" i="34" s="1"/>
  <c r="AG448" i="34"/>
  <c r="AH448" i="34"/>
  <c r="AK448" i="34"/>
  <c r="AR448" i="34" s="1"/>
  <c r="AM448" i="34"/>
  <c r="AO448" i="34"/>
  <c r="AW448" i="34"/>
  <c r="AY448" i="34"/>
  <c r="AZ448" i="34"/>
  <c r="BB448" i="34"/>
  <c r="P449" i="34"/>
  <c r="Q449" i="34" s="1"/>
  <c r="AA449" i="34" s="1"/>
  <c r="S449" i="34"/>
  <c r="T449" i="34"/>
  <c r="U449" i="34"/>
  <c r="AC449" i="34"/>
  <c r="AD449" i="34"/>
  <c r="AE449" i="34"/>
  <c r="AF449" i="34"/>
  <c r="AI449" i="34" s="1"/>
  <c r="AG449" i="34"/>
  <c r="AH449" i="34"/>
  <c r="AJ449" i="34"/>
  <c r="AT449" i="34" s="1"/>
  <c r="AK449" i="34"/>
  <c r="AM449" i="34"/>
  <c r="AW449" i="34"/>
  <c r="AY449" i="34"/>
  <c r="AZ449" i="34"/>
  <c r="BB449" i="34"/>
  <c r="P450" i="34"/>
  <c r="S450" i="34"/>
  <c r="T450" i="34"/>
  <c r="U450" i="34"/>
  <c r="AC450" i="34"/>
  <c r="AD450" i="34"/>
  <c r="AE450" i="34"/>
  <c r="AF450" i="34"/>
  <c r="AJ450" i="34" s="1"/>
  <c r="AT450" i="34" s="1"/>
  <c r="AG450" i="34"/>
  <c r="AH450" i="34"/>
  <c r="AI450" i="34"/>
  <c r="AK450" i="34"/>
  <c r="AM450" i="34"/>
  <c r="AW450" i="34"/>
  <c r="AY450" i="34"/>
  <c r="AZ450" i="34"/>
  <c r="BA450" i="34" s="1"/>
  <c r="BB450" i="34"/>
  <c r="P451" i="34"/>
  <c r="Q451" i="34" s="1"/>
  <c r="AA451" i="34" s="1"/>
  <c r="S451" i="34"/>
  <c r="T451" i="34"/>
  <c r="U451" i="34"/>
  <c r="AC451" i="34"/>
  <c r="AD451" i="34"/>
  <c r="AE451" i="34"/>
  <c r="AF451" i="34"/>
  <c r="AI451" i="34" s="1"/>
  <c r="AG451" i="34"/>
  <c r="AH451" i="34"/>
  <c r="AK451" i="34"/>
  <c r="AM451" i="34"/>
  <c r="AO451" i="34"/>
  <c r="AR451" i="34"/>
  <c r="AW451" i="34"/>
  <c r="AY451" i="34"/>
  <c r="AZ451" i="34"/>
  <c r="BB451" i="34"/>
  <c r="P452" i="34"/>
  <c r="R452" i="34" s="1"/>
  <c r="AB452" i="34" s="1"/>
  <c r="S452" i="34"/>
  <c r="T452" i="34"/>
  <c r="U452" i="34"/>
  <c r="AC452" i="34"/>
  <c r="AD452" i="34"/>
  <c r="AE452" i="34"/>
  <c r="AF452" i="34"/>
  <c r="AG452" i="34"/>
  <c r="AH452" i="34"/>
  <c r="AI452" i="34"/>
  <c r="AJ452" i="34"/>
  <c r="AK452" i="34"/>
  <c r="AR452" i="34" s="1"/>
  <c r="AM452" i="34"/>
  <c r="AO452" i="34"/>
  <c r="AW452" i="34"/>
  <c r="AY452" i="34"/>
  <c r="AZ452" i="34"/>
  <c r="BB452" i="34"/>
  <c r="P453" i="34"/>
  <c r="Q453" i="34" s="1"/>
  <c r="AA453" i="34" s="1"/>
  <c r="S453" i="34"/>
  <c r="T453" i="34"/>
  <c r="U453" i="34"/>
  <c r="AC453" i="34"/>
  <c r="AD453" i="34"/>
  <c r="AE453" i="34"/>
  <c r="AF453" i="34"/>
  <c r="AI453" i="34" s="1"/>
  <c r="AG453" i="34"/>
  <c r="AH453" i="34"/>
  <c r="AJ453" i="34"/>
  <c r="AT453" i="34" s="1"/>
  <c r="AK453" i="34"/>
  <c r="AM453" i="34"/>
  <c r="AW453" i="34"/>
  <c r="AY453" i="34"/>
  <c r="AZ453" i="34"/>
  <c r="BB453" i="34"/>
  <c r="P454" i="34"/>
  <c r="S454" i="34"/>
  <c r="T454" i="34"/>
  <c r="U454" i="34"/>
  <c r="AC454" i="34"/>
  <c r="AD454" i="34"/>
  <c r="AE454" i="34"/>
  <c r="AF454" i="34"/>
  <c r="AI454" i="34" s="1"/>
  <c r="AG454" i="34"/>
  <c r="AH454" i="34"/>
  <c r="AK454" i="34"/>
  <c r="AM454" i="34"/>
  <c r="AO454" i="34"/>
  <c r="AW454" i="34"/>
  <c r="AY454" i="34"/>
  <c r="AZ454" i="34"/>
  <c r="BA454" i="34" s="1"/>
  <c r="BB454" i="34"/>
  <c r="P455" i="34"/>
  <c r="Q455" i="34" s="1"/>
  <c r="AA455" i="34" s="1"/>
  <c r="S455" i="34"/>
  <c r="T455" i="34"/>
  <c r="U455" i="34"/>
  <c r="AC455" i="34"/>
  <c r="AD455" i="34"/>
  <c r="AE455" i="34"/>
  <c r="AF455" i="34"/>
  <c r="AI455" i="34" s="1"/>
  <c r="AG455" i="34"/>
  <c r="AH455" i="34"/>
  <c r="AK455" i="34"/>
  <c r="AR455" i="34" s="1"/>
  <c r="AM455" i="34"/>
  <c r="AO455" i="34"/>
  <c r="AW455" i="34"/>
  <c r="AY455" i="34"/>
  <c r="AZ455" i="34"/>
  <c r="BB455" i="34"/>
  <c r="P456" i="34"/>
  <c r="S456" i="34"/>
  <c r="T456" i="34"/>
  <c r="U456" i="34"/>
  <c r="AC456" i="34"/>
  <c r="AD456" i="34"/>
  <c r="AE456" i="34"/>
  <c r="AF456" i="34"/>
  <c r="AG456" i="34"/>
  <c r="AH456" i="34"/>
  <c r="AI456" i="34"/>
  <c r="AJ456" i="34"/>
  <c r="AQ456" i="34" s="1"/>
  <c r="AK456" i="34"/>
  <c r="AR456" i="34" s="1"/>
  <c r="AM456" i="34"/>
  <c r="AW456" i="34"/>
  <c r="AY456" i="34"/>
  <c r="AZ456" i="34"/>
  <c r="BB456" i="34"/>
  <c r="P457" i="34"/>
  <c r="R457" i="34" s="1"/>
  <c r="AB457" i="34" s="1"/>
  <c r="S457" i="34"/>
  <c r="T457" i="34"/>
  <c r="U457" i="34"/>
  <c r="AC457" i="34"/>
  <c r="AD457" i="34"/>
  <c r="AE457" i="34"/>
  <c r="AF457" i="34"/>
  <c r="AI457" i="34" s="1"/>
  <c r="AG457" i="34"/>
  <c r="AH457" i="34"/>
  <c r="AK457" i="34"/>
  <c r="AM457" i="34"/>
  <c r="AO457" i="34"/>
  <c r="AR457" i="34"/>
  <c r="AW457" i="34"/>
  <c r="AY457" i="34"/>
  <c r="AZ457" i="34"/>
  <c r="BB457" i="34"/>
  <c r="P458" i="34"/>
  <c r="S458" i="34"/>
  <c r="T458" i="34"/>
  <c r="U458" i="34"/>
  <c r="AC458" i="34"/>
  <c r="AD458" i="34"/>
  <c r="AE458" i="34"/>
  <c r="AF458" i="34"/>
  <c r="AG458" i="34"/>
  <c r="AH458" i="34"/>
  <c r="AI458" i="34"/>
  <c r="AJ458" i="34"/>
  <c r="AK458" i="34"/>
  <c r="AO458" i="34" s="1"/>
  <c r="AM458" i="34"/>
  <c r="AW458" i="34"/>
  <c r="AY458" i="34"/>
  <c r="BA458" i="34" s="1"/>
  <c r="AZ458" i="34"/>
  <c r="BB458" i="34"/>
  <c r="P459" i="34"/>
  <c r="Q459" i="34" s="1"/>
  <c r="AA459" i="34" s="1"/>
  <c r="S459" i="34"/>
  <c r="T459" i="34"/>
  <c r="U459" i="34"/>
  <c r="AC459" i="34"/>
  <c r="AD459" i="34"/>
  <c r="AE459" i="34"/>
  <c r="AF459" i="34"/>
  <c r="AG459" i="34"/>
  <c r="AH459" i="34"/>
  <c r="AK459" i="34"/>
  <c r="AR459" i="34" s="1"/>
  <c r="AM459" i="34"/>
  <c r="AO459" i="34"/>
  <c r="AW459" i="34"/>
  <c r="AY459" i="34"/>
  <c r="AZ459" i="34"/>
  <c r="BB459" i="34"/>
  <c r="P460" i="34"/>
  <c r="R460" i="34" s="1"/>
  <c r="AB460" i="34" s="1"/>
  <c r="S460" i="34"/>
  <c r="T460" i="34"/>
  <c r="U460" i="34"/>
  <c r="AC460" i="34"/>
  <c r="AD460" i="34"/>
  <c r="AE460" i="34"/>
  <c r="AF460" i="34"/>
  <c r="AI460" i="34" s="1"/>
  <c r="AG460" i="34"/>
  <c r="AH460" i="34"/>
  <c r="AK460" i="34"/>
  <c r="AR460" i="34" s="1"/>
  <c r="AM460" i="34"/>
  <c r="AO460" i="34"/>
  <c r="AW460" i="34"/>
  <c r="AY460" i="34"/>
  <c r="AZ460" i="34"/>
  <c r="BB460" i="34"/>
  <c r="P461" i="34"/>
  <c r="S461" i="34"/>
  <c r="T461" i="34"/>
  <c r="U461" i="34"/>
  <c r="AC461" i="34"/>
  <c r="AD461" i="34"/>
  <c r="AE461" i="34"/>
  <c r="AF461" i="34"/>
  <c r="AI461" i="34" s="1"/>
  <c r="AG461" i="34"/>
  <c r="AH461" i="34"/>
  <c r="AJ461" i="34"/>
  <c r="AQ461" i="34" s="1"/>
  <c r="AK461" i="34"/>
  <c r="AM461" i="34"/>
  <c r="AW461" i="34"/>
  <c r="AY461" i="34"/>
  <c r="AZ461" i="34"/>
  <c r="BB461" i="34"/>
  <c r="P462" i="34"/>
  <c r="R462" i="34" s="1"/>
  <c r="AB462" i="34" s="1"/>
  <c r="S462" i="34"/>
  <c r="T462" i="34"/>
  <c r="U462" i="34"/>
  <c r="AC462" i="34"/>
  <c r="AD462" i="34"/>
  <c r="AE462" i="34"/>
  <c r="AF462" i="34"/>
  <c r="AG462" i="34"/>
  <c r="AH462" i="34"/>
  <c r="AI462" i="34"/>
  <c r="AJ462" i="34"/>
  <c r="AT462" i="34" s="1"/>
  <c r="AK462" i="34"/>
  <c r="AM462" i="34"/>
  <c r="AW462" i="34"/>
  <c r="AY462" i="34"/>
  <c r="AZ462" i="34"/>
  <c r="BB462" i="34"/>
  <c r="P463" i="34"/>
  <c r="Q463" i="34" s="1"/>
  <c r="AA463" i="34" s="1"/>
  <c r="S463" i="34"/>
  <c r="T463" i="34"/>
  <c r="U463" i="34"/>
  <c r="AC463" i="34"/>
  <c r="AD463" i="34"/>
  <c r="AE463" i="34"/>
  <c r="AF463" i="34"/>
  <c r="AI463" i="34" s="1"/>
  <c r="AG463" i="34"/>
  <c r="AH463" i="34"/>
  <c r="AK463" i="34"/>
  <c r="AM463" i="34"/>
  <c r="AW463" i="34"/>
  <c r="AY463" i="34"/>
  <c r="AZ463" i="34"/>
  <c r="BA463" i="34" s="1"/>
  <c r="BB463" i="34"/>
  <c r="P464" i="34"/>
  <c r="S464" i="34"/>
  <c r="T464" i="34"/>
  <c r="U464" i="34"/>
  <c r="AC464" i="34"/>
  <c r="AD464" i="34"/>
  <c r="AE464" i="34"/>
  <c r="AF464" i="34"/>
  <c r="AI464" i="34" s="1"/>
  <c r="AG464" i="34"/>
  <c r="AH464" i="34"/>
  <c r="AK464" i="34"/>
  <c r="AM464" i="34"/>
  <c r="AW464" i="34"/>
  <c r="AY464" i="34"/>
  <c r="AZ464" i="34"/>
  <c r="BB464" i="34"/>
  <c r="P465" i="34"/>
  <c r="Q465" i="34" s="1"/>
  <c r="AA465" i="34" s="1"/>
  <c r="S465" i="34"/>
  <c r="T465" i="34"/>
  <c r="U465" i="34"/>
  <c r="AC465" i="34"/>
  <c r="AD465" i="34"/>
  <c r="AE465" i="34"/>
  <c r="AF465" i="34"/>
  <c r="AG465" i="34"/>
  <c r="AH465" i="34"/>
  <c r="AK465" i="34"/>
  <c r="AO465" i="34" s="1"/>
  <c r="AM465" i="34"/>
  <c r="AW465" i="34"/>
  <c r="AY465" i="34"/>
  <c r="AZ465" i="34"/>
  <c r="BB465" i="34"/>
  <c r="P466" i="34"/>
  <c r="R466" i="34" s="1"/>
  <c r="AB466" i="34" s="1"/>
  <c r="S466" i="34"/>
  <c r="T466" i="34"/>
  <c r="U466" i="34"/>
  <c r="AC466" i="34"/>
  <c r="AD466" i="34"/>
  <c r="AE466" i="34"/>
  <c r="AF466" i="34"/>
  <c r="AG466" i="34"/>
  <c r="AH466" i="34"/>
  <c r="AK466" i="34"/>
  <c r="AM466" i="34"/>
  <c r="AO466" i="34"/>
  <c r="AW466" i="34"/>
  <c r="AY466" i="34"/>
  <c r="AZ466" i="34"/>
  <c r="BB466" i="34"/>
  <c r="P467" i="34"/>
  <c r="Q467" i="34" s="1"/>
  <c r="AA467" i="34" s="1"/>
  <c r="S467" i="34"/>
  <c r="T467" i="34"/>
  <c r="U467" i="34"/>
  <c r="AC467" i="34"/>
  <c r="AD467" i="34"/>
  <c r="AE467" i="34"/>
  <c r="AF467" i="34"/>
  <c r="AI467" i="34" s="1"/>
  <c r="AG467" i="34"/>
  <c r="AH467" i="34"/>
  <c r="AJ467" i="34"/>
  <c r="AQ467" i="34" s="1"/>
  <c r="AK467" i="34"/>
  <c r="AM467" i="34"/>
  <c r="AW467" i="34"/>
  <c r="AY467" i="34"/>
  <c r="AZ467" i="34"/>
  <c r="BA467" i="34" s="1"/>
  <c r="BB467" i="34"/>
  <c r="P468" i="34"/>
  <c r="S468" i="34"/>
  <c r="T468" i="34"/>
  <c r="U468" i="34"/>
  <c r="AC468" i="34"/>
  <c r="AD468" i="34"/>
  <c r="AE468" i="34"/>
  <c r="AF468" i="34"/>
  <c r="AG468" i="34"/>
  <c r="AH468" i="34"/>
  <c r="AK468" i="34"/>
  <c r="AR468" i="34" s="1"/>
  <c r="AM468" i="34"/>
  <c r="AW468" i="34"/>
  <c r="AY468" i="34"/>
  <c r="AZ468" i="34"/>
  <c r="BA468" i="34" s="1"/>
  <c r="BB468" i="34"/>
  <c r="P469" i="34"/>
  <c r="S469" i="34"/>
  <c r="T469" i="34"/>
  <c r="U469" i="34"/>
  <c r="AC469" i="34"/>
  <c r="AD469" i="34"/>
  <c r="AE469" i="34"/>
  <c r="AF469" i="34"/>
  <c r="AI469" i="34" s="1"/>
  <c r="AG469" i="34"/>
  <c r="AH469" i="34"/>
  <c r="AK469" i="34"/>
  <c r="AM469" i="34"/>
  <c r="AO469" i="34"/>
  <c r="AR469" i="34"/>
  <c r="AW469" i="34"/>
  <c r="AY469" i="34"/>
  <c r="BA469" i="34" s="1"/>
  <c r="AZ469" i="34"/>
  <c r="BB469" i="34"/>
  <c r="P470" i="34"/>
  <c r="R470" i="34" s="1"/>
  <c r="AB470" i="34" s="1"/>
  <c r="S470" i="34"/>
  <c r="T470" i="34"/>
  <c r="U470" i="34"/>
  <c r="AC470" i="34"/>
  <c r="AD470" i="34"/>
  <c r="AE470" i="34"/>
  <c r="AF470" i="34"/>
  <c r="AG470" i="34"/>
  <c r="AH470" i="34"/>
  <c r="AI470" i="34"/>
  <c r="AJ470" i="34"/>
  <c r="AK470" i="34"/>
  <c r="AO470" i="34" s="1"/>
  <c r="AM470" i="34"/>
  <c r="AW470" i="34"/>
  <c r="AY470" i="34"/>
  <c r="BA470" i="34" s="1"/>
  <c r="AZ470" i="34"/>
  <c r="BB470" i="34"/>
  <c r="P471" i="34"/>
  <c r="Q471" i="34" s="1"/>
  <c r="AA471" i="34" s="1"/>
  <c r="S471" i="34"/>
  <c r="T471" i="34"/>
  <c r="U471" i="34"/>
  <c r="AC471" i="34"/>
  <c r="AD471" i="34"/>
  <c r="AE471" i="34"/>
  <c r="AF471" i="34"/>
  <c r="AI471" i="34" s="1"/>
  <c r="AG471" i="34"/>
  <c r="AH471" i="34"/>
  <c r="AK471" i="34"/>
  <c r="AO471" i="34" s="1"/>
  <c r="AM471" i="34"/>
  <c r="AW471" i="34"/>
  <c r="AY471" i="34"/>
  <c r="AZ471" i="34"/>
  <c r="BA471" i="34" s="1"/>
  <c r="BB471" i="34"/>
  <c r="P472" i="34"/>
  <c r="S472" i="34"/>
  <c r="T472" i="34"/>
  <c r="U472" i="34"/>
  <c r="AC472" i="34"/>
  <c r="AD472" i="34"/>
  <c r="AE472" i="34"/>
  <c r="AF472" i="34"/>
  <c r="AI472" i="34" s="1"/>
  <c r="AG472" i="34"/>
  <c r="AH472" i="34"/>
  <c r="AK472" i="34"/>
  <c r="AR472" i="34" s="1"/>
  <c r="AM472" i="34"/>
  <c r="AO472" i="34"/>
  <c r="AW472" i="34"/>
  <c r="AY472" i="34"/>
  <c r="BA472" i="34" s="1"/>
  <c r="AZ472" i="34"/>
  <c r="BB472" i="34"/>
  <c r="P473" i="34"/>
  <c r="Q473" i="34" s="1"/>
  <c r="AA473" i="34" s="1"/>
  <c r="S473" i="34"/>
  <c r="T473" i="34"/>
  <c r="U473" i="34"/>
  <c r="AC473" i="34"/>
  <c r="AD473" i="34"/>
  <c r="AE473" i="34"/>
  <c r="AF473" i="34"/>
  <c r="AI473" i="34" s="1"/>
  <c r="AG473" i="34"/>
  <c r="AH473" i="34"/>
  <c r="AJ473" i="34"/>
  <c r="AQ473" i="34" s="1"/>
  <c r="AK473" i="34"/>
  <c r="AM473" i="34"/>
  <c r="AW473" i="34"/>
  <c r="AY473" i="34"/>
  <c r="AZ473" i="34"/>
  <c r="BB473" i="34"/>
  <c r="P474" i="34"/>
  <c r="S474" i="34"/>
  <c r="T474" i="34"/>
  <c r="U474" i="34"/>
  <c r="AC474" i="34"/>
  <c r="AD474" i="34"/>
  <c r="AE474" i="34"/>
  <c r="AF474" i="34"/>
  <c r="AG474" i="34"/>
  <c r="AH474" i="34"/>
  <c r="AK474" i="34"/>
  <c r="AM474" i="34"/>
  <c r="AO474" i="34"/>
  <c r="AW474" i="34"/>
  <c r="AY474" i="34"/>
  <c r="AZ474" i="34"/>
  <c r="BB474" i="34"/>
  <c r="P475" i="34"/>
  <c r="S475" i="34"/>
  <c r="T475" i="34"/>
  <c r="U475" i="34"/>
  <c r="AC475" i="34"/>
  <c r="AD475" i="34"/>
  <c r="AE475" i="34"/>
  <c r="AF475" i="34"/>
  <c r="AI475" i="34" s="1"/>
  <c r="AG475" i="34"/>
  <c r="AH475" i="34"/>
  <c r="AK475" i="34"/>
  <c r="AM475" i="34"/>
  <c r="AW475" i="34"/>
  <c r="AY475" i="34"/>
  <c r="AZ475" i="34"/>
  <c r="BB475" i="34"/>
  <c r="P476" i="34"/>
  <c r="S476" i="34"/>
  <c r="T476" i="34"/>
  <c r="U476" i="34"/>
  <c r="AC476" i="34"/>
  <c r="AD476" i="34"/>
  <c r="AN476" i="34" s="1"/>
  <c r="AE476" i="34"/>
  <c r="AF476" i="34"/>
  <c r="AG476" i="34"/>
  <c r="AH476" i="34"/>
  <c r="AI476" i="34"/>
  <c r="AJ476" i="34"/>
  <c r="AK476" i="34"/>
  <c r="AR476" i="34" s="1"/>
  <c r="AM476" i="34"/>
  <c r="AW476" i="34"/>
  <c r="AY476" i="34"/>
  <c r="AZ476" i="34"/>
  <c r="BA476" i="34"/>
  <c r="BB476" i="34"/>
  <c r="P477" i="34"/>
  <c r="R477" i="34" s="1"/>
  <c r="AB477" i="34" s="1"/>
  <c r="S477" i="34"/>
  <c r="T477" i="34"/>
  <c r="U477" i="34"/>
  <c r="AC477" i="34"/>
  <c r="AD477" i="34"/>
  <c r="AE477" i="34"/>
  <c r="AF477" i="34"/>
  <c r="AG477" i="34"/>
  <c r="AH477" i="34"/>
  <c r="AK477" i="34"/>
  <c r="AM477" i="34"/>
  <c r="AO477" i="34"/>
  <c r="AR477" i="34"/>
  <c r="AW477" i="34"/>
  <c r="AY477" i="34"/>
  <c r="AZ477" i="34"/>
  <c r="BB477" i="34"/>
  <c r="P478" i="34"/>
  <c r="S478" i="34"/>
  <c r="T478" i="34"/>
  <c r="U478" i="34"/>
  <c r="AC478" i="34"/>
  <c r="AD478" i="34"/>
  <c r="AE478" i="34"/>
  <c r="AF478" i="34"/>
  <c r="AI478" i="34" s="1"/>
  <c r="AG478" i="34"/>
  <c r="AH478" i="34"/>
  <c r="AK478" i="34"/>
  <c r="AM478" i="34"/>
  <c r="AO478" i="34"/>
  <c r="AW478" i="34"/>
  <c r="AY478" i="34"/>
  <c r="AZ478" i="34"/>
  <c r="BB478" i="34"/>
  <c r="P479" i="34"/>
  <c r="S479" i="34"/>
  <c r="T479" i="34"/>
  <c r="U479" i="34"/>
  <c r="AC479" i="34"/>
  <c r="AD479" i="34"/>
  <c r="AE479" i="34"/>
  <c r="AF479" i="34"/>
  <c r="AG479" i="34"/>
  <c r="AH479" i="34"/>
  <c r="AK479" i="34"/>
  <c r="AM479" i="34"/>
  <c r="AO479" i="34"/>
  <c r="AR479" i="34"/>
  <c r="AW479" i="34"/>
  <c r="AY479" i="34"/>
  <c r="AZ479" i="34"/>
  <c r="BB479" i="34"/>
  <c r="P480" i="34"/>
  <c r="S480" i="34"/>
  <c r="T480" i="34"/>
  <c r="U480" i="34"/>
  <c r="AC480" i="34"/>
  <c r="AD480" i="34"/>
  <c r="AE480" i="34"/>
  <c r="AF480" i="34"/>
  <c r="AI480" i="34" s="1"/>
  <c r="AG480" i="34"/>
  <c r="AH480" i="34"/>
  <c r="AK480" i="34"/>
  <c r="AR480" i="34" s="1"/>
  <c r="AM480" i="34"/>
  <c r="AW480" i="34"/>
  <c r="AY480" i="34"/>
  <c r="AZ480" i="34"/>
  <c r="BA480" i="34"/>
  <c r="BB480" i="34"/>
  <c r="P481" i="34"/>
  <c r="Q481" i="34" s="1"/>
  <c r="AA481" i="34" s="1"/>
  <c r="S481" i="34"/>
  <c r="T481" i="34"/>
  <c r="U481" i="34"/>
  <c r="AC481" i="34"/>
  <c r="AD481" i="34"/>
  <c r="AE481" i="34"/>
  <c r="AF481" i="34"/>
  <c r="AI481" i="34" s="1"/>
  <c r="AG481" i="34"/>
  <c r="AH481" i="34"/>
  <c r="AK481" i="34"/>
  <c r="AM481" i="34"/>
  <c r="AW481" i="34"/>
  <c r="AY481" i="34"/>
  <c r="AZ481" i="34"/>
  <c r="BB481" i="34"/>
  <c r="P482" i="34"/>
  <c r="R482" i="34" s="1"/>
  <c r="AB482" i="34" s="1"/>
  <c r="S482" i="34"/>
  <c r="T482" i="34"/>
  <c r="U482" i="34"/>
  <c r="AC482" i="34"/>
  <c r="AD482" i="34"/>
  <c r="AE482" i="34"/>
  <c r="AF482" i="34"/>
  <c r="AI482" i="34" s="1"/>
  <c r="AG482" i="34"/>
  <c r="AH482" i="34"/>
  <c r="AJ482" i="34"/>
  <c r="AK482" i="34"/>
  <c r="AM482" i="34"/>
  <c r="AV482" i="34"/>
  <c r="AW482" i="34"/>
  <c r="AY482" i="34"/>
  <c r="AZ482" i="34"/>
  <c r="BB482" i="34"/>
  <c r="P483" i="34"/>
  <c r="Q483" i="34" s="1"/>
  <c r="AA483" i="34" s="1"/>
  <c r="S483" i="34"/>
  <c r="T483" i="34"/>
  <c r="U483" i="34"/>
  <c r="AC483" i="34"/>
  <c r="AD483" i="34"/>
  <c r="AE483" i="34"/>
  <c r="AF483" i="34"/>
  <c r="AI483" i="34" s="1"/>
  <c r="AG483" i="34"/>
  <c r="AH483" i="34"/>
  <c r="AJ483" i="34"/>
  <c r="AK483" i="34"/>
  <c r="AO483" i="34" s="1"/>
  <c r="AM483" i="34"/>
  <c r="AW483" i="34"/>
  <c r="AY483" i="34"/>
  <c r="AZ483" i="34"/>
  <c r="BB483" i="34"/>
  <c r="P484" i="34"/>
  <c r="S484" i="34"/>
  <c r="T484" i="34"/>
  <c r="U484" i="34"/>
  <c r="AC484" i="34"/>
  <c r="AD484" i="34"/>
  <c r="AE484" i="34"/>
  <c r="AF484" i="34"/>
  <c r="AG484" i="34"/>
  <c r="AH484" i="34"/>
  <c r="AK484" i="34"/>
  <c r="AM484" i="34"/>
  <c r="AW484" i="34"/>
  <c r="AY484" i="34"/>
  <c r="BA484" i="34" s="1"/>
  <c r="AZ484" i="34"/>
  <c r="BB484" i="34"/>
  <c r="P485" i="34"/>
  <c r="S485" i="34"/>
  <c r="T485" i="34"/>
  <c r="U485" i="34"/>
  <c r="AC485" i="34"/>
  <c r="AD485" i="34"/>
  <c r="AE485" i="34"/>
  <c r="AF485" i="34"/>
  <c r="AG485" i="34"/>
  <c r="AH485" i="34"/>
  <c r="AK485" i="34"/>
  <c r="AO485" i="34" s="1"/>
  <c r="AM485" i="34"/>
  <c r="AR485" i="34"/>
  <c r="AW485" i="34"/>
  <c r="AY485" i="34"/>
  <c r="AZ485" i="34"/>
  <c r="BB485" i="34"/>
  <c r="P486" i="34"/>
  <c r="R486" i="34" s="1"/>
  <c r="AB486" i="34" s="1"/>
  <c r="S486" i="34"/>
  <c r="T486" i="34"/>
  <c r="U486" i="34"/>
  <c r="AC486" i="34"/>
  <c r="AD486" i="34"/>
  <c r="AE486" i="34"/>
  <c r="AF486" i="34"/>
  <c r="AG486" i="34"/>
  <c r="AH486" i="34"/>
  <c r="AK486" i="34"/>
  <c r="AM486" i="34"/>
  <c r="AO486" i="34"/>
  <c r="AW486" i="34"/>
  <c r="AY486" i="34"/>
  <c r="AZ486" i="34"/>
  <c r="BB486" i="34"/>
  <c r="P487" i="34"/>
  <c r="Q487" i="34" s="1"/>
  <c r="AA487" i="34" s="1"/>
  <c r="S487" i="34"/>
  <c r="T487" i="34"/>
  <c r="U487" i="34"/>
  <c r="AC487" i="34"/>
  <c r="AD487" i="34"/>
  <c r="AE487" i="34"/>
  <c r="AF487" i="34"/>
  <c r="AI487" i="34" s="1"/>
  <c r="AG487" i="34"/>
  <c r="AH487" i="34"/>
  <c r="AJ487" i="34"/>
  <c r="AK487" i="34"/>
  <c r="AO487" i="34" s="1"/>
  <c r="AM487" i="34"/>
  <c r="AW487" i="34"/>
  <c r="AY487" i="34"/>
  <c r="AZ487" i="34"/>
  <c r="BB487" i="34"/>
  <c r="P488" i="34"/>
  <c r="S488" i="34"/>
  <c r="T488" i="34"/>
  <c r="U488" i="34"/>
  <c r="AC488" i="34"/>
  <c r="AD488" i="34"/>
  <c r="AE488" i="34"/>
  <c r="AF488" i="34"/>
  <c r="AG488" i="34"/>
  <c r="AH488" i="34"/>
  <c r="AK488" i="34"/>
  <c r="AR488" i="34" s="1"/>
  <c r="AM488" i="34"/>
  <c r="AW488" i="34"/>
  <c r="AY488" i="34"/>
  <c r="AZ488" i="34"/>
  <c r="BB488" i="34"/>
  <c r="P489" i="34"/>
  <c r="R489" i="34" s="1"/>
  <c r="AB489" i="34" s="1"/>
  <c r="S489" i="34"/>
  <c r="T489" i="34"/>
  <c r="U489" i="34"/>
  <c r="AC489" i="34"/>
  <c r="AD489" i="34"/>
  <c r="AE489" i="34"/>
  <c r="AF489" i="34"/>
  <c r="AG489" i="34"/>
  <c r="AH489" i="34"/>
  <c r="AK489" i="34"/>
  <c r="AO489" i="34" s="1"/>
  <c r="AM489" i="34"/>
  <c r="AR489" i="34"/>
  <c r="AW489" i="34"/>
  <c r="AY489" i="34"/>
  <c r="AZ489" i="34"/>
  <c r="BB489" i="34"/>
  <c r="P490" i="34"/>
  <c r="R490" i="34" s="1"/>
  <c r="AB490" i="34" s="1"/>
  <c r="S490" i="34"/>
  <c r="T490" i="34"/>
  <c r="U490" i="34"/>
  <c r="AC490" i="34"/>
  <c r="AD490" i="34"/>
  <c r="AE490" i="34"/>
  <c r="AF490" i="34"/>
  <c r="AJ490" i="34" s="1"/>
  <c r="AT490" i="34" s="1"/>
  <c r="AG490" i="34"/>
  <c r="AH490" i="34"/>
  <c r="AK490" i="34"/>
  <c r="AO490" i="34" s="1"/>
  <c r="AM490" i="34"/>
  <c r="AQ490" i="34"/>
  <c r="AV490" i="34"/>
  <c r="AW490" i="34"/>
  <c r="AY490" i="34"/>
  <c r="AZ490" i="34"/>
  <c r="BB490" i="34"/>
  <c r="P491" i="34"/>
  <c r="Q491" i="34" s="1"/>
  <c r="AA491" i="34" s="1"/>
  <c r="S491" i="34"/>
  <c r="T491" i="34"/>
  <c r="U491" i="34"/>
  <c r="AC491" i="34"/>
  <c r="AD491" i="34"/>
  <c r="AE491" i="34"/>
  <c r="AF491" i="34"/>
  <c r="AG491" i="34"/>
  <c r="AH491" i="34"/>
  <c r="AK491" i="34"/>
  <c r="AM491" i="34"/>
  <c r="AW491" i="34"/>
  <c r="AY491" i="34"/>
  <c r="AZ491" i="34"/>
  <c r="BA491" i="34" s="1"/>
  <c r="BB491" i="34"/>
  <c r="P492" i="34"/>
  <c r="S492" i="34"/>
  <c r="T492" i="34"/>
  <c r="U492" i="34"/>
  <c r="AC492" i="34"/>
  <c r="AD492" i="34"/>
  <c r="AE492" i="34"/>
  <c r="AF492" i="34"/>
  <c r="AJ492" i="34" s="1"/>
  <c r="AQ492" i="34" s="1"/>
  <c r="AG492" i="34"/>
  <c r="AH492" i="34"/>
  <c r="AI492" i="34"/>
  <c r="AK492" i="34"/>
  <c r="AR492" i="34" s="1"/>
  <c r="AM492" i="34"/>
  <c r="AV492" i="34"/>
  <c r="AW492" i="34"/>
  <c r="AY492" i="34"/>
  <c r="AZ492" i="34"/>
  <c r="BB492" i="34"/>
  <c r="P493" i="34"/>
  <c r="Q493" i="34" s="1"/>
  <c r="AA493" i="34" s="1"/>
  <c r="S493" i="34"/>
  <c r="T493" i="34"/>
  <c r="U493" i="34"/>
  <c r="AC493" i="34"/>
  <c r="AD493" i="34"/>
  <c r="AE493" i="34"/>
  <c r="AF493" i="34"/>
  <c r="AI493" i="34" s="1"/>
  <c r="AG493" i="34"/>
  <c r="AH493" i="34"/>
  <c r="AJ493" i="34"/>
  <c r="AV493" i="34" s="1"/>
  <c r="AK493" i="34"/>
  <c r="AR493" i="34" s="1"/>
  <c r="AM493" i="34"/>
  <c r="AW493" i="34"/>
  <c r="AY493" i="34"/>
  <c r="AZ493" i="34"/>
  <c r="BB493" i="34"/>
  <c r="P494" i="34"/>
  <c r="S494" i="34"/>
  <c r="T494" i="34"/>
  <c r="U494" i="34"/>
  <c r="AC494" i="34"/>
  <c r="AD494" i="34"/>
  <c r="AE494" i="34"/>
  <c r="AF494" i="34"/>
  <c r="AG494" i="34"/>
  <c r="AH494" i="34"/>
  <c r="AK494" i="34"/>
  <c r="AM494" i="34"/>
  <c r="AW494" i="34"/>
  <c r="AY494" i="34"/>
  <c r="AZ494" i="34"/>
  <c r="BB494" i="34"/>
  <c r="P495" i="34"/>
  <c r="Q495" i="34" s="1"/>
  <c r="AA495" i="34" s="1"/>
  <c r="S495" i="34"/>
  <c r="T495" i="34"/>
  <c r="U495" i="34"/>
  <c r="AC495" i="34"/>
  <c r="AD495" i="34"/>
  <c r="AE495" i="34"/>
  <c r="AF495" i="34"/>
  <c r="AI495" i="34" s="1"/>
  <c r="AG495" i="34"/>
  <c r="AH495" i="34"/>
  <c r="AK495" i="34"/>
  <c r="AO495" i="34" s="1"/>
  <c r="AM495" i="34"/>
  <c r="AR495" i="34"/>
  <c r="AW495" i="34"/>
  <c r="AY495" i="34"/>
  <c r="AZ495" i="34"/>
  <c r="BB495" i="34"/>
  <c r="P496" i="34"/>
  <c r="S496" i="34"/>
  <c r="T496" i="34"/>
  <c r="U496" i="34"/>
  <c r="AC496" i="34"/>
  <c r="AD496" i="34"/>
  <c r="AE496" i="34"/>
  <c r="AF496" i="34"/>
  <c r="AI496" i="34" s="1"/>
  <c r="AG496" i="34"/>
  <c r="AH496" i="34"/>
  <c r="AJ496" i="34"/>
  <c r="AK496" i="34"/>
  <c r="AR496" i="34" s="1"/>
  <c r="AM496" i="34"/>
  <c r="AW496" i="34"/>
  <c r="AY496" i="34"/>
  <c r="AZ496" i="34"/>
  <c r="BB496" i="34"/>
  <c r="P497" i="34"/>
  <c r="R497" i="34" s="1"/>
  <c r="AB497" i="34" s="1"/>
  <c r="S497" i="34"/>
  <c r="T497" i="34"/>
  <c r="U497" i="34"/>
  <c r="AC497" i="34"/>
  <c r="AD497" i="34"/>
  <c r="AE497" i="34"/>
  <c r="AF497" i="34"/>
  <c r="AI497" i="34" s="1"/>
  <c r="AG497" i="34"/>
  <c r="AH497" i="34"/>
  <c r="AK497" i="34"/>
  <c r="AM497" i="34"/>
  <c r="AO497" i="34"/>
  <c r="AR497" i="34"/>
  <c r="AW497" i="34"/>
  <c r="AY497" i="34"/>
  <c r="BA497" i="34" s="1"/>
  <c r="AZ497" i="34"/>
  <c r="BB497" i="34"/>
  <c r="P498" i="34"/>
  <c r="S498" i="34"/>
  <c r="T498" i="34"/>
  <c r="U498" i="34"/>
  <c r="AC498" i="34"/>
  <c r="AD498" i="34"/>
  <c r="AE498" i="34"/>
  <c r="AF498" i="34"/>
  <c r="AI498" i="34" s="1"/>
  <c r="AG498" i="34"/>
  <c r="AH498" i="34"/>
  <c r="AJ498" i="34"/>
  <c r="AK498" i="34"/>
  <c r="AO498" i="34" s="1"/>
  <c r="AM498" i="34"/>
  <c r="AW498" i="34"/>
  <c r="AY498" i="34"/>
  <c r="AZ498" i="34"/>
  <c r="BB498" i="34"/>
  <c r="P499" i="34"/>
  <c r="Q499" i="34" s="1"/>
  <c r="AA499" i="34" s="1"/>
  <c r="S499" i="34"/>
  <c r="T499" i="34"/>
  <c r="U499" i="34"/>
  <c r="AC499" i="34"/>
  <c r="AD499" i="34"/>
  <c r="AE499" i="34"/>
  <c r="AF499" i="34"/>
  <c r="AI499" i="34" s="1"/>
  <c r="AG499" i="34"/>
  <c r="AH499" i="34"/>
  <c r="AK499" i="34"/>
  <c r="AR499" i="34" s="1"/>
  <c r="AM499" i="34"/>
  <c r="AW499" i="34"/>
  <c r="AY499" i="34"/>
  <c r="AZ499" i="34"/>
  <c r="BA499" i="34" s="1"/>
  <c r="BB499" i="34"/>
  <c r="P500" i="34"/>
  <c r="S500" i="34"/>
  <c r="T500" i="34"/>
  <c r="U500" i="34"/>
  <c r="AC500" i="34"/>
  <c r="AD500" i="34"/>
  <c r="AE500" i="34"/>
  <c r="AF500" i="34"/>
  <c r="AG500" i="34"/>
  <c r="AH500" i="34"/>
  <c r="AK500" i="34"/>
  <c r="AR500" i="34" s="1"/>
  <c r="AM500" i="34"/>
  <c r="AW500" i="34"/>
  <c r="AY500" i="34"/>
  <c r="AZ500" i="34"/>
  <c r="BB500" i="34"/>
  <c r="P501" i="34"/>
  <c r="Q501" i="34" s="1"/>
  <c r="AA501" i="34" s="1"/>
  <c r="S501" i="34"/>
  <c r="T501" i="34"/>
  <c r="U501" i="34"/>
  <c r="AC501" i="34"/>
  <c r="AD501" i="34"/>
  <c r="AE501" i="34"/>
  <c r="AF501" i="34"/>
  <c r="AI501" i="34" s="1"/>
  <c r="AG501" i="34"/>
  <c r="AH501" i="34"/>
  <c r="AJ501" i="34"/>
  <c r="AV501" i="34" s="1"/>
  <c r="AK501" i="34"/>
  <c r="AO501" i="34" s="1"/>
  <c r="AM501" i="34"/>
  <c r="AT501" i="34"/>
  <c r="AW501" i="34"/>
  <c r="AY501" i="34"/>
  <c r="AZ501" i="34"/>
  <c r="BB501" i="34"/>
  <c r="P502" i="34"/>
  <c r="R502" i="34" s="1"/>
  <c r="AB502" i="34" s="1"/>
  <c r="S502" i="34"/>
  <c r="T502" i="34"/>
  <c r="U502" i="34"/>
  <c r="AC502" i="34"/>
  <c r="AD502" i="34"/>
  <c r="AE502" i="34"/>
  <c r="AF502" i="34"/>
  <c r="AJ502" i="34" s="1"/>
  <c r="AG502" i="34"/>
  <c r="AH502" i="34"/>
  <c r="AI502" i="34"/>
  <c r="AK502" i="34"/>
  <c r="AO502" i="34" s="1"/>
  <c r="AM502" i="34"/>
  <c r="AW502" i="34"/>
  <c r="AY502" i="34"/>
  <c r="AZ502" i="34"/>
  <c r="BB502" i="34"/>
  <c r="P503" i="34"/>
  <c r="Q503" i="34" s="1"/>
  <c r="AA503" i="34" s="1"/>
  <c r="S503" i="34"/>
  <c r="T503" i="34"/>
  <c r="U503" i="34"/>
  <c r="AC503" i="34"/>
  <c r="AD503" i="34"/>
  <c r="AE503" i="34"/>
  <c r="AF503" i="34"/>
  <c r="AI503" i="34" s="1"/>
  <c r="AG503" i="34"/>
  <c r="AH503" i="34"/>
  <c r="AK503" i="34"/>
  <c r="AO503" i="34" s="1"/>
  <c r="AM503" i="34"/>
  <c r="AR503" i="34"/>
  <c r="AW503" i="34"/>
  <c r="AY503" i="34"/>
  <c r="BA503" i="34" s="1"/>
  <c r="AZ503" i="34"/>
  <c r="BB503" i="34"/>
  <c r="P504" i="34"/>
  <c r="R504" i="34" s="1"/>
  <c r="AB504" i="34" s="1"/>
  <c r="S504" i="34"/>
  <c r="T504" i="34"/>
  <c r="U504" i="34"/>
  <c r="AC504" i="34"/>
  <c r="AD504" i="34"/>
  <c r="AE504" i="34"/>
  <c r="AF504" i="34"/>
  <c r="AI504" i="34" s="1"/>
  <c r="AG504" i="34"/>
  <c r="AH504" i="34"/>
  <c r="AJ504" i="34"/>
  <c r="AK504" i="34"/>
  <c r="AR504" i="34" s="1"/>
  <c r="AM504" i="34"/>
  <c r="AW504" i="34"/>
  <c r="AY504" i="34"/>
  <c r="AZ504" i="34"/>
  <c r="BB504" i="34"/>
  <c r="P505" i="34"/>
  <c r="R505" i="34" s="1"/>
  <c r="AB505" i="34" s="1"/>
  <c r="S505" i="34"/>
  <c r="T505" i="34"/>
  <c r="U505" i="34"/>
  <c r="X505" i="34"/>
  <c r="AC505" i="34"/>
  <c r="AD505" i="34"/>
  <c r="AE505" i="34"/>
  <c r="AF505" i="34"/>
  <c r="AI505" i="34" s="1"/>
  <c r="AG505" i="34"/>
  <c r="AH505" i="34"/>
  <c r="AJ505" i="34"/>
  <c r="AT505" i="34" s="1"/>
  <c r="AK505" i="34"/>
  <c r="AO505" i="34" s="1"/>
  <c r="AM505" i="34"/>
  <c r="AR505" i="34"/>
  <c r="AW505" i="34"/>
  <c r="AY505" i="34"/>
  <c r="AZ505" i="34"/>
  <c r="BB505" i="34"/>
  <c r="P506" i="34"/>
  <c r="S506" i="34"/>
  <c r="T506" i="34"/>
  <c r="U506" i="34"/>
  <c r="AC506" i="34"/>
  <c r="AD506" i="34"/>
  <c r="AE506" i="34"/>
  <c r="AF506" i="34"/>
  <c r="AJ506" i="34" s="1"/>
  <c r="AG506" i="34"/>
  <c r="AH506" i="34"/>
  <c r="AI506" i="34"/>
  <c r="AK506" i="34"/>
  <c r="AR506" i="34" s="1"/>
  <c r="AM506" i="34"/>
  <c r="AW506" i="34"/>
  <c r="AY506" i="34"/>
  <c r="AZ506" i="34"/>
  <c r="BB506" i="34"/>
  <c r="P507" i="34"/>
  <c r="Q507" i="34" s="1"/>
  <c r="AA507" i="34" s="1"/>
  <c r="S507" i="34"/>
  <c r="T507" i="34"/>
  <c r="U507" i="34"/>
  <c r="AC507" i="34"/>
  <c r="AD507" i="34"/>
  <c r="AE507" i="34"/>
  <c r="AF507" i="34"/>
  <c r="AI507" i="34" s="1"/>
  <c r="AG507" i="34"/>
  <c r="AH507" i="34"/>
  <c r="AK507" i="34"/>
  <c r="AR507" i="34" s="1"/>
  <c r="AM507" i="34"/>
  <c r="AW507" i="34"/>
  <c r="AY507" i="34"/>
  <c r="AZ507" i="34"/>
  <c r="BA507" i="34" s="1"/>
  <c r="BB507" i="34"/>
  <c r="P508" i="34"/>
  <c r="Q508" i="34" s="1"/>
  <c r="AA508" i="34" s="1"/>
  <c r="S508" i="34"/>
  <c r="T508" i="34"/>
  <c r="U508" i="34"/>
  <c r="AC508" i="34"/>
  <c r="AD508" i="34"/>
  <c r="AE508" i="34"/>
  <c r="AF508" i="34"/>
  <c r="AI508" i="34" s="1"/>
  <c r="AG508" i="34"/>
  <c r="AH508" i="34"/>
  <c r="AK508" i="34"/>
  <c r="AR508" i="34" s="1"/>
  <c r="AM508" i="34"/>
  <c r="AW508" i="34"/>
  <c r="AY508" i="34"/>
  <c r="AZ508" i="34"/>
  <c r="BB508" i="34"/>
  <c r="P509" i="34"/>
  <c r="Q509" i="34" s="1"/>
  <c r="AA509" i="34" s="1"/>
  <c r="S509" i="34"/>
  <c r="T509" i="34"/>
  <c r="U509" i="34"/>
  <c r="AC509" i="34"/>
  <c r="AD509" i="34"/>
  <c r="AE509" i="34"/>
  <c r="AF509" i="34"/>
  <c r="AG509" i="34"/>
  <c r="AH509" i="34"/>
  <c r="AK509" i="34"/>
  <c r="AO509" i="34" s="1"/>
  <c r="AM509" i="34"/>
  <c r="AR509" i="34"/>
  <c r="AW509" i="34"/>
  <c r="AY509" i="34"/>
  <c r="AZ509" i="34"/>
  <c r="BB509" i="34"/>
  <c r="P510" i="34"/>
  <c r="R510" i="34" s="1"/>
  <c r="AB510" i="34" s="1"/>
  <c r="S510" i="34"/>
  <c r="T510" i="34"/>
  <c r="U510" i="34"/>
  <c r="AC510" i="34"/>
  <c r="AD510" i="34"/>
  <c r="AE510" i="34"/>
  <c r="AF510" i="34"/>
  <c r="AI510" i="34" s="1"/>
  <c r="AG510" i="34"/>
  <c r="AH510" i="34"/>
  <c r="AJ510" i="34"/>
  <c r="AT510" i="34" s="1"/>
  <c r="AK510" i="34"/>
  <c r="AM510" i="34"/>
  <c r="AW510" i="34"/>
  <c r="AY510" i="34"/>
  <c r="AZ510" i="34"/>
  <c r="BA510" i="34" s="1"/>
  <c r="BB510" i="34"/>
  <c r="P511" i="34"/>
  <c r="Q511" i="34" s="1"/>
  <c r="AA511" i="34" s="1"/>
  <c r="S511" i="34"/>
  <c r="T511" i="34"/>
  <c r="U511" i="34"/>
  <c r="AC511" i="34"/>
  <c r="AD511" i="34"/>
  <c r="AE511" i="34"/>
  <c r="AF511" i="34"/>
  <c r="AG511" i="34"/>
  <c r="AH511" i="34"/>
  <c r="AK511" i="34"/>
  <c r="AO511" i="34" s="1"/>
  <c r="AM511" i="34"/>
  <c r="AR511" i="34"/>
  <c r="AW511" i="34"/>
  <c r="AY511" i="34"/>
  <c r="AZ511" i="34"/>
  <c r="BA511" i="34" s="1"/>
  <c r="BB511" i="34"/>
  <c r="P512" i="34"/>
  <c r="R512" i="34" s="1"/>
  <c r="AB512" i="34" s="1"/>
  <c r="S512" i="34"/>
  <c r="T512" i="34"/>
  <c r="U512" i="34"/>
  <c r="AC512" i="34"/>
  <c r="AD512" i="34"/>
  <c r="AE512" i="34"/>
  <c r="AF512" i="34"/>
  <c r="AG512" i="34"/>
  <c r="AH512" i="34"/>
  <c r="AK512" i="34"/>
  <c r="AR512" i="34" s="1"/>
  <c r="AM512" i="34"/>
  <c r="AW512" i="34"/>
  <c r="AY512" i="34"/>
  <c r="BA512" i="34" s="1"/>
  <c r="AZ512" i="34"/>
  <c r="BB512" i="34"/>
  <c r="P513" i="34"/>
  <c r="S513" i="34"/>
  <c r="T513" i="34"/>
  <c r="U513" i="34"/>
  <c r="AC513" i="34"/>
  <c r="AD513" i="34"/>
  <c r="AE513" i="34"/>
  <c r="AF513" i="34"/>
  <c r="AI513" i="34" s="1"/>
  <c r="AG513" i="34"/>
  <c r="AH513" i="34"/>
  <c r="AJ513" i="34"/>
  <c r="AK513" i="34"/>
  <c r="AR513" i="34" s="1"/>
  <c r="AM513" i="34"/>
  <c r="AW513" i="34"/>
  <c r="AY513" i="34"/>
  <c r="AZ513" i="34"/>
  <c r="BB513" i="34"/>
  <c r="P514" i="34"/>
  <c r="S514" i="34"/>
  <c r="T514" i="34"/>
  <c r="U514" i="34"/>
  <c r="AC514" i="34"/>
  <c r="AD514" i="34"/>
  <c r="AE514" i="34"/>
  <c r="AF514" i="34"/>
  <c r="AI514" i="34" s="1"/>
  <c r="AG514" i="34"/>
  <c r="AH514" i="34"/>
  <c r="AK514" i="34"/>
  <c r="AM514" i="34"/>
  <c r="AW514" i="34"/>
  <c r="AY514" i="34"/>
  <c r="AZ514" i="34"/>
  <c r="BB514" i="34"/>
  <c r="P515" i="34"/>
  <c r="Q515" i="34" s="1"/>
  <c r="AA515" i="34" s="1"/>
  <c r="S515" i="34"/>
  <c r="T515" i="34"/>
  <c r="U515" i="34"/>
  <c r="AC515" i="34"/>
  <c r="AD515" i="34"/>
  <c r="AE515" i="34"/>
  <c r="AF515" i="34"/>
  <c r="AI515" i="34" s="1"/>
  <c r="AG515" i="34"/>
  <c r="AH515" i="34"/>
  <c r="AK515" i="34"/>
  <c r="AM515" i="34"/>
  <c r="AW515" i="34"/>
  <c r="AY515" i="34"/>
  <c r="AZ515" i="34"/>
  <c r="BB515" i="34"/>
  <c r="P516" i="34"/>
  <c r="R516" i="34" s="1"/>
  <c r="AB516" i="34" s="1"/>
  <c r="S516" i="34"/>
  <c r="T516" i="34"/>
  <c r="U516" i="34"/>
  <c r="AC516" i="34"/>
  <c r="AD516" i="34"/>
  <c r="AE516" i="34"/>
  <c r="AF516" i="34"/>
  <c r="AG516" i="34"/>
  <c r="AH516" i="34"/>
  <c r="AK516" i="34"/>
  <c r="AR516" i="34" s="1"/>
  <c r="AM516" i="34"/>
  <c r="AO516" i="34"/>
  <c r="AW516" i="34"/>
  <c r="AY516" i="34"/>
  <c r="AZ516" i="34"/>
  <c r="BB516" i="34"/>
  <c r="P517" i="34"/>
  <c r="Q517" i="34" s="1"/>
  <c r="AA517" i="34" s="1"/>
  <c r="S517" i="34"/>
  <c r="T517" i="34"/>
  <c r="U517" i="34"/>
  <c r="AC517" i="34"/>
  <c r="AD517" i="34"/>
  <c r="AE517" i="34"/>
  <c r="AF517" i="34"/>
  <c r="AI517" i="34" s="1"/>
  <c r="AG517" i="34"/>
  <c r="AH517" i="34"/>
  <c r="AJ517" i="34"/>
  <c r="AT517" i="34" s="1"/>
  <c r="AK517" i="34"/>
  <c r="AN517" i="34" s="1"/>
  <c r="AS517" i="34" s="1"/>
  <c r="AM517" i="34"/>
  <c r="AW517" i="34"/>
  <c r="AY517" i="34"/>
  <c r="AZ517" i="34"/>
  <c r="BB517" i="34"/>
  <c r="P518" i="34"/>
  <c r="S518" i="34"/>
  <c r="T518" i="34"/>
  <c r="U518" i="34"/>
  <c r="AC518" i="34"/>
  <c r="AD518" i="34"/>
  <c r="AE518" i="34"/>
  <c r="AF518" i="34"/>
  <c r="AG518" i="34"/>
  <c r="AH518" i="34"/>
  <c r="AK518" i="34"/>
  <c r="AO518" i="34" s="1"/>
  <c r="AM518" i="34"/>
  <c r="AW518" i="34"/>
  <c r="AY518" i="34"/>
  <c r="AZ518" i="34"/>
  <c r="BB518" i="34"/>
  <c r="P519" i="34"/>
  <c r="S519" i="34"/>
  <c r="T519" i="34"/>
  <c r="U519" i="34"/>
  <c r="AC519" i="34"/>
  <c r="AD519" i="34"/>
  <c r="AE519" i="34"/>
  <c r="AF519" i="34"/>
  <c r="AI519" i="34" s="1"/>
  <c r="AG519" i="34"/>
  <c r="AH519" i="34"/>
  <c r="AK519" i="34"/>
  <c r="AO519" i="34" s="1"/>
  <c r="AM519" i="34"/>
  <c r="AW519" i="34"/>
  <c r="AY519" i="34"/>
  <c r="AZ519" i="34"/>
  <c r="BA519" i="34" s="1"/>
  <c r="BB519" i="34"/>
  <c r="P520" i="34"/>
  <c r="R520" i="34" s="1"/>
  <c r="AB520" i="34" s="1"/>
  <c r="S520" i="34"/>
  <c r="T520" i="34"/>
  <c r="U520" i="34"/>
  <c r="AC520" i="34"/>
  <c r="AD520" i="34"/>
  <c r="AE520" i="34"/>
  <c r="AF520" i="34"/>
  <c r="AG520" i="34"/>
  <c r="AH520" i="34"/>
  <c r="AK520" i="34"/>
  <c r="AR520" i="34" s="1"/>
  <c r="AM520" i="34"/>
  <c r="AW520" i="34"/>
  <c r="AY520" i="34"/>
  <c r="AZ520" i="34"/>
  <c r="BB520" i="34"/>
  <c r="P521" i="34"/>
  <c r="S521" i="34"/>
  <c r="T521" i="34"/>
  <c r="U521" i="34"/>
  <c r="AC521" i="34"/>
  <c r="AD521" i="34"/>
  <c r="AE521" i="34"/>
  <c r="AF521" i="34"/>
  <c r="AI521" i="34" s="1"/>
  <c r="AG521" i="34"/>
  <c r="AH521" i="34"/>
  <c r="AK521" i="34"/>
  <c r="AO521" i="34" s="1"/>
  <c r="AM521" i="34"/>
  <c r="AW521" i="34"/>
  <c r="AY521" i="34"/>
  <c r="AZ521" i="34"/>
  <c r="BB521" i="34"/>
  <c r="P522" i="34"/>
  <c r="S522" i="34"/>
  <c r="T522" i="34"/>
  <c r="U522" i="34"/>
  <c r="AC522" i="34"/>
  <c r="AD522" i="34"/>
  <c r="AE522" i="34"/>
  <c r="AF522" i="34"/>
  <c r="AG522" i="34"/>
  <c r="AH522" i="34"/>
  <c r="AK522" i="34"/>
  <c r="AM522" i="34"/>
  <c r="AO522" i="34"/>
  <c r="AW522" i="34"/>
  <c r="AY522" i="34"/>
  <c r="BA522" i="34" s="1"/>
  <c r="AZ522" i="34"/>
  <c r="BB522" i="34"/>
  <c r="P523" i="34"/>
  <c r="Q523" i="34" s="1"/>
  <c r="AA523" i="34" s="1"/>
  <c r="S523" i="34"/>
  <c r="T523" i="34"/>
  <c r="U523" i="34"/>
  <c r="AC523" i="34"/>
  <c r="AD523" i="34"/>
  <c r="AE523" i="34"/>
  <c r="AF523" i="34"/>
  <c r="AG523" i="34"/>
  <c r="AH523" i="34"/>
  <c r="AK523" i="34"/>
  <c r="AM523" i="34"/>
  <c r="AW523" i="34"/>
  <c r="AY523" i="34"/>
  <c r="AZ523" i="34"/>
  <c r="BB523" i="34"/>
  <c r="P524" i="34"/>
  <c r="R524" i="34" s="1"/>
  <c r="AB524" i="34" s="1"/>
  <c r="S524" i="34"/>
  <c r="T524" i="34"/>
  <c r="U524" i="34"/>
  <c r="AC524" i="34"/>
  <c r="AD524" i="34"/>
  <c r="AE524" i="34"/>
  <c r="AF524" i="34"/>
  <c r="AI524" i="34" s="1"/>
  <c r="AG524" i="34"/>
  <c r="AH524" i="34"/>
  <c r="AJ524" i="34"/>
  <c r="AK524" i="34"/>
  <c r="AR524" i="34" s="1"/>
  <c r="AM524" i="34"/>
  <c r="AW524" i="34"/>
  <c r="AY524" i="34"/>
  <c r="AZ524" i="34"/>
  <c r="BB524" i="34"/>
  <c r="P525" i="34"/>
  <c r="Q525" i="34" s="1"/>
  <c r="AA525" i="34" s="1"/>
  <c r="S525" i="34"/>
  <c r="T525" i="34"/>
  <c r="U525" i="34"/>
  <c r="AC525" i="34"/>
  <c r="AD525" i="34"/>
  <c r="AE525" i="34"/>
  <c r="AF525" i="34"/>
  <c r="AI525" i="34" s="1"/>
  <c r="AG525" i="34"/>
  <c r="AH525" i="34"/>
  <c r="AJ525" i="34"/>
  <c r="AT525" i="34" s="1"/>
  <c r="AK525" i="34"/>
  <c r="AM525" i="34"/>
  <c r="AV525" i="34"/>
  <c r="AW525" i="34"/>
  <c r="AY525" i="34"/>
  <c r="AZ525" i="34"/>
  <c r="BB525" i="34"/>
  <c r="P526" i="34"/>
  <c r="S526" i="34"/>
  <c r="T526" i="34"/>
  <c r="U526" i="34"/>
  <c r="AC526" i="34"/>
  <c r="AD526" i="34"/>
  <c r="AE526" i="34"/>
  <c r="AF526" i="34"/>
  <c r="AJ526" i="34" s="1"/>
  <c r="AG526" i="34"/>
  <c r="AH526" i="34"/>
  <c r="AI526" i="34"/>
  <c r="AK526" i="34"/>
  <c r="AM526" i="34"/>
  <c r="AW526" i="34"/>
  <c r="AY526" i="34"/>
  <c r="AZ526" i="34"/>
  <c r="BA526" i="34"/>
  <c r="BB526" i="34"/>
  <c r="P527" i="34"/>
  <c r="Q527" i="34" s="1"/>
  <c r="AA527" i="34" s="1"/>
  <c r="S527" i="34"/>
  <c r="T527" i="34"/>
  <c r="U527" i="34"/>
  <c r="AC527" i="34"/>
  <c r="AD527" i="34"/>
  <c r="AE527" i="34"/>
  <c r="AF527" i="34"/>
  <c r="AI527" i="34" s="1"/>
  <c r="AG527" i="34"/>
  <c r="AH527" i="34"/>
  <c r="AJ527" i="34"/>
  <c r="AK527" i="34"/>
  <c r="AM527" i="34"/>
  <c r="AO527" i="34"/>
  <c r="AR527" i="34"/>
  <c r="AW527" i="34"/>
  <c r="AY527" i="34"/>
  <c r="BA527" i="34" s="1"/>
  <c r="AZ527" i="34"/>
  <c r="BB527" i="34"/>
  <c r="P528" i="34"/>
  <c r="R528" i="34" s="1"/>
  <c r="AB528" i="34" s="1"/>
  <c r="S528" i="34"/>
  <c r="T528" i="34"/>
  <c r="U528" i="34"/>
  <c r="AC528" i="34"/>
  <c r="AD528" i="34"/>
  <c r="AE528" i="34"/>
  <c r="AF528" i="34"/>
  <c r="AI528" i="34" s="1"/>
  <c r="AG528" i="34"/>
  <c r="AH528" i="34"/>
  <c r="AK528" i="34"/>
  <c r="AR528" i="34" s="1"/>
  <c r="AM528" i="34"/>
  <c r="AW528" i="34"/>
  <c r="AY528" i="34"/>
  <c r="AZ528" i="34"/>
  <c r="BB528" i="34"/>
  <c r="P529" i="34"/>
  <c r="S529" i="34"/>
  <c r="T529" i="34"/>
  <c r="U529" i="34"/>
  <c r="AC529" i="34"/>
  <c r="AD529" i="34"/>
  <c r="AE529" i="34"/>
  <c r="AF529" i="34"/>
  <c r="AI529" i="34" s="1"/>
  <c r="AG529" i="34"/>
  <c r="AH529" i="34"/>
  <c r="AJ529" i="34"/>
  <c r="AT529" i="34" s="1"/>
  <c r="AK529" i="34"/>
  <c r="AM529" i="34"/>
  <c r="AW529" i="34"/>
  <c r="AY529" i="34"/>
  <c r="BA529" i="34" s="1"/>
  <c r="AZ529" i="34"/>
  <c r="BB529" i="34"/>
  <c r="P530" i="34"/>
  <c r="Q530" i="34" s="1"/>
  <c r="AA530" i="34" s="1"/>
  <c r="S530" i="34"/>
  <c r="T530" i="34"/>
  <c r="U530" i="34"/>
  <c r="AC530" i="34"/>
  <c r="AD530" i="34"/>
  <c r="AE530" i="34"/>
  <c r="AF530" i="34"/>
  <c r="AI530" i="34" s="1"/>
  <c r="AG530" i="34"/>
  <c r="AH530" i="34"/>
  <c r="AK530" i="34"/>
  <c r="AM530" i="34"/>
  <c r="AW530" i="34"/>
  <c r="AY530" i="34"/>
  <c r="AZ530" i="34"/>
  <c r="BB530" i="34"/>
  <c r="P531" i="34"/>
  <c r="R531" i="34" s="1"/>
  <c r="AB531" i="34" s="1"/>
  <c r="S531" i="34"/>
  <c r="T531" i="34"/>
  <c r="U531" i="34"/>
  <c r="AC531" i="34"/>
  <c r="AD531" i="34"/>
  <c r="AE531" i="34"/>
  <c r="AF531" i="34"/>
  <c r="AG531" i="34"/>
  <c r="AH531" i="34"/>
  <c r="AK531" i="34"/>
  <c r="AO531" i="34" s="1"/>
  <c r="AM531" i="34"/>
  <c r="AR531" i="34"/>
  <c r="AW531" i="34"/>
  <c r="AY531" i="34"/>
  <c r="AZ531" i="34"/>
  <c r="BB531" i="34"/>
  <c r="P532" i="34"/>
  <c r="R532" i="34" s="1"/>
  <c r="AB532" i="34" s="1"/>
  <c r="S532" i="34"/>
  <c r="T532" i="34"/>
  <c r="U532" i="34"/>
  <c r="AC532" i="34"/>
  <c r="AD532" i="34"/>
  <c r="AE532" i="34"/>
  <c r="AF532" i="34"/>
  <c r="AI532" i="34" s="1"/>
  <c r="AG532" i="34"/>
  <c r="AH532" i="34"/>
  <c r="AK532" i="34"/>
  <c r="AO532" i="34" s="1"/>
  <c r="AM532" i="34"/>
  <c r="AR532" i="34"/>
  <c r="AW532" i="34"/>
  <c r="AY532" i="34"/>
  <c r="AZ532" i="34"/>
  <c r="BB532" i="34"/>
  <c r="P533" i="34"/>
  <c r="S533" i="34"/>
  <c r="T533" i="34"/>
  <c r="U533" i="34"/>
  <c r="AC533" i="34"/>
  <c r="AD533" i="34"/>
  <c r="AE533" i="34"/>
  <c r="AF533" i="34"/>
  <c r="AI533" i="34" s="1"/>
  <c r="AG533" i="34"/>
  <c r="AH533" i="34"/>
  <c r="AK533" i="34"/>
  <c r="AM533" i="34"/>
  <c r="AW533" i="34"/>
  <c r="AY533" i="34"/>
  <c r="AZ533" i="34"/>
  <c r="BB533" i="34"/>
  <c r="P534" i="34"/>
  <c r="S534" i="34"/>
  <c r="T534" i="34"/>
  <c r="U534" i="34"/>
  <c r="AC534" i="34"/>
  <c r="AD534" i="34"/>
  <c r="AE534" i="34"/>
  <c r="AF534" i="34"/>
  <c r="AJ534" i="34" s="1"/>
  <c r="AG534" i="34"/>
  <c r="AH534" i="34"/>
  <c r="AK534" i="34"/>
  <c r="AR534" i="34" s="1"/>
  <c r="AM534" i="34"/>
  <c r="AW534" i="34"/>
  <c r="AY534" i="34"/>
  <c r="AZ534" i="34"/>
  <c r="BB534" i="34"/>
  <c r="P535" i="34"/>
  <c r="Q535" i="34" s="1"/>
  <c r="AA535" i="34" s="1"/>
  <c r="S535" i="34"/>
  <c r="T535" i="34"/>
  <c r="U535" i="34"/>
  <c r="AC535" i="34"/>
  <c r="AD535" i="34"/>
  <c r="AE535" i="34"/>
  <c r="AF535" i="34"/>
  <c r="AG535" i="34"/>
  <c r="AH535" i="34"/>
  <c r="AK535" i="34"/>
  <c r="AR535" i="34" s="1"/>
  <c r="AM535" i="34"/>
  <c r="AW535" i="34"/>
  <c r="AY535" i="34"/>
  <c r="AZ535" i="34"/>
  <c r="BB535" i="34"/>
  <c r="P536" i="34"/>
  <c r="R536" i="34" s="1"/>
  <c r="AB536" i="34" s="1"/>
  <c r="S536" i="34"/>
  <c r="T536" i="34"/>
  <c r="U536" i="34"/>
  <c r="AC536" i="34"/>
  <c r="AD536" i="34"/>
  <c r="AE536" i="34"/>
  <c r="AF536" i="34"/>
  <c r="AI536" i="34" s="1"/>
  <c r="AG536" i="34"/>
  <c r="AH536" i="34"/>
  <c r="AJ536" i="34"/>
  <c r="AK536" i="34"/>
  <c r="AM536" i="34"/>
  <c r="AW536" i="34"/>
  <c r="AY536" i="34"/>
  <c r="AZ536" i="34"/>
  <c r="BB536" i="34"/>
  <c r="P537" i="34"/>
  <c r="S537" i="34"/>
  <c r="T537" i="34"/>
  <c r="U537" i="34"/>
  <c r="AC537" i="34"/>
  <c r="AD537" i="34"/>
  <c r="AE537" i="34"/>
  <c r="AF537" i="34"/>
  <c r="AI537" i="34" s="1"/>
  <c r="AG537" i="34"/>
  <c r="AH537" i="34"/>
  <c r="AJ537" i="34"/>
  <c r="AT537" i="34" s="1"/>
  <c r="AK537" i="34"/>
  <c r="AM537" i="34"/>
  <c r="AO537" i="34"/>
  <c r="AW537" i="34"/>
  <c r="AY537" i="34"/>
  <c r="AZ537" i="34"/>
  <c r="BB537" i="34"/>
  <c r="P538" i="34"/>
  <c r="Q538" i="34" s="1"/>
  <c r="AA538" i="34" s="1"/>
  <c r="S538" i="34"/>
  <c r="T538" i="34"/>
  <c r="U538" i="34"/>
  <c r="AC538" i="34"/>
  <c r="AD538" i="34"/>
  <c r="AE538" i="34"/>
  <c r="AF538" i="34"/>
  <c r="AI538" i="34" s="1"/>
  <c r="AG538" i="34"/>
  <c r="AH538" i="34"/>
  <c r="AJ538" i="34"/>
  <c r="AQ538" i="34" s="1"/>
  <c r="AK538" i="34"/>
  <c r="AR538" i="34" s="1"/>
  <c r="AM538" i="34"/>
  <c r="AW538" i="34"/>
  <c r="AY538" i="34"/>
  <c r="AZ538" i="34"/>
  <c r="BA538" i="34"/>
  <c r="BB538" i="34"/>
  <c r="P539" i="34"/>
  <c r="Q539" i="34" s="1"/>
  <c r="AA539" i="34" s="1"/>
  <c r="S539" i="34"/>
  <c r="T539" i="34"/>
  <c r="U539" i="34"/>
  <c r="AC539" i="34"/>
  <c r="AD539" i="34"/>
  <c r="AE539" i="34"/>
  <c r="AF539" i="34"/>
  <c r="AI539" i="34" s="1"/>
  <c r="AG539" i="34"/>
  <c r="AH539" i="34"/>
  <c r="AK539" i="34"/>
  <c r="AM539" i="34"/>
  <c r="AW539" i="34"/>
  <c r="AY539" i="34"/>
  <c r="BA539" i="34" s="1"/>
  <c r="AZ539" i="34"/>
  <c r="BB539" i="34"/>
  <c r="P540" i="34"/>
  <c r="S540" i="34"/>
  <c r="T540" i="34"/>
  <c r="U540" i="34"/>
  <c r="AC540" i="34"/>
  <c r="AD540" i="34"/>
  <c r="AE540" i="34"/>
  <c r="AF540" i="34"/>
  <c r="AI540" i="34" s="1"/>
  <c r="AG540" i="34"/>
  <c r="AH540" i="34"/>
  <c r="AK540" i="34"/>
  <c r="AR540" i="34" s="1"/>
  <c r="AM540" i="34"/>
  <c r="AW540" i="34"/>
  <c r="AY540" i="34"/>
  <c r="AZ540" i="34"/>
  <c r="BB540" i="34"/>
  <c r="P541" i="34"/>
  <c r="S541" i="34"/>
  <c r="T541" i="34"/>
  <c r="U541" i="34"/>
  <c r="AC541" i="34"/>
  <c r="AD541" i="34"/>
  <c r="AE541" i="34"/>
  <c r="AF541" i="34"/>
  <c r="AI541" i="34" s="1"/>
  <c r="AG541" i="34"/>
  <c r="AH541" i="34"/>
  <c r="AK541" i="34"/>
  <c r="AM541" i="34"/>
  <c r="AO541" i="34"/>
  <c r="AW541" i="34"/>
  <c r="AY541" i="34"/>
  <c r="AZ541" i="34"/>
  <c r="BB541" i="34"/>
  <c r="P542" i="34"/>
  <c r="Q542" i="34" s="1"/>
  <c r="AA542" i="34" s="1"/>
  <c r="S542" i="34"/>
  <c r="T542" i="34"/>
  <c r="U542" i="34"/>
  <c r="AC542" i="34"/>
  <c r="AD542" i="34"/>
  <c r="AE542" i="34"/>
  <c r="AF542" i="34"/>
  <c r="AI542" i="34" s="1"/>
  <c r="AG542" i="34"/>
  <c r="AH542" i="34"/>
  <c r="AK542" i="34"/>
  <c r="AM542" i="34"/>
  <c r="AW542" i="34"/>
  <c r="AY542" i="34"/>
  <c r="AZ542" i="34"/>
  <c r="BB542" i="34"/>
  <c r="P543" i="34"/>
  <c r="S543" i="34"/>
  <c r="T543" i="34"/>
  <c r="U543" i="34"/>
  <c r="AC543" i="34"/>
  <c r="AD543" i="34"/>
  <c r="AE543" i="34"/>
  <c r="AF543" i="34"/>
  <c r="AG543" i="34"/>
  <c r="AH543" i="34"/>
  <c r="AK543" i="34"/>
  <c r="AR543" i="34" s="1"/>
  <c r="AM543" i="34"/>
  <c r="AW543" i="34"/>
  <c r="AY543" i="34"/>
  <c r="BA543" i="34" s="1"/>
  <c r="AZ543" i="34"/>
  <c r="BB543" i="34"/>
  <c r="P544" i="34"/>
  <c r="S544" i="34"/>
  <c r="T544" i="34"/>
  <c r="U544" i="34"/>
  <c r="AC544" i="34"/>
  <c r="AD544" i="34"/>
  <c r="AE544" i="34"/>
  <c r="AF544" i="34"/>
  <c r="AI544" i="34" s="1"/>
  <c r="AG544" i="34"/>
  <c r="AH544" i="34"/>
  <c r="AK544" i="34"/>
  <c r="AR544" i="34" s="1"/>
  <c r="AM544" i="34"/>
  <c r="AW544" i="34"/>
  <c r="AY544" i="34"/>
  <c r="AZ544" i="34"/>
  <c r="BB544" i="34"/>
  <c r="P545" i="34"/>
  <c r="S545" i="34"/>
  <c r="T545" i="34"/>
  <c r="U545" i="34"/>
  <c r="AC545" i="34"/>
  <c r="AD545" i="34"/>
  <c r="AE545" i="34"/>
  <c r="AF545" i="34"/>
  <c r="AG545" i="34"/>
  <c r="AH545" i="34"/>
  <c r="AK545" i="34"/>
  <c r="AM545" i="34"/>
  <c r="AW545" i="34"/>
  <c r="AY545" i="34"/>
  <c r="BA545" i="34" s="1"/>
  <c r="AZ545" i="34"/>
  <c r="BB545" i="34"/>
  <c r="P546" i="34"/>
  <c r="Q546" i="34" s="1"/>
  <c r="AA546" i="34" s="1"/>
  <c r="S546" i="34"/>
  <c r="T546" i="34"/>
  <c r="U546" i="34"/>
  <c r="AC546" i="34"/>
  <c r="AD546" i="34"/>
  <c r="AE546" i="34"/>
  <c r="AF546" i="34"/>
  <c r="AI546" i="34" s="1"/>
  <c r="AG546" i="34"/>
  <c r="AH546" i="34"/>
  <c r="AK546" i="34"/>
  <c r="AR546" i="34" s="1"/>
  <c r="AM546" i="34"/>
  <c r="AW546" i="34"/>
  <c r="AY546" i="34"/>
  <c r="AZ546" i="34"/>
  <c r="BB546" i="34"/>
  <c r="P547" i="34"/>
  <c r="Q547" i="34" s="1"/>
  <c r="AA547" i="34" s="1"/>
  <c r="S547" i="34"/>
  <c r="T547" i="34"/>
  <c r="U547" i="34"/>
  <c r="AC547" i="34"/>
  <c r="AD547" i="34"/>
  <c r="AE547" i="34"/>
  <c r="AF547" i="34"/>
  <c r="AJ547" i="34" s="1"/>
  <c r="AG547" i="34"/>
  <c r="AH547" i="34"/>
  <c r="AI547" i="34"/>
  <c r="AK547" i="34"/>
  <c r="AR547" i="34" s="1"/>
  <c r="AM547" i="34"/>
  <c r="AO547" i="34"/>
  <c r="AW547" i="34"/>
  <c r="AY547" i="34"/>
  <c r="AZ547" i="34"/>
  <c r="BB547" i="34"/>
  <c r="P548" i="34"/>
  <c r="Q548" i="34" s="1"/>
  <c r="AA548" i="34" s="1"/>
  <c r="S548" i="34"/>
  <c r="T548" i="34"/>
  <c r="U548" i="34"/>
  <c r="AC548" i="34"/>
  <c r="AD548" i="34"/>
  <c r="AE548" i="34"/>
  <c r="AF548" i="34"/>
  <c r="AI548" i="34" s="1"/>
  <c r="AG548" i="34"/>
  <c r="AH548" i="34"/>
  <c r="AK548" i="34"/>
  <c r="AO548" i="34" s="1"/>
  <c r="AM548" i="34"/>
  <c r="AW548" i="34"/>
  <c r="AY548" i="34"/>
  <c r="AZ548" i="34"/>
  <c r="BB548" i="34"/>
  <c r="P549" i="34"/>
  <c r="S549" i="34"/>
  <c r="T549" i="34"/>
  <c r="U549" i="34"/>
  <c r="AC549" i="34"/>
  <c r="AD549" i="34"/>
  <c r="AE549" i="34"/>
  <c r="AF549" i="34"/>
  <c r="AG549" i="34"/>
  <c r="AH549" i="34"/>
  <c r="AK549" i="34"/>
  <c r="AM549" i="34"/>
  <c r="AW549" i="34"/>
  <c r="AY549" i="34"/>
  <c r="BA549" i="34" s="1"/>
  <c r="AZ549" i="34"/>
  <c r="BB549" i="34"/>
  <c r="P550" i="34"/>
  <c r="Q550" i="34" s="1"/>
  <c r="AA550" i="34" s="1"/>
  <c r="S550" i="34"/>
  <c r="T550" i="34"/>
  <c r="U550" i="34"/>
  <c r="AC550" i="34"/>
  <c r="AD550" i="34"/>
  <c r="AE550" i="34"/>
  <c r="AF550" i="34"/>
  <c r="AG550" i="34"/>
  <c r="AH550" i="34"/>
  <c r="AK550" i="34"/>
  <c r="AR550" i="34" s="1"/>
  <c r="AM550" i="34"/>
  <c r="AW550" i="34"/>
  <c r="AY550" i="34"/>
  <c r="AZ550" i="34"/>
  <c r="BA550" i="34" s="1"/>
  <c r="BB550" i="34"/>
  <c r="P551" i="34"/>
  <c r="Q551" i="34" s="1"/>
  <c r="AA551" i="34" s="1"/>
  <c r="S551" i="34"/>
  <c r="T551" i="34"/>
  <c r="U551" i="34"/>
  <c r="AC551" i="34"/>
  <c r="AD551" i="34"/>
  <c r="AE551" i="34"/>
  <c r="AF551" i="34"/>
  <c r="AJ551" i="34" s="1"/>
  <c r="AG551" i="34"/>
  <c r="AH551" i="34"/>
  <c r="AI551" i="34"/>
  <c r="AK551" i="34"/>
  <c r="AR551" i="34" s="1"/>
  <c r="AM551" i="34"/>
  <c r="AW551" i="34"/>
  <c r="AY551" i="34"/>
  <c r="AZ551" i="34"/>
  <c r="BB551" i="34"/>
  <c r="P552" i="34"/>
  <c r="S552" i="34"/>
  <c r="T552" i="34"/>
  <c r="U552" i="34"/>
  <c r="AC552" i="34"/>
  <c r="AD552" i="34"/>
  <c r="AE552" i="34"/>
  <c r="AF552" i="34"/>
  <c r="AG552" i="34"/>
  <c r="AH552" i="34"/>
  <c r="AK552" i="34"/>
  <c r="AO552" i="34" s="1"/>
  <c r="AM552" i="34"/>
  <c r="AR552" i="34"/>
  <c r="AW552" i="34"/>
  <c r="AY552" i="34"/>
  <c r="AZ552" i="34"/>
  <c r="BB552" i="34"/>
  <c r="P553" i="34"/>
  <c r="S553" i="34"/>
  <c r="T553" i="34"/>
  <c r="U553" i="34"/>
  <c r="AC553" i="34"/>
  <c r="AD553" i="34"/>
  <c r="AE553" i="34"/>
  <c r="AF553" i="34"/>
  <c r="AI553" i="34" s="1"/>
  <c r="AG553" i="34"/>
  <c r="AH553" i="34"/>
  <c r="AK553" i="34"/>
  <c r="AO553" i="34" s="1"/>
  <c r="AM553" i="34"/>
  <c r="AW553" i="34"/>
  <c r="AY553" i="34"/>
  <c r="BA553" i="34" s="1"/>
  <c r="AZ553" i="34"/>
  <c r="BB553" i="34"/>
  <c r="P554" i="34"/>
  <c r="Q554" i="34" s="1"/>
  <c r="AA554" i="34" s="1"/>
  <c r="S554" i="34"/>
  <c r="T554" i="34"/>
  <c r="U554" i="34"/>
  <c r="AC554" i="34"/>
  <c r="AD554" i="34"/>
  <c r="AE554" i="34"/>
  <c r="AF554" i="34"/>
  <c r="AI554" i="34" s="1"/>
  <c r="AG554" i="34"/>
  <c r="AH554" i="34"/>
  <c r="AJ554" i="34"/>
  <c r="AK554" i="34"/>
  <c r="AR554" i="34" s="1"/>
  <c r="AM554" i="34"/>
  <c r="AO554" i="34"/>
  <c r="AW554" i="34"/>
  <c r="AY554" i="34"/>
  <c r="AZ554" i="34"/>
  <c r="BB554" i="34"/>
  <c r="P555" i="34"/>
  <c r="S555" i="34"/>
  <c r="T555" i="34"/>
  <c r="U555" i="34"/>
  <c r="AC555" i="34"/>
  <c r="AD555" i="34"/>
  <c r="AE555" i="34"/>
  <c r="AF555" i="34"/>
  <c r="AG555" i="34"/>
  <c r="AH555" i="34"/>
  <c r="AK555" i="34"/>
  <c r="AR555" i="34" s="1"/>
  <c r="AM555" i="34"/>
  <c r="AW555" i="34"/>
  <c r="AY555" i="34"/>
  <c r="AZ555" i="34"/>
  <c r="BB555" i="34"/>
  <c r="P556" i="34"/>
  <c r="Q556" i="34" s="1"/>
  <c r="AA556" i="34" s="1"/>
  <c r="S556" i="34"/>
  <c r="T556" i="34"/>
  <c r="U556" i="34"/>
  <c r="AC556" i="34"/>
  <c r="AD556" i="34"/>
  <c r="AE556" i="34"/>
  <c r="AF556" i="34"/>
  <c r="AI556" i="34" s="1"/>
  <c r="AG556" i="34"/>
  <c r="AH556" i="34"/>
  <c r="AJ556" i="34"/>
  <c r="AK556" i="34"/>
  <c r="AM556" i="34"/>
  <c r="AW556" i="34"/>
  <c r="AY556" i="34"/>
  <c r="BA556" i="34" s="1"/>
  <c r="AZ556" i="34"/>
  <c r="BB556" i="34"/>
  <c r="P557" i="34"/>
  <c r="S557" i="34"/>
  <c r="T557" i="34"/>
  <c r="U557" i="34"/>
  <c r="AC557" i="34"/>
  <c r="AD557" i="34"/>
  <c r="AE557" i="34"/>
  <c r="AF557" i="34"/>
  <c r="AI557" i="34" s="1"/>
  <c r="AG557" i="34"/>
  <c r="AH557" i="34"/>
  <c r="AK557" i="34"/>
  <c r="AM557" i="34"/>
  <c r="AW557" i="34"/>
  <c r="AY557" i="34"/>
  <c r="BA557" i="34" s="1"/>
  <c r="AZ557" i="34"/>
  <c r="BB557" i="34"/>
  <c r="P558" i="34"/>
  <c r="S558" i="34"/>
  <c r="T558" i="34"/>
  <c r="U558" i="34"/>
  <c r="AC558" i="34"/>
  <c r="AD558" i="34"/>
  <c r="AE558" i="34"/>
  <c r="AF558" i="34"/>
  <c r="AI558" i="34" s="1"/>
  <c r="AG558" i="34"/>
  <c r="AH558" i="34"/>
  <c r="AJ558" i="34"/>
  <c r="AQ558" i="34" s="1"/>
  <c r="AK558" i="34"/>
  <c r="AR558" i="34" s="1"/>
  <c r="AM558" i="34"/>
  <c r="AO558" i="34"/>
  <c r="AW558" i="34"/>
  <c r="AY558" i="34"/>
  <c r="AZ558" i="34"/>
  <c r="BB558" i="34"/>
  <c r="P559" i="34"/>
  <c r="S559" i="34"/>
  <c r="T559" i="34"/>
  <c r="U559" i="34"/>
  <c r="AC559" i="34"/>
  <c r="AD559" i="34"/>
  <c r="AE559" i="34"/>
  <c r="AF559" i="34"/>
  <c r="AI559" i="34" s="1"/>
  <c r="AG559" i="34"/>
  <c r="AH559" i="34"/>
  <c r="AJ559" i="34"/>
  <c r="AK559" i="34"/>
  <c r="AR559" i="34" s="1"/>
  <c r="AM559" i="34"/>
  <c r="AO559" i="34"/>
  <c r="AW559" i="34"/>
  <c r="AY559" i="34"/>
  <c r="AZ559" i="34"/>
  <c r="BB559" i="34"/>
  <c r="P560" i="34"/>
  <c r="R560" i="34" s="1"/>
  <c r="AB560" i="34" s="1"/>
  <c r="S560" i="34"/>
  <c r="T560" i="34"/>
  <c r="U560" i="34"/>
  <c r="AC560" i="34"/>
  <c r="AD560" i="34"/>
  <c r="AE560" i="34"/>
  <c r="AF560" i="34"/>
  <c r="AI560" i="34" s="1"/>
  <c r="AG560" i="34"/>
  <c r="AH560" i="34"/>
  <c r="AK560" i="34"/>
  <c r="AO560" i="34" s="1"/>
  <c r="AM560" i="34"/>
  <c r="AR560" i="34"/>
  <c r="AW560" i="34"/>
  <c r="AY560" i="34"/>
  <c r="AZ560" i="34"/>
  <c r="BB560" i="34"/>
  <c r="P561" i="34"/>
  <c r="S561" i="34"/>
  <c r="T561" i="34"/>
  <c r="U561" i="34"/>
  <c r="AC561" i="34"/>
  <c r="AD561" i="34"/>
  <c r="AE561" i="34"/>
  <c r="AF561" i="34"/>
  <c r="AG561" i="34"/>
  <c r="AH561" i="34"/>
  <c r="AK561" i="34"/>
  <c r="AO561" i="34" s="1"/>
  <c r="AM561" i="34"/>
  <c r="AW561" i="34"/>
  <c r="AY561" i="34"/>
  <c r="AZ561" i="34"/>
  <c r="BB561" i="34"/>
  <c r="P562" i="34"/>
  <c r="Q562" i="34" s="1"/>
  <c r="AA562" i="34" s="1"/>
  <c r="S562" i="34"/>
  <c r="T562" i="34"/>
  <c r="U562" i="34"/>
  <c r="AC562" i="34"/>
  <c r="AD562" i="34"/>
  <c r="AE562" i="34"/>
  <c r="AF562" i="34"/>
  <c r="AI562" i="34" s="1"/>
  <c r="AG562" i="34"/>
  <c r="AH562" i="34"/>
  <c r="AK562" i="34"/>
  <c r="AR562" i="34" s="1"/>
  <c r="AM562" i="34"/>
  <c r="AW562" i="34"/>
  <c r="AY562" i="34"/>
  <c r="AZ562" i="34"/>
  <c r="BB562" i="34"/>
  <c r="P563" i="34"/>
  <c r="S563" i="34"/>
  <c r="T563" i="34"/>
  <c r="U563" i="34"/>
  <c r="AC563" i="34"/>
  <c r="AD563" i="34"/>
  <c r="AE563" i="34"/>
  <c r="AF563" i="34"/>
  <c r="AG563" i="34"/>
  <c r="AH563" i="34"/>
  <c r="AI563" i="34"/>
  <c r="AJ563" i="34"/>
  <c r="AT563" i="34" s="1"/>
  <c r="AK563" i="34"/>
  <c r="AR563" i="34" s="1"/>
  <c r="AM563" i="34"/>
  <c r="AW563" i="34"/>
  <c r="AY563" i="34"/>
  <c r="AZ563" i="34"/>
  <c r="BB563" i="34"/>
  <c r="P564" i="34"/>
  <c r="R564" i="34" s="1"/>
  <c r="AB564" i="34" s="1"/>
  <c r="S564" i="34"/>
  <c r="T564" i="34"/>
  <c r="U564" i="34"/>
  <c r="AC564" i="34"/>
  <c r="AD564" i="34"/>
  <c r="AE564" i="34"/>
  <c r="AF564" i="34"/>
  <c r="AI564" i="34" s="1"/>
  <c r="AG564" i="34"/>
  <c r="AH564" i="34"/>
  <c r="AK564" i="34"/>
  <c r="AO564" i="34" s="1"/>
  <c r="AM564" i="34"/>
  <c r="AW564" i="34"/>
  <c r="AY564" i="34"/>
  <c r="AZ564" i="34"/>
  <c r="BB564" i="34"/>
  <c r="P565" i="34"/>
  <c r="S565" i="34"/>
  <c r="T565" i="34"/>
  <c r="U565" i="34"/>
  <c r="AC565" i="34"/>
  <c r="AD565" i="34"/>
  <c r="AE565" i="34"/>
  <c r="AF565" i="34"/>
  <c r="AI565" i="34" s="1"/>
  <c r="AG565" i="34"/>
  <c r="AH565" i="34"/>
  <c r="AJ565" i="34"/>
  <c r="AT565" i="34" s="1"/>
  <c r="AK565" i="34"/>
  <c r="AO565" i="34" s="1"/>
  <c r="AM565" i="34"/>
  <c r="AV565" i="34"/>
  <c r="AW565" i="34"/>
  <c r="AY565" i="34"/>
  <c r="AZ565" i="34"/>
  <c r="BB565" i="34"/>
  <c r="P566" i="34"/>
  <c r="Q566" i="34" s="1"/>
  <c r="AA566" i="34" s="1"/>
  <c r="S566" i="34"/>
  <c r="T566" i="34"/>
  <c r="U566" i="34"/>
  <c r="AC566" i="34"/>
  <c r="AD566" i="34"/>
  <c r="AE566" i="34"/>
  <c r="AF566" i="34"/>
  <c r="AI566" i="34" s="1"/>
  <c r="AG566" i="34"/>
  <c r="AH566" i="34"/>
  <c r="AJ566" i="34"/>
  <c r="AK566" i="34"/>
  <c r="AR566" i="34" s="1"/>
  <c r="AM566" i="34"/>
  <c r="AO566" i="34"/>
  <c r="AW566" i="34"/>
  <c r="AY566" i="34"/>
  <c r="AZ566" i="34"/>
  <c r="BB566" i="34"/>
  <c r="P567" i="34"/>
  <c r="S567" i="34"/>
  <c r="T567" i="34"/>
  <c r="U567" i="34"/>
  <c r="AC567" i="34"/>
  <c r="AD567" i="34"/>
  <c r="AE567" i="34"/>
  <c r="AF567" i="34"/>
  <c r="AG567" i="34"/>
  <c r="AH567" i="34"/>
  <c r="AI567" i="34"/>
  <c r="AJ567" i="34"/>
  <c r="AT567" i="34" s="1"/>
  <c r="AK567" i="34"/>
  <c r="AR567" i="34" s="1"/>
  <c r="AM567" i="34"/>
  <c r="AO567" i="34"/>
  <c r="AW567" i="34"/>
  <c r="AY567" i="34"/>
  <c r="AZ567" i="34"/>
  <c r="BB567" i="34"/>
  <c r="P568" i="34"/>
  <c r="S568" i="34"/>
  <c r="T568" i="34"/>
  <c r="U568" i="34"/>
  <c r="AC568" i="34"/>
  <c r="AD568" i="34"/>
  <c r="AE568" i="34"/>
  <c r="AF568" i="34"/>
  <c r="AI568" i="34" s="1"/>
  <c r="AG568" i="34"/>
  <c r="AH568" i="34"/>
  <c r="AK568" i="34"/>
  <c r="AO568" i="34" s="1"/>
  <c r="AM568" i="34"/>
  <c r="AW568" i="34"/>
  <c r="AY568" i="34"/>
  <c r="AZ568" i="34"/>
  <c r="BB568" i="34"/>
  <c r="P569" i="34"/>
  <c r="S569" i="34"/>
  <c r="T569" i="34"/>
  <c r="U569" i="34"/>
  <c r="AC569" i="34"/>
  <c r="AD569" i="34"/>
  <c r="AE569" i="34"/>
  <c r="AF569" i="34"/>
  <c r="AI569" i="34" s="1"/>
  <c r="AG569" i="34"/>
  <c r="AH569" i="34"/>
  <c r="AK569" i="34"/>
  <c r="AO569" i="34" s="1"/>
  <c r="AM569" i="34"/>
  <c r="AW569" i="34"/>
  <c r="AY569" i="34"/>
  <c r="AZ569" i="34"/>
  <c r="BB569" i="34"/>
  <c r="P570" i="34"/>
  <c r="S570" i="34"/>
  <c r="T570" i="34"/>
  <c r="U570" i="34"/>
  <c r="AC570" i="34"/>
  <c r="AD570" i="34"/>
  <c r="AE570" i="34"/>
  <c r="AF570" i="34"/>
  <c r="AI570" i="34" s="1"/>
  <c r="AG570" i="34"/>
  <c r="AH570" i="34"/>
  <c r="AK570" i="34"/>
  <c r="AR570" i="34" s="1"/>
  <c r="AM570" i="34"/>
  <c r="AO570" i="34"/>
  <c r="AW570" i="34"/>
  <c r="AY570" i="34"/>
  <c r="BA570" i="34" s="1"/>
  <c r="AZ570" i="34"/>
  <c r="BB570" i="34"/>
  <c r="P571" i="34"/>
  <c r="S571" i="34"/>
  <c r="T571" i="34"/>
  <c r="U571" i="34"/>
  <c r="AC571" i="34"/>
  <c r="AD571" i="34"/>
  <c r="AE571" i="34"/>
  <c r="AF571" i="34"/>
  <c r="AJ571" i="34" s="1"/>
  <c r="AT571" i="34" s="1"/>
  <c r="AG571" i="34"/>
  <c r="AH571" i="34"/>
  <c r="AI571" i="34"/>
  <c r="AK571" i="34"/>
  <c r="AR571" i="34" s="1"/>
  <c r="AM571" i="34"/>
  <c r="AW571" i="34"/>
  <c r="AY571" i="34"/>
  <c r="AZ571" i="34"/>
  <c r="BB571" i="34"/>
  <c r="P572" i="34"/>
  <c r="R572" i="34" s="1"/>
  <c r="AB572" i="34" s="1"/>
  <c r="S572" i="34"/>
  <c r="T572" i="34"/>
  <c r="U572" i="34"/>
  <c r="AC572" i="34"/>
  <c r="AD572" i="34"/>
  <c r="AE572" i="34"/>
  <c r="AF572" i="34"/>
  <c r="AI572" i="34" s="1"/>
  <c r="AG572" i="34"/>
  <c r="AH572" i="34"/>
  <c r="AJ572" i="34"/>
  <c r="AQ572" i="34" s="1"/>
  <c r="AK572" i="34"/>
  <c r="AM572" i="34"/>
  <c r="AO572" i="34"/>
  <c r="AR572" i="34"/>
  <c r="AW572" i="34"/>
  <c r="AY572" i="34"/>
  <c r="AZ572" i="34"/>
  <c r="BB572" i="34"/>
  <c r="P573" i="34"/>
  <c r="S573" i="34"/>
  <c r="T573" i="34"/>
  <c r="U573" i="34"/>
  <c r="AC573" i="34"/>
  <c r="AD573" i="34"/>
  <c r="AE573" i="34"/>
  <c r="AF573" i="34"/>
  <c r="AI573" i="34" s="1"/>
  <c r="AG573" i="34"/>
  <c r="AH573" i="34"/>
  <c r="AK573" i="34"/>
  <c r="AO573" i="34" s="1"/>
  <c r="AM573" i="34"/>
  <c r="AW573" i="34"/>
  <c r="AY573" i="34"/>
  <c r="AZ573" i="34"/>
  <c r="BB573" i="34"/>
  <c r="P574" i="34"/>
  <c r="S574" i="34"/>
  <c r="T574" i="34"/>
  <c r="U574" i="34"/>
  <c r="AC574" i="34"/>
  <c r="AD574" i="34"/>
  <c r="AE574" i="34"/>
  <c r="AF574" i="34"/>
  <c r="AI574" i="34" s="1"/>
  <c r="AG574" i="34"/>
  <c r="AH574" i="34"/>
  <c r="AK574" i="34"/>
  <c r="AM574" i="34"/>
  <c r="AW574" i="34"/>
  <c r="AY574" i="34"/>
  <c r="AZ574" i="34"/>
  <c r="BA574" i="34" s="1"/>
  <c r="BB574" i="34"/>
  <c r="P575" i="34"/>
  <c r="S575" i="34"/>
  <c r="T575" i="34"/>
  <c r="U575" i="34"/>
  <c r="AC575" i="34"/>
  <c r="AD575" i="34"/>
  <c r="AE575" i="34"/>
  <c r="AF575" i="34"/>
  <c r="AI575" i="34" s="1"/>
  <c r="AG575" i="34"/>
  <c r="AH575" i="34"/>
  <c r="AJ575" i="34"/>
  <c r="AT575" i="34" s="1"/>
  <c r="AK575" i="34"/>
  <c r="AR575" i="34" s="1"/>
  <c r="AM575" i="34"/>
  <c r="AW575" i="34"/>
  <c r="AY575" i="34"/>
  <c r="AZ575" i="34"/>
  <c r="BB575" i="34"/>
  <c r="P576" i="34"/>
  <c r="S576" i="34"/>
  <c r="T576" i="34"/>
  <c r="U576" i="34"/>
  <c r="AC576" i="34"/>
  <c r="AD576" i="34"/>
  <c r="AE576" i="34"/>
  <c r="AF576" i="34"/>
  <c r="AJ576" i="34" s="1"/>
  <c r="AG576" i="34"/>
  <c r="AH576" i="34"/>
  <c r="AI576" i="34"/>
  <c r="AK576" i="34"/>
  <c r="AM576" i="34"/>
  <c r="AO576" i="34"/>
  <c r="AR576" i="34"/>
  <c r="AV576" i="34"/>
  <c r="AW576" i="34"/>
  <c r="AY576" i="34"/>
  <c r="AZ576" i="34"/>
  <c r="BB576" i="34"/>
  <c r="P577" i="34"/>
  <c r="S577" i="34"/>
  <c r="T577" i="34"/>
  <c r="U577" i="34"/>
  <c r="AC577" i="34"/>
  <c r="AD577" i="34"/>
  <c r="AE577" i="34"/>
  <c r="AF577" i="34"/>
  <c r="AI577" i="34" s="1"/>
  <c r="AG577" i="34"/>
  <c r="AH577" i="34"/>
  <c r="AK577" i="34"/>
  <c r="AO577" i="34" s="1"/>
  <c r="AM577" i="34"/>
  <c r="AW577" i="34"/>
  <c r="AY577" i="34"/>
  <c r="AZ577" i="34"/>
  <c r="BA577" i="34" s="1"/>
  <c r="BB577" i="34"/>
  <c r="P578" i="34"/>
  <c r="S578" i="34"/>
  <c r="T578" i="34"/>
  <c r="U578" i="34"/>
  <c r="AC578" i="34"/>
  <c r="AD578" i="34"/>
  <c r="AE578" i="34"/>
  <c r="AF578" i="34"/>
  <c r="AI578" i="34" s="1"/>
  <c r="AG578" i="34"/>
  <c r="AH578" i="34"/>
  <c r="AK578" i="34"/>
  <c r="AR578" i="34" s="1"/>
  <c r="AM578" i="34"/>
  <c r="AW578" i="34"/>
  <c r="AY578" i="34"/>
  <c r="AZ578" i="34"/>
  <c r="BB578" i="34"/>
  <c r="P579" i="34"/>
  <c r="S579" i="34"/>
  <c r="T579" i="34"/>
  <c r="U579" i="34"/>
  <c r="AC579" i="34"/>
  <c r="AD579" i="34"/>
  <c r="AE579" i="34"/>
  <c r="AF579" i="34"/>
  <c r="AJ579" i="34" s="1"/>
  <c r="AU579" i="34" s="1"/>
  <c r="AG579" i="34"/>
  <c r="AH579" i="34"/>
  <c r="AI579" i="34"/>
  <c r="AK579" i="34"/>
  <c r="AR579" i="34" s="1"/>
  <c r="AM579" i="34"/>
  <c r="AW579" i="34"/>
  <c r="AY579" i="34"/>
  <c r="AZ579" i="34"/>
  <c r="BA579" i="34"/>
  <c r="BB579" i="34"/>
  <c r="P580" i="34"/>
  <c r="S580" i="34"/>
  <c r="T580" i="34"/>
  <c r="U580" i="34"/>
  <c r="AC580" i="34"/>
  <c r="AD580" i="34"/>
  <c r="AE580" i="34"/>
  <c r="AF580" i="34"/>
  <c r="AJ580" i="34" s="1"/>
  <c r="AG580" i="34"/>
  <c r="AH580" i="34"/>
  <c r="AK580" i="34"/>
  <c r="AO580" i="34" s="1"/>
  <c r="AM580" i="34"/>
  <c r="AU580" i="34"/>
  <c r="AW580" i="34"/>
  <c r="AY580" i="34"/>
  <c r="AZ580" i="34"/>
  <c r="BB580" i="34"/>
  <c r="P581" i="34"/>
  <c r="S581" i="34"/>
  <c r="T581" i="34"/>
  <c r="U581" i="34"/>
  <c r="AC581" i="34"/>
  <c r="AD581" i="34"/>
  <c r="AE581" i="34"/>
  <c r="AF581" i="34"/>
  <c r="AI581" i="34" s="1"/>
  <c r="AG581" i="34"/>
  <c r="AH581" i="34"/>
  <c r="AJ581" i="34"/>
  <c r="AT581" i="34" s="1"/>
  <c r="AK581" i="34"/>
  <c r="AM581" i="34"/>
  <c r="AW581" i="34"/>
  <c r="AY581" i="34"/>
  <c r="AZ581" i="34"/>
  <c r="BB581" i="34"/>
  <c r="P582" i="34"/>
  <c r="S582" i="34"/>
  <c r="T582" i="34"/>
  <c r="U582" i="34"/>
  <c r="AC582" i="34"/>
  <c r="AD582" i="34"/>
  <c r="AE582" i="34"/>
  <c r="AF582" i="34"/>
  <c r="AI582" i="34" s="1"/>
  <c r="AG582" i="34"/>
  <c r="AH582" i="34"/>
  <c r="AK582" i="34"/>
  <c r="AM582" i="34"/>
  <c r="AW582" i="34"/>
  <c r="AY582" i="34"/>
  <c r="AZ582" i="34"/>
  <c r="BB582" i="34"/>
  <c r="P583" i="34"/>
  <c r="S583" i="34"/>
  <c r="T583" i="34"/>
  <c r="U583" i="34"/>
  <c r="AC583" i="34"/>
  <c r="AD583" i="34"/>
  <c r="AE583" i="34"/>
  <c r="AF583" i="34"/>
  <c r="AG583" i="34"/>
  <c r="AH583" i="34"/>
  <c r="AK583" i="34"/>
  <c r="AR583" i="34" s="1"/>
  <c r="AM583" i="34"/>
  <c r="AW583" i="34"/>
  <c r="AY583" i="34"/>
  <c r="AZ583" i="34"/>
  <c r="BA583" i="34" s="1"/>
  <c r="BB583" i="34"/>
  <c r="P584" i="34"/>
  <c r="S584" i="34"/>
  <c r="T584" i="34"/>
  <c r="U584" i="34"/>
  <c r="AC584" i="34"/>
  <c r="AD584" i="34"/>
  <c r="AE584" i="34"/>
  <c r="AF584" i="34"/>
  <c r="AI584" i="34" s="1"/>
  <c r="AG584" i="34"/>
  <c r="AH584" i="34"/>
  <c r="AJ584" i="34"/>
  <c r="AU584" i="34" s="1"/>
  <c r="AK584" i="34"/>
  <c r="AM584" i="34"/>
  <c r="AO584" i="34"/>
  <c r="AR584" i="34"/>
  <c r="AW584" i="34"/>
  <c r="AY584" i="34"/>
  <c r="AZ584" i="34"/>
  <c r="BB584" i="34"/>
  <c r="P585" i="34"/>
  <c r="S585" i="34"/>
  <c r="T585" i="34"/>
  <c r="U585" i="34"/>
  <c r="AC585" i="34"/>
  <c r="AD585" i="34"/>
  <c r="AE585" i="34"/>
  <c r="AF585" i="34"/>
  <c r="AI585" i="34" s="1"/>
  <c r="AG585" i="34"/>
  <c r="AH585" i="34"/>
  <c r="AJ585" i="34"/>
  <c r="AV585" i="34" s="1"/>
  <c r="AK585" i="34"/>
  <c r="AR585" i="34" s="1"/>
  <c r="AM585" i="34"/>
  <c r="AW585" i="34"/>
  <c r="AY585" i="34"/>
  <c r="AZ585" i="34"/>
  <c r="BB585" i="34"/>
  <c r="P586" i="34"/>
  <c r="Q586" i="34" s="1"/>
  <c r="AA586" i="34" s="1"/>
  <c r="S586" i="34"/>
  <c r="T586" i="34"/>
  <c r="U586" i="34"/>
  <c r="AC586" i="34"/>
  <c r="AD586" i="34"/>
  <c r="AE586" i="34"/>
  <c r="AF586" i="34"/>
  <c r="AJ586" i="34" s="1"/>
  <c r="AT586" i="34" s="1"/>
  <c r="AG586" i="34"/>
  <c r="AH586" i="34"/>
  <c r="AK586" i="34"/>
  <c r="AR586" i="34" s="1"/>
  <c r="AM586" i="34"/>
  <c r="AV586" i="34"/>
  <c r="AW586" i="34"/>
  <c r="AY586" i="34"/>
  <c r="AZ586" i="34"/>
  <c r="BB586" i="34"/>
  <c r="P587" i="34"/>
  <c r="Q587" i="34" s="1"/>
  <c r="AA587" i="34" s="1"/>
  <c r="S587" i="34"/>
  <c r="T587" i="34"/>
  <c r="U587" i="34"/>
  <c r="AC587" i="34"/>
  <c r="AD587" i="34"/>
  <c r="AE587" i="34"/>
  <c r="AF587" i="34"/>
  <c r="AI587" i="34" s="1"/>
  <c r="AG587" i="34"/>
  <c r="AH587" i="34"/>
  <c r="AJ587" i="34"/>
  <c r="AK587" i="34"/>
  <c r="AR587" i="34" s="1"/>
  <c r="AM587" i="34"/>
  <c r="AO587" i="34"/>
  <c r="AW587" i="34"/>
  <c r="AY587" i="34"/>
  <c r="BA587" i="34" s="1"/>
  <c r="AZ587" i="34"/>
  <c r="BB587" i="34"/>
  <c r="P588" i="34"/>
  <c r="S588" i="34"/>
  <c r="T588" i="34"/>
  <c r="U588" i="34"/>
  <c r="AC588" i="34"/>
  <c r="AD588" i="34"/>
  <c r="AE588" i="34"/>
  <c r="AF588" i="34"/>
  <c r="AG588" i="34"/>
  <c r="AH588" i="34"/>
  <c r="AK588" i="34"/>
  <c r="AM588" i="34"/>
  <c r="AO588" i="34"/>
  <c r="AW588" i="34"/>
  <c r="AY588" i="34"/>
  <c r="AZ588" i="34"/>
  <c r="BB588" i="34"/>
  <c r="P589" i="34"/>
  <c r="S589" i="34"/>
  <c r="T589" i="34"/>
  <c r="U589" i="34"/>
  <c r="AC589" i="34"/>
  <c r="AD589" i="34"/>
  <c r="AE589" i="34"/>
  <c r="AF589" i="34"/>
  <c r="AI589" i="34" s="1"/>
  <c r="AG589" i="34"/>
  <c r="AH589" i="34"/>
  <c r="AK589" i="34"/>
  <c r="AR589" i="34" s="1"/>
  <c r="AM589" i="34"/>
  <c r="AO589" i="34"/>
  <c r="AW589" i="34"/>
  <c r="AY589" i="34"/>
  <c r="AZ589" i="34"/>
  <c r="BB589" i="34"/>
  <c r="P590" i="34"/>
  <c r="S590" i="34"/>
  <c r="T590" i="34"/>
  <c r="U590" i="34"/>
  <c r="AC590" i="34"/>
  <c r="AD590" i="34"/>
  <c r="AE590" i="34"/>
  <c r="AF590" i="34"/>
  <c r="AI590" i="34" s="1"/>
  <c r="AG590" i="34"/>
  <c r="AH590" i="34"/>
  <c r="AJ590" i="34"/>
  <c r="AT590" i="34" s="1"/>
  <c r="AK590" i="34"/>
  <c r="AR590" i="34" s="1"/>
  <c r="AM590" i="34"/>
  <c r="AW590" i="34"/>
  <c r="AY590" i="34"/>
  <c r="AZ590" i="34"/>
  <c r="BB590" i="34"/>
  <c r="P591" i="34"/>
  <c r="Q591" i="34" s="1"/>
  <c r="AA591" i="34" s="1"/>
  <c r="S591" i="34"/>
  <c r="T591" i="34"/>
  <c r="U591" i="34"/>
  <c r="AC591" i="34"/>
  <c r="AD591" i="34"/>
  <c r="AE591" i="34"/>
  <c r="AF591" i="34"/>
  <c r="AI591" i="34" s="1"/>
  <c r="AG591" i="34"/>
  <c r="AH591" i="34"/>
  <c r="AJ591" i="34"/>
  <c r="AK591" i="34"/>
  <c r="AM591" i="34"/>
  <c r="AO591" i="34"/>
  <c r="AR591" i="34"/>
  <c r="AW591" i="34"/>
  <c r="AY591" i="34"/>
  <c r="BA591" i="34" s="1"/>
  <c r="AZ591" i="34"/>
  <c r="BB591" i="34"/>
  <c r="P592" i="34"/>
  <c r="S592" i="34"/>
  <c r="T592" i="34"/>
  <c r="U592" i="34"/>
  <c r="AC592" i="34"/>
  <c r="AD592" i="34"/>
  <c r="AE592" i="34"/>
  <c r="AF592" i="34"/>
  <c r="AG592" i="34"/>
  <c r="AH592" i="34"/>
  <c r="AK592" i="34"/>
  <c r="AM592" i="34"/>
  <c r="AW592" i="34"/>
  <c r="AY592" i="34"/>
  <c r="BA592" i="34" s="1"/>
  <c r="AZ592" i="34"/>
  <c r="BB592" i="34"/>
  <c r="P593" i="34"/>
  <c r="S593" i="34"/>
  <c r="T593" i="34"/>
  <c r="U593" i="34"/>
  <c r="AC593" i="34"/>
  <c r="AD593" i="34"/>
  <c r="AE593" i="34"/>
  <c r="AF593" i="34"/>
  <c r="AI593" i="34" s="1"/>
  <c r="AG593" i="34"/>
  <c r="AH593" i="34"/>
  <c r="AJ593" i="34"/>
  <c r="AK593" i="34"/>
  <c r="AR593" i="34" s="1"/>
  <c r="AM593" i="34"/>
  <c r="AO593" i="34"/>
  <c r="AW593" i="34"/>
  <c r="AY593" i="34"/>
  <c r="AZ593" i="34"/>
  <c r="BB593" i="34"/>
  <c r="P594" i="34"/>
  <c r="S594" i="34"/>
  <c r="T594" i="34"/>
  <c r="U594" i="34"/>
  <c r="AC594" i="34"/>
  <c r="AD594" i="34"/>
  <c r="AE594" i="34"/>
  <c r="AF594" i="34"/>
  <c r="AG594" i="34"/>
  <c r="AH594" i="34"/>
  <c r="AI594" i="34"/>
  <c r="AJ594" i="34"/>
  <c r="AK594" i="34"/>
  <c r="AR594" i="34" s="1"/>
  <c r="AM594" i="34"/>
  <c r="AO594" i="34"/>
  <c r="AW594" i="34"/>
  <c r="AY594" i="34"/>
  <c r="AZ594" i="34"/>
  <c r="BB594" i="34"/>
  <c r="P595" i="34"/>
  <c r="R595" i="34" s="1"/>
  <c r="AB595" i="34" s="1"/>
  <c r="S595" i="34"/>
  <c r="T595" i="34"/>
  <c r="U595" i="34"/>
  <c r="AC595" i="34"/>
  <c r="AD595" i="34"/>
  <c r="AE595" i="34"/>
  <c r="AF595" i="34"/>
  <c r="AI595" i="34" s="1"/>
  <c r="AG595" i="34"/>
  <c r="AH595" i="34"/>
  <c r="AJ595" i="34"/>
  <c r="AT595" i="34" s="1"/>
  <c r="AK595" i="34"/>
  <c r="AO595" i="34" s="1"/>
  <c r="AM595" i="34"/>
  <c r="AN595" i="34"/>
  <c r="AL595" i="34" s="1"/>
  <c r="CS595" i="34" s="1"/>
  <c r="AW595" i="34"/>
  <c r="AY595" i="34"/>
  <c r="AZ595" i="34"/>
  <c r="BB595" i="34"/>
  <c r="P596" i="34"/>
  <c r="S596" i="34"/>
  <c r="T596" i="34"/>
  <c r="U596" i="34"/>
  <c r="AC596" i="34"/>
  <c r="AD596" i="34"/>
  <c r="AE596" i="34"/>
  <c r="AF596" i="34"/>
  <c r="AI596" i="34" s="1"/>
  <c r="AG596" i="34"/>
  <c r="AH596" i="34"/>
  <c r="AJ596" i="34"/>
  <c r="AQ596" i="34" s="1"/>
  <c r="AK596" i="34"/>
  <c r="AO596" i="34" s="1"/>
  <c r="AM596" i="34"/>
  <c r="AW596" i="34"/>
  <c r="AY596" i="34"/>
  <c r="AZ596" i="34"/>
  <c r="BA596" i="34"/>
  <c r="BB596" i="34"/>
  <c r="P597" i="34"/>
  <c r="S597" i="34"/>
  <c r="T597" i="34"/>
  <c r="U597" i="34"/>
  <c r="AC597" i="34"/>
  <c r="AD597" i="34"/>
  <c r="AE597" i="34"/>
  <c r="AF597" i="34"/>
  <c r="AG597" i="34"/>
  <c r="AH597" i="34"/>
  <c r="AK597" i="34"/>
  <c r="AR597" i="34" s="1"/>
  <c r="AM597" i="34"/>
  <c r="AO597" i="34"/>
  <c r="AW597" i="34"/>
  <c r="AY597" i="34"/>
  <c r="BA597" i="34" s="1"/>
  <c r="AZ597" i="34"/>
  <c r="BB597" i="34"/>
  <c r="P598" i="34"/>
  <c r="R598" i="34" s="1"/>
  <c r="AB598" i="34" s="1"/>
  <c r="S598" i="34"/>
  <c r="T598" i="34"/>
  <c r="U598" i="34"/>
  <c r="AC598" i="34"/>
  <c r="AD598" i="34"/>
  <c r="AE598" i="34"/>
  <c r="AF598" i="34"/>
  <c r="AG598" i="34"/>
  <c r="AH598" i="34"/>
  <c r="AI598" i="34"/>
  <c r="AJ598" i="34"/>
  <c r="AK598" i="34"/>
  <c r="AR598" i="34" s="1"/>
  <c r="AM598" i="34"/>
  <c r="AO598" i="34"/>
  <c r="AW598" i="34"/>
  <c r="AY598" i="34"/>
  <c r="AZ598" i="34"/>
  <c r="BB598" i="34"/>
  <c r="P599" i="34"/>
  <c r="Q599" i="34" s="1"/>
  <c r="AA599" i="34" s="1"/>
  <c r="S599" i="34"/>
  <c r="T599" i="34"/>
  <c r="U599" i="34"/>
  <c r="AC599" i="34"/>
  <c r="AD599" i="34"/>
  <c r="AE599" i="34"/>
  <c r="AF599" i="34"/>
  <c r="AG599" i="34"/>
  <c r="AH599" i="34"/>
  <c r="AK599" i="34"/>
  <c r="AM599" i="34"/>
  <c r="AW599" i="34"/>
  <c r="AY599" i="34"/>
  <c r="AZ599" i="34"/>
  <c r="BB599" i="34"/>
  <c r="P600" i="34"/>
  <c r="S600" i="34"/>
  <c r="T600" i="34"/>
  <c r="U600" i="34"/>
  <c r="AC600" i="34"/>
  <c r="AD600" i="34"/>
  <c r="AE600" i="34"/>
  <c r="AF600" i="34"/>
  <c r="AI600" i="34" s="1"/>
  <c r="AG600" i="34"/>
  <c r="AH600" i="34"/>
  <c r="AK600" i="34"/>
  <c r="AO600" i="34" s="1"/>
  <c r="AM600" i="34"/>
  <c r="AW600" i="34"/>
  <c r="AY600" i="34"/>
  <c r="BA600" i="34" s="1"/>
  <c r="AZ600" i="34"/>
  <c r="BB600" i="34"/>
  <c r="P601" i="34"/>
  <c r="Q601" i="34" s="1"/>
  <c r="AA601" i="34" s="1"/>
  <c r="S601" i="34"/>
  <c r="T601" i="34"/>
  <c r="U601" i="34"/>
  <c r="AC601" i="34"/>
  <c r="AD601" i="34"/>
  <c r="AE601" i="34"/>
  <c r="AF601" i="34"/>
  <c r="AG601" i="34"/>
  <c r="AH601" i="34"/>
  <c r="AK601" i="34"/>
  <c r="AR601" i="34" s="1"/>
  <c r="AM601" i="34"/>
  <c r="AW601" i="34"/>
  <c r="AY601" i="34"/>
  <c r="AZ601" i="34"/>
  <c r="BA601" i="34" s="1"/>
  <c r="BB601" i="34"/>
  <c r="P602" i="34"/>
  <c r="R602" i="34" s="1"/>
  <c r="AB602" i="34" s="1"/>
  <c r="S602" i="34"/>
  <c r="T602" i="34"/>
  <c r="U602" i="34"/>
  <c r="AC602" i="34"/>
  <c r="AD602" i="34"/>
  <c r="AE602" i="34"/>
  <c r="AF602" i="34"/>
  <c r="AI602" i="34" s="1"/>
  <c r="AG602" i="34"/>
  <c r="AH602" i="34"/>
  <c r="AK602" i="34"/>
  <c r="AR602" i="34" s="1"/>
  <c r="AM602" i="34"/>
  <c r="AO602" i="34"/>
  <c r="AW602" i="34"/>
  <c r="AY602" i="34"/>
  <c r="AZ602" i="34"/>
  <c r="BB602" i="34"/>
  <c r="P603" i="34"/>
  <c r="Q603" i="34" s="1"/>
  <c r="AA603" i="34" s="1"/>
  <c r="S603" i="34"/>
  <c r="T603" i="34"/>
  <c r="U603" i="34"/>
  <c r="AC603" i="34"/>
  <c r="AD603" i="34"/>
  <c r="AE603" i="34"/>
  <c r="AF603" i="34"/>
  <c r="AI603" i="34" s="1"/>
  <c r="AG603" i="34"/>
  <c r="AH603" i="34"/>
  <c r="AK603" i="34"/>
  <c r="AM603" i="34"/>
  <c r="AW603" i="34"/>
  <c r="AY603" i="34"/>
  <c r="AZ603" i="34"/>
  <c r="BB603" i="34"/>
  <c r="P604" i="34"/>
  <c r="S604" i="34"/>
  <c r="T604" i="34"/>
  <c r="U604" i="34"/>
  <c r="AC604" i="34"/>
  <c r="AD604" i="34"/>
  <c r="AE604" i="34"/>
  <c r="AF604" i="34"/>
  <c r="AI604" i="34" s="1"/>
  <c r="AG604" i="34"/>
  <c r="AH604" i="34"/>
  <c r="AJ604" i="34"/>
  <c r="AQ604" i="34" s="1"/>
  <c r="AK604" i="34"/>
  <c r="AM604" i="34"/>
  <c r="AO604" i="34"/>
  <c r="AV604" i="34"/>
  <c r="AW604" i="34"/>
  <c r="AY604" i="34"/>
  <c r="BA604" i="34" s="1"/>
  <c r="AZ604" i="34"/>
  <c r="BB604" i="34"/>
  <c r="P605" i="34"/>
  <c r="Q605" i="34"/>
  <c r="AA605" i="34" s="1"/>
  <c r="S605" i="34"/>
  <c r="T605" i="34"/>
  <c r="U605" i="34"/>
  <c r="AC605" i="34"/>
  <c r="AD605" i="34"/>
  <c r="AE605" i="34"/>
  <c r="AF605" i="34"/>
  <c r="AG605" i="34"/>
  <c r="AH605" i="34"/>
  <c r="AK605" i="34"/>
  <c r="AR605" i="34" s="1"/>
  <c r="AM605" i="34"/>
  <c r="AW605" i="34"/>
  <c r="AY605" i="34"/>
  <c r="BA605" i="34" s="1"/>
  <c r="AZ605" i="34"/>
  <c r="BB605" i="34"/>
  <c r="P606" i="34"/>
  <c r="Q606" i="34" s="1"/>
  <c r="AA606" i="34" s="1"/>
  <c r="S606" i="34"/>
  <c r="T606" i="34"/>
  <c r="U606" i="34"/>
  <c r="AC606" i="34"/>
  <c r="AD606" i="34"/>
  <c r="AE606" i="34"/>
  <c r="AF606" i="34"/>
  <c r="AJ606" i="34" s="1"/>
  <c r="AG606" i="34"/>
  <c r="AH606" i="34"/>
  <c r="AI606" i="34"/>
  <c r="AK606" i="34"/>
  <c r="AR606" i="34" s="1"/>
  <c r="AM606" i="34"/>
  <c r="AO606" i="34"/>
  <c r="AW606" i="34"/>
  <c r="AY606" i="34"/>
  <c r="AZ606" i="34"/>
  <c r="BB606" i="34"/>
  <c r="P607" i="34"/>
  <c r="Q607" i="34" s="1"/>
  <c r="AA607" i="34" s="1"/>
  <c r="S607" i="34"/>
  <c r="T607" i="34"/>
  <c r="U607" i="34"/>
  <c r="AC607" i="34"/>
  <c r="AD607" i="34"/>
  <c r="AE607" i="34"/>
  <c r="AF607" i="34"/>
  <c r="AI607" i="34" s="1"/>
  <c r="AG607" i="34"/>
  <c r="AH607" i="34"/>
  <c r="AK607" i="34"/>
  <c r="AM607" i="34"/>
  <c r="AO607" i="34"/>
  <c r="AR607" i="34"/>
  <c r="AW607" i="34"/>
  <c r="AY607" i="34"/>
  <c r="AZ607" i="34"/>
  <c r="BB607" i="34"/>
  <c r="P608" i="34"/>
  <c r="S608" i="34"/>
  <c r="T608" i="34"/>
  <c r="U608" i="34"/>
  <c r="AC608" i="34"/>
  <c r="AD608" i="34"/>
  <c r="AE608" i="34"/>
  <c r="AF608" i="34"/>
  <c r="AI608" i="34" s="1"/>
  <c r="AG608" i="34"/>
  <c r="AH608" i="34"/>
  <c r="AJ608" i="34"/>
  <c r="AK608" i="34"/>
  <c r="AO608" i="34" s="1"/>
  <c r="AM608" i="34"/>
  <c r="AW608" i="34"/>
  <c r="AY608" i="34"/>
  <c r="BA608" i="34" s="1"/>
  <c r="AZ608" i="34"/>
  <c r="BB608" i="34"/>
  <c r="P609" i="34"/>
  <c r="Q609" i="34" s="1"/>
  <c r="AA609" i="34" s="1"/>
  <c r="S609" i="34"/>
  <c r="T609" i="34"/>
  <c r="U609" i="34"/>
  <c r="AC609" i="34"/>
  <c r="AD609" i="34"/>
  <c r="AE609" i="34"/>
  <c r="AF609" i="34"/>
  <c r="AI609" i="34" s="1"/>
  <c r="AG609" i="34"/>
  <c r="AH609" i="34"/>
  <c r="AJ609" i="34"/>
  <c r="AQ609" i="34" s="1"/>
  <c r="AK609" i="34"/>
  <c r="AM609" i="34"/>
  <c r="AW609" i="34"/>
  <c r="AY609" i="34"/>
  <c r="AZ609" i="34"/>
  <c r="BA609" i="34"/>
  <c r="BB609" i="34"/>
  <c r="P610" i="34"/>
  <c r="S610" i="34"/>
  <c r="T610" i="34"/>
  <c r="U610" i="34"/>
  <c r="AC610" i="34"/>
  <c r="AD610" i="34"/>
  <c r="AE610" i="34"/>
  <c r="AF610" i="34"/>
  <c r="AI610" i="34" s="1"/>
  <c r="AG610" i="34"/>
  <c r="AH610" i="34"/>
  <c r="AK610" i="34"/>
  <c r="AR610" i="34" s="1"/>
  <c r="AM610" i="34"/>
  <c r="AW610" i="34"/>
  <c r="AY610" i="34"/>
  <c r="AZ610" i="34"/>
  <c r="BB610" i="34"/>
  <c r="P611" i="34"/>
  <c r="R611" i="34" s="1"/>
  <c r="AB611" i="34" s="1"/>
  <c r="S611" i="34"/>
  <c r="T611" i="34"/>
  <c r="U611" i="34"/>
  <c r="AC611" i="34"/>
  <c r="AD611" i="34"/>
  <c r="AE611" i="34"/>
  <c r="AF611" i="34"/>
  <c r="AI611" i="34" s="1"/>
  <c r="AG611" i="34"/>
  <c r="AH611" i="34"/>
  <c r="AJ611" i="34"/>
  <c r="AT611" i="34" s="1"/>
  <c r="AK611" i="34"/>
  <c r="AM611" i="34"/>
  <c r="AW611" i="34"/>
  <c r="AY611" i="34"/>
  <c r="AZ611" i="34"/>
  <c r="BB611" i="34"/>
  <c r="P612" i="34"/>
  <c r="S612" i="34"/>
  <c r="T612" i="34"/>
  <c r="U612" i="34"/>
  <c r="AC612" i="34"/>
  <c r="AD612" i="34"/>
  <c r="AE612" i="34"/>
  <c r="AF612" i="34"/>
  <c r="AI612" i="34" s="1"/>
  <c r="AG612" i="34"/>
  <c r="AH612" i="34"/>
  <c r="AK612" i="34"/>
  <c r="AO612" i="34" s="1"/>
  <c r="AM612" i="34"/>
  <c r="AW612" i="34"/>
  <c r="AY612" i="34"/>
  <c r="AZ612" i="34"/>
  <c r="BB612" i="34"/>
  <c r="P613" i="34"/>
  <c r="Q613" i="34" s="1"/>
  <c r="AA613" i="34" s="1"/>
  <c r="S613" i="34"/>
  <c r="T613" i="34"/>
  <c r="U613" i="34"/>
  <c r="AC613" i="34"/>
  <c r="AD613" i="34"/>
  <c r="AE613" i="34"/>
  <c r="AF613" i="34"/>
  <c r="AI613" i="34" s="1"/>
  <c r="AG613" i="34"/>
  <c r="AH613" i="34"/>
  <c r="AJ613" i="34"/>
  <c r="AQ613" i="34" s="1"/>
  <c r="AK613" i="34"/>
  <c r="AR613" i="34" s="1"/>
  <c r="AM613" i="34"/>
  <c r="AO613" i="34"/>
  <c r="AT613" i="34"/>
  <c r="AW613" i="34"/>
  <c r="AY613" i="34"/>
  <c r="BA613" i="34" s="1"/>
  <c r="AZ613" i="34"/>
  <c r="BB613" i="34"/>
  <c r="P614" i="34"/>
  <c r="Q614" i="34" s="1"/>
  <c r="AA614" i="34" s="1"/>
  <c r="S614" i="34"/>
  <c r="T614" i="34"/>
  <c r="U614" i="34"/>
  <c r="AC614" i="34"/>
  <c r="AD614" i="34"/>
  <c r="AE614" i="34"/>
  <c r="AF614" i="34"/>
  <c r="AJ614" i="34" s="1"/>
  <c r="AQ614" i="34" s="1"/>
  <c r="AG614" i="34"/>
  <c r="AH614" i="34"/>
  <c r="AI614" i="34"/>
  <c r="AK614" i="34"/>
  <c r="AM614" i="34"/>
  <c r="AW614" i="34"/>
  <c r="AY614" i="34"/>
  <c r="BA614" i="34" s="1"/>
  <c r="AZ614" i="34"/>
  <c r="BB614" i="34"/>
  <c r="P615" i="34"/>
  <c r="R615" i="34" s="1"/>
  <c r="AB615" i="34" s="1"/>
  <c r="S615" i="34"/>
  <c r="T615" i="34"/>
  <c r="U615" i="34"/>
  <c r="AC615" i="34"/>
  <c r="AD615" i="34"/>
  <c r="AE615" i="34"/>
  <c r="AF615" i="34"/>
  <c r="AI615" i="34" s="1"/>
  <c r="AG615" i="34"/>
  <c r="AN615" i="34" s="1"/>
  <c r="AL615" i="34" s="1"/>
  <c r="CS615" i="34" s="1"/>
  <c r="AH615" i="34"/>
  <c r="AJ615" i="34"/>
  <c r="AT615" i="34" s="1"/>
  <c r="AK615" i="34"/>
  <c r="AR615" i="34" s="1"/>
  <c r="AM615" i="34"/>
  <c r="AO615" i="34"/>
  <c r="AW615" i="34"/>
  <c r="AY615" i="34"/>
  <c r="AZ615" i="34"/>
  <c r="BB615" i="34"/>
  <c r="P616" i="34"/>
  <c r="S616" i="34"/>
  <c r="T616" i="34"/>
  <c r="U616" i="34"/>
  <c r="AC616" i="34"/>
  <c r="AD616" i="34"/>
  <c r="AE616" i="34"/>
  <c r="AF616" i="34"/>
  <c r="AI616" i="34" s="1"/>
  <c r="AG616" i="34"/>
  <c r="AH616" i="34"/>
  <c r="AK616" i="34"/>
  <c r="AO616" i="34" s="1"/>
  <c r="AM616" i="34"/>
  <c r="AW616" i="34"/>
  <c r="AY616" i="34"/>
  <c r="AZ616" i="34"/>
  <c r="BB616" i="34"/>
  <c r="P617" i="34"/>
  <c r="Q617" i="34" s="1"/>
  <c r="AA617" i="34" s="1"/>
  <c r="S617" i="34"/>
  <c r="T617" i="34"/>
  <c r="U617" i="34"/>
  <c r="AC617" i="34"/>
  <c r="AD617" i="34"/>
  <c r="AE617" i="34"/>
  <c r="AF617" i="34"/>
  <c r="AI617" i="34" s="1"/>
  <c r="AG617" i="34"/>
  <c r="AH617" i="34"/>
  <c r="AK617" i="34"/>
  <c r="AR617" i="34" s="1"/>
  <c r="AM617" i="34"/>
  <c r="AO617" i="34"/>
  <c r="AW617" i="34"/>
  <c r="AY617" i="34"/>
  <c r="AZ617" i="34"/>
  <c r="BB617" i="34"/>
  <c r="P618" i="34"/>
  <c r="Q618" i="34" s="1"/>
  <c r="AA618" i="34" s="1"/>
  <c r="S618" i="34"/>
  <c r="T618" i="34"/>
  <c r="U618" i="34"/>
  <c r="AC618" i="34"/>
  <c r="AD618" i="34"/>
  <c r="AE618" i="34"/>
  <c r="AF618" i="34"/>
  <c r="AG618" i="34"/>
  <c r="AH618" i="34"/>
  <c r="AK618" i="34"/>
  <c r="AR618" i="34" s="1"/>
  <c r="AM618" i="34"/>
  <c r="AW618" i="34"/>
  <c r="AY618" i="34"/>
  <c r="AZ618" i="34"/>
  <c r="BB618" i="34"/>
  <c r="P619" i="34"/>
  <c r="S619" i="34"/>
  <c r="T619" i="34"/>
  <c r="U619" i="34"/>
  <c r="AC619" i="34"/>
  <c r="AD619" i="34"/>
  <c r="AE619" i="34"/>
  <c r="AF619" i="34"/>
  <c r="AI619" i="34" s="1"/>
  <c r="AG619" i="34"/>
  <c r="AH619" i="34"/>
  <c r="AK619" i="34"/>
  <c r="AM619" i="34"/>
  <c r="AW619" i="34"/>
  <c r="AY619" i="34"/>
  <c r="AZ619" i="34"/>
  <c r="BB619" i="34"/>
  <c r="P620" i="34"/>
  <c r="S620" i="34"/>
  <c r="T620" i="34"/>
  <c r="U620" i="34"/>
  <c r="AC620" i="34"/>
  <c r="AD620" i="34"/>
  <c r="AE620" i="34"/>
  <c r="AF620" i="34"/>
  <c r="AI620" i="34" s="1"/>
  <c r="AG620" i="34"/>
  <c r="AH620" i="34"/>
  <c r="AK620" i="34"/>
  <c r="AM620" i="34"/>
  <c r="AW620" i="34"/>
  <c r="AY620" i="34"/>
  <c r="BA620" i="34" s="1"/>
  <c r="AZ620" i="34"/>
  <c r="BB620" i="34"/>
  <c r="P621" i="34"/>
  <c r="Q621" i="34" s="1"/>
  <c r="AA621" i="34" s="1"/>
  <c r="S621" i="34"/>
  <c r="T621" i="34"/>
  <c r="U621" i="34"/>
  <c r="AC621" i="34"/>
  <c r="AD621" i="34"/>
  <c r="AE621" i="34"/>
  <c r="AF621" i="34"/>
  <c r="AG621" i="34"/>
  <c r="AH621" i="34"/>
  <c r="AK621" i="34"/>
  <c r="AR621" i="34" s="1"/>
  <c r="AM621" i="34"/>
  <c r="AW621" i="34"/>
  <c r="AY621" i="34"/>
  <c r="BA621" i="34" s="1"/>
  <c r="AZ621" i="34"/>
  <c r="BB621" i="34"/>
  <c r="P622" i="34"/>
  <c r="Q622" i="34" s="1"/>
  <c r="AA622" i="34" s="1"/>
  <c r="S622" i="34"/>
  <c r="T622" i="34"/>
  <c r="U622" i="34"/>
  <c r="AC622" i="34"/>
  <c r="AD622" i="34"/>
  <c r="AE622" i="34"/>
  <c r="AF622" i="34"/>
  <c r="AG622" i="34"/>
  <c r="AH622" i="34"/>
  <c r="AI622" i="34"/>
  <c r="AJ622" i="34"/>
  <c r="AQ622" i="34" s="1"/>
  <c r="AK622" i="34"/>
  <c r="AR622" i="34" s="1"/>
  <c r="AM622" i="34"/>
  <c r="AW622" i="34"/>
  <c r="AY622" i="34"/>
  <c r="AZ622" i="34"/>
  <c r="BB622" i="34"/>
  <c r="P623" i="34"/>
  <c r="R623" i="34" s="1"/>
  <c r="AB623" i="34" s="1"/>
  <c r="S623" i="34"/>
  <c r="T623" i="34"/>
  <c r="U623" i="34"/>
  <c r="AC623" i="34"/>
  <c r="AD623" i="34"/>
  <c r="AE623" i="34"/>
  <c r="AF623" i="34"/>
  <c r="AI623" i="34" s="1"/>
  <c r="AG623" i="34"/>
  <c r="AH623" i="34"/>
  <c r="AK623" i="34"/>
  <c r="AR623" i="34" s="1"/>
  <c r="AM623" i="34"/>
  <c r="AW623" i="34"/>
  <c r="AY623" i="34"/>
  <c r="AZ623" i="34"/>
  <c r="BB623" i="34"/>
  <c r="P624" i="34"/>
  <c r="S624" i="34"/>
  <c r="T624" i="34"/>
  <c r="U624" i="34"/>
  <c r="AC624" i="34"/>
  <c r="AD624" i="34"/>
  <c r="AE624" i="34"/>
  <c r="AF624" i="34"/>
  <c r="AI624" i="34" s="1"/>
  <c r="AG624" i="34"/>
  <c r="AH624" i="34"/>
  <c r="AK624" i="34"/>
  <c r="AM624" i="34"/>
  <c r="AW624" i="34"/>
  <c r="AY624" i="34"/>
  <c r="AZ624" i="34"/>
  <c r="BB624" i="34"/>
  <c r="P625" i="34"/>
  <c r="Q625" i="34" s="1"/>
  <c r="AA625" i="34" s="1"/>
  <c r="S625" i="34"/>
  <c r="T625" i="34"/>
  <c r="U625" i="34"/>
  <c r="AC625" i="34"/>
  <c r="AD625" i="34"/>
  <c r="AE625" i="34"/>
  <c r="AF625" i="34"/>
  <c r="AI625" i="34" s="1"/>
  <c r="AG625" i="34"/>
  <c r="AH625" i="34"/>
  <c r="AJ625" i="34"/>
  <c r="AK625" i="34"/>
  <c r="AM625" i="34"/>
  <c r="AW625" i="34"/>
  <c r="AY625" i="34"/>
  <c r="AZ625" i="34"/>
  <c r="BA625" i="34"/>
  <c r="BB625" i="34"/>
  <c r="P626" i="34"/>
  <c r="S626" i="34"/>
  <c r="T626" i="34"/>
  <c r="U626" i="34"/>
  <c r="AC626" i="34"/>
  <c r="AD626" i="34"/>
  <c r="AE626" i="34"/>
  <c r="AF626" i="34"/>
  <c r="AG626" i="34"/>
  <c r="AH626" i="34"/>
  <c r="AI626" i="34"/>
  <c r="AJ626" i="34"/>
  <c r="AQ626" i="34" s="1"/>
  <c r="AK626" i="34"/>
  <c r="AM626" i="34"/>
  <c r="AW626" i="34"/>
  <c r="AY626" i="34"/>
  <c r="AZ626" i="34"/>
  <c r="BB626" i="34"/>
  <c r="P627" i="34"/>
  <c r="R627" i="34" s="1"/>
  <c r="AB627" i="34" s="1"/>
  <c r="S627" i="34"/>
  <c r="T627" i="34"/>
  <c r="U627" i="34"/>
  <c r="AC627" i="34"/>
  <c r="AD627" i="34"/>
  <c r="AE627" i="34"/>
  <c r="AF627" i="34"/>
  <c r="AI627" i="34" s="1"/>
  <c r="AG627" i="34"/>
  <c r="AH627" i="34"/>
  <c r="AK627" i="34"/>
  <c r="AO627" i="34" s="1"/>
  <c r="AM627" i="34"/>
  <c r="AR627" i="34"/>
  <c r="AW627" i="34"/>
  <c r="AY627" i="34"/>
  <c r="AZ627" i="34"/>
  <c r="BB627" i="34"/>
  <c r="P628" i="34"/>
  <c r="S628" i="34"/>
  <c r="T628" i="34"/>
  <c r="U628" i="34"/>
  <c r="AC628" i="34"/>
  <c r="AD628" i="34"/>
  <c r="AE628" i="34"/>
  <c r="AF628" i="34"/>
  <c r="AI628" i="34" s="1"/>
  <c r="AG628" i="34"/>
  <c r="AH628" i="34"/>
  <c r="AK628" i="34"/>
  <c r="AO628" i="34" s="1"/>
  <c r="AM628" i="34"/>
  <c r="AW628" i="34"/>
  <c r="AY628" i="34"/>
  <c r="BA628" i="34" s="1"/>
  <c r="AZ628" i="34"/>
  <c r="BB628" i="34"/>
  <c r="P629" i="34"/>
  <c r="Q629" i="34" s="1"/>
  <c r="AA629" i="34" s="1"/>
  <c r="S629" i="34"/>
  <c r="T629" i="34"/>
  <c r="X629" i="34" s="1"/>
  <c r="U629" i="34"/>
  <c r="AC629" i="34"/>
  <c r="AD629" i="34"/>
  <c r="AE629" i="34"/>
  <c r="AF629" i="34"/>
  <c r="AI629" i="34" s="1"/>
  <c r="AG629" i="34"/>
  <c r="AH629" i="34"/>
  <c r="AJ629" i="34"/>
  <c r="AQ629" i="34" s="1"/>
  <c r="AK629" i="34"/>
  <c r="AR629" i="34" s="1"/>
  <c r="AM629" i="34"/>
  <c r="AW629" i="34"/>
  <c r="AY629" i="34"/>
  <c r="AZ629" i="34"/>
  <c r="BA629" i="34"/>
  <c r="BB629" i="34"/>
  <c r="P630" i="34"/>
  <c r="S630" i="34"/>
  <c r="T630" i="34"/>
  <c r="U630" i="34"/>
  <c r="AC630" i="34"/>
  <c r="AD630" i="34"/>
  <c r="AE630" i="34"/>
  <c r="AF630" i="34"/>
  <c r="AG630" i="34"/>
  <c r="AH630" i="34"/>
  <c r="AI630" i="34"/>
  <c r="AJ630" i="34"/>
  <c r="AQ630" i="34" s="1"/>
  <c r="AK630" i="34"/>
  <c r="AM630" i="34"/>
  <c r="AW630" i="34"/>
  <c r="AY630" i="34"/>
  <c r="AZ630" i="34"/>
  <c r="BB630" i="34"/>
  <c r="P631" i="34"/>
  <c r="Q631" i="34" s="1"/>
  <c r="AA631" i="34" s="1"/>
  <c r="S631" i="34"/>
  <c r="T631" i="34"/>
  <c r="U631" i="34"/>
  <c r="AC631" i="34"/>
  <c r="AD631" i="34"/>
  <c r="AE631" i="34"/>
  <c r="AF631" i="34"/>
  <c r="AG631" i="34"/>
  <c r="AH631" i="34"/>
  <c r="AK631" i="34"/>
  <c r="AO631" i="34" s="1"/>
  <c r="AM631" i="34"/>
  <c r="AW631" i="34"/>
  <c r="AY631" i="34"/>
  <c r="AZ631" i="34"/>
  <c r="BB631" i="34"/>
  <c r="P632" i="34"/>
  <c r="S632" i="34"/>
  <c r="T632" i="34"/>
  <c r="U632" i="34"/>
  <c r="AC632" i="34"/>
  <c r="AD632" i="34"/>
  <c r="AE632" i="34"/>
  <c r="AF632" i="34"/>
  <c r="AI632" i="34" s="1"/>
  <c r="AG632" i="34"/>
  <c r="AH632" i="34"/>
  <c r="AK632" i="34"/>
  <c r="AR632" i="34" s="1"/>
  <c r="AM632" i="34"/>
  <c r="AO632" i="34"/>
  <c r="AW632" i="34"/>
  <c r="AY632" i="34"/>
  <c r="BA632" i="34" s="1"/>
  <c r="AZ632" i="34"/>
  <c r="BB632" i="34"/>
  <c r="P633" i="34"/>
  <c r="S633" i="34"/>
  <c r="T633" i="34"/>
  <c r="U633" i="34"/>
  <c r="AC633" i="34"/>
  <c r="AD633" i="34"/>
  <c r="AE633" i="34"/>
  <c r="AF633" i="34"/>
  <c r="AI633" i="34" s="1"/>
  <c r="AG633" i="34"/>
  <c r="AH633" i="34"/>
  <c r="AK633" i="34"/>
  <c r="AR633" i="34" s="1"/>
  <c r="AM633" i="34"/>
  <c r="AW633" i="34"/>
  <c r="AY633" i="34"/>
  <c r="AZ633" i="34"/>
  <c r="BB633" i="34"/>
  <c r="P634" i="34"/>
  <c r="R634" i="34" s="1"/>
  <c r="AB634" i="34" s="1"/>
  <c r="S634" i="34"/>
  <c r="T634" i="34"/>
  <c r="U634" i="34"/>
  <c r="AC634" i="34"/>
  <c r="AD634" i="34"/>
  <c r="AE634" i="34"/>
  <c r="AF634" i="34"/>
  <c r="AG634" i="34"/>
  <c r="AH634" i="34"/>
  <c r="AK634" i="34"/>
  <c r="AR634" i="34" s="1"/>
  <c r="AM634" i="34"/>
  <c r="AW634" i="34"/>
  <c r="AY634" i="34"/>
  <c r="AZ634" i="34"/>
  <c r="BB634" i="34"/>
  <c r="P635" i="34"/>
  <c r="Q635" i="34" s="1"/>
  <c r="AA635" i="34" s="1"/>
  <c r="S635" i="34"/>
  <c r="T635" i="34"/>
  <c r="U635" i="34"/>
  <c r="AC635" i="34"/>
  <c r="AD635" i="34"/>
  <c r="AE635" i="34"/>
  <c r="AF635" i="34"/>
  <c r="AI635" i="34" s="1"/>
  <c r="AG635" i="34"/>
  <c r="AH635" i="34"/>
  <c r="AK635" i="34"/>
  <c r="AR635" i="34" s="1"/>
  <c r="AM635" i="34"/>
  <c r="AO635" i="34"/>
  <c r="AW635" i="34"/>
  <c r="AY635" i="34"/>
  <c r="AZ635" i="34"/>
  <c r="BB635" i="34"/>
  <c r="P636" i="34"/>
  <c r="S636" i="34"/>
  <c r="T636" i="34"/>
  <c r="U636" i="34"/>
  <c r="AC636" i="34"/>
  <c r="AD636" i="34"/>
  <c r="AE636" i="34"/>
  <c r="AF636" i="34"/>
  <c r="AI636" i="34" s="1"/>
  <c r="AG636" i="34"/>
  <c r="AH636" i="34"/>
  <c r="AK636" i="34"/>
  <c r="AR636" i="34" s="1"/>
  <c r="AM636" i="34"/>
  <c r="AO636" i="34"/>
  <c r="AW636" i="34"/>
  <c r="AY636" i="34"/>
  <c r="AZ636" i="34"/>
  <c r="BB636" i="34"/>
  <c r="P637" i="34"/>
  <c r="S637" i="34"/>
  <c r="T637" i="34"/>
  <c r="U637" i="34"/>
  <c r="AC637" i="34"/>
  <c r="AD637" i="34"/>
  <c r="AE637" i="34"/>
  <c r="AF637" i="34"/>
  <c r="AI637" i="34" s="1"/>
  <c r="AG637" i="34"/>
  <c r="AH637" i="34"/>
  <c r="AK637" i="34"/>
  <c r="AR637" i="34" s="1"/>
  <c r="AM637" i="34"/>
  <c r="AW637" i="34"/>
  <c r="AY637" i="34"/>
  <c r="AZ637" i="34"/>
  <c r="BB637" i="34"/>
  <c r="P638" i="34"/>
  <c r="Q638" i="34" s="1"/>
  <c r="AA638" i="34" s="1"/>
  <c r="S638" i="34"/>
  <c r="T638" i="34"/>
  <c r="U638" i="34"/>
  <c r="AC638" i="34"/>
  <c r="AD638" i="34"/>
  <c r="AE638" i="34"/>
  <c r="AF638" i="34"/>
  <c r="AG638" i="34"/>
  <c r="AH638" i="34"/>
  <c r="AI638" i="34"/>
  <c r="AJ638" i="34"/>
  <c r="AK638" i="34"/>
  <c r="AR638" i="34" s="1"/>
  <c r="AM638" i="34"/>
  <c r="AW638" i="34"/>
  <c r="AY638" i="34"/>
  <c r="BA638" i="34" s="1"/>
  <c r="AZ638" i="34"/>
  <c r="BB638" i="34"/>
  <c r="P639" i="34"/>
  <c r="Q639" i="34" s="1"/>
  <c r="AA639" i="34" s="1"/>
  <c r="R639" i="34"/>
  <c r="AB639" i="34" s="1"/>
  <c r="S639" i="34"/>
  <c r="T639" i="34"/>
  <c r="U639" i="34"/>
  <c r="AC639" i="34"/>
  <c r="AD639" i="34"/>
  <c r="AE639" i="34"/>
  <c r="AF639" i="34"/>
  <c r="AI639" i="34" s="1"/>
  <c r="AG639" i="34"/>
  <c r="AH639" i="34"/>
  <c r="AK639" i="34"/>
  <c r="AR639" i="34" s="1"/>
  <c r="AM639" i="34"/>
  <c r="AW639" i="34"/>
  <c r="AY639" i="34"/>
  <c r="AZ639" i="34"/>
  <c r="BB639" i="34"/>
  <c r="P640" i="34"/>
  <c r="S640" i="34"/>
  <c r="T640" i="34"/>
  <c r="U640" i="34"/>
  <c r="AC640" i="34"/>
  <c r="AD640" i="34"/>
  <c r="AE640" i="34"/>
  <c r="AF640" i="34"/>
  <c r="AG640" i="34"/>
  <c r="AH640" i="34"/>
  <c r="AK640" i="34"/>
  <c r="AO640" i="34" s="1"/>
  <c r="AM640" i="34"/>
  <c r="AR640" i="34"/>
  <c r="AW640" i="34"/>
  <c r="AY640" i="34"/>
  <c r="AZ640" i="34"/>
  <c r="BB640" i="34"/>
  <c r="P641" i="34"/>
  <c r="Q641" i="34" s="1"/>
  <c r="AA641" i="34" s="1"/>
  <c r="S641" i="34"/>
  <c r="T641" i="34"/>
  <c r="U641" i="34"/>
  <c r="AC641" i="34"/>
  <c r="AD641" i="34"/>
  <c r="AE641" i="34"/>
  <c r="AF641" i="34"/>
  <c r="AI641" i="34" s="1"/>
  <c r="AG641" i="34"/>
  <c r="AH641" i="34"/>
  <c r="AK641" i="34"/>
  <c r="AO641" i="34" s="1"/>
  <c r="AM641" i="34"/>
  <c r="AW641" i="34"/>
  <c r="AY641" i="34"/>
  <c r="BA641" i="34" s="1"/>
  <c r="AZ641" i="34"/>
  <c r="BB641" i="34"/>
  <c r="P642" i="34"/>
  <c r="S642" i="34"/>
  <c r="T642" i="34"/>
  <c r="U642" i="34"/>
  <c r="AC642" i="34"/>
  <c r="AD642" i="34"/>
  <c r="AE642" i="34"/>
  <c r="AF642" i="34"/>
  <c r="AI642" i="34" s="1"/>
  <c r="AG642" i="34"/>
  <c r="AH642" i="34"/>
  <c r="AJ642" i="34"/>
  <c r="AQ642" i="34" s="1"/>
  <c r="AK642" i="34"/>
  <c r="AM642" i="34"/>
  <c r="AW642" i="34"/>
  <c r="AY642" i="34"/>
  <c r="BA642" i="34" s="1"/>
  <c r="AZ642" i="34"/>
  <c r="BB642" i="34"/>
  <c r="P643" i="34"/>
  <c r="Q643" i="34" s="1"/>
  <c r="AA643" i="34" s="1"/>
  <c r="S643" i="34"/>
  <c r="T643" i="34"/>
  <c r="U643" i="34"/>
  <c r="AC643" i="34"/>
  <c r="AD643" i="34"/>
  <c r="AE643" i="34"/>
  <c r="AF643" i="34"/>
  <c r="AG643" i="34"/>
  <c r="AH643" i="34"/>
  <c r="AI643" i="34"/>
  <c r="AJ643" i="34"/>
  <c r="AQ643" i="34" s="1"/>
  <c r="AK643" i="34"/>
  <c r="AR643" i="34" s="1"/>
  <c r="AM643" i="34"/>
  <c r="AO643" i="34"/>
  <c r="AU643" i="34"/>
  <c r="AW643" i="34"/>
  <c r="AY643" i="34"/>
  <c r="AZ643" i="34"/>
  <c r="BB643" i="34"/>
  <c r="P644" i="34"/>
  <c r="Q644" i="34" s="1"/>
  <c r="AA644" i="34" s="1"/>
  <c r="S644" i="34"/>
  <c r="T644" i="34"/>
  <c r="U644" i="34"/>
  <c r="AC644" i="34"/>
  <c r="AD644" i="34"/>
  <c r="AE644" i="34"/>
  <c r="AF644" i="34"/>
  <c r="AG644" i="34"/>
  <c r="AH644" i="34"/>
  <c r="AK644" i="34"/>
  <c r="AO644" i="34" s="1"/>
  <c r="AM644" i="34"/>
  <c r="AW644" i="34"/>
  <c r="AY644" i="34"/>
  <c r="BA644" i="34" s="1"/>
  <c r="AZ644" i="34"/>
  <c r="BB644" i="34"/>
  <c r="P645" i="34"/>
  <c r="S645" i="34"/>
  <c r="T645" i="34"/>
  <c r="U645" i="34"/>
  <c r="AC645" i="34"/>
  <c r="AD645" i="34"/>
  <c r="AE645" i="34"/>
  <c r="AF645" i="34"/>
  <c r="AI645" i="34" s="1"/>
  <c r="AG645" i="34"/>
  <c r="AH645" i="34"/>
  <c r="AJ645" i="34"/>
  <c r="AT645" i="34" s="1"/>
  <c r="AK645" i="34"/>
  <c r="AM645" i="34"/>
  <c r="AW645" i="34"/>
  <c r="AY645" i="34"/>
  <c r="AZ645" i="34"/>
  <c r="BA645" i="34" s="1"/>
  <c r="BB645" i="34"/>
  <c r="P646" i="34"/>
  <c r="S646" i="34"/>
  <c r="T646" i="34"/>
  <c r="U646" i="34"/>
  <c r="AC646" i="34"/>
  <c r="AD646" i="34"/>
  <c r="AE646" i="34"/>
  <c r="AF646" i="34"/>
  <c r="AI646" i="34" s="1"/>
  <c r="AG646" i="34"/>
  <c r="AH646" i="34"/>
  <c r="AK646" i="34"/>
  <c r="AR646" i="34" s="1"/>
  <c r="AM646" i="34"/>
  <c r="AO646" i="34"/>
  <c r="AW646" i="34"/>
  <c r="AY646" i="34"/>
  <c r="BA646" i="34" s="1"/>
  <c r="AZ646" i="34"/>
  <c r="BB646" i="34"/>
  <c r="P647" i="34"/>
  <c r="S647" i="34"/>
  <c r="T647" i="34"/>
  <c r="U647" i="34"/>
  <c r="AC647" i="34"/>
  <c r="AD647" i="34"/>
  <c r="AE647" i="34"/>
  <c r="AF647" i="34"/>
  <c r="AJ647" i="34" s="1"/>
  <c r="AQ647" i="34" s="1"/>
  <c r="AG647" i="34"/>
  <c r="AH647" i="34"/>
  <c r="AI647" i="34"/>
  <c r="AK647" i="34"/>
  <c r="AM647" i="34"/>
  <c r="AW647" i="34"/>
  <c r="AY647" i="34"/>
  <c r="AZ647" i="34"/>
  <c r="BB647" i="34"/>
  <c r="P648" i="34"/>
  <c r="Q648" i="34" s="1"/>
  <c r="AA648" i="34" s="1"/>
  <c r="S648" i="34"/>
  <c r="T648" i="34"/>
  <c r="U648" i="34"/>
  <c r="AC648" i="34"/>
  <c r="AD648" i="34"/>
  <c r="AE648" i="34"/>
  <c r="AF648" i="34"/>
  <c r="AG648" i="34"/>
  <c r="AH648" i="34"/>
  <c r="AK648" i="34"/>
  <c r="AO648" i="34" s="1"/>
  <c r="AM648" i="34"/>
  <c r="AR648" i="34"/>
  <c r="AW648" i="34"/>
  <c r="AY648" i="34"/>
  <c r="AZ648" i="34"/>
  <c r="BB648" i="34"/>
  <c r="P649" i="34"/>
  <c r="S649" i="34"/>
  <c r="T649" i="34"/>
  <c r="U649" i="34"/>
  <c r="AC649" i="34"/>
  <c r="AD649" i="34"/>
  <c r="AE649" i="34"/>
  <c r="AF649" i="34"/>
  <c r="AI649" i="34" s="1"/>
  <c r="AG649" i="34"/>
  <c r="AH649" i="34"/>
  <c r="AK649" i="34"/>
  <c r="AO649" i="34" s="1"/>
  <c r="AM649" i="34"/>
  <c r="AW649" i="34"/>
  <c r="AY649" i="34"/>
  <c r="AZ649" i="34"/>
  <c r="BA649" i="34" s="1"/>
  <c r="BB649" i="34"/>
  <c r="P650" i="34"/>
  <c r="S650" i="34"/>
  <c r="T650" i="34"/>
  <c r="U650" i="34"/>
  <c r="AC650" i="34"/>
  <c r="AD650" i="34"/>
  <c r="AE650" i="34"/>
  <c r="AF650" i="34"/>
  <c r="AG650" i="34"/>
  <c r="AH650" i="34"/>
  <c r="AK650" i="34"/>
  <c r="AR650" i="34" s="1"/>
  <c r="AM650" i="34"/>
  <c r="AO650" i="34"/>
  <c r="AW650" i="34"/>
  <c r="AY650" i="34"/>
  <c r="BA650" i="34" s="1"/>
  <c r="AZ650" i="34"/>
  <c r="BB650" i="34"/>
  <c r="P651" i="34"/>
  <c r="Q651" i="34" s="1"/>
  <c r="AA651" i="34" s="1"/>
  <c r="S651" i="34"/>
  <c r="T651" i="34"/>
  <c r="U651" i="34"/>
  <c r="AC651" i="34"/>
  <c r="AD651" i="34"/>
  <c r="AE651" i="34"/>
  <c r="AF651" i="34"/>
  <c r="AI651" i="34" s="1"/>
  <c r="AG651" i="34"/>
  <c r="AH651" i="34"/>
  <c r="AK651" i="34"/>
  <c r="AR651" i="34" s="1"/>
  <c r="AM651" i="34"/>
  <c r="AW651" i="34"/>
  <c r="AY651" i="34"/>
  <c r="AZ651" i="34"/>
  <c r="BB651" i="34"/>
  <c r="P652" i="34"/>
  <c r="Q652" i="34" s="1"/>
  <c r="AA652" i="34" s="1"/>
  <c r="S652" i="34"/>
  <c r="T652" i="34"/>
  <c r="U652" i="34"/>
  <c r="AC652" i="34"/>
  <c r="AD652" i="34"/>
  <c r="AE652" i="34"/>
  <c r="AF652" i="34"/>
  <c r="AI652" i="34" s="1"/>
  <c r="AG652" i="34"/>
  <c r="AH652" i="34"/>
  <c r="AK652" i="34"/>
  <c r="AR652" i="34" s="1"/>
  <c r="AM652" i="34"/>
  <c r="AO652" i="34"/>
  <c r="AW652" i="34"/>
  <c r="AY652" i="34"/>
  <c r="BA652" i="34" s="1"/>
  <c r="AZ652" i="34"/>
  <c r="BB652" i="34"/>
  <c r="P653" i="34"/>
  <c r="S653" i="34"/>
  <c r="T653" i="34"/>
  <c r="U653" i="34"/>
  <c r="AC653" i="34"/>
  <c r="AD653" i="34"/>
  <c r="AE653" i="34"/>
  <c r="AF653" i="34"/>
  <c r="AG653" i="34"/>
  <c r="AH653" i="34"/>
  <c r="AK653" i="34"/>
  <c r="AM653" i="34"/>
  <c r="AO653" i="34"/>
  <c r="AR653" i="34"/>
  <c r="AW653" i="34"/>
  <c r="AY653" i="34"/>
  <c r="AZ653" i="34"/>
  <c r="BB653" i="34"/>
  <c r="P654" i="34"/>
  <c r="S654" i="34"/>
  <c r="T654" i="34"/>
  <c r="U654" i="34"/>
  <c r="AC654" i="34"/>
  <c r="AD654" i="34"/>
  <c r="AE654" i="34"/>
  <c r="AF654" i="34"/>
  <c r="AI654" i="34" s="1"/>
  <c r="AG654" i="34"/>
  <c r="AH654" i="34"/>
  <c r="AK654" i="34"/>
  <c r="AR654" i="34" s="1"/>
  <c r="AM654" i="34"/>
  <c r="AW654" i="34"/>
  <c r="AY654" i="34"/>
  <c r="AZ654" i="34"/>
  <c r="BB654" i="34"/>
  <c r="P655" i="34"/>
  <c r="Q655" i="34" s="1"/>
  <c r="AA655" i="34" s="1"/>
  <c r="S655" i="34"/>
  <c r="T655" i="34"/>
  <c r="U655" i="34"/>
  <c r="AC655" i="34"/>
  <c r="AD655" i="34"/>
  <c r="AE655" i="34"/>
  <c r="AF655" i="34"/>
  <c r="AI655" i="34" s="1"/>
  <c r="AG655" i="34"/>
  <c r="AH655" i="34"/>
  <c r="AK655" i="34"/>
  <c r="AR655" i="34" s="1"/>
  <c r="AM655" i="34"/>
  <c r="AW655" i="34"/>
  <c r="AY655" i="34"/>
  <c r="BA655" i="34" s="1"/>
  <c r="AZ655" i="34"/>
  <c r="BB655" i="34"/>
  <c r="P656" i="34"/>
  <c r="Q656" i="34" s="1"/>
  <c r="AA656" i="34" s="1"/>
  <c r="S656" i="34"/>
  <c r="T656" i="34"/>
  <c r="U656" i="34"/>
  <c r="AC656" i="34"/>
  <c r="AD656" i="34"/>
  <c r="AE656" i="34"/>
  <c r="AF656" i="34"/>
  <c r="AG656" i="34"/>
  <c r="AH656" i="34"/>
  <c r="AI656" i="34"/>
  <c r="AJ656" i="34"/>
  <c r="AK656" i="34"/>
  <c r="AM656" i="34"/>
  <c r="AO656" i="34"/>
  <c r="AR656" i="34"/>
  <c r="AW656" i="34"/>
  <c r="AY656" i="34"/>
  <c r="AZ656" i="34"/>
  <c r="BB656" i="34"/>
  <c r="P657" i="34"/>
  <c r="S657" i="34"/>
  <c r="T657" i="34"/>
  <c r="U657" i="34"/>
  <c r="AC657" i="34"/>
  <c r="AD657" i="34"/>
  <c r="AE657" i="34"/>
  <c r="AF657" i="34"/>
  <c r="AI657" i="34" s="1"/>
  <c r="AG657" i="34"/>
  <c r="AH657" i="34"/>
  <c r="AK657" i="34"/>
  <c r="AO657" i="34" s="1"/>
  <c r="AM657" i="34"/>
  <c r="AR657" i="34"/>
  <c r="AW657" i="34"/>
  <c r="AY657" i="34"/>
  <c r="AZ657" i="34"/>
  <c r="BB657" i="34"/>
  <c r="P658" i="34"/>
  <c r="S658" i="34"/>
  <c r="T658" i="34"/>
  <c r="U658" i="34"/>
  <c r="AC658" i="34"/>
  <c r="AD658" i="34"/>
  <c r="AE658" i="34"/>
  <c r="AF658" i="34"/>
  <c r="AI658" i="34" s="1"/>
  <c r="AG658" i="34"/>
  <c r="AH658" i="34"/>
  <c r="AJ658" i="34"/>
  <c r="AQ658" i="34" s="1"/>
  <c r="AK658" i="34"/>
  <c r="AM658" i="34"/>
  <c r="AW658" i="34"/>
  <c r="AY658" i="34"/>
  <c r="AZ658" i="34"/>
  <c r="BA658" i="34"/>
  <c r="BB658" i="34"/>
  <c r="P659" i="34"/>
  <c r="R659" i="34" s="1"/>
  <c r="AB659" i="34" s="1"/>
  <c r="S659" i="34"/>
  <c r="T659" i="34"/>
  <c r="U659" i="34"/>
  <c r="AC659" i="34"/>
  <c r="AD659" i="34"/>
  <c r="AE659" i="34"/>
  <c r="AF659" i="34"/>
  <c r="AG659" i="34"/>
  <c r="AH659" i="34"/>
  <c r="AK659" i="34"/>
  <c r="AR659" i="34" s="1"/>
  <c r="AM659" i="34"/>
  <c r="AW659" i="34"/>
  <c r="AY659" i="34"/>
  <c r="AZ659" i="34"/>
  <c r="BB659" i="34"/>
  <c r="P660" i="34"/>
  <c r="R660" i="34" s="1"/>
  <c r="AB660" i="34" s="1"/>
  <c r="Q660" i="34"/>
  <c r="AA660" i="34" s="1"/>
  <c r="S660" i="34"/>
  <c r="T660" i="34"/>
  <c r="U660" i="34"/>
  <c r="AC660" i="34"/>
  <c r="AD660" i="34"/>
  <c r="AE660" i="34"/>
  <c r="AF660" i="34"/>
  <c r="AI660" i="34" s="1"/>
  <c r="AG660" i="34"/>
  <c r="AH660" i="34"/>
  <c r="AK660" i="34"/>
  <c r="AO660" i="34" s="1"/>
  <c r="AM660" i="34"/>
  <c r="AW660" i="34"/>
  <c r="AY660" i="34"/>
  <c r="AZ660" i="34"/>
  <c r="BB660" i="34"/>
  <c r="P661" i="34"/>
  <c r="S661" i="34"/>
  <c r="T661" i="34"/>
  <c r="U661" i="34"/>
  <c r="AC661" i="34"/>
  <c r="AD661" i="34"/>
  <c r="AE661" i="34"/>
  <c r="AF661" i="34"/>
  <c r="AI661" i="34" s="1"/>
  <c r="AG661" i="34"/>
  <c r="AH661" i="34"/>
  <c r="AJ661" i="34"/>
  <c r="AT661" i="34" s="1"/>
  <c r="AK661" i="34"/>
  <c r="AM661" i="34"/>
  <c r="AW661" i="34"/>
  <c r="AY661" i="34"/>
  <c r="AZ661" i="34"/>
  <c r="BA661" i="34" s="1"/>
  <c r="BB661" i="34"/>
  <c r="P662" i="34"/>
  <c r="S662" i="34"/>
  <c r="T662" i="34"/>
  <c r="U662" i="34"/>
  <c r="AC662" i="34"/>
  <c r="AD662" i="34"/>
  <c r="AE662" i="34"/>
  <c r="AF662" i="34"/>
  <c r="AI662" i="34" s="1"/>
  <c r="AG662" i="34"/>
  <c r="AH662" i="34"/>
  <c r="AK662" i="34"/>
  <c r="AR662" i="34" s="1"/>
  <c r="AM662" i="34"/>
  <c r="AW662" i="34"/>
  <c r="AY662" i="34"/>
  <c r="AZ662" i="34"/>
  <c r="BA662" i="34"/>
  <c r="BB662" i="34"/>
  <c r="P663" i="34"/>
  <c r="S663" i="34"/>
  <c r="T663" i="34"/>
  <c r="U663" i="34"/>
  <c r="AC663" i="34"/>
  <c r="AD663" i="34"/>
  <c r="AE663" i="34"/>
  <c r="AF663" i="34"/>
  <c r="AG663" i="34"/>
  <c r="AH663" i="34"/>
  <c r="AK663" i="34"/>
  <c r="AM663" i="34"/>
  <c r="AW663" i="34"/>
  <c r="AY663" i="34"/>
  <c r="BA663" i="34" s="1"/>
  <c r="AZ663" i="34"/>
  <c r="BB663" i="34"/>
  <c r="P664" i="34"/>
  <c r="Q664" i="34" s="1"/>
  <c r="AA664" i="34" s="1"/>
  <c r="S664" i="34"/>
  <c r="T664" i="34"/>
  <c r="U664" i="34"/>
  <c r="AC664" i="34"/>
  <c r="AD664" i="34"/>
  <c r="AE664" i="34"/>
  <c r="AF664" i="34"/>
  <c r="AG664" i="34"/>
  <c r="AH664" i="34"/>
  <c r="AK664" i="34"/>
  <c r="AM664" i="34"/>
  <c r="AO664" i="34"/>
  <c r="AR664" i="34"/>
  <c r="AW664" i="34"/>
  <c r="AY664" i="34"/>
  <c r="AZ664" i="34"/>
  <c r="BB664" i="34"/>
  <c r="P665" i="34"/>
  <c r="S665" i="34"/>
  <c r="T665" i="34"/>
  <c r="U665" i="34"/>
  <c r="AC665" i="34"/>
  <c r="AD665" i="34"/>
  <c r="AE665" i="34"/>
  <c r="AF665" i="34"/>
  <c r="AI665" i="34" s="1"/>
  <c r="AG665" i="34"/>
  <c r="AH665" i="34"/>
  <c r="AK665" i="34"/>
  <c r="AO665" i="34" s="1"/>
  <c r="AM665" i="34"/>
  <c r="AW665" i="34"/>
  <c r="AY665" i="34"/>
  <c r="AZ665" i="34"/>
  <c r="BB665" i="34"/>
  <c r="P666" i="34"/>
  <c r="S666" i="34"/>
  <c r="T666" i="34"/>
  <c r="U666" i="34"/>
  <c r="AC666" i="34"/>
  <c r="AD666" i="34"/>
  <c r="AE666" i="34"/>
  <c r="AF666" i="34"/>
  <c r="AG666" i="34"/>
  <c r="AH666" i="34"/>
  <c r="AK666" i="34"/>
  <c r="AR666" i="34" s="1"/>
  <c r="AM666" i="34"/>
  <c r="AW666" i="34"/>
  <c r="AY666" i="34"/>
  <c r="AZ666" i="34"/>
  <c r="BB666" i="34"/>
  <c r="P667" i="34"/>
  <c r="Q667" i="34" s="1"/>
  <c r="AA667" i="34" s="1"/>
  <c r="S667" i="34"/>
  <c r="T667" i="34"/>
  <c r="U667" i="34"/>
  <c r="AC667" i="34"/>
  <c r="AD667" i="34"/>
  <c r="AE667" i="34"/>
  <c r="AF667" i="34"/>
  <c r="AI667" i="34" s="1"/>
  <c r="AG667" i="34"/>
  <c r="AH667" i="34"/>
  <c r="AK667" i="34"/>
  <c r="AM667" i="34"/>
  <c r="AW667" i="34"/>
  <c r="AY667" i="34"/>
  <c r="AZ667" i="34"/>
  <c r="BB667" i="34"/>
  <c r="P668" i="34"/>
  <c r="Q668" i="34" s="1"/>
  <c r="AA668" i="34" s="1"/>
  <c r="S668" i="34"/>
  <c r="T668" i="34"/>
  <c r="U668" i="34"/>
  <c r="AC668" i="34"/>
  <c r="AD668" i="34"/>
  <c r="AE668" i="34"/>
  <c r="AF668" i="34"/>
  <c r="AI668" i="34" s="1"/>
  <c r="AG668" i="34"/>
  <c r="AH668" i="34"/>
  <c r="AK668" i="34"/>
  <c r="AM668" i="34"/>
  <c r="AO668" i="34"/>
  <c r="AR668" i="34"/>
  <c r="AW668" i="34"/>
  <c r="AY668" i="34"/>
  <c r="BA668" i="34" s="1"/>
  <c r="AZ668" i="34"/>
  <c r="BB668" i="34"/>
  <c r="P669" i="34"/>
  <c r="S669" i="34"/>
  <c r="T669" i="34"/>
  <c r="U669" i="34"/>
  <c r="AC669" i="34"/>
  <c r="AD669" i="34"/>
  <c r="AE669" i="34"/>
  <c r="AF669" i="34"/>
  <c r="AG669" i="34"/>
  <c r="AH669" i="34"/>
  <c r="AK669" i="34"/>
  <c r="AO669" i="34" s="1"/>
  <c r="AM669" i="34"/>
  <c r="AR669" i="34"/>
  <c r="AW669" i="34"/>
  <c r="AY669" i="34"/>
  <c r="AZ669" i="34"/>
  <c r="BB669" i="34"/>
  <c r="P670" i="34"/>
  <c r="S670" i="34"/>
  <c r="T670" i="34"/>
  <c r="U670" i="34"/>
  <c r="AC670" i="34"/>
  <c r="AD670" i="34"/>
  <c r="AE670" i="34"/>
  <c r="AF670" i="34"/>
  <c r="AI670" i="34" s="1"/>
  <c r="AG670" i="34"/>
  <c r="AH670" i="34"/>
  <c r="AK670" i="34"/>
  <c r="AR670" i="34" s="1"/>
  <c r="AM670" i="34"/>
  <c r="AW670" i="34"/>
  <c r="AY670" i="34"/>
  <c r="AZ670" i="34"/>
  <c r="BB670" i="34"/>
  <c r="P671" i="34"/>
  <c r="Q671" i="34" s="1"/>
  <c r="AA671" i="34" s="1"/>
  <c r="S671" i="34"/>
  <c r="T671" i="34"/>
  <c r="U671" i="34"/>
  <c r="AC671" i="34"/>
  <c r="AD671" i="34"/>
  <c r="AE671" i="34"/>
  <c r="AF671" i="34"/>
  <c r="AI671" i="34" s="1"/>
  <c r="AG671" i="34"/>
  <c r="AH671" i="34"/>
  <c r="AK671" i="34"/>
  <c r="AM671" i="34"/>
  <c r="AW671" i="34"/>
  <c r="AY671" i="34"/>
  <c r="AZ671" i="34"/>
  <c r="BB671" i="34"/>
  <c r="P672" i="34"/>
  <c r="Q672" i="34" s="1"/>
  <c r="AA672" i="34" s="1"/>
  <c r="S672" i="34"/>
  <c r="T672" i="34"/>
  <c r="U672" i="34"/>
  <c r="AC672" i="34"/>
  <c r="AD672" i="34"/>
  <c r="AE672" i="34"/>
  <c r="AF672" i="34"/>
  <c r="AG672" i="34"/>
  <c r="AH672" i="34"/>
  <c r="AI672" i="34"/>
  <c r="AJ672" i="34"/>
  <c r="AK672" i="34"/>
  <c r="AO672" i="34" s="1"/>
  <c r="AM672" i="34"/>
  <c r="AR672" i="34"/>
  <c r="AW672" i="34"/>
  <c r="AY672" i="34"/>
  <c r="AZ672" i="34"/>
  <c r="BB672" i="34"/>
  <c r="P673" i="34"/>
  <c r="S673" i="34"/>
  <c r="T673" i="34"/>
  <c r="U673" i="34"/>
  <c r="AC673" i="34"/>
  <c r="AD673" i="34"/>
  <c r="AE673" i="34"/>
  <c r="AF673" i="34"/>
  <c r="AI673" i="34" s="1"/>
  <c r="AG673" i="34"/>
  <c r="AH673" i="34"/>
  <c r="AK673" i="34"/>
  <c r="AM673" i="34"/>
  <c r="AW673" i="34"/>
  <c r="AY673" i="34"/>
  <c r="AZ673" i="34"/>
  <c r="BB673" i="34"/>
  <c r="P674" i="34"/>
  <c r="S674" i="34"/>
  <c r="T674" i="34"/>
  <c r="U674" i="34"/>
  <c r="AC674" i="34"/>
  <c r="AD674" i="34"/>
  <c r="AE674" i="34"/>
  <c r="AF674" i="34"/>
  <c r="AI674" i="34" s="1"/>
  <c r="AG674" i="34"/>
  <c r="AH674" i="34"/>
  <c r="AJ674" i="34"/>
  <c r="AQ674" i="34" s="1"/>
  <c r="AK674" i="34"/>
  <c r="AM674" i="34"/>
  <c r="AW674" i="34"/>
  <c r="AY674" i="34"/>
  <c r="BA674" i="34" s="1"/>
  <c r="AZ674" i="34"/>
  <c r="BB674" i="34"/>
  <c r="P675" i="34"/>
  <c r="R675" i="34" s="1"/>
  <c r="AB675" i="34" s="1"/>
  <c r="S675" i="34"/>
  <c r="T675" i="34"/>
  <c r="X675" i="34" s="1"/>
  <c r="U675" i="34"/>
  <c r="AC675" i="34"/>
  <c r="AD675" i="34"/>
  <c r="AE675" i="34"/>
  <c r="AF675" i="34"/>
  <c r="AG675" i="34"/>
  <c r="AH675" i="34"/>
  <c r="AI675" i="34"/>
  <c r="AJ675" i="34"/>
  <c r="AT675" i="34" s="1"/>
  <c r="AK675" i="34"/>
  <c r="AR675" i="34" s="1"/>
  <c r="AM675" i="34"/>
  <c r="AW675" i="34"/>
  <c r="AY675" i="34"/>
  <c r="AZ675" i="34"/>
  <c r="BB675" i="34"/>
  <c r="P676" i="34"/>
  <c r="S676" i="34"/>
  <c r="T676" i="34"/>
  <c r="U676" i="34"/>
  <c r="AC676" i="34"/>
  <c r="AD676" i="34"/>
  <c r="AE676" i="34"/>
  <c r="AF676" i="34"/>
  <c r="AI676" i="34" s="1"/>
  <c r="AG676" i="34"/>
  <c r="AH676" i="34"/>
  <c r="AJ676" i="34"/>
  <c r="AT676" i="34" s="1"/>
  <c r="AK676" i="34"/>
  <c r="AO676" i="34" s="1"/>
  <c r="AM676" i="34"/>
  <c r="AV676" i="34"/>
  <c r="AW676" i="34"/>
  <c r="AY676" i="34"/>
  <c r="AZ676" i="34"/>
  <c r="BB676" i="34"/>
  <c r="P677" i="34"/>
  <c r="S677" i="34"/>
  <c r="T677" i="34"/>
  <c r="U677" i="34"/>
  <c r="AC677" i="34"/>
  <c r="AD677" i="34"/>
  <c r="AE677" i="34"/>
  <c r="AF677" i="34"/>
  <c r="AI677" i="34" s="1"/>
  <c r="AG677" i="34"/>
  <c r="AH677" i="34"/>
  <c r="AK677" i="34"/>
  <c r="AM677" i="34"/>
  <c r="AW677" i="34"/>
  <c r="AY677" i="34"/>
  <c r="AZ677" i="34"/>
  <c r="BB677" i="34"/>
  <c r="P678" i="34"/>
  <c r="S678" i="34"/>
  <c r="T678" i="34"/>
  <c r="U678" i="34"/>
  <c r="AC678" i="34"/>
  <c r="AD678" i="34"/>
  <c r="AE678" i="34"/>
  <c r="AF678" i="34"/>
  <c r="AI678" i="34" s="1"/>
  <c r="AG678" i="34"/>
  <c r="AH678" i="34"/>
  <c r="AK678" i="34"/>
  <c r="AM678" i="34"/>
  <c r="AW678" i="34"/>
  <c r="AY678" i="34"/>
  <c r="AZ678" i="34"/>
  <c r="BA678" i="34"/>
  <c r="BB678" i="34"/>
  <c r="P679" i="34"/>
  <c r="S679" i="34"/>
  <c r="T679" i="34"/>
  <c r="U679" i="34"/>
  <c r="AC679" i="34"/>
  <c r="AD679" i="34"/>
  <c r="AE679" i="34"/>
  <c r="AF679" i="34"/>
  <c r="AG679" i="34"/>
  <c r="AH679" i="34"/>
  <c r="AI679" i="34"/>
  <c r="AJ679" i="34"/>
  <c r="AQ679" i="34" s="1"/>
  <c r="AK679" i="34"/>
  <c r="AM679" i="34"/>
  <c r="AW679" i="34"/>
  <c r="AY679" i="34"/>
  <c r="AZ679" i="34"/>
  <c r="BB679" i="34"/>
  <c r="P680" i="34"/>
  <c r="Q680" i="34" s="1"/>
  <c r="AA680" i="34" s="1"/>
  <c r="S680" i="34"/>
  <c r="T680" i="34"/>
  <c r="U680" i="34"/>
  <c r="AC680" i="34"/>
  <c r="AD680" i="34"/>
  <c r="AE680" i="34"/>
  <c r="AF680" i="34"/>
  <c r="AG680" i="34"/>
  <c r="AH680" i="34"/>
  <c r="AK680" i="34"/>
  <c r="AR680" i="34" s="1"/>
  <c r="AM680" i="34"/>
  <c r="AO680" i="34"/>
  <c r="AW680" i="34"/>
  <c r="AY680" i="34"/>
  <c r="AZ680" i="34"/>
  <c r="BB680" i="34"/>
  <c r="P681" i="34"/>
  <c r="S681" i="34"/>
  <c r="T681" i="34"/>
  <c r="U681" i="34"/>
  <c r="AC681" i="34"/>
  <c r="AD681" i="34"/>
  <c r="AE681" i="34"/>
  <c r="AF681" i="34"/>
  <c r="AI681" i="34" s="1"/>
  <c r="AG681" i="34"/>
  <c r="AH681" i="34"/>
  <c r="AK681" i="34"/>
  <c r="AO681" i="34" s="1"/>
  <c r="AM681" i="34"/>
  <c r="AW681" i="34"/>
  <c r="AY681" i="34"/>
  <c r="AZ681" i="34"/>
  <c r="BB681" i="34"/>
  <c r="P682" i="34"/>
  <c r="S682" i="34"/>
  <c r="T682" i="34"/>
  <c r="U682" i="34"/>
  <c r="AC682" i="34"/>
  <c r="AD682" i="34"/>
  <c r="AE682" i="34"/>
  <c r="AF682" i="34"/>
  <c r="AG682" i="34"/>
  <c r="AH682" i="34"/>
  <c r="AK682" i="34"/>
  <c r="AR682" i="34" s="1"/>
  <c r="AM682" i="34"/>
  <c r="AO682" i="34"/>
  <c r="AW682" i="34"/>
  <c r="AY682" i="34"/>
  <c r="AZ682" i="34"/>
  <c r="BB682" i="34"/>
  <c r="P683" i="34"/>
  <c r="R683" i="34" s="1"/>
  <c r="AB683" i="34" s="1"/>
  <c r="S683" i="34"/>
  <c r="T683" i="34"/>
  <c r="U683" i="34"/>
  <c r="AC683" i="34"/>
  <c r="AD683" i="34"/>
  <c r="AE683" i="34"/>
  <c r="AF683" i="34"/>
  <c r="AI683" i="34" s="1"/>
  <c r="AG683" i="34"/>
  <c r="AH683" i="34"/>
  <c r="AK683" i="34"/>
  <c r="AR683" i="34" s="1"/>
  <c r="AM683" i="34"/>
  <c r="AO683" i="34"/>
  <c r="AW683" i="34"/>
  <c r="AY683" i="34"/>
  <c r="AZ683" i="34"/>
  <c r="BB683" i="34"/>
  <c r="P684" i="34"/>
  <c r="Q684" i="34" s="1"/>
  <c r="AA684" i="34" s="1"/>
  <c r="S684" i="34"/>
  <c r="T684" i="34"/>
  <c r="U684" i="34"/>
  <c r="AC684" i="34"/>
  <c r="AD684" i="34"/>
  <c r="AE684" i="34"/>
  <c r="AF684" i="34"/>
  <c r="AI684" i="34" s="1"/>
  <c r="AG684" i="34"/>
  <c r="AH684" i="34"/>
  <c r="AK684" i="34"/>
  <c r="AM684" i="34"/>
  <c r="AW684" i="34"/>
  <c r="AY684" i="34"/>
  <c r="AZ684" i="34"/>
  <c r="BB684" i="34"/>
  <c r="P685" i="34"/>
  <c r="S685" i="34"/>
  <c r="T685" i="34"/>
  <c r="U685" i="34"/>
  <c r="AC685" i="34"/>
  <c r="AD685" i="34"/>
  <c r="AE685" i="34"/>
  <c r="AF685" i="34"/>
  <c r="AG685" i="34"/>
  <c r="AH685" i="34"/>
  <c r="AK685" i="34"/>
  <c r="AO685" i="34" s="1"/>
  <c r="AM685" i="34"/>
  <c r="AR685" i="34"/>
  <c r="AW685" i="34"/>
  <c r="AY685" i="34"/>
  <c r="AZ685" i="34"/>
  <c r="BB685" i="34"/>
  <c r="P686" i="34"/>
  <c r="S686" i="34"/>
  <c r="T686" i="34"/>
  <c r="U686" i="34"/>
  <c r="AC686" i="34"/>
  <c r="AD686" i="34"/>
  <c r="AE686" i="34"/>
  <c r="AF686" i="34"/>
  <c r="AI686" i="34" s="1"/>
  <c r="AG686" i="34"/>
  <c r="AH686" i="34"/>
  <c r="AK686" i="34"/>
  <c r="AR686" i="34" s="1"/>
  <c r="AM686" i="34"/>
  <c r="AW686" i="34"/>
  <c r="AY686" i="34"/>
  <c r="AZ686" i="34"/>
  <c r="BB686" i="34"/>
  <c r="P687" i="34"/>
  <c r="Q687" i="34" s="1"/>
  <c r="AA687" i="34" s="1"/>
  <c r="S687" i="34"/>
  <c r="T687" i="34"/>
  <c r="U687" i="34"/>
  <c r="AC687" i="34"/>
  <c r="AD687" i="34"/>
  <c r="AE687" i="34"/>
  <c r="AF687" i="34"/>
  <c r="AG687" i="34"/>
  <c r="AH687" i="34"/>
  <c r="AK687" i="34"/>
  <c r="AM687" i="34"/>
  <c r="AW687" i="34"/>
  <c r="AY687" i="34"/>
  <c r="AZ687" i="34"/>
  <c r="BB687" i="34"/>
  <c r="P688" i="34"/>
  <c r="Q688" i="34" s="1"/>
  <c r="AA688" i="34" s="1"/>
  <c r="S688" i="34"/>
  <c r="T688" i="34"/>
  <c r="U688" i="34"/>
  <c r="AC688" i="34"/>
  <c r="AD688" i="34"/>
  <c r="AE688" i="34"/>
  <c r="AF688" i="34"/>
  <c r="AJ688" i="34" s="1"/>
  <c r="AU688" i="34" s="1"/>
  <c r="AG688" i="34"/>
  <c r="AH688" i="34"/>
  <c r="AK688" i="34"/>
  <c r="AO688" i="34" s="1"/>
  <c r="AM688" i="34"/>
  <c r="AR688" i="34"/>
  <c r="AV688" i="34"/>
  <c r="AW688" i="34"/>
  <c r="AY688" i="34"/>
  <c r="AZ688" i="34"/>
  <c r="BB688" i="34"/>
  <c r="P689" i="34"/>
  <c r="S689" i="34"/>
  <c r="T689" i="34"/>
  <c r="U689" i="34"/>
  <c r="AC689" i="34"/>
  <c r="AD689" i="34"/>
  <c r="AE689" i="34"/>
  <c r="AF689" i="34"/>
  <c r="AG689" i="34"/>
  <c r="AH689" i="34"/>
  <c r="AK689" i="34"/>
  <c r="AM689" i="34"/>
  <c r="AW689" i="34"/>
  <c r="AY689" i="34"/>
  <c r="AZ689" i="34"/>
  <c r="BB689" i="34"/>
  <c r="P690" i="34"/>
  <c r="S690" i="34"/>
  <c r="T690" i="34"/>
  <c r="U690" i="34"/>
  <c r="AC690" i="34"/>
  <c r="AD690" i="34"/>
  <c r="AE690" i="34"/>
  <c r="AF690" i="34"/>
  <c r="AI690" i="34" s="1"/>
  <c r="AG690" i="34"/>
  <c r="AH690" i="34"/>
  <c r="AJ690" i="34"/>
  <c r="AK690" i="34"/>
  <c r="AM690" i="34"/>
  <c r="AW690" i="34"/>
  <c r="AY690" i="34"/>
  <c r="AZ690" i="34"/>
  <c r="BB690" i="34"/>
  <c r="P691" i="34"/>
  <c r="S691" i="34"/>
  <c r="T691" i="34"/>
  <c r="U691" i="34"/>
  <c r="AC691" i="34"/>
  <c r="AD691" i="34"/>
  <c r="AE691" i="34"/>
  <c r="AF691" i="34"/>
  <c r="AG691" i="34"/>
  <c r="AH691" i="34"/>
  <c r="AI691" i="34"/>
  <c r="AJ691" i="34"/>
  <c r="AT691" i="34" s="1"/>
  <c r="AK691" i="34"/>
  <c r="AR691" i="34" s="1"/>
  <c r="AM691" i="34"/>
  <c r="AW691" i="34"/>
  <c r="AY691" i="34"/>
  <c r="AZ691" i="34"/>
  <c r="BB691" i="34"/>
  <c r="P692" i="34"/>
  <c r="R692" i="34" s="1"/>
  <c r="AB692" i="34" s="1"/>
  <c r="S692" i="34"/>
  <c r="T692" i="34"/>
  <c r="U692" i="34"/>
  <c r="AC692" i="34"/>
  <c r="AD692" i="34"/>
  <c r="AE692" i="34"/>
  <c r="AF692" i="34"/>
  <c r="AI692" i="34" s="1"/>
  <c r="AG692" i="34"/>
  <c r="AH692" i="34"/>
  <c r="AJ692" i="34"/>
  <c r="AK692" i="34"/>
  <c r="AM692" i="34"/>
  <c r="AW692" i="34"/>
  <c r="AY692" i="34"/>
  <c r="AZ692" i="34"/>
  <c r="BB692" i="34"/>
  <c r="P693" i="34"/>
  <c r="S693" i="34"/>
  <c r="W693" i="34" s="1"/>
  <c r="T693" i="34"/>
  <c r="X693" i="34" s="1"/>
  <c r="U693" i="34"/>
  <c r="AC693" i="34"/>
  <c r="AD693" i="34"/>
  <c r="AE693" i="34"/>
  <c r="AF693" i="34"/>
  <c r="AI693" i="34" s="1"/>
  <c r="AG693" i="34"/>
  <c r="AH693" i="34"/>
  <c r="AJ693" i="34"/>
  <c r="AK693" i="34"/>
  <c r="AM693" i="34"/>
  <c r="AW693" i="34"/>
  <c r="AY693" i="34"/>
  <c r="AZ693" i="34"/>
  <c r="BB693" i="34"/>
  <c r="P694" i="34"/>
  <c r="S694" i="34"/>
  <c r="T694" i="34"/>
  <c r="U694" i="34"/>
  <c r="AC694" i="34"/>
  <c r="AD694" i="34"/>
  <c r="AE694" i="34"/>
  <c r="AF694" i="34"/>
  <c r="AI694" i="34" s="1"/>
  <c r="AG694" i="34"/>
  <c r="AH694" i="34"/>
  <c r="AK694" i="34"/>
  <c r="AM694" i="34"/>
  <c r="AW694" i="34"/>
  <c r="AY694" i="34"/>
  <c r="AZ694" i="34"/>
  <c r="BA694" i="34"/>
  <c r="BB694" i="34"/>
  <c r="P695" i="34"/>
  <c r="S695" i="34"/>
  <c r="T695" i="34"/>
  <c r="U695" i="34"/>
  <c r="AC695" i="34"/>
  <c r="AD695" i="34"/>
  <c r="AE695" i="34"/>
  <c r="AF695" i="34"/>
  <c r="AJ695" i="34" s="1"/>
  <c r="AG695" i="34"/>
  <c r="AH695" i="34"/>
  <c r="AK695" i="34"/>
  <c r="AM695" i="34"/>
  <c r="AW695" i="34"/>
  <c r="AY695" i="34"/>
  <c r="AZ695" i="34"/>
  <c r="BB695" i="34"/>
  <c r="P696" i="34"/>
  <c r="S696" i="34"/>
  <c r="T696" i="34"/>
  <c r="U696" i="34"/>
  <c r="AC696" i="34"/>
  <c r="AD696" i="34"/>
  <c r="AE696" i="34"/>
  <c r="AF696" i="34"/>
  <c r="AJ696" i="34" s="1"/>
  <c r="AU696" i="34" s="1"/>
  <c r="AG696" i="34"/>
  <c r="AH696" i="34"/>
  <c r="AK696" i="34"/>
  <c r="AM696" i="34"/>
  <c r="AO696" i="34"/>
  <c r="AR696" i="34"/>
  <c r="AW696" i="34"/>
  <c r="AY696" i="34"/>
  <c r="AZ696" i="34"/>
  <c r="BB696" i="34"/>
  <c r="P697" i="34"/>
  <c r="S697" i="34"/>
  <c r="T697" i="34"/>
  <c r="U697" i="34"/>
  <c r="AC697" i="34"/>
  <c r="AD697" i="34"/>
  <c r="AE697" i="34"/>
  <c r="AF697" i="34"/>
  <c r="AI697" i="34" s="1"/>
  <c r="AG697" i="34"/>
  <c r="AH697" i="34"/>
  <c r="AK697" i="34"/>
  <c r="AM697" i="34"/>
  <c r="AW697" i="34"/>
  <c r="AY697" i="34"/>
  <c r="AZ697" i="34"/>
  <c r="BB697" i="34"/>
  <c r="P698" i="34"/>
  <c r="S698" i="34"/>
  <c r="T698" i="34"/>
  <c r="U698" i="34"/>
  <c r="AC698" i="34"/>
  <c r="AD698" i="34"/>
  <c r="AE698" i="34"/>
  <c r="AF698" i="34"/>
  <c r="AI698" i="34" s="1"/>
  <c r="AG698" i="34"/>
  <c r="AH698" i="34"/>
  <c r="AK698" i="34"/>
  <c r="AR698" i="34" s="1"/>
  <c r="AM698" i="34"/>
  <c r="AO698" i="34"/>
  <c r="AW698" i="34"/>
  <c r="AY698" i="34"/>
  <c r="BA698" i="34" s="1"/>
  <c r="AZ698" i="34"/>
  <c r="BB698" i="34"/>
  <c r="P699" i="34"/>
  <c r="Q699" i="34" s="1"/>
  <c r="AA699" i="34" s="1"/>
  <c r="S699" i="34"/>
  <c r="T699" i="34"/>
  <c r="U699" i="34"/>
  <c r="AC699" i="34"/>
  <c r="AD699" i="34"/>
  <c r="AE699" i="34"/>
  <c r="AF699" i="34"/>
  <c r="AG699" i="34"/>
  <c r="AH699" i="34"/>
  <c r="AK699" i="34"/>
  <c r="AR699" i="34" s="1"/>
  <c r="AM699" i="34"/>
  <c r="AW699" i="34"/>
  <c r="AY699" i="34"/>
  <c r="AZ699" i="34"/>
  <c r="BB699" i="34"/>
  <c r="P700" i="34"/>
  <c r="R700" i="34" s="1"/>
  <c r="AB700" i="34" s="1"/>
  <c r="S700" i="34"/>
  <c r="T700" i="34"/>
  <c r="U700" i="34"/>
  <c r="AC700" i="34"/>
  <c r="AD700" i="34"/>
  <c r="AE700" i="34"/>
  <c r="AF700" i="34"/>
  <c r="AI700" i="34" s="1"/>
  <c r="AG700" i="34"/>
  <c r="AH700" i="34"/>
  <c r="AJ700" i="34"/>
  <c r="AT700" i="34" s="1"/>
  <c r="AK700" i="34"/>
  <c r="AM700" i="34"/>
  <c r="AW700" i="34"/>
  <c r="AY700" i="34"/>
  <c r="AZ700" i="34"/>
  <c r="BB700" i="34"/>
  <c r="P701" i="34"/>
  <c r="S701" i="34"/>
  <c r="T701" i="34"/>
  <c r="U701" i="34"/>
  <c r="AC701" i="34"/>
  <c r="AD701" i="34"/>
  <c r="AE701" i="34"/>
  <c r="AF701" i="34"/>
  <c r="AI701" i="34" s="1"/>
  <c r="AG701" i="34"/>
  <c r="AH701" i="34"/>
  <c r="AK701" i="34"/>
  <c r="AO701" i="34" s="1"/>
  <c r="AM701" i="34"/>
  <c r="AW701" i="34"/>
  <c r="AY701" i="34"/>
  <c r="AZ701" i="34"/>
  <c r="BA701" i="34" s="1"/>
  <c r="BB701" i="34"/>
  <c r="P702" i="34"/>
  <c r="S702" i="34"/>
  <c r="T702" i="34"/>
  <c r="U702" i="34"/>
  <c r="AC702" i="34"/>
  <c r="AD702" i="34"/>
  <c r="AE702" i="34"/>
  <c r="AF702" i="34"/>
  <c r="AG702" i="34"/>
  <c r="AH702" i="34"/>
  <c r="AK702" i="34"/>
  <c r="AR702" i="34" s="1"/>
  <c r="AM702" i="34"/>
  <c r="AO702" i="34"/>
  <c r="AW702" i="34"/>
  <c r="AY702" i="34"/>
  <c r="AZ702" i="34"/>
  <c r="BA702" i="34"/>
  <c r="BB702" i="34"/>
  <c r="P703" i="34"/>
  <c r="S703" i="34"/>
  <c r="T703" i="34"/>
  <c r="U703" i="34"/>
  <c r="AC703" i="34"/>
  <c r="AD703" i="34"/>
  <c r="AE703" i="34"/>
  <c r="AF703" i="34"/>
  <c r="AJ703" i="34" s="1"/>
  <c r="AG703" i="34"/>
  <c r="AH703" i="34"/>
  <c r="AK703" i="34"/>
  <c r="AR703" i="34" s="1"/>
  <c r="AM703" i="34"/>
  <c r="AW703" i="34"/>
  <c r="AY703" i="34"/>
  <c r="AZ703" i="34"/>
  <c r="BB703" i="34"/>
  <c r="P704" i="34"/>
  <c r="Q704" i="34" s="1"/>
  <c r="AA704" i="34" s="1"/>
  <c r="S704" i="34"/>
  <c r="T704" i="34"/>
  <c r="U704" i="34"/>
  <c r="AC704" i="34"/>
  <c r="AD704" i="34"/>
  <c r="AE704" i="34"/>
  <c r="AF704" i="34"/>
  <c r="AG704" i="34"/>
  <c r="AH704" i="34"/>
  <c r="AK704" i="34"/>
  <c r="AM704" i="34"/>
  <c r="AO704" i="34"/>
  <c r="AR704" i="34"/>
  <c r="AW704" i="34"/>
  <c r="AY704" i="34"/>
  <c r="AZ704" i="34"/>
  <c r="BB704" i="34"/>
  <c r="P705" i="34"/>
  <c r="S705" i="34"/>
  <c r="T705" i="34"/>
  <c r="U705" i="34"/>
  <c r="AC705" i="34"/>
  <c r="AD705" i="34"/>
  <c r="AE705" i="34"/>
  <c r="AF705" i="34"/>
  <c r="AG705" i="34"/>
  <c r="AH705" i="34"/>
  <c r="AK705" i="34"/>
  <c r="AM705" i="34"/>
  <c r="AW705" i="34"/>
  <c r="AY705" i="34"/>
  <c r="AZ705" i="34"/>
  <c r="BB705" i="34"/>
  <c r="P706" i="34"/>
  <c r="S706" i="34"/>
  <c r="T706" i="34"/>
  <c r="U706" i="34"/>
  <c r="AC706" i="34"/>
  <c r="AD706" i="34"/>
  <c r="AE706" i="34"/>
  <c r="AF706" i="34"/>
  <c r="AI706" i="34" s="1"/>
  <c r="AG706" i="34"/>
  <c r="AH706" i="34"/>
  <c r="AK706" i="34"/>
  <c r="AR706" i="34" s="1"/>
  <c r="AM706" i="34"/>
  <c r="AW706" i="34"/>
  <c r="AY706" i="34"/>
  <c r="BA706" i="34" s="1"/>
  <c r="AZ706" i="34"/>
  <c r="BB706" i="34"/>
  <c r="P707" i="34"/>
  <c r="S707" i="34"/>
  <c r="T707" i="34"/>
  <c r="U707" i="34"/>
  <c r="AC707" i="34"/>
  <c r="AD707" i="34"/>
  <c r="AE707" i="34"/>
  <c r="AF707" i="34"/>
  <c r="AJ707" i="34" s="1"/>
  <c r="AT707" i="34" s="1"/>
  <c r="AG707" i="34"/>
  <c r="AH707" i="34"/>
  <c r="AK707" i="34"/>
  <c r="AM707" i="34"/>
  <c r="AV707" i="34"/>
  <c r="AW707" i="34"/>
  <c r="AY707" i="34"/>
  <c r="AZ707" i="34"/>
  <c r="BB707" i="34"/>
  <c r="P708" i="34"/>
  <c r="Q708" i="34" s="1"/>
  <c r="AA708" i="34" s="1"/>
  <c r="S708" i="34"/>
  <c r="T708" i="34"/>
  <c r="U708" i="34"/>
  <c r="AC708" i="34"/>
  <c r="AD708" i="34"/>
  <c r="AE708" i="34"/>
  <c r="AF708" i="34"/>
  <c r="AG708" i="34"/>
  <c r="AH708" i="34"/>
  <c r="AK708" i="34"/>
  <c r="AO708" i="34" s="1"/>
  <c r="AM708" i="34"/>
  <c r="AW708" i="34"/>
  <c r="AY708" i="34"/>
  <c r="AZ708" i="34"/>
  <c r="BB708" i="34"/>
  <c r="P709" i="34"/>
  <c r="S709" i="34"/>
  <c r="T709" i="34"/>
  <c r="U709" i="34"/>
  <c r="AC709" i="34"/>
  <c r="AD709" i="34"/>
  <c r="AE709" i="34"/>
  <c r="AF709" i="34"/>
  <c r="AI709" i="34" s="1"/>
  <c r="AG709" i="34"/>
  <c r="AH709" i="34"/>
  <c r="AK709" i="34"/>
  <c r="AM709" i="34"/>
  <c r="AW709" i="34"/>
  <c r="AY709" i="34"/>
  <c r="BA709" i="34" s="1"/>
  <c r="AZ709" i="34"/>
  <c r="BB709" i="34"/>
  <c r="P710" i="34"/>
  <c r="S710" i="34"/>
  <c r="T710" i="34"/>
  <c r="U710" i="34"/>
  <c r="AC710" i="34"/>
  <c r="AD710" i="34"/>
  <c r="AE710" i="34"/>
  <c r="AF710" i="34"/>
  <c r="AI710" i="34" s="1"/>
  <c r="AG710" i="34"/>
  <c r="AH710" i="34"/>
  <c r="AK710" i="34"/>
  <c r="AR710" i="34" s="1"/>
  <c r="AM710" i="34"/>
  <c r="AW710" i="34"/>
  <c r="AY710" i="34"/>
  <c r="AZ710" i="34"/>
  <c r="BA710" i="34"/>
  <c r="BB710" i="34"/>
  <c r="P711" i="34"/>
  <c r="S711" i="34"/>
  <c r="T711" i="34"/>
  <c r="U711" i="34"/>
  <c r="AC711" i="34"/>
  <c r="AD711" i="34"/>
  <c r="AE711" i="34"/>
  <c r="AF711" i="34"/>
  <c r="AI711" i="34" s="1"/>
  <c r="AG711" i="34"/>
  <c r="AH711" i="34"/>
  <c r="AJ711" i="34"/>
  <c r="AV711" i="34" s="1"/>
  <c r="AK711" i="34"/>
  <c r="AR711" i="34" s="1"/>
  <c r="AM711" i="34"/>
  <c r="AO711" i="34"/>
  <c r="AU711" i="34"/>
  <c r="AW711" i="34"/>
  <c r="AY711" i="34"/>
  <c r="BA711" i="34" s="1"/>
  <c r="AZ711" i="34"/>
  <c r="BB711" i="34"/>
  <c r="P712" i="34"/>
  <c r="R712" i="34" s="1"/>
  <c r="AB712" i="34" s="1"/>
  <c r="S712" i="34"/>
  <c r="T712" i="34"/>
  <c r="U712" i="34"/>
  <c r="AC712" i="34"/>
  <c r="AD712" i="34"/>
  <c r="AE712" i="34"/>
  <c r="AF712" i="34"/>
  <c r="AG712" i="34"/>
  <c r="AH712" i="34"/>
  <c r="AK712" i="34"/>
  <c r="AR712" i="34" s="1"/>
  <c r="AM712" i="34"/>
  <c r="AO712" i="34"/>
  <c r="AW712" i="34"/>
  <c r="AY712" i="34"/>
  <c r="AZ712" i="34"/>
  <c r="BB712" i="34"/>
  <c r="P713" i="34"/>
  <c r="S713" i="34"/>
  <c r="T713" i="34"/>
  <c r="U713" i="34"/>
  <c r="AC713" i="34"/>
  <c r="AD713" i="34"/>
  <c r="AE713" i="34"/>
  <c r="AF713" i="34"/>
  <c r="AI713" i="34" s="1"/>
  <c r="AG713" i="34"/>
  <c r="AH713" i="34"/>
  <c r="AK713" i="34"/>
  <c r="AO713" i="34" s="1"/>
  <c r="AM713" i="34"/>
  <c r="AW713" i="34"/>
  <c r="AY713" i="34"/>
  <c r="AZ713" i="34"/>
  <c r="BA713" i="34"/>
  <c r="BB713" i="34"/>
  <c r="P714" i="34"/>
  <c r="S714" i="34"/>
  <c r="T714" i="34"/>
  <c r="U714" i="34"/>
  <c r="AC714" i="34"/>
  <c r="AD714" i="34"/>
  <c r="AE714" i="34"/>
  <c r="AF714" i="34"/>
  <c r="AI714" i="34" s="1"/>
  <c r="AG714" i="34"/>
  <c r="AH714" i="34"/>
  <c r="AJ714" i="34"/>
  <c r="AK714" i="34"/>
  <c r="AR714" i="34" s="1"/>
  <c r="AM714" i="34"/>
  <c r="AW714" i="34"/>
  <c r="AY714" i="34"/>
  <c r="AZ714" i="34"/>
  <c r="BB714" i="34"/>
  <c r="P715" i="34"/>
  <c r="S715" i="34"/>
  <c r="T715" i="34"/>
  <c r="U715" i="34"/>
  <c r="AC715" i="34"/>
  <c r="AD715" i="34"/>
  <c r="AE715" i="34"/>
  <c r="AF715" i="34"/>
  <c r="AI715" i="34" s="1"/>
  <c r="AG715" i="34"/>
  <c r="AH715" i="34"/>
  <c r="AK715" i="34"/>
  <c r="AR715" i="34" s="1"/>
  <c r="AM715" i="34"/>
  <c r="AW715" i="34"/>
  <c r="AY715" i="34"/>
  <c r="AZ715" i="34"/>
  <c r="BB715" i="34"/>
  <c r="P716" i="34"/>
  <c r="S716" i="34"/>
  <c r="T716" i="34"/>
  <c r="U716" i="34"/>
  <c r="AC716" i="34"/>
  <c r="AD716" i="34"/>
  <c r="AE716" i="34"/>
  <c r="AF716" i="34"/>
  <c r="AG716" i="34"/>
  <c r="AH716" i="34"/>
  <c r="AK716" i="34"/>
  <c r="AO716" i="34" s="1"/>
  <c r="AM716" i="34"/>
  <c r="AR716" i="34"/>
  <c r="AW716" i="34"/>
  <c r="AY716" i="34"/>
  <c r="AZ716" i="34"/>
  <c r="BB716" i="34"/>
  <c r="P717" i="34"/>
  <c r="S717" i="34"/>
  <c r="T717" i="34"/>
  <c r="U717" i="34"/>
  <c r="AC717" i="34"/>
  <c r="AD717" i="34"/>
  <c r="AE717" i="34"/>
  <c r="AF717" i="34"/>
  <c r="AG717" i="34"/>
  <c r="AH717" i="34"/>
  <c r="AI717" i="34"/>
  <c r="AJ717" i="34"/>
  <c r="AT717" i="34" s="1"/>
  <c r="AK717" i="34"/>
  <c r="AR717" i="34" s="1"/>
  <c r="AM717" i="34"/>
  <c r="AW717" i="34"/>
  <c r="AY717" i="34"/>
  <c r="AZ717" i="34"/>
  <c r="BB717" i="34"/>
  <c r="P718" i="34"/>
  <c r="Q718" i="34" s="1"/>
  <c r="AA718" i="34" s="1"/>
  <c r="S718" i="34"/>
  <c r="T718" i="34"/>
  <c r="U718" i="34"/>
  <c r="AC718" i="34"/>
  <c r="AD718" i="34"/>
  <c r="AE718" i="34"/>
  <c r="AF718" i="34"/>
  <c r="AI718" i="34" s="1"/>
  <c r="AG718" i="34"/>
  <c r="AH718" i="34"/>
  <c r="AJ718" i="34"/>
  <c r="AT718" i="34" s="1"/>
  <c r="AK718" i="34"/>
  <c r="AR718" i="34" s="1"/>
  <c r="AM718" i="34"/>
  <c r="AW718" i="34"/>
  <c r="AY718" i="34"/>
  <c r="AZ718" i="34"/>
  <c r="BB718" i="34"/>
  <c r="P719" i="34"/>
  <c r="S719" i="34"/>
  <c r="T719" i="34"/>
  <c r="U719" i="34"/>
  <c r="AC719" i="34"/>
  <c r="AD719" i="34"/>
  <c r="AE719" i="34"/>
  <c r="AF719" i="34"/>
  <c r="AJ719" i="34" s="1"/>
  <c r="AG719" i="34"/>
  <c r="AH719" i="34"/>
  <c r="AK719" i="34"/>
  <c r="AR719" i="34" s="1"/>
  <c r="AM719" i="34"/>
  <c r="AW719" i="34"/>
  <c r="AY719" i="34"/>
  <c r="AZ719" i="34"/>
  <c r="BB719" i="34"/>
  <c r="P720" i="34"/>
  <c r="Q720" i="34" s="1"/>
  <c r="AA720" i="34" s="1"/>
  <c r="S720" i="34"/>
  <c r="T720" i="34"/>
  <c r="U720" i="34"/>
  <c r="AC720" i="34"/>
  <c r="AD720" i="34"/>
  <c r="AE720" i="34"/>
  <c r="AF720" i="34"/>
  <c r="AI720" i="34" s="1"/>
  <c r="AG720" i="34"/>
  <c r="AH720" i="34"/>
  <c r="AK720" i="34"/>
  <c r="AO720" i="34" s="1"/>
  <c r="AM720" i="34"/>
  <c r="AW720" i="34"/>
  <c r="AY720" i="34"/>
  <c r="AZ720" i="34"/>
  <c r="BB720" i="34"/>
  <c r="P721" i="34"/>
  <c r="R721" i="34" s="1"/>
  <c r="AB721" i="34" s="1"/>
  <c r="S721" i="34"/>
  <c r="T721" i="34"/>
  <c r="U721" i="34"/>
  <c r="AC721" i="34"/>
  <c r="AD721" i="34"/>
  <c r="AE721" i="34"/>
  <c r="AF721" i="34"/>
  <c r="AI721" i="34" s="1"/>
  <c r="AG721" i="34"/>
  <c r="AH721" i="34"/>
  <c r="AK721" i="34"/>
  <c r="AO721" i="34" s="1"/>
  <c r="AM721" i="34"/>
  <c r="AW721" i="34"/>
  <c r="AY721" i="34"/>
  <c r="AZ721" i="34"/>
  <c r="BB721" i="34"/>
  <c r="P722" i="34"/>
  <c r="S722" i="34"/>
  <c r="T722" i="34"/>
  <c r="U722" i="34"/>
  <c r="AC722" i="34"/>
  <c r="AD722" i="34"/>
  <c r="AE722" i="34"/>
  <c r="AF722" i="34"/>
  <c r="AI722" i="34" s="1"/>
  <c r="AG722" i="34"/>
  <c r="AH722" i="34"/>
  <c r="AK722" i="34"/>
  <c r="AR722" i="34" s="1"/>
  <c r="AM722" i="34"/>
  <c r="AO722" i="34"/>
  <c r="AW722" i="34"/>
  <c r="AY722" i="34"/>
  <c r="AZ722" i="34"/>
  <c r="BB722" i="34"/>
  <c r="P723" i="34"/>
  <c r="R723" i="34" s="1"/>
  <c r="AB723" i="34" s="1"/>
  <c r="S723" i="34"/>
  <c r="T723" i="34"/>
  <c r="U723" i="34"/>
  <c r="AC723" i="34"/>
  <c r="AD723" i="34"/>
  <c r="AE723" i="34"/>
  <c r="AF723" i="34"/>
  <c r="AI723" i="34" s="1"/>
  <c r="AG723" i="34"/>
  <c r="AH723" i="34"/>
  <c r="AK723" i="34"/>
  <c r="AR723" i="34" s="1"/>
  <c r="AM723" i="34"/>
  <c r="AW723" i="34"/>
  <c r="AY723" i="34"/>
  <c r="AZ723" i="34"/>
  <c r="BB723" i="34"/>
  <c r="P724" i="34"/>
  <c r="Q724" i="34" s="1"/>
  <c r="AA724" i="34" s="1"/>
  <c r="S724" i="34"/>
  <c r="T724" i="34"/>
  <c r="U724" i="34"/>
  <c r="AC724" i="34"/>
  <c r="AD724" i="34"/>
  <c r="AE724" i="34"/>
  <c r="AF724" i="34"/>
  <c r="AI724" i="34" s="1"/>
  <c r="AG724" i="34"/>
  <c r="AH724" i="34"/>
  <c r="AK724" i="34"/>
  <c r="AO724" i="34" s="1"/>
  <c r="AM724" i="34"/>
  <c r="AW724" i="34"/>
  <c r="AY724" i="34"/>
  <c r="BA724" i="34" s="1"/>
  <c r="AZ724" i="34"/>
  <c r="BB724" i="34"/>
  <c r="P725" i="34"/>
  <c r="S725" i="34"/>
  <c r="T725" i="34"/>
  <c r="U725" i="34"/>
  <c r="AC725" i="34"/>
  <c r="AD725" i="34"/>
  <c r="AE725" i="34"/>
  <c r="AF725" i="34"/>
  <c r="AJ725" i="34" s="1"/>
  <c r="AT725" i="34" s="1"/>
  <c r="AG725" i="34"/>
  <c r="AH725" i="34"/>
  <c r="AI725" i="34"/>
  <c r="AK725" i="34"/>
  <c r="AM725" i="34"/>
  <c r="AQ725" i="34"/>
  <c r="AV725" i="34"/>
  <c r="AW725" i="34"/>
  <c r="AY725" i="34"/>
  <c r="AZ725" i="34"/>
  <c r="BB725" i="34"/>
  <c r="P726" i="34"/>
  <c r="S726" i="34"/>
  <c r="T726" i="34"/>
  <c r="U726" i="34"/>
  <c r="AC726" i="34"/>
  <c r="AD726" i="34"/>
  <c r="AE726" i="34"/>
  <c r="AF726" i="34"/>
  <c r="AI726" i="34" s="1"/>
  <c r="AG726" i="34"/>
  <c r="AH726" i="34"/>
  <c r="AK726" i="34"/>
  <c r="AO726" i="34" s="1"/>
  <c r="AM726" i="34"/>
  <c r="AW726" i="34"/>
  <c r="AY726" i="34"/>
  <c r="AZ726" i="34"/>
  <c r="BB726" i="34"/>
  <c r="P727" i="34"/>
  <c r="S727" i="34"/>
  <c r="T727" i="34"/>
  <c r="U727" i="34"/>
  <c r="AC727" i="34"/>
  <c r="AD727" i="34"/>
  <c r="AE727" i="34"/>
  <c r="AF727" i="34"/>
  <c r="AI727" i="34" s="1"/>
  <c r="AG727" i="34"/>
  <c r="AH727" i="34"/>
  <c r="AK727" i="34"/>
  <c r="AO727" i="34" s="1"/>
  <c r="AM727" i="34"/>
  <c r="AW727" i="34"/>
  <c r="AY727" i="34"/>
  <c r="AZ727" i="34"/>
  <c r="BA727" i="34"/>
  <c r="BB727" i="34"/>
  <c r="P728" i="34"/>
  <c r="S728" i="34"/>
  <c r="T728" i="34"/>
  <c r="U728" i="34"/>
  <c r="AC728" i="34"/>
  <c r="AD728" i="34"/>
  <c r="AE728" i="34"/>
  <c r="AF728" i="34"/>
  <c r="AI728" i="34" s="1"/>
  <c r="AG728" i="34"/>
  <c r="AH728" i="34"/>
  <c r="AK728" i="34"/>
  <c r="AO728" i="34" s="1"/>
  <c r="AM728" i="34"/>
  <c r="AR728" i="34"/>
  <c r="AW728" i="34"/>
  <c r="AY728" i="34"/>
  <c r="AZ728" i="34"/>
  <c r="BB728" i="34"/>
  <c r="P729" i="34"/>
  <c r="R729" i="34" s="1"/>
  <c r="AB729" i="34" s="1"/>
  <c r="S729" i="34"/>
  <c r="T729" i="34"/>
  <c r="U729" i="34"/>
  <c r="AC729" i="34"/>
  <c r="AD729" i="34"/>
  <c r="AN729" i="34" s="1"/>
  <c r="AE729" i="34"/>
  <c r="AF729" i="34"/>
  <c r="AI729" i="34" s="1"/>
  <c r="AG729" i="34"/>
  <c r="AH729" i="34"/>
  <c r="AJ729" i="34"/>
  <c r="AQ729" i="34" s="1"/>
  <c r="AK729" i="34"/>
  <c r="AR729" i="34" s="1"/>
  <c r="AM729" i="34"/>
  <c r="AW729" i="34"/>
  <c r="AY729" i="34"/>
  <c r="AZ729" i="34"/>
  <c r="BB729" i="34"/>
  <c r="P730" i="34"/>
  <c r="Q730" i="34" s="1"/>
  <c r="AA730" i="34" s="1"/>
  <c r="S730" i="34"/>
  <c r="T730" i="34"/>
  <c r="U730" i="34"/>
  <c r="AC730" i="34"/>
  <c r="AD730" i="34"/>
  <c r="AE730" i="34"/>
  <c r="AF730" i="34"/>
  <c r="AI730" i="34" s="1"/>
  <c r="AG730" i="34"/>
  <c r="AH730" i="34"/>
  <c r="AJ730" i="34"/>
  <c r="AT730" i="34" s="1"/>
  <c r="AK730" i="34"/>
  <c r="AR730" i="34" s="1"/>
  <c r="AM730" i="34"/>
  <c r="AW730" i="34"/>
  <c r="AY730" i="34"/>
  <c r="AZ730" i="34"/>
  <c r="BB730" i="34"/>
  <c r="P731" i="34"/>
  <c r="S731" i="34"/>
  <c r="T731" i="34"/>
  <c r="U731" i="34"/>
  <c r="AC731" i="34"/>
  <c r="AD731" i="34"/>
  <c r="AE731" i="34"/>
  <c r="AF731" i="34"/>
  <c r="AJ731" i="34" s="1"/>
  <c r="AG731" i="34"/>
  <c r="AH731" i="34"/>
  <c r="AI731" i="34"/>
  <c r="AK731" i="34"/>
  <c r="AO731" i="34" s="1"/>
  <c r="AM731" i="34"/>
  <c r="AW731" i="34"/>
  <c r="AY731" i="34"/>
  <c r="AZ731" i="34"/>
  <c r="BA731" i="34" s="1"/>
  <c r="BB731" i="34"/>
  <c r="P732" i="34"/>
  <c r="Q732" i="34" s="1"/>
  <c r="AA732" i="34" s="1"/>
  <c r="S732" i="34"/>
  <c r="T732" i="34"/>
  <c r="U732" i="34"/>
  <c r="AC732" i="34"/>
  <c r="AD732" i="34"/>
  <c r="AE732" i="34"/>
  <c r="AF732" i="34"/>
  <c r="AI732" i="34" s="1"/>
  <c r="AG732" i="34"/>
  <c r="AH732" i="34"/>
  <c r="AK732" i="34"/>
  <c r="AR732" i="34" s="1"/>
  <c r="AM732" i="34"/>
  <c r="AO732" i="34"/>
  <c r="AW732" i="34"/>
  <c r="AY732" i="34"/>
  <c r="AZ732" i="34"/>
  <c r="BB732" i="34"/>
  <c r="P733" i="34"/>
  <c r="R733" i="34" s="1"/>
  <c r="AB733" i="34" s="1"/>
  <c r="S733" i="34"/>
  <c r="T733" i="34"/>
  <c r="U733" i="34"/>
  <c r="AC733" i="34"/>
  <c r="AD733" i="34"/>
  <c r="AE733" i="34"/>
  <c r="AF733" i="34"/>
  <c r="AI733" i="34" s="1"/>
  <c r="AG733" i="34"/>
  <c r="AH733" i="34"/>
  <c r="AK733" i="34"/>
  <c r="AR733" i="34" s="1"/>
  <c r="AM733" i="34"/>
  <c r="AO733" i="34"/>
  <c r="AW733" i="34"/>
  <c r="AY733" i="34"/>
  <c r="AZ733" i="34"/>
  <c r="BB733" i="34"/>
  <c r="P734" i="34"/>
  <c r="Q734" i="34" s="1"/>
  <c r="AA734" i="34" s="1"/>
  <c r="S734" i="34"/>
  <c r="T734" i="34"/>
  <c r="U734" i="34"/>
  <c r="AC734" i="34"/>
  <c r="AD734" i="34"/>
  <c r="AE734" i="34"/>
  <c r="AF734" i="34"/>
  <c r="AI734" i="34" s="1"/>
  <c r="AG734" i="34"/>
  <c r="AH734" i="34"/>
  <c r="AK734" i="34"/>
  <c r="AO734" i="34" s="1"/>
  <c r="AM734" i="34"/>
  <c r="AW734" i="34"/>
  <c r="AY734" i="34"/>
  <c r="AZ734" i="34"/>
  <c r="BB734" i="34"/>
  <c r="P735" i="34"/>
  <c r="S735" i="34"/>
  <c r="T735" i="34"/>
  <c r="U735" i="34"/>
  <c r="AC735" i="34"/>
  <c r="AD735" i="34"/>
  <c r="AE735" i="34"/>
  <c r="AF735" i="34"/>
  <c r="AI735" i="34" s="1"/>
  <c r="AG735" i="34"/>
  <c r="AH735" i="34"/>
  <c r="AK735" i="34"/>
  <c r="AM735" i="34"/>
  <c r="AW735" i="34"/>
  <c r="AY735" i="34"/>
  <c r="AZ735" i="34"/>
  <c r="BA735" i="34"/>
  <c r="BB735" i="34"/>
  <c r="P736" i="34"/>
  <c r="Q736" i="34" s="1"/>
  <c r="AA736" i="34" s="1"/>
  <c r="S736" i="34"/>
  <c r="T736" i="34"/>
  <c r="U736" i="34"/>
  <c r="AC736" i="34"/>
  <c r="AD736" i="34"/>
  <c r="AE736" i="34"/>
  <c r="AF736" i="34"/>
  <c r="AI736" i="34" s="1"/>
  <c r="AG736" i="34"/>
  <c r="AH736" i="34"/>
  <c r="AK736" i="34"/>
  <c r="AM736" i="34"/>
  <c r="AO736" i="34"/>
  <c r="AR736" i="34"/>
  <c r="AW736" i="34"/>
  <c r="AY736" i="34"/>
  <c r="AZ736" i="34"/>
  <c r="BB736" i="34"/>
  <c r="P737" i="34"/>
  <c r="R737" i="34"/>
  <c r="AB737" i="34" s="1"/>
  <c r="S737" i="34"/>
  <c r="T737" i="34"/>
  <c r="U737" i="34"/>
  <c r="AC737" i="34"/>
  <c r="AD737" i="34"/>
  <c r="AE737" i="34"/>
  <c r="AF737" i="34"/>
  <c r="AI737" i="34" s="1"/>
  <c r="AG737" i="34"/>
  <c r="AH737" i="34"/>
  <c r="AJ737" i="34"/>
  <c r="AQ737" i="34" s="1"/>
  <c r="AK737" i="34"/>
  <c r="AR737" i="34" s="1"/>
  <c r="AM737" i="34"/>
  <c r="AW737" i="34"/>
  <c r="AY737" i="34"/>
  <c r="AZ737" i="34"/>
  <c r="BB737" i="34"/>
  <c r="P738" i="34"/>
  <c r="S738" i="34"/>
  <c r="T738" i="34"/>
  <c r="U738" i="34"/>
  <c r="AC738" i="34"/>
  <c r="AD738" i="34"/>
  <c r="AE738" i="34"/>
  <c r="AF738" i="34"/>
  <c r="AG738" i="34"/>
  <c r="AH738" i="34"/>
  <c r="AK738" i="34"/>
  <c r="AR738" i="34" s="1"/>
  <c r="AM738" i="34"/>
  <c r="AO738" i="34"/>
  <c r="AW738" i="34"/>
  <c r="AY738" i="34"/>
  <c r="BA738" i="34" s="1"/>
  <c r="AZ738" i="34"/>
  <c r="BB738" i="34"/>
  <c r="P739" i="34"/>
  <c r="S739" i="34"/>
  <c r="T739" i="34"/>
  <c r="U739" i="34"/>
  <c r="AC739" i="34"/>
  <c r="AD739" i="34"/>
  <c r="AE739" i="34"/>
  <c r="AF739" i="34"/>
  <c r="AG739" i="34"/>
  <c r="AH739" i="34"/>
  <c r="AI739" i="34"/>
  <c r="AJ739" i="34"/>
  <c r="AT739" i="34" s="1"/>
  <c r="AK739" i="34"/>
  <c r="AO739" i="34" s="1"/>
  <c r="AM739" i="34"/>
  <c r="AW739" i="34"/>
  <c r="AY739" i="34"/>
  <c r="AZ739" i="34"/>
  <c r="BB739" i="34"/>
  <c r="P740" i="34"/>
  <c r="Q740" i="34" s="1"/>
  <c r="AA740" i="34" s="1"/>
  <c r="S740" i="34"/>
  <c r="T740" i="34"/>
  <c r="U740" i="34"/>
  <c r="AC740" i="34"/>
  <c r="AD740" i="34"/>
  <c r="AE740" i="34"/>
  <c r="AF740" i="34"/>
  <c r="AI740" i="34" s="1"/>
  <c r="AG740" i="34"/>
  <c r="AH740" i="34"/>
  <c r="AK740" i="34"/>
  <c r="AR740" i="34" s="1"/>
  <c r="AM740" i="34"/>
  <c r="AO740" i="34"/>
  <c r="AW740" i="34"/>
  <c r="AY740" i="34"/>
  <c r="AZ740" i="34"/>
  <c r="BA740" i="34" s="1"/>
  <c r="BB740" i="34"/>
  <c r="P741" i="34"/>
  <c r="S741" i="34"/>
  <c r="T741" i="34"/>
  <c r="U741" i="34"/>
  <c r="AC741" i="34"/>
  <c r="AD741" i="34"/>
  <c r="AE741" i="34"/>
  <c r="AF741" i="34"/>
  <c r="AI741" i="34" s="1"/>
  <c r="AG741" i="34"/>
  <c r="AH741" i="34"/>
  <c r="AK741" i="34"/>
  <c r="AR741" i="34" s="1"/>
  <c r="AM741" i="34"/>
  <c r="AO741" i="34"/>
  <c r="AW741" i="34"/>
  <c r="AY741" i="34"/>
  <c r="AZ741" i="34"/>
  <c r="BB741" i="34"/>
  <c r="P742" i="34"/>
  <c r="S742" i="34"/>
  <c r="T742" i="34"/>
  <c r="U742" i="34"/>
  <c r="AC742" i="34"/>
  <c r="AD742" i="34"/>
  <c r="AE742" i="34"/>
  <c r="AF742" i="34"/>
  <c r="AI742" i="34" s="1"/>
  <c r="AG742" i="34"/>
  <c r="AH742" i="34"/>
  <c r="AK742" i="34"/>
  <c r="AO742" i="34" s="1"/>
  <c r="AM742" i="34"/>
  <c r="AR742" i="34"/>
  <c r="AW742" i="34"/>
  <c r="AY742" i="34"/>
  <c r="AZ742" i="34"/>
  <c r="BB742" i="34"/>
  <c r="P743" i="34"/>
  <c r="S743" i="34"/>
  <c r="T743" i="34"/>
  <c r="U743" i="34"/>
  <c r="AC743" i="34"/>
  <c r="AD743" i="34"/>
  <c r="AE743" i="34"/>
  <c r="AF743" i="34"/>
  <c r="AI743" i="34" s="1"/>
  <c r="AG743" i="34"/>
  <c r="AH743" i="34"/>
  <c r="AJ743" i="34"/>
  <c r="AT743" i="34" s="1"/>
  <c r="AK743" i="34"/>
  <c r="AO743" i="34" s="1"/>
  <c r="AM743" i="34"/>
  <c r="AW743" i="34"/>
  <c r="AY743" i="34"/>
  <c r="BA743" i="34" s="1"/>
  <c r="AZ743" i="34"/>
  <c r="BB743" i="34"/>
  <c r="P744" i="34"/>
  <c r="Q744" i="34" s="1"/>
  <c r="AA744" i="34" s="1"/>
  <c r="S744" i="34"/>
  <c r="T744" i="34"/>
  <c r="U744" i="34"/>
  <c r="AC744" i="34"/>
  <c r="AD744" i="34"/>
  <c r="AE744" i="34"/>
  <c r="AF744" i="34"/>
  <c r="AI744" i="34" s="1"/>
  <c r="AG744" i="34"/>
  <c r="AH744" i="34"/>
  <c r="AJ744" i="34"/>
  <c r="AK744" i="34"/>
  <c r="AO744" i="34" s="1"/>
  <c r="AM744" i="34"/>
  <c r="AW744" i="34"/>
  <c r="AY744" i="34"/>
  <c r="AZ744" i="34"/>
  <c r="BB744" i="34"/>
  <c r="P745" i="34"/>
  <c r="R745" i="34" s="1"/>
  <c r="AB745" i="34" s="1"/>
  <c r="S745" i="34"/>
  <c r="T745" i="34"/>
  <c r="U745" i="34"/>
  <c r="AC745" i="34"/>
  <c r="AD745" i="34"/>
  <c r="AE745" i="34"/>
  <c r="AF745" i="34"/>
  <c r="AI745" i="34" s="1"/>
  <c r="AG745" i="34"/>
  <c r="AH745" i="34"/>
  <c r="AK745" i="34"/>
  <c r="AR745" i="34" s="1"/>
  <c r="AM745" i="34"/>
  <c r="AW745" i="34"/>
  <c r="AY745" i="34"/>
  <c r="AZ745" i="34"/>
  <c r="BB745" i="34"/>
  <c r="P746" i="34"/>
  <c r="Q746" i="34" s="1"/>
  <c r="AA746" i="34" s="1"/>
  <c r="S746" i="34"/>
  <c r="T746" i="34"/>
  <c r="U746" i="34"/>
  <c r="Y746" i="34" s="1"/>
  <c r="AC746" i="34"/>
  <c r="AD746" i="34"/>
  <c r="AE746" i="34"/>
  <c r="AF746" i="34"/>
  <c r="AI746" i="34" s="1"/>
  <c r="AG746" i="34"/>
  <c r="AH746" i="34"/>
  <c r="AK746" i="34"/>
  <c r="AR746" i="34" s="1"/>
  <c r="AM746" i="34"/>
  <c r="AO746" i="34"/>
  <c r="AW746" i="34"/>
  <c r="AY746" i="34"/>
  <c r="BA746" i="34" s="1"/>
  <c r="AZ746" i="34"/>
  <c r="BB746" i="34"/>
  <c r="P747" i="34"/>
  <c r="S747" i="34"/>
  <c r="T747" i="34"/>
  <c r="U747" i="34"/>
  <c r="AC747" i="34"/>
  <c r="AD747" i="34"/>
  <c r="AE747" i="34"/>
  <c r="AF747" i="34"/>
  <c r="AG747" i="34"/>
  <c r="AH747" i="34"/>
  <c r="AI747" i="34"/>
  <c r="AJ747" i="34"/>
  <c r="AT747" i="34" s="1"/>
  <c r="AK747" i="34"/>
  <c r="AO747" i="34" s="1"/>
  <c r="AM747" i="34"/>
  <c r="AV747" i="34"/>
  <c r="AW747" i="34"/>
  <c r="AY747" i="34"/>
  <c r="AZ747" i="34"/>
  <c r="BB747" i="34"/>
  <c r="P748" i="34"/>
  <c r="Q748" i="34" s="1"/>
  <c r="AA748" i="34" s="1"/>
  <c r="S748" i="34"/>
  <c r="T748" i="34"/>
  <c r="U748" i="34"/>
  <c r="AC748" i="34"/>
  <c r="AD748" i="34"/>
  <c r="AE748" i="34"/>
  <c r="AF748" i="34"/>
  <c r="AI748" i="34" s="1"/>
  <c r="AG748" i="34"/>
  <c r="AH748" i="34"/>
  <c r="AK748" i="34"/>
  <c r="AO748" i="34" s="1"/>
  <c r="AM748" i="34"/>
  <c r="AW748" i="34"/>
  <c r="AY748" i="34"/>
  <c r="AZ748" i="34"/>
  <c r="BB748" i="34"/>
  <c r="P749" i="34"/>
  <c r="R749" i="34" s="1"/>
  <c r="AB749" i="34" s="1"/>
  <c r="S749" i="34"/>
  <c r="T749" i="34"/>
  <c r="U749" i="34"/>
  <c r="AC749" i="34"/>
  <c r="AD749" i="34"/>
  <c r="AE749" i="34"/>
  <c r="AF749" i="34"/>
  <c r="AJ749" i="34" s="1"/>
  <c r="AG749" i="34"/>
  <c r="AH749" i="34"/>
  <c r="AI749" i="34"/>
  <c r="AK749" i="34"/>
  <c r="AR749" i="34" s="1"/>
  <c r="AM749" i="34"/>
  <c r="AW749" i="34"/>
  <c r="AY749" i="34"/>
  <c r="BA749" i="34" s="1"/>
  <c r="AZ749" i="34"/>
  <c r="BB749" i="34"/>
  <c r="P750" i="34"/>
  <c r="R750" i="34" s="1"/>
  <c r="AB750" i="34" s="1"/>
  <c r="S750" i="34"/>
  <c r="T750" i="34"/>
  <c r="U750" i="34"/>
  <c r="AC750" i="34"/>
  <c r="AD750" i="34"/>
  <c r="AE750" i="34"/>
  <c r="AF750" i="34"/>
  <c r="AI750" i="34" s="1"/>
  <c r="AG750" i="34"/>
  <c r="AH750" i="34"/>
  <c r="AK750" i="34"/>
  <c r="AO750" i="34" s="1"/>
  <c r="AM750" i="34"/>
  <c r="AW750" i="34"/>
  <c r="AY750" i="34"/>
  <c r="AZ750" i="34"/>
  <c r="BB750" i="34"/>
  <c r="P751" i="34"/>
  <c r="S751" i="34"/>
  <c r="T751" i="34"/>
  <c r="U751" i="34"/>
  <c r="AC751" i="34"/>
  <c r="AD751" i="34"/>
  <c r="AE751" i="34"/>
  <c r="AF751" i="34"/>
  <c r="AI751" i="34" s="1"/>
  <c r="AG751" i="34"/>
  <c r="AH751" i="34"/>
  <c r="AK751" i="34"/>
  <c r="AO751" i="34" s="1"/>
  <c r="AM751" i="34"/>
  <c r="AW751" i="34"/>
  <c r="AY751" i="34"/>
  <c r="AZ751" i="34"/>
  <c r="BB751" i="34"/>
  <c r="P752" i="34"/>
  <c r="Q752" i="34" s="1"/>
  <c r="AA752" i="34" s="1"/>
  <c r="S752" i="34"/>
  <c r="T752" i="34"/>
  <c r="U752" i="34"/>
  <c r="AC752" i="34"/>
  <c r="AD752" i="34"/>
  <c r="AE752" i="34"/>
  <c r="AF752" i="34"/>
  <c r="AI752" i="34" s="1"/>
  <c r="AG752" i="34"/>
  <c r="AH752" i="34"/>
  <c r="AK752" i="34"/>
  <c r="AO752" i="34" s="1"/>
  <c r="AM752" i="34"/>
  <c r="AR752" i="34"/>
  <c r="AW752" i="34"/>
  <c r="AY752" i="34"/>
  <c r="AZ752" i="34"/>
  <c r="BB752" i="34"/>
  <c r="P753" i="34"/>
  <c r="R753" i="34" s="1"/>
  <c r="AB753" i="34" s="1"/>
  <c r="S753" i="34"/>
  <c r="T753" i="34"/>
  <c r="U753" i="34"/>
  <c r="AC753" i="34"/>
  <c r="AD753" i="34"/>
  <c r="AE753" i="34"/>
  <c r="AF753" i="34"/>
  <c r="AI753" i="34" s="1"/>
  <c r="AG753" i="34"/>
  <c r="AH753" i="34"/>
  <c r="AK753" i="34"/>
  <c r="AR753" i="34" s="1"/>
  <c r="AM753" i="34"/>
  <c r="AW753" i="34"/>
  <c r="AY753" i="34"/>
  <c r="AZ753" i="34"/>
  <c r="BB753" i="34"/>
  <c r="P754" i="34"/>
  <c r="S754" i="34"/>
  <c r="T754" i="34"/>
  <c r="U754" i="34"/>
  <c r="AC754" i="34"/>
  <c r="AD754" i="34"/>
  <c r="AE754" i="34"/>
  <c r="AF754" i="34"/>
  <c r="AI754" i="34" s="1"/>
  <c r="AG754" i="34"/>
  <c r="AH754" i="34"/>
  <c r="AJ754" i="34"/>
  <c r="AT754" i="34" s="1"/>
  <c r="AK754" i="34"/>
  <c r="AO754" i="34" s="1"/>
  <c r="AM754" i="34"/>
  <c r="AW754" i="34"/>
  <c r="AY754" i="34"/>
  <c r="AZ754" i="34"/>
  <c r="BB754" i="34"/>
  <c r="P755" i="34"/>
  <c r="S755" i="34"/>
  <c r="T755" i="34"/>
  <c r="U755" i="34"/>
  <c r="AC755" i="34"/>
  <c r="AD755" i="34"/>
  <c r="AE755" i="34"/>
  <c r="AF755" i="34"/>
  <c r="AG755" i="34"/>
  <c r="AH755" i="34"/>
  <c r="AK755" i="34"/>
  <c r="AM755" i="34"/>
  <c r="AW755" i="34"/>
  <c r="AY755" i="34"/>
  <c r="AZ755" i="34"/>
  <c r="BB755" i="34"/>
  <c r="P756" i="34"/>
  <c r="Q756" i="34" s="1"/>
  <c r="AA756" i="34" s="1"/>
  <c r="S756" i="34"/>
  <c r="T756" i="34"/>
  <c r="U756" i="34"/>
  <c r="AC756" i="34"/>
  <c r="AD756" i="34"/>
  <c r="AE756" i="34"/>
  <c r="AF756" i="34"/>
  <c r="AI756" i="34" s="1"/>
  <c r="AG756" i="34"/>
  <c r="AH756" i="34"/>
  <c r="AK756" i="34"/>
  <c r="AO756" i="34" s="1"/>
  <c r="AM756" i="34"/>
  <c r="AW756" i="34"/>
  <c r="AY756" i="34"/>
  <c r="AZ756" i="34"/>
  <c r="BB756" i="34"/>
  <c r="P757" i="34"/>
  <c r="R757" i="34" s="1"/>
  <c r="AB757" i="34" s="1"/>
  <c r="S757" i="34"/>
  <c r="T757" i="34"/>
  <c r="U757" i="34"/>
  <c r="AC757" i="34"/>
  <c r="AD757" i="34"/>
  <c r="AE757" i="34"/>
  <c r="AF757" i="34"/>
  <c r="AJ757" i="34" s="1"/>
  <c r="AG757" i="34"/>
  <c r="AH757" i="34"/>
  <c r="AK757" i="34"/>
  <c r="AR757" i="34" s="1"/>
  <c r="AM757" i="34"/>
  <c r="AW757" i="34"/>
  <c r="AY757" i="34"/>
  <c r="BA757" i="34" s="1"/>
  <c r="AZ757" i="34"/>
  <c r="BB757" i="34"/>
  <c r="P758" i="34"/>
  <c r="Q758" i="34" s="1"/>
  <c r="AA758" i="34" s="1"/>
  <c r="S758" i="34"/>
  <c r="T758" i="34"/>
  <c r="U758" i="34"/>
  <c r="AC758" i="34"/>
  <c r="AD758" i="34"/>
  <c r="AE758" i="34"/>
  <c r="AF758" i="34"/>
  <c r="AI758" i="34" s="1"/>
  <c r="AG758" i="34"/>
  <c r="AH758" i="34"/>
  <c r="AK758" i="34"/>
  <c r="AO758" i="34" s="1"/>
  <c r="AM758" i="34"/>
  <c r="AW758" i="34"/>
  <c r="AY758" i="34"/>
  <c r="AZ758" i="34"/>
  <c r="BB758" i="34"/>
  <c r="P759" i="34"/>
  <c r="S759" i="34"/>
  <c r="T759" i="34"/>
  <c r="U759" i="34"/>
  <c r="AC759" i="34"/>
  <c r="AD759" i="34"/>
  <c r="AE759" i="34"/>
  <c r="AF759" i="34"/>
  <c r="AI759" i="34" s="1"/>
  <c r="AG759" i="34"/>
  <c r="AH759" i="34"/>
  <c r="AK759" i="34"/>
  <c r="AO759" i="34" s="1"/>
  <c r="AM759" i="34"/>
  <c r="AW759" i="34"/>
  <c r="AY759" i="34"/>
  <c r="AZ759" i="34"/>
  <c r="BA759" i="34"/>
  <c r="BB759" i="34"/>
  <c r="P760" i="34"/>
  <c r="S760" i="34"/>
  <c r="T760" i="34"/>
  <c r="U760" i="34"/>
  <c r="AC760" i="34"/>
  <c r="AD760" i="34"/>
  <c r="AE760" i="34"/>
  <c r="AF760" i="34"/>
  <c r="AG760" i="34"/>
  <c r="AH760" i="34"/>
  <c r="AK760" i="34"/>
  <c r="AO760" i="34" s="1"/>
  <c r="AM760" i="34"/>
  <c r="AR760" i="34"/>
  <c r="AW760" i="34"/>
  <c r="AY760" i="34"/>
  <c r="AZ760" i="34"/>
  <c r="BB760" i="34"/>
  <c r="P761" i="34"/>
  <c r="R761" i="34" s="1"/>
  <c r="AB761" i="34" s="1"/>
  <c r="S761" i="34"/>
  <c r="T761" i="34"/>
  <c r="U761" i="34"/>
  <c r="AC761" i="34"/>
  <c r="AD761" i="34"/>
  <c r="AE761" i="34"/>
  <c r="AF761" i="34"/>
  <c r="AI761" i="34" s="1"/>
  <c r="AG761" i="34"/>
  <c r="AH761" i="34"/>
  <c r="AJ761" i="34"/>
  <c r="AQ761" i="34" s="1"/>
  <c r="AK761" i="34"/>
  <c r="AR761" i="34" s="1"/>
  <c r="AM761" i="34"/>
  <c r="AW761" i="34"/>
  <c r="AY761" i="34"/>
  <c r="AZ761" i="34"/>
  <c r="BB761" i="34"/>
  <c r="P762" i="34"/>
  <c r="Q762" i="34" s="1"/>
  <c r="AA762" i="34" s="1"/>
  <c r="S762" i="34"/>
  <c r="T762" i="34"/>
  <c r="U762" i="34"/>
  <c r="AC762" i="34"/>
  <c r="AD762" i="34"/>
  <c r="AE762" i="34"/>
  <c r="AF762" i="34"/>
  <c r="AI762" i="34" s="1"/>
  <c r="AG762" i="34"/>
  <c r="AH762" i="34"/>
  <c r="AJ762" i="34"/>
  <c r="AT762" i="34" s="1"/>
  <c r="AK762" i="34"/>
  <c r="AM762" i="34"/>
  <c r="AW762" i="34"/>
  <c r="AY762" i="34"/>
  <c r="AZ762" i="34"/>
  <c r="BB762" i="34"/>
  <c r="P763" i="34"/>
  <c r="S763" i="34"/>
  <c r="T763" i="34"/>
  <c r="U763" i="34"/>
  <c r="AC763" i="34"/>
  <c r="AD763" i="34"/>
  <c r="AE763" i="34"/>
  <c r="AF763" i="34"/>
  <c r="AJ763" i="34" s="1"/>
  <c r="AG763" i="34"/>
  <c r="AH763" i="34"/>
  <c r="AK763" i="34"/>
  <c r="AO763" i="34" s="1"/>
  <c r="AM763" i="34"/>
  <c r="AW763" i="34"/>
  <c r="AY763" i="34"/>
  <c r="AZ763" i="34"/>
  <c r="BA763" i="34" s="1"/>
  <c r="BB763" i="34"/>
  <c r="P764" i="34"/>
  <c r="Q764" i="34" s="1"/>
  <c r="AA764" i="34" s="1"/>
  <c r="S764" i="34"/>
  <c r="T764" i="34"/>
  <c r="U764" i="34"/>
  <c r="AC764" i="34"/>
  <c r="AD764" i="34"/>
  <c r="AE764" i="34"/>
  <c r="AF764" i="34"/>
  <c r="AI764" i="34" s="1"/>
  <c r="AG764" i="34"/>
  <c r="AH764" i="34"/>
  <c r="AK764" i="34"/>
  <c r="AR764" i="34" s="1"/>
  <c r="AM764" i="34"/>
  <c r="AO764" i="34"/>
  <c r="AW764" i="34"/>
  <c r="AY764" i="34"/>
  <c r="AZ764" i="34"/>
  <c r="BB764" i="34"/>
  <c r="P765" i="34"/>
  <c r="R765" i="34" s="1"/>
  <c r="AB765" i="34" s="1"/>
  <c r="S765" i="34"/>
  <c r="T765" i="34"/>
  <c r="U765" i="34"/>
  <c r="AC765" i="34"/>
  <c r="AD765" i="34"/>
  <c r="AE765" i="34"/>
  <c r="AF765" i="34"/>
  <c r="AI765" i="34" s="1"/>
  <c r="AG765" i="34"/>
  <c r="AH765" i="34"/>
  <c r="AJ765" i="34"/>
  <c r="AU765" i="34" s="1"/>
  <c r="AK765" i="34"/>
  <c r="AR765" i="34" s="1"/>
  <c r="AM765" i="34"/>
  <c r="AW765" i="34"/>
  <c r="AY765" i="34"/>
  <c r="AZ765" i="34"/>
  <c r="BB765" i="34"/>
  <c r="P766" i="34"/>
  <c r="Q766" i="34" s="1"/>
  <c r="AA766" i="34" s="1"/>
  <c r="S766" i="34"/>
  <c r="T766" i="34"/>
  <c r="U766" i="34"/>
  <c r="AC766" i="34"/>
  <c r="AD766" i="34"/>
  <c r="AE766" i="34"/>
  <c r="AF766" i="34"/>
  <c r="AI766" i="34" s="1"/>
  <c r="AG766" i="34"/>
  <c r="AH766" i="34"/>
  <c r="AK766" i="34"/>
  <c r="AO766" i="34" s="1"/>
  <c r="AM766" i="34"/>
  <c r="AW766" i="34"/>
  <c r="AY766" i="34"/>
  <c r="AZ766" i="34"/>
  <c r="BB766" i="34"/>
  <c r="P767" i="34"/>
  <c r="S767" i="34"/>
  <c r="T767" i="34"/>
  <c r="U767" i="34"/>
  <c r="AC767" i="34"/>
  <c r="AD767" i="34"/>
  <c r="AE767" i="34"/>
  <c r="AF767" i="34"/>
  <c r="AG767" i="34"/>
  <c r="AH767" i="34"/>
  <c r="AK767" i="34"/>
  <c r="AM767" i="34"/>
  <c r="AW767" i="34"/>
  <c r="AY767" i="34"/>
  <c r="BA767" i="34" s="1"/>
  <c r="AZ767" i="34"/>
  <c r="BB767" i="34"/>
  <c r="P768" i="34"/>
  <c r="Q768" i="34" s="1"/>
  <c r="AA768" i="34" s="1"/>
  <c r="S768" i="34"/>
  <c r="T768" i="34"/>
  <c r="U768" i="34"/>
  <c r="AC768" i="34"/>
  <c r="AD768" i="34"/>
  <c r="AE768" i="34"/>
  <c r="AF768" i="34"/>
  <c r="AI768" i="34" s="1"/>
  <c r="AG768" i="34"/>
  <c r="AH768" i="34"/>
  <c r="AJ768" i="34"/>
  <c r="AQ768" i="34" s="1"/>
  <c r="AK768" i="34"/>
  <c r="AR768" i="34" s="1"/>
  <c r="AM768" i="34"/>
  <c r="AO768" i="34"/>
  <c r="AW768" i="34"/>
  <c r="AY768" i="34"/>
  <c r="AZ768" i="34"/>
  <c r="BB768" i="34"/>
  <c r="P769" i="34"/>
  <c r="R769" i="34" s="1"/>
  <c r="AB769" i="34" s="1"/>
  <c r="S769" i="34"/>
  <c r="T769" i="34"/>
  <c r="U769" i="34"/>
  <c r="AC769" i="34"/>
  <c r="AD769" i="34"/>
  <c r="AE769" i="34"/>
  <c r="AF769" i="34"/>
  <c r="AI769" i="34" s="1"/>
  <c r="AG769" i="34"/>
  <c r="AH769" i="34"/>
  <c r="AK769" i="34"/>
  <c r="AR769" i="34" s="1"/>
  <c r="AM769" i="34"/>
  <c r="AW769" i="34"/>
  <c r="AY769" i="34"/>
  <c r="AZ769" i="34"/>
  <c r="BB769" i="34"/>
  <c r="P770" i="34"/>
  <c r="Q770" i="34" s="1"/>
  <c r="AA770" i="34" s="1"/>
  <c r="S770" i="34"/>
  <c r="T770" i="34"/>
  <c r="U770" i="34"/>
  <c r="AC770" i="34"/>
  <c r="AD770" i="34"/>
  <c r="AE770" i="34"/>
  <c r="AF770" i="34"/>
  <c r="AI770" i="34" s="1"/>
  <c r="AG770" i="34"/>
  <c r="AH770" i="34"/>
  <c r="AK770" i="34"/>
  <c r="AR770" i="34" s="1"/>
  <c r="AM770" i="34"/>
  <c r="AO770" i="34"/>
  <c r="AW770" i="34"/>
  <c r="AY770" i="34"/>
  <c r="AZ770" i="34"/>
  <c r="BB770" i="34"/>
  <c r="P771" i="34"/>
  <c r="S771" i="34"/>
  <c r="T771" i="34"/>
  <c r="U771" i="34"/>
  <c r="AC771" i="34"/>
  <c r="AD771" i="34"/>
  <c r="AE771" i="34"/>
  <c r="AF771" i="34"/>
  <c r="AG771" i="34"/>
  <c r="AH771" i="34"/>
  <c r="AI771" i="34"/>
  <c r="AJ771" i="34"/>
  <c r="AK771" i="34"/>
  <c r="AO771" i="34" s="1"/>
  <c r="AM771" i="34"/>
  <c r="AW771" i="34"/>
  <c r="AY771" i="34"/>
  <c r="AZ771" i="34"/>
  <c r="BB771" i="34"/>
  <c r="P772" i="34"/>
  <c r="Q772" i="34" s="1"/>
  <c r="AA772" i="34" s="1"/>
  <c r="S772" i="34"/>
  <c r="T772" i="34"/>
  <c r="U772" i="34"/>
  <c r="AC772" i="34"/>
  <c r="AD772" i="34"/>
  <c r="AE772" i="34"/>
  <c r="AF772" i="34"/>
  <c r="AI772" i="34" s="1"/>
  <c r="AG772" i="34"/>
  <c r="AH772" i="34"/>
  <c r="AK772" i="34"/>
  <c r="AR772" i="34" s="1"/>
  <c r="AM772" i="34"/>
  <c r="AO772" i="34"/>
  <c r="AW772" i="34"/>
  <c r="AY772" i="34"/>
  <c r="AZ772" i="34"/>
  <c r="BB772" i="34"/>
  <c r="P773" i="34"/>
  <c r="S773" i="34"/>
  <c r="T773" i="34"/>
  <c r="U773" i="34"/>
  <c r="AC773" i="34"/>
  <c r="AD773" i="34"/>
  <c r="AE773" i="34"/>
  <c r="AF773" i="34"/>
  <c r="AI773" i="34" s="1"/>
  <c r="AG773" i="34"/>
  <c r="AH773" i="34"/>
  <c r="AJ773" i="34"/>
  <c r="AQ773" i="34" s="1"/>
  <c r="AK773" i="34"/>
  <c r="AR773" i="34" s="1"/>
  <c r="AM773" i="34"/>
  <c r="AW773" i="34"/>
  <c r="AY773" i="34"/>
  <c r="AZ773" i="34"/>
  <c r="BB773" i="34"/>
  <c r="P774" i="34"/>
  <c r="Q774" i="34" s="1"/>
  <c r="AA774" i="34" s="1"/>
  <c r="S774" i="34"/>
  <c r="T774" i="34"/>
  <c r="U774" i="34"/>
  <c r="AC774" i="34"/>
  <c r="AD774" i="34"/>
  <c r="AE774" i="34"/>
  <c r="AF774" i="34"/>
  <c r="AI774" i="34" s="1"/>
  <c r="AG774" i="34"/>
  <c r="AH774" i="34"/>
  <c r="AK774" i="34"/>
  <c r="AO774" i="34" s="1"/>
  <c r="AM774" i="34"/>
  <c r="AR774" i="34"/>
  <c r="AW774" i="34"/>
  <c r="AY774" i="34"/>
  <c r="AZ774" i="34"/>
  <c r="BB774" i="34"/>
  <c r="P775" i="34"/>
  <c r="S775" i="34"/>
  <c r="T775" i="34"/>
  <c r="U775" i="34"/>
  <c r="AC775" i="34"/>
  <c r="AD775" i="34"/>
  <c r="AE775" i="34"/>
  <c r="AF775" i="34"/>
  <c r="AI775" i="34" s="1"/>
  <c r="AG775" i="34"/>
  <c r="AH775" i="34"/>
  <c r="AJ775" i="34"/>
  <c r="AT775" i="34" s="1"/>
  <c r="AK775" i="34"/>
  <c r="AO775" i="34" s="1"/>
  <c r="AM775" i="34"/>
  <c r="AW775" i="34"/>
  <c r="AY775" i="34"/>
  <c r="AZ775" i="34"/>
  <c r="BB775" i="34"/>
  <c r="P776" i="34"/>
  <c r="Q776" i="34" s="1"/>
  <c r="AA776" i="34" s="1"/>
  <c r="S776" i="34"/>
  <c r="T776" i="34"/>
  <c r="U776" i="34"/>
  <c r="AC776" i="34"/>
  <c r="AD776" i="34"/>
  <c r="AE776" i="34"/>
  <c r="AF776" i="34"/>
  <c r="AI776" i="34" s="1"/>
  <c r="AG776" i="34"/>
  <c r="AH776" i="34"/>
  <c r="AK776" i="34"/>
  <c r="AO776" i="34" s="1"/>
  <c r="AM776" i="34"/>
  <c r="AR776" i="34"/>
  <c r="AW776" i="34"/>
  <c r="AY776" i="34"/>
  <c r="AZ776" i="34"/>
  <c r="BB776" i="34"/>
  <c r="P777" i="34"/>
  <c r="R777" i="34" s="1"/>
  <c r="AB777" i="34" s="1"/>
  <c r="S777" i="34"/>
  <c r="T777" i="34"/>
  <c r="U777" i="34"/>
  <c r="AC777" i="34"/>
  <c r="AD777" i="34"/>
  <c r="AE777" i="34"/>
  <c r="AF777" i="34"/>
  <c r="AI777" i="34" s="1"/>
  <c r="AG777" i="34"/>
  <c r="AH777" i="34"/>
  <c r="AK777" i="34"/>
  <c r="AR777" i="34" s="1"/>
  <c r="AM777" i="34"/>
  <c r="AW777" i="34"/>
  <c r="AY777" i="34"/>
  <c r="AZ777" i="34"/>
  <c r="BB777" i="34"/>
  <c r="P778" i="34"/>
  <c r="Q778" i="34" s="1"/>
  <c r="AA778" i="34" s="1"/>
  <c r="S778" i="34"/>
  <c r="T778" i="34"/>
  <c r="U778" i="34"/>
  <c r="AC778" i="34"/>
  <c r="AD778" i="34"/>
  <c r="AE778" i="34"/>
  <c r="AF778" i="34"/>
  <c r="AI778" i="34" s="1"/>
  <c r="AG778" i="34"/>
  <c r="AH778" i="34"/>
  <c r="AJ778" i="34"/>
  <c r="AT778" i="34" s="1"/>
  <c r="AK778" i="34"/>
  <c r="AO778" i="34" s="1"/>
  <c r="AM778" i="34"/>
  <c r="AW778" i="34"/>
  <c r="AY778" i="34"/>
  <c r="BA778" i="34" s="1"/>
  <c r="AZ778" i="34"/>
  <c r="BB778" i="34"/>
  <c r="P779" i="34"/>
  <c r="S779" i="34"/>
  <c r="T779" i="34"/>
  <c r="U779" i="34"/>
  <c r="AC779" i="34"/>
  <c r="AD779" i="34"/>
  <c r="AE779" i="34"/>
  <c r="AF779" i="34"/>
  <c r="AI779" i="34" s="1"/>
  <c r="AG779" i="34"/>
  <c r="AH779" i="34"/>
  <c r="AK779" i="34"/>
  <c r="AO779" i="34" s="1"/>
  <c r="AM779" i="34"/>
  <c r="AW779" i="34"/>
  <c r="AY779" i="34"/>
  <c r="AZ779" i="34"/>
  <c r="BB779" i="34"/>
  <c r="P780" i="34"/>
  <c r="Q780" i="34" s="1"/>
  <c r="AA780" i="34" s="1"/>
  <c r="S780" i="34"/>
  <c r="T780" i="34"/>
  <c r="U780" i="34"/>
  <c r="AC780" i="34"/>
  <c r="AD780" i="34"/>
  <c r="AE780" i="34"/>
  <c r="AF780" i="34"/>
  <c r="AI780" i="34" s="1"/>
  <c r="AG780" i="34"/>
  <c r="AH780" i="34"/>
  <c r="AK780" i="34"/>
  <c r="AM780" i="34"/>
  <c r="AW780" i="34"/>
  <c r="AY780" i="34"/>
  <c r="AZ780" i="34"/>
  <c r="BA780" i="34" s="1"/>
  <c r="BB780" i="34"/>
  <c r="P781" i="34"/>
  <c r="R781" i="34" s="1"/>
  <c r="AB781" i="34" s="1"/>
  <c r="S781" i="34"/>
  <c r="T781" i="34"/>
  <c r="U781" i="34"/>
  <c r="AC781" i="34"/>
  <c r="AD781" i="34"/>
  <c r="AE781" i="34"/>
  <c r="AF781" i="34"/>
  <c r="AJ781" i="34" s="1"/>
  <c r="AG781" i="34"/>
  <c r="AH781" i="34"/>
  <c r="AI781" i="34"/>
  <c r="AK781" i="34"/>
  <c r="AM781" i="34"/>
  <c r="AW781" i="34"/>
  <c r="AY781" i="34"/>
  <c r="BA781" i="34" s="1"/>
  <c r="AZ781" i="34"/>
  <c r="BB781" i="34"/>
  <c r="P782" i="34"/>
  <c r="R782" i="34" s="1"/>
  <c r="AB782" i="34" s="1"/>
  <c r="S782" i="34"/>
  <c r="T782" i="34"/>
  <c r="U782" i="34"/>
  <c r="AC782" i="34"/>
  <c r="AD782" i="34"/>
  <c r="AE782" i="34"/>
  <c r="AF782" i="34"/>
  <c r="AG782" i="34"/>
  <c r="AH782" i="34"/>
  <c r="AK782" i="34"/>
  <c r="AO782" i="34" s="1"/>
  <c r="AM782" i="34"/>
  <c r="AW782" i="34"/>
  <c r="AY782" i="34"/>
  <c r="AZ782" i="34"/>
  <c r="BB782" i="34"/>
  <c r="P783" i="34"/>
  <c r="S783" i="34"/>
  <c r="T783" i="34"/>
  <c r="U783" i="34"/>
  <c r="AC783" i="34"/>
  <c r="AD783" i="34"/>
  <c r="AE783" i="34"/>
  <c r="AF783" i="34"/>
  <c r="AI783" i="34" s="1"/>
  <c r="AG783" i="34"/>
  <c r="AH783" i="34"/>
  <c r="AK783" i="34"/>
  <c r="AO783" i="34" s="1"/>
  <c r="AM783" i="34"/>
  <c r="AW783" i="34"/>
  <c r="AY783" i="34"/>
  <c r="AZ783" i="34"/>
  <c r="BB783" i="34"/>
  <c r="P784" i="34"/>
  <c r="Q784" i="34" s="1"/>
  <c r="AA784" i="34" s="1"/>
  <c r="S784" i="34"/>
  <c r="T784" i="34"/>
  <c r="U784" i="34"/>
  <c r="AC784" i="34"/>
  <c r="AD784" i="34"/>
  <c r="AE784" i="34"/>
  <c r="AF784" i="34"/>
  <c r="AI784" i="34" s="1"/>
  <c r="AG784" i="34"/>
  <c r="AH784" i="34"/>
  <c r="AK784" i="34"/>
  <c r="AO784" i="34" s="1"/>
  <c r="AM784" i="34"/>
  <c r="AR784" i="34"/>
  <c r="AW784" i="34"/>
  <c r="AY784" i="34"/>
  <c r="AZ784" i="34"/>
  <c r="BB784" i="34"/>
  <c r="P785" i="34"/>
  <c r="R785" i="34" s="1"/>
  <c r="AB785" i="34" s="1"/>
  <c r="S785" i="34"/>
  <c r="T785" i="34"/>
  <c r="U785" i="34"/>
  <c r="AC785" i="34"/>
  <c r="AD785" i="34"/>
  <c r="AE785" i="34"/>
  <c r="AF785" i="34"/>
  <c r="AG785" i="34"/>
  <c r="AH785" i="34"/>
  <c r="AK785" i="34"/>
  <c r="AR785" i="34" s="1"/>
  <c r="AM785" i="34"/>
  <c r="AW785" i="34"/>
  <c r="AY785" i="34"/>
  <c r="AZ785" i="34"/>
  <c r="BB785" i="34"/>
  <c r="P786" i="34"/>
  <c r="S786" i="34"/>
  <c r="T786" i="34"/>
  <c r="U786" i="34"/>
  <c r="AC786" i="34"/>
  <c r="AD786" i="34"/>
  <c r="AE786" i="34"/>
  <c r="AF786" i="34"/>
  <c r="AI786" i="34" s="1"/>
  <c r="AG786" i="34"/>
  <c r="AH786" i="34"/>
  <c r="AJ786" i="34"/>
  <c r="AV786" i="34" s="1"/>
  <c r="AK786" i="34"/>
  <c r="AO786" i="34" s="1"/>
  <c r="AM786" i="34"/>
  <c r="AW786" i="34"/>
  <c r="AY786" i="34"/>
  <c r="AZ786" i="34"/>
  <c r="BB786" i="34"/>
  <c r="P787" i="34"/>
  <c r="X787" i="34" s="1"/>
  <c r="S787" i="34"/>
  <c r="T787" i="34"/>
  <c r="U787" i="34"/>
  <c r="AC787" i="34"/>
  <c r="AD787" i="34"/>
  <c r="AE787" i="34"/>
  <c r="AF787" i="34"/>
  <c r="AJ787" i="34" s="1"/>
  <c r="AG787" i="34"/>
  <c r="AH787" i="34"/>
  <c r="AK787" i="34"/>
  <c r="AM787" i="34"/>
  <c r="AW787" i="34"/>
  <c r="AY787" i="34"/>
  <c r="AZ787" i="34"/>
  <c r="BB787" i="34"/>
  <c r="P788" i="34"/>
  <c r="Q788" i="34" s="1"/>
  <c r="AA788" i="34" s="1"/>
  <c r="S788" i="34"/>
  <c r="T788" i="34"/>
  <c r="U788" i="34"/>
  <c r="AC788" i="34"/>
  <c r="AD788" i="34"/>
  <c r="AE788" i="34"/>
  <c r="AF788" i="34"/>
  <c r="AG788" i="34"/>
  <c r="AH788" i="34"/>
  <c r="AK788" i="34"/>
  <c r="AO788" i="34" s="1"/>
  <c r="AM788" i="34"/>
  <c r="AW788" i="34"/>
  <c r="AY788" i="34"/>
  <c r="AZ788" i="34"/>
  <c r="BB788" i="34"/>
  <c r="P789" i="34"/>
  <c r="R789" i="34" s="1"/>
  <c r="AB789" i="34" s="1"/>
  <c r="S789" i="34"/>
  <c r="T789" i="34"/>
  <c r="U789" i="34"/>
  <c r="AC789" i="34"/>
  <c r="AD789" i="34"/>
  <c r="AE789" i="34"/>
  <c r="AF789" i="34"/>
  <c r="AJ789" i="34" s="1"/>
  <c r="AG789" i="34"/>
  <c r="AH789" i="34"/>
  <c r="AI789" i="34"/>
  <c r="AK789" i="34"/>
  <c r="AR789" i="34" s="1"/>
  <c r="AM789" i="34"/>
  <c r="AV789" i="34"/>
  <c r="AW789" i="34"/>
  <c r="AY789" i="34"/>
  <c r="AZ789" i="34"/>
  <c r="BB789" i="34"/>
  <c r="P790" i="34"/>
  <c r="Q790" i="34" s="1"/>
  <c r="AA790" i="34" s="1"/>
  <c r="R790" i="34"/>
  <c r="AB790" i="34" s="1"/>
  <c r="S790" i="34"/>
  <c r="T790" i="34"/>
  <c r="U790" i="34"/>
  <c r="AC790" i="34"/>
  <c r="AD790" i="34"/>
  <c r="AE790" i="34"/>
  <c r="AF790" i="34"/>
  <c r="AI790" i="34" s="1"/>
  <c r="AG790" i="34"/>
  <c r="AH790" i="34"/>
  <c r="AK790" i="34"/>
  <c r="AM790" i="34"/>
  <c r="AW790" i="34"/>
  <c r="AY790" i="34"/>
  <c r="AZ790" i="34"/>
  <c r="BB790" i="34"/>
  <c r="P791" i="34"/>
  <c r="S791" i="34"/>
  <c r="T791" i="34"/>
  <c r="U791" i="34"/>
  <c r="AC791" i="34"/>
  <c r="AD791" i="34"/>
  <c r="AE791" i="34"/>
  <c r="AF791" i="34"/>
  <c r="AG791" i="34"/>
  <c r="AH791" i="34"/>
  <c r="AK791" i="34"/>
  <c r="AO791" i="34" s="1"/>
  <c r="AM791" i="34"/>
  <c r="AW791" i="34"/>
  <c r="AY791" i="34"/>
  <c r="BA791" i="34" s="1"/>
  <c r="AZ791" i="34"/>
  <c r="BB791" i="34"/>
  <c r="P792" i="34"/>
  <c r="S792" i="34"/>
  <c r="T792" i="34"/>
  <c r="U792" i="34"/>
  <c r="AC792" i="34"/>
  <c r="AD792" i="34"/>
  <c r="AE792" i="34"/>
  <c r="AF792" i="34"/>
  <c r="AI792" i="34" s="1"/>
  <c r="AG792" i="34"/>
  <c r="AH792" i="34"/>
  <c r="AJ792" i="34"/>
  <c r="AK792" i="34"/>
  <c r="AO792" i="34" s="1"/>
  <c r="AM792" i="34"/>
  <c r="AR792" i="34"/>
  <c r="AW792" i="34"/>
  <c r="AY792" i="34"/>
  <c r="AZ792" i="34"/>
  <c r="BB792" i="34"/>
  <c r="P793" i="34"/>
  <c r="R793" i="34" s="1"/>
  <c r="AB793" i="34" s="1"/>
  <c r="S793" i="34"/>
  <c r="T793" i="34"/>
  <c r="U793" i="34"/>
  <c r="AC793" i="34"/>
  <c r="AD793" i="34"/>
  <c r="AE793" i="34"/>
  <c r="AF793" i="34"/>
  <c r="AI793" i="34" s="1"/>
  <c r="AG793" i="34"/>
  <c r="AH793" i="34"/>
  <c r="AK793" i="34"/>
  <c r="AR793" i="34" s="1"/>
  <c r="AM793" i="34"/>
  <c r="AW793" i="34"/>
  <c r="AY793" i="34"/>
  <c r="AZ793" i="34"/>
  <c r="BB793" i="34"/>
  <c r="P794" i="34"/>
  <c r="S794" i="34"/>
  <c r="T794" i="34"/>
  <c r="U794" i="34"/>
  <c r="AC794" i="34"/>
  <c r="AD794" i="34"/>
  <c r="AE794" i="34"/>
  <c r="AF794" i="34"/>
  <c r="AI794" i="34" s="1"/>
  <c r="AG794" i="34"/>
  <c r="AH794" i="34"/>
  <c r="AJ794" i="34"/>
  <c r="AV794" i="34" s="1"/>
  <c r="AK794" i="34"/>
  <c r="AR794" i="34" s="1"/>
  <c r="AM794" i="34"/>
  <c r="AW794" i="34"/>
  <c r="AY794" i="34"/>
  <c r="AZ794" i="34"/>
  <c r="BB794" i="34"/>
  <c r="P795" i="34"/>
  <c r="S795" i="34"/>
  <c r="T795" i="34"/>
  <c r="U795" i="34"/>
  <c r="AC795" i="34"/>
  <c r="AD795" i="34"/>
  <c r="AE795" i="34"/>
  <c r="AF795" i="34"/>
  <c r="AJ795" i="34" s="1"/>
  <c r="AU795" i="34" s="1"/>
  <c r="AG795" i="34"/>
  <c r="AH795" i="34"/>
  <c r="AK795" i="34"/>
  <c r="AM795" i="34"/>
  <c r="AW795" i="34"/>
  <c r="AY795" i="34"/>
  <c r="AZ795" i="34"/>
  <c r="BA795" i="34" s="1"/>
  <c r="BB795" i="34"/>
  <c r="P796" i="34"/>
  <c r="Q796" i="34" s="1"/>
  <c r="AA796" i="34" s="1"/>
  <c r="S796" i="34"/>
  <c r="W796" i="34" s="1"/>
  <c r="T796" i="34"/>
  <c r="U796" i="34"/>
  <c r="AC796" i="34"/>
  <c r="AD796" i="34"/>
  <c r="AE796" i="34"/>
  <c r="AF796" i="34"/>
  <c r="AG796" i="34"/>
  <c r="AH796" i="34"/>
  <c r="AK796" i="34"/>
  <c r="AR796" i="34" s="1"/>
  <c r="AM796" i="34"/>
  <c r="AO796" i="34"/>
  <c r="AW796" i="34"/>
  <c r="AY796" i="34"/>
  <c r="AZ796" i="34"/>
  <c r="BB796" i="34"/>
  <c r="P797" i="34"/>
  <c r="S797" i="34"/>
  <c r="T797" i="34"/>
  <c r="U797" i="34"/>
  <c r="AC797" i="34"/>
  <c r="AD797" i="34"/>
  <c r="AE797" i="34"/>
  <c r="AF797" i="34"/>
  <c r="AG797" i="34"/>
  <c r="AH797" i="34"/>
  <c r="AI797" i="34"/>
  <c r="AJ797" i="34"/>
  <c r="AU797" i="34" s="1"/>
  <c r="AK797" i="34"/>
  <c r="AM797" i="34"/>
  <c r="AW797" i="34"/>
  <c r="AY797" i="34"/>
  <c r="AZ797" i="34"/>
  <c r="BB797" i="34"/>
  <c r="P798" i="34"/>
  <c r="Q798" i="34" s="1"/>
  <c r="AA798" i="34" s="1"/>
  <c r="S798" i="34"/>
  <c r="T798" i="34"/>
  <c r="U798" i="34"/>
  <c r="AC798" i="34"/>
  <c r="AD798" i="34"/>
  <c r="AE798" i="34"/>
  <c r="AF798" i="34"/>
  <c r="AG798" i="34"/>
  <c r="AH798" i="34"/>
  <c r="AK798" i="34"/>
  <c r="AO798" i="34" s="1"/>
  <c r="AM798" i="34"/>
  <c r="AR798" i="34"/>
  <c r="AW798" i="34"/>
  <c r="AY798" i="34"/>
  <c r="AZ798" i="34"/>
  <c r="BB798" i="34"/>
  <c r="P799" i="34"/>
  <c r="S799" i="34"/>
  <c r="T799" i="34"/>
  <c r="U799" i="34"/>
  <c r="AC799" i="34"/>
  <c r="AD799" i="34"/>
  <c r="AE799" i="34"/>
  <c r="AF799" i="34"/>
  <c r="AI799" i="34" s="1"/>
  <c r="AG799" i="34"/>
  <c r="AH799" i="34"/>
  <c r="AJ799" i="34"/>
  <c r="AK799" i="34"/>
  <c r="AM799" i="34"/>
  <c r="AW799" i="34"/>
  <c r="AY799" i="34"/>
  <c r="BA799" i="34" s="1"/>
  <c r="AZ799" i="34"/>
  <c r="BB799" i="34"/>
  <c r="P800" i="34"/>
  <c r="S800" i="34"/>
  <c r="T800" i="34"/>
  <c r="U800" i="34"/>
  <c r="AC800" i="34"/>
  <c r="AD800" i="34"/>
  <c r="AE800" i="34"/>
  <c r="AF800" i="34"/>
  <c r="AI800" i="34" s="1"/>
  <c r="AG800" i="34"/>
  <c r="AH800" i="34"/>
  <c r="AJ800" i="34"/>
  <c r="AK800" i="34"/>
  <c r="AM800" i="34"/>
  <c r="AW800" i="34"/>
  <c r="AY800" i="34"/>
  <c r="AZ800" i="34"/>
  <c r="BB800" i="34"/>
  <c r="P801" i="34"/>
  <c r="R801" i="34" s="1"/>
  <c r="AB801" i="34" s="1"/>
  <c r="S801" i="34"/>
  <c r="T801" i="34"/>
  <c r="U801" i="34"/>
  <c r="AC801" i="34"/>
  <c r="AD801" i="34"/>
  <c r="AE801" i="34"/>
  <c r="AF801" i="34"/>
  <c r="AG801" i="34"/>
  <c r="AH801" i="34"/>
  <c r="AK801" i="34"/>
  <c r="AR801" i="34" s="1"/>
  <c r="AM801" i="34"/>
  <c r="AW801" i="34"/>
  <c r="AY801" i="34"/>
  <c r="AZ801" i="34"/>
  <c r="BB801" i="34"/>
  <c r="P802" i="34"/>
  <c r="R802" i="34" s="1"/>
  <c r="AB802" i="34" s="1"/>
  <c r="S802" i="34"/>
  <c r="T802" i="34"/>
  <c r="U802" i="34"/>
  <c r="AC802" i="34"/>
  <c r="AD802" i="34"/>
  <c r="AE802" i="34"/>
  <c r="AF802" i="34"/>
  <c r="AI802" i="34" s="1"/>
  <c r="AG802" i="34"/>
  <c r="AH802" i="34"/>
  <c r="AK802" i="34"/>
  <c r="AR802" i="34" s="1"/>
  <c r="AM802" i="34"/>
  <c r="AO802" i="34"/>
  <c r="AW802" i="34"/>
  <c r="AY802" i="34"/>
  <c r="BA802" i="34" s="1"/>
  <c r="AZ802" i="34"/>
  <c r="BB802" i="34"/>
  <c r="P803" i="34"/>
  <c r="S803" i="34"/>
  <c r="T803" i="34"/>
  <c r="U803" i="34"/>
  <c r="AC803" i="34"/>
  <c r="AD803" i="34"/>
  <c r="AE803" i="34"/>
  <c r="AF803" i="34"/>
  <c r="AG803" i="34"/>
  <c r="AH803" i="34"/>
  <c r="AI803" i="34"/>
  <c r="AJ803" i="34"/>
  <c r="AU803" i="34" s="1"/>
  <c r="AK803" i="34"/>
  <c r="AM803" i="34"/>
  <c r="AW803" i="34"/>
  <c r="AY803" i="34"/>
  <c r="BA803" i="34" s="1"/>
  <c r="AZ803" i="34"/>
  <c r="BB803" i="34"/>
  <c r="P804" i="34"/>
  <c r="Q804" i="34" s="1"/>
  <c r="AA804" i="34" s="1"/>
  <c r="S804" i="34"/>
  <c r="T804" i="34"/>
  <c r="U804" i="34"/>
  <c r="AC804" i="34"/>
  <c r="AD804" i="34"/>
  <c r="AE804" i="34"/>
  <c r="AF804" i="34"/>
  <c r="AG804" i="34"/>
  <c r="AH804" i="34"/>
  <c r="AK804" i="34"/>
  <c r="AR804" i="34" s="1"/>
  <c r="AM804" i="34"/>
  <c r="AW804" i="34"/>
  <c r="AY804" i="34"/>
  <c r="AZ804" i="34"/>
  <c r="BA804" i="34" s="1"/>
  <c r="BB804" i="34"/>
  <c r="P805" i="34"/>
  <c r="S805" i="34"/>
  <c r="T805" i="34"/>
  <c r="U805" i="34"/>
  <c r="AC805" i="34"/>
  <c r="AD805" i="34"/>
  <c r="AE805" i="34"/>
  <c r="AF805" i="34"/>
  <c r="AI805" i="34" s="1"/>
  <c r="AG805" i="34"/>
  <c r="AH805" i="34"/>
  <c r="AK805" i="34"/>
  <c r="AR805" i="34" s="1"/>
  <c r="AM805" i="34"/>
  <c r="AO805" i="34"/>
  <c r="AW805" i="34"/>
  <c r="AY805" i="34"/>
  <c r="BA805" i="34" s="1"/>
  <c r="AZ805" i="34"/>
  <c r="BB805" i="34"/>
  <c r="P806" i="34"/>
  <c r="R806" i="34" s="1"/>
  <c r="AB806" i="34" s="1"/>
  <c r="S806" i="34"/>
  <c r="T806" i="34"/>
  <c r="U806" i="34"/>
  <c r="AC806" i="34"/>
  <c r="AD806" i="34"/>
  <c r="AE806" i="34"/>
  <c r="AF806" i="34"/>
  <c r="AG806" i="34"/>
  <c r="AH806" i="34"/>
  <c r="AK806" i="34"/>
  <c r="AO806" i="34" s="1"/>
  <c r="AM806" i="34"/>
  <c r="AW806" i="34"/>
  <c r="AY806" i="34"/>
  <c r="AZ806" i="34"/>
  <c r="BB806" i="34"/>
  <c r="P807" i="34"/>
  <c r="S807" i="34"/>
  <c r="T807" i="34"/>
  <c r="U807" i="34"/>
  <c r="AC807" i="34"/>
  <c r="AD807" i="34"/>
  <c r="AE807" i="34"/>
  <c r="AF807" i="34"/>
  <c r="AI807" i="34" s="1"/>
  <c r="AG807" i="34"/>
  <c r="AH807" i="34"/>
  <c r="AK807" i="34"/>
  <c r="AM807" i="34"/>
  <c r="AO807" i="34"/>
  <c r="AW807" i="34"/>
  <c r="AY807" i="34"/>
  <c r="BA807" i="34" s="1"/>
  <c r="AZ807" i="34"/>
  <c r="BB807" i="34"/>
  <c r="P808" i="34"/>
  <c r="S808" i="34"/>
  <c r="T808" i="34"/>
  <c r="U808" i="34"/>
  <c r="AC808" i="34"/>
  <c r="AD808" i="34"/>
  <c r="AE808" i="34"/>
  <c r="AF808" i="34"/>
  <c r="AI808" i="34" s="1"/>
  <c r="AG808" i="34"/>
  <c r="AH808" i="34"/>
  <c r="AJ808" i="34"/>
  <c r="AV808" i="34" s="1"/>
  <c r="AK808" i="34"/>
  <c r="AO808" i="34" s="1"/>
  <c r="AM808" i="34"/>
  <c r="AW808" i="34"/>
  <c r="AY808" i="34"/>
  <c r="AZ808" i="34"/>
  <c r="BB808" i="34"/>
  <c r="P809" i="34"/>
  <c r="R809" i="34" s="1"/>
  <c r="AB809" i="34" s="1"/>
  <c r="S809" i="34"/>
  <c r="T809" i="34"/>
  <c r="U809" i="34"/>
  <c r="AC809" i="34"/>
  <c r="AD809" i="34"/>
  <c r="AE809" i="34"/>
  <c r="AF809" i="34"/>
  <c r="AI809" i="34" s="1"/>
  <c r="AG809" i="34"/>
  <c r="AH809" i="34"/>
  <c r="AK809" i="34"/>
  <c r="AM809" i="34"/>
  <c r="AW809" i="34"/>
  <c r="AY809" i="34"/>
  <c r="AZ809" i="34"/>
  <c r="BB809" i="34"/>
  <c r="P810" i="34"/>
  <c r="R810" i="34" s="1"/>
  <c r="AB810" i="34" s="1"/>
  <c r="S810" i="34"/>
  <c r="T810" i="34"/>
  <c r="U810" i="34"/>
  <c r="AC810" i="34"/>
  <c r="AD810" i="34"/>
  <c r="AE810" i="34"/>
  <c r="AF810" i="34"/>
  <c r="AI810" i="34" s="1"/>
  <c r="AG810" i="34"/>
  <c r="AH810" i="34"/>
  <c r="AK810" i="34"/>
  <c r="AM810" i="34"/>
  <c r="AO810" i="34"/>
  <c r="AR810" i="34"/>
  <c r="AW810" i="34"/>
  <c r="AY810" i="34"/>
  <c r="BA810" i="34" s="1"/>
  <c r="AZ810" i="34"/>
  <c r="BB810" i="34"/>
  <c r="P811" i="34"/>
  <c r="S811" i="34"/>
  <c r="T811" i="34"/>
  <c r="U811" i="34"/>
  <c r="AC811" i="34"/>
  <c r="AD811" i="34"/>
  <c r="AE811" i="34"/>
  <c r="AF811" i="34"/>
  <c r="AG811" i="34"/>
  <c r="AH811" i="34"/>
  <c r="AI811" i="34"/>
  <c r="AJ811" i="34"/>
  <c r="AT811" i="34" s="1"/>
  <c r="AK811" i="34"/>
  <c r="AN811" i="34" s="1"/>
  <c r="AM811" i="34"/>
  <c r="AW811" i="34"/>
  <c r="AY811" i="34"/>
  <c r="AZ811" i="34"/>
  <c r="BA811" i="34" s="1"/>
  <c r="BB811" i="34"/>
  <c r="P812" i="34"/>
  <c r="Q812" i="34" s="1"/>
  <c r="AA812" i="34" s="1"/>
  <c r="S812" i="34"/>
  <c r="T812" i="34"/>
  <c r="U812" i="34"/>
  <c r="AC812" i="34"/>
  <c r="AD812" i="34"/>
  <c r="AE812" i="34"/>
  <c r="AF812" i="34"/>
  <c r="AG812" i="34"/>
  <c r="AH812" i="34"/>
  <c r="AK812" i="34"/>
  <c r="AR812" i="34" s="1"/>
  <c r="AM812" i="34"/>
  <c r="AW812" i="34"/>
  <c r="AY812" i="34"/>
  <c r="AZ812" i="34"/>
  <c r="BA812" i="34" s="1"/>
  <c r="BB812" i="34"/>
  <c r="P813" i="34"/>
  <c r="R813" i="34" s="1"/>
  <c r="AB813" i="34" s="1"/>
  <c r="S813" i="34"/>
  <c r="T813" i="34"/>
  <c r="U813" i="34"/>
  <c r="AC813" i="34"/>
  <c r="AD813" i="34"/>
  <c r="AE813" i="34"/>
  <c r="AF813" i="34"/>
  <c r="AJ813" i="34" s="1"/>
  <c r="AU813" i="34" s="1"/>
  <c r="AG813" i="34"/>
  <c r="AH813" i="34"/>
  <c r="AK813" i="34"/>
  <c r="AM813" i="34"/>
  <c r="AQ813" i="34"/>
  <c r="AT813" i="34"/>
  <c r="AV813" i="34"/>
  <c r="AW813" i="34"/>
  <c r="AY813" i="34"/>
  <c r="BA813" i="34" s="1"/>
  <c r="AZ813" i="34"/>
  <c r="BB813" i="34"/>
  <c r="P814" i="34"/>
  <c r="Q814" i="34" s="1"/>
  <c r="AA814" i="34" s="1"/>
  <c r="S814" i="34"/>
  <c r="T814" i="34"/>
  <c r="U814" i="34"/>
  <c r="AC814" i="34"/>
  <c r="AD814" i="34"/>
  <c r="AE814" i="34"/>
  <c r="AF814" i="34"/>
  <c r="AI814" i="34" s="1"/>
  <c r="AG814" i="34"/>
  <c r="AH814" i="34"/>
  <c r="AK814" i="34"/>
  <c r="AO814" i="34" s="1"/>
  <c r="AM814" i="34"/>
  <c r="AW814" i="34"/>
  <c r="AY814" i="34"/>
  <c r="AZ814" i="34"/>
  <c r="BB814" i="34"/>
  <c r="P815" i="34"/>
  <c r="S815" i="34"/>
  <c r="T815" i="34"/>
  <c r="U815" i="34"/>
  <c r="AC815" i="34"/>
  <c r="AD815" i="34"/>
  <c r="AE815" i="34"/>
  <c r="AF815" i="34"/>
  <c r="AG815" i="34"/>
  <c r="AH815" i="34"/>
  <c r="AK815" i="34"/>
  <c r="AM815" i="34"/>
  <c r="AO815" i="34"/>
  <c r="AW815" i="34"/>
  <c r="AY815" i="34"/>
  <c r="BA815" i="34" s="1"/>
  <c r="AZ815" i="34"/>
  <c r="BB815" i="34"/>
  <c r="P816" i="34"/>
  <c r="Q816" i="34" s="1"/>
  <c r="AA816" i="34" s="1"/>
  <c r="S816" i="34"/>
  <c r="T816" i="34"/>
  <c r="U816" i="34"/>
  <c r="AC816" i="34"/>
  <c r="AD816" i="34"/>
  <c r="AE816" i="34"/>
  <c r="AF816" i="34"/>
  <c r="AI816" i="34" s="1"/>
  <c r="AG816" i="34"/>
  <c r="AH816" i="34"/>
  <c r="AJ816" i="34"/>
  <c r="AV816" i="34" s="1"/>
  <c r="AK816" i="34"/>
  <c r="AM816" i="34"/>
  <c r="AW816" i="34"/>
  <c r="AY816" i="34"/>
  <c r="AZ816" i="34"/>
  <c r="BB816" i="34"/>
  <c r="P817" i="34"/>
  <c r="R817" i="34" s="1"/>
  <c r="AB817" i="34" s="1"/>
  <c r="S817" i="34"/>
  <c r="T817" i="34"/>
  <c r="U817" i="34"/>
  <c r="AC817" i="34"/>
  <c r="AD817" i="34"/>
  <c r="AE817" i="34"/>
  <c r="AF817" i="34"/>
  <c r="AJ817" i="34" s="1"/>
  <c r="AG817" i="34"/>
  <c r="AH817" i="34"/>
  <c r="AI817" i="34"/>
  <c r="AK817" i="34"/>
  <c r="AR817" i="34" s="1"/>
  <c r="AM817" i="34"/>
  <c r="AW817" i="34"/>
  <c r="AY817" i="34"/>
  <c r="AZ817" i="34"/>
  <c r="BB817" i="34"/>
  <c r="P818" i="34"/>
  <c r="R818" i="34" s="1"/>
  <c r="AB818" i="34" s="1"/>
  <c r="S818" i="34"/>
  <c r="T818" i="34"/>
  <c r="U818" i="34"/>
  <c r="AC818" i="34"/>
  <c r="AD818" i="34"/>
  <c r="AE818" i="34"/>
  <c r="AF818" i="34"/>
  <c r="AI818" i="34" s="1"/>
  <c r="AG818" i="34"/>
  <c r="AH818" i="34"/>
  <c r="AK818" i="34"/>
  <c r="AO818" i="34" s="1"/>
  <c r="AM818" i="34"/>
  <c r="AW818" i="34"/>
  <c r="AY818" i="34"/>
  <c r="AZ818" i="34"/>
  <c r="BB818" i="34"/>
  <c r="P819" i="34"/>
  <c r="S819" i="34"/>
  <c r="T819" i="34"/>
  <c r="U819" i="34"/>
  <c r="AC819" i="34"/>
  <c r="AD819" i="34"/>
  <c r="AE819" i="34"/>
  <c r="AF819" i="34"/>
  <c r="AI819" i="34" s="1"/>
  <c r="AG819" i="34"/>
  <c r="AH819" i="34"/>
  <c r="AK819" i="34"/>
  <c r="AM819" i="34"/>
  <c r="AW819" i="34"/>
  <c r="AY819" i="34"/>
  <c r="AZ819" i="34"/>
  <c r="BA819" i="34" s="1"/>
  <c r="BB819" i="34"/>
  <c r="P820" i="34"/>
  <c r="Q820" i="34" s="1"/>
  <c r="AA820" i="34" s="1"/>
  <c r="S820" i="34"/>
  <c r="T820" i="34"/>
  <c r="U820" i="34"/>
  <c r="AC820" i="34"/>
  <c r="AD820" i="34"/>
  <c r="AE820" i="34"/>
  <c r="AF820" i="34"/>
  <c r="AI820" i="34" s="1"/>
  <c r="AG820" i="34"/>
  <c r="AH820" i="34"/>
  <c r="AK820" i="34"/>
  <c r="AM820" i="34"/>
  <c r="AO820" i="34"/>
  <c r="AR820" i="34"/>
  <c r="AW820" i="34"/>
  <c r="AY820" i="34"/>
  <c r="AZ820" i="34"/>
  <c r="BB820" i="34"/>
  <c r="P821" i="34"/>
  <c r="R821" i="34" s="1"/>
  <c r="AB821" i="34" s="1"/>
  <c r="S821" i="34"/>
  <c r="T821" i="34"/>
  <c r="U821" i="34"/>
  <c r="AC821" i="34"/>
  <c r="AD821" i="34"/>
  <c r="AE821" i="34"/>
  <c r="AF821" i="34"/>
  <c r="AJ821" i="34" s="1"/>
  <c r="AG821" i="34"/>
  <c r="AH821" i="34"/>
  <c r="AI821" i="34"/>
  <c r="AK821" i="34"/>
  <c r="AR821" i="34" s="1"/>
  <c r="AM821" i="34"/>
  <c r="AW821" i="34"/>
  <c r="AY821" i="34"/>
  <c r="AZ821" i="34"/>
  <c r="BB821" i="34"/>
  <c r="P822" i="34"/>
  <c r="Q822" i="34" s="1"/>
  <c r="AA822" i="34" s="1"/>
  <c r="S822" i="34"/>
  <c r="T822" i="34"/>
  <c r="U822" i="34"/>
  <c r="AC822" i="34"/>
  <c r="AD822" i="34"/>
  <c r="AE822" i="34"/>
  <c r="AF822" i="34"/>
  <c r="AI822" i="34" s="1"/>
  <c r="AG822" i="34"/>
  <c r="AH822" i="34"/>
  <c r="AK822" i="34"/>
  <c r="AM822" i="34"/>
  <c r="AO822" i="34"/>
  <c r="AR822" i="34"/>
  <c r="AW822" i="34"/>
  <c r="AY822" i="34"/>
  <c r="BA822" i="34" s="1"/>
  <c r="AZ822" i="34"/>
  <c r="BB822" i="34"/>
  <c r="P823" i="34"/>
  <c r="S823" i="34"/>
  <c r="T823" i="34"/>
  <c r="U823" i="34"/>
  <c r="AC823" i="34"/>
  <c r="AD823" i="34"/>
  <c r="AE823" i="34"/>
  <c r="AF823" i="34"/>
  <c r="AJ823" i="34" s="1"/>
  <c r="AG823" i="34"/>
  <c r="AH823" i="34"/>
  <c r="AK823" i="34"/>
  <c r="AO823" i="34" s="1"/>
  <c r="AM823" i="34"/>
  <c r="AW823" i="34"/>
  <c r="AY823" i="34"/>
  <c r="AZ823" i="34"/>
  <c r="BB823" i="34"/>
  <c r="P824" i="34"/>
  <c r="Q824" i="34" s="1"/>
  <c r="AA824" i="34" s="1"/>
  <c r="S824" i="34"/>
  <c r="W824" i="34" s="1"/>
  <c r="T824" i="34"/>
  <c r="U824" i="34"/>
  <c r="AC824" i="34"/>
  <c r="AD824" i="34"/>
  <c r="AE824" i="34"/>
  <c r="AF824" i="34"/>
  <c r="AI824" i="34" s="1"/>
  <c r="AG824" i="34"/>
  <c r="AH824" i="34"/>
  <c r="AJ824" i="34"/>
  <c r="AQ824" i="34" s="1"/>
  <c r="AK824" i="34"/>
  <c r="AM824" i="34"/>
  <c r="AW824" i="34"/>
  <c r="AY824" i="34"/>
  <c r="AZ824" i="34"/>
  <c r="BB824" i="34"/>
  <c r="P825" i="34"/>
  <c r="R825" i="34" s="1"/>
  <c r="AB825" i="34" s="1"/>
  <c r="S825" i="34"/>
  <c r="T825" i="34"/>
  <c r="U825" i="34"/>
  <c r="AC825" i="34"/>
  <c r="AD825" i="34"/>
  <c r="AE825" i="34"/>
  <c r="AF825" i="34"/>
  <c r="AG825" i="34"/>
  <c r="AH825" i="34"/>
  <c r="AK825" i="34"/>
  <c r="AR825" i="34" s="1"/>
  <c r="AM825" i="34"/>
  <c r="AW825" i="34"/>
  <c r="AY825" i="34"/>
  <c r="AZ825" i="34"/>
  <c r="BB825" i="34"/>
  <c r="P826" i="34"/>
  <c r="S826" i="34"/>
  <c r="T826" i="34"/>
  <c r="U826" i="34"/>
  <c r="AC826" i="34"/>
  <c r="AD826" i="34"/>
  <c r="AE826" i="34"/>
  <c r="AF826" i="34"/>
  <c r="AI826" i="34" s="1"/>
  <c r="AG826" i="34"/>
  <c r="AH826" i="34"/>
  <c r="AK826" i="34"/>
  <c r="AM826" i="34"/>
  <c r="AW826" i="34"/>
  <c r="AY826" i="34"/>
  <c r="BA826" i="34" s="1"/>
  <c r="AZ826" i="34"/>
  <c r="BB826" i="34"/>
  <c r="P827" i="34"/>
  <c r="S827" i="34"/>
  <c r="T827" i="34"/>
  <c r="U827" i="34"/>
  <c r="AC827" i="34"/>
  <c r="AD827" i="34"/>
  <c r="AE827" i="34"/>
  <c r="AF827" i="34"/>
  <c r="AI827" i="34" s="1"/>
  <c r="AG827" i="34"/>
  <c r="AH827" i="34"/>
  <c r="AJ827" i="34"/>
  <c r="AK827" i="34"/>
  <c r="AO827" i="34" s="1"/>
  <c r="AM827" i="34"/>
  <c r="AW827" i="34"/>
  <c r="AY827" i="34"/>
  <c r="AZ827" i="34"/>
  <c r="BA827" i="34" s="1"/>
  <c r="BB827" i="34"/>
  <c r="P828" i="34"/>
  <c r="Q828" i="34" s="1"/>
  <c r="AA828" i="34" s="1"/>
  <c r="S828" i="34"/>
  <c r="T828" i="34"/>
  <c r="U828" i="34"/>
  <c r="AC828" i="34"/>
  <c r="AD828" i="34"/>
  <c r="AE828" i="34"/>
  <c r="AF828" i="34"/>
  <c r="AG828" i="34"/>
  <c r="AH828" i="34"/>
  <c r="AK828" i="34"/>
  <c r="AO828" i="34" s="1"/>
  <c r="AM828" i="34"/>
  <c r="AR828" i="34"/>
  <c r="AW828" i="34"/>
  <c r="AY828" i="34"/>
  <c r="AZ828" i="34"/>
  <c r="BB828" i="34"/>
  <c r="P829" i="34"/>
  <c r="S829" i="34"/>
  <c r="T829" i="34"/>
  <c r="U829" i="34"/>
  <c r="AC829" i="34"/>
  <c r="AD829" i="34"/>
  <c r="AE829" i="34"/>
  <c r="AF829" i="34"/>
  <c r="AI829" i="34" s="1"/>
  <c r="AG829" i="34"/>
  <c r="AH829" i="34"/>
  <c r="AK829" i="34"/>
  <c r="AR829" i="34" s="1"/>
  <c r="AM829" i="34"/>
  <c r="AO829" i="34"/>
  <c r="AW829" i="34"/>
  <c r="AY829" i="34"/>
  <c r="AZ829" i="34"/>
  <c r="BB829" i="34"/>
  <c r="P830" i="34"/>
  <c r="Q830" i="34" s="1"/>
  <c r="AA830" i="34" s="1"/>
  <c r="S830" i="34"/>
  <c r="T830" i="34"/>
  <c r="U830" i="34"/>
  <c r="AC830" i="34"/>
  <c r="AD830" i="34"/>
  <c r="AE830" i="34"/>
  <c r="AF830" i="34"/>
  <c r="AI830" i="34" s="1"/>
  <c r="AG830" i="34"/>
  <c r="AH830" i="34"/>
  <c r="AK830" i="34"/>
  <c r="AO830" i="34" s="1"/>
  <c r="AM830" i="34"/>
  <c r="AR830" i="34"/>
  <c r="AW830" i="34"/>
  <c r="AY830" i="34"/>
  <c r="AZ830" i="34"/>
  <c r="BB830" i="34"/>
  <c r="P831" i="34"/>
  <c r="S831" i="34"/>
  <c r="T831" i="34"/>
  <c r="U831" i="34"/>
  <c r="AC831" i="34"/>
  <c r="AD831" i="34"/>
  <c r="AE831" i="34"/>
  <c r="AF831" i="34"/>
  <c r="AI831" i="34" s="1"/>
  <c r="AG831" i="34"/>
  <c r="AH831" i="34"/>
  <c r="AK831" i="34"/>
  <c r="AO831" i="34" s="1"/>
  <c r="AM831" i="34"/>
  <c r="AW831" i="34"/>
  <c r="AY831" i="34"/>
  <c r="BA831" i="34" s="1"/>
  <c r="AZ831" i="34"/>
  <c r="BB831" i="34"/>
  <c r="P832" i="34"/>
  <c r="S832" i="34"/>
  <c r="T832" i="34"/>
  <c r="U832" i="34"/>
  <c r="AC832" i="34"/>
  <c r="AD832" i="34"/>
  <c r="AE832" i="34"/>
  <c r="AF832" i="34"/>
  <c r="AI832" i="34" s="1"/>
  <c r="AG832" i="34"/>
  <c r="AH832" i="34"/>
  <c r="AJ832" i="34"/>
  <c r="AQ832" i="34" s="1"/>
  <c r="AK832" i="34"/>
  <c r="AO832" i="34" s="1"/>
  <c r="AM832" i="34"/>
  <c r="AW832" i="34"/>
  <c r="AY832" i="34"/>
  <c r="AZ832" i="34"/>
  <c r="BA832" i="34" s="1"/>
  <c r="BB832" i="34"/>
  <c r="P833" i="34"/>
  <c r="R833" i="34" s="1"/>
  <c r="AB833" i="34" s="1"/>
  <c r="S833" i="34"/>
  <c r="T833" i="34"/>
  <c r="U833" i="34"/>
  <c r="AC833" i="34"/>
  <c r="AD833" i="34"/>
  <c r="AE833" i="34"/>
  <c r="AF833" i="34"/>
  <c r="AI833" i="34" s="1"/>
  <c r="AG833" i="34"/>
  <c r="AH833" i="34"/>
  <c r="AK833" i="34"/>
  <c r="AM833" i="34"/>
  <c r="AW833" i="34"/>
  <c r="AY833" i="34"/>
  <c r="AZ833" i="34"/>
  <c r="BB833" i="34"/>
  <c r="P834" i="34"/>
  <c r="Q834" i="34" s="1"/>
  <c r="AA834" i="34" s="1"/>
  <c r="S834" i="34"/>
  <c r="T834" i="34"/>
  <c r="U834" i="34"/>
  <c r="AC834" i="34"/>
  <c r="AD834" i="34"/>
  <c r="AE834" i="34"/>
  <c r="AF834" i="34"/>
  <c r="AI834" i="34" s="1"/>
  <c r="AG834" i="34"/>
  <c r="AH834" i="34"/>
  <c r="AK834" i="34"/>
  <c r="AR834" i="34" s="1"/>
  <c r="AM834" i="34"/>
  <c r="AO834" i="34"/>
  <c r="AW834" i="34"/>
  <c r="AY834" i="34"/>
  <c r="AZ834" i="34"/>
  <c r="BB834" i="34"/>
  <c r="P835" i="34"/>
  <c r="S835" i="34"/>
  <c r="T835" i="34"/>
  <c r="U835" i="34"/>
  <c r="AC835" i="34"/>
  <c r="AD835" i="34"/>
  <c r="AE835" i="34"/>
  <c r="AF835" i="34"/>
  <c r="AI835" i="34" s="1"/>
  <c r="AG835" i="34"/>
  <c r="AH835" i="34"/>
  <c r="AJ835" i="34"/>
  <c r="AQ835" i="34" s="1"/>
  <c r="AK835" i="34"/>
  <c r="AR835" i="34" s="1"/>
  <c r="AM835" i="34"/>
  <c r="AO835" i="34"/>
  <c r="AU835" i="34"/>
  <c r="AW835" i="34"/>
  <c r="AY835" i="34"/>
  <c r="AZ835" i="34"/>
  <c r="BA835" i="34"/>
  <c r="BB835" i="34"/>
  <c r="P836" i="34"/>
  <c r="R836" i="34" s="1"/>
  <c r="AB836" i="34" s="1"/>
  <c r="S836" i="34"/>
  <c r="T836" i="34"/>
  <c r="U836" i="34"/>
  <c r="AC836" i="34"/>
  <c r="AD836" i="34"/>
  <c r="AE836" i="34"/>
  <c r="AF836" i="34"/>
  <c r="AG836" i="34"/>
  <c r="AH836" i="34"/>
  <c r="AK836" i="34"/>
  <c r="AM836" i="34"/>
  <c r="AO836" i="34"/>
  <c r="AR836" i="34"/>
  <c r="AW836" i="34"/>
  <c r="AY836" i="34"/>
  <c r="AZ836" i="34"/>
  <c r="BB836" i="34"/>
  <c r="P837" i="34"/>
  <c r="R837" i="34" s="1"/>
  <c r="AB837" i="34" s="1"/>
  <c r="S837" i="34"/>
  <c r="T837" i="34"/>
  <c r="U837" i="34"/>
  <c r="AC837" i="34"/>
  <c r="AD837" i="34"/>
  <c r="AE837" i="34"/>
  <c r="AF837" i="34"/>
  <c r="AI837" i="34" s="1"/>
  <c r="AG837" i="34"/>
  <c r="AH837" i="34"/>
  <c r="AK837" i="34"/>
  <c r="AO837" i="34" s="1"/>
  <c r="AM837" i="34"/>
  <c r="AW837" i="34"/>
  <c r="AY837" i="34"/>
  <c r="AZ837" i="34"/>
  <c r="BB837" i="34"/>
  <c r="P838" i="34"/>
  <c r="S838" i="34"/>
  <c r="T838" i="34"/>
  <c r="U838" i="34"/>
  <c r="AC838" i="34"/>
  <c r="AD838" i="34"/>
  <c r="AE838" i="34"/>
  <c r="AF838" i="34"/>
  <c r="AI838" i="34" s="1"/>
  <c r="AG838" i="34"/>
  <c r="AH838" i="34"/>
  <c r="AK838" i="34"/>
  <c r="AR838" i="34" s="1"/>
  <c r="AM838" i="34"/>
  <c r="AO838" i="34"/>
  <c r="AW838" i="34"/>
  <c r="AY838" i="34"/>
  <c r="AZ838" i="34"/>
  <c r="BB838" i="34"/>
  <c r="P839" i="34"/>
  <c r="S839" i="34"/>
  <c r="T839" i="34"/>
  <c r="U839" i="34"/>
  <c r="AC839" i="34"/>
  <c r="AD839" i="34"/>
  <c r="AE839" i="34"/>
  <c r="AF839" i="34"/>
  <c r="AJ839" i="34" s="1"/>
  <c r="AG839" i="34"/>
  <c r="AH839" i="34"/>
  <c r="AI839" i="34"/>
  <c r="AK839" i="34"/>
  <c r="AR839" i="34" s="1"/>
  <c r="AM839" i="34"/>
  <c r="AW839" i="34"/>
  <c r="AY839" i="34"/>
  <c r="BA839" i="34" s="1"/>
  <c r="AZ839" i="34"/>
  <c r="BB839" i="34"/>
  <c r="P840" i="34"/>
  <c r="R840" i="34" s="1"/>
  <c r="AB840" i="34" s="1"/>
  <c r="S840" i="34"/>
  <c r="T840" i="34"/>
  <c r="U840" i="34"/>
  <c r="AC840" i="34"/>
  <c r="AD840" i="34"/>
  <c r="AE840" i="34"/>
  <c r="AF840" i="34"/>
  <c r="AI840" i="34" s="1"/>
  <c r="AG840" i="34"/>
  <c r="AH840" i="34"/>
  <c r="AK840" i="34"/>
  <c r="AM840" i="34"/>
  <c r="AW840" i="34"/>
  <c r="AY840" i="34"/>
  <c r="AZ840" i="34"/>
  <c r="BB840" i="34"/>
  <c r="P841" i="34"/>
  <c r="R841" i="34" s="1"/>
  <c r="AB841" i="34" s="1"/>
  <c r="S841" i="34"/>
  <c r="T841" i="34"/>
  <c r="U841" i="34"/>
  <c r="AC841" i="34"/>
  <c r="AD841" i="34"/>
  <c r="AE841" i="34"/>
  <c r="AF841" i="34"/>
  <c r="AJ841" i="34" s="1"/>
  <c r="AG841" i="34"/>
  <c r="AH841" i="34"/>
  <c r="AK841" i="34"/>
  <c r="AM841" i="34"/>
  <c r="AO841" i="34"/>
  <c r="AW841" i="34"/>
  <c r="AY841" i="34"/>
  <c r="BA841" i="34" s="1"/>
  <c r="AZ841" i="34"/>
  <c r="BB841" i="34"/>
  <c r="P842" i="34"/>
  <c r="Q842" i="34"/>
  <c r="AA842" i="34" s="1"/>
  <c r="S842" i="34"/>
  <c r="T842" i="34"/>
  <c r="U842" i="34"/>
  <c r="AC842" i="34"/>
  <c r="AD842" i="34"/>
  <c r="AE842" i="34"/>
  <c r="AF842" i="34"/>
  <c r="AI842" i="34" s="1"/>
  <c r="AG842" i="34"/>
  <c r="AH842" i="34"/>
  <c r="AK842" i="34"/>
  <c r="AO842" i="34" s="1"/>
  <c r="AM842" i="34"/>
  <c r="AW842" i="34"/>
  <c r="AY842" i="34"/>
  <c r="AZ842" i="34"/>
  <c r="BA842" i="34" s="1"/>
  <c r="BB842" i="34"/>
  <c r="P843" i="34"/>
  <c r="S843" i="34"/>
  <c r="T843" i="34"/>
  <c r="U843" i="34"/>
  <c r="AC843" i="34"/>
  <c r="AD843" i="34"/>
  <c r="AE843" i="34"/>
  <c r="AF843" i="34"/>
  <c r="AG843" i="34"/>
  <c r="AH843" i="34"/>
  <c r="AK843" i="34"/>
  <c r="AR843" i="34" s="1"/>
  <c r="AM843" i="34"/>
  <c r="AW843" i="34"/>
  <c r="AY843" i="34"/>
  <c r="AZ843" i="34"/>
  <c r="BB843" i="34"/>
  <c r="P844" i="34"/>
  <c r="Q844" i="34" s="1"/>
  <c r="AA844" i="34" s="1"/>
  <c r="S844" i="34"/>
  <c r="T844" i="34"/>
  <c r="U844" i="34"/>
  <c r="AC844" i="34"/>
  <c r="AD844" i="34"/>
  <c r="AE844" i="34"/>
  <c r="AF844" i="34"/>
  <c r="AI844" i="34" s="1"/>
  <c r="AG844" i="34"/>
  <c r="AH844" i="34"/>
  <c r="AK844" i="34"/>
  <c r="AO844" i="34" s="1"/>
  <c r="AM844" i="34"/>
  <c r="AW844" i="34"/>
  <c r="AY844" i="34"/>
  <c r="AZ844" i="34"/>
  <c r="BB844" i="34"/>
  <c r="P845" i="34"/>
  <c r="R845" i="34" s="1"/>
  <c r="AB845" i="34" s="1"/>
  <c r="S845" i="34"/>
  <c r="T845" i="34"/>
  <c r="U845" i="34"/>
  <c r="AC845" i="34"/>
  <c r="AD845" i="34"/>
  <c r="AE845" i="34"/>
  <c r="AF845" i="34"/>
  <c r="AJ845" i="34" s="1"/>
  <c r="AG845" i="34"/>
  <c r="AH845" i="34"/>
  <c r="AI845" i="34"/>
  <c r="AK845" i="34"/>
  <c r="AO845" i="34" s="1"/>
  <c r="AM845" i="34"/>
  <c r="AW845" i="34"/>
  <c r="AY845" i="34"/>
  <c r="AZ845" i="34"/>
  <c r="BA845" i="34" s="1"/>
  <c r="BB845" i="34"/>
  <c r="P846" i="34"/>
  <c r="Q846" i="34" s="1"/>
  <c r="AA846" i="34" s="1"/>
  <c r="S846" i="34"/>
  <c r="T846" i="34"/>
  <c r="U846" i="34"/>
  <c r="AC846" i="34"/>
  <c r="AD846" i="34"/>
  <c r="AE846" i="34"/>
  <c r="AF846" i="34"/>
  <c r="AI846" i="34" s="1"/>
  <c r="AG846" i="34"/>
  <c r="AH846" i="34"/>
  <c r="AK846" i="34"/>
  <c r="AO846" i="34" s="1"/>
  <c r="AM846" i="34"/>
  <c r="AW846" i="34"/>
  <c r="AY846" i="34"/>
  <c r="AZ846" i="34"/>
  <c r="BB846" i="34"/>
  <c r="P847" i="34"/>
  <c r="S847" i="34"/>
  <c r="T847" i="34"/>
  <c r="U847" i="34"/>
  <c r="AC847" i="34"/>
  <c r="AD847" i="34"/>
  <c r="AE847" i="34"/>
  <c r="AF847" i="34"/>
  <c r="AG847" i="34"/>
  <c r="AH847" i="34"/>
  <c r="AK847" i="34"/>
  <c r="AR847" i="34" s="1"/>
  <c r="AM847" i="34"/>
  <c r="AO847" i="34"/>
  <c r="AW847" i="34"/>
  <c r="AY847" i="34"/>
  <c r="BA847" i="34" s="1"/>
  <c r="AZ847" i="34"/>
  <c r="BB847" i="34"/>
  <c r="P848" i="34"/>
  <c r="Q848" i="34" s="1"/>
  <c r="AA848" i="34" s="1"/>
  <c r="S848" i="34"/>
  <c r="T848" i="34"/>
  <c r="U848" i="34"/>
  <c r="AC848" i="34"/>
  <c r="AD848" i="34"/>
  <c r="AE848" i="34"/>
  <c r="AF848" i="34"/>
  <c r="AI848" i="34" s="1"/>
  <c r="AG848" i="34"/>
  <c r="AH848" i="34"/>
  <c r="AJ848" i="34"/>
  <c r="AV848" i="34" s="1"/>
  <c r="AK848" i="34"/>
  <c r="AM848" i="34"/>
  <c r="AW848" i="34"/>
  <c r="AY848" i="34"/>
  <c r="AZ848" i="34"/>
  <c r="BB848" i="34"/>
  <c r="P849" i="34"/>
  <c r="S849" i="34"/>
  <c r="T849" i="34"/>
  <c r="U849" i="34"/>
  <c r="AC849" i="34"/>
  <c r="AD849" i="34"/>
  <c r="AE849" i="34"/>
  <c r="AF849" i="34"/>
  <c r="AI849" i="34" s="1"/>
  <c r="AG849" i="34"/>
  <c r="AH849" i="34"/>
  <c r="AK849" i="34"/>
  <c r="AM849" i="34"/>
  <c r="AO849" i="34"/>
  <c r="AW849" i="34"/>
  <c r="AY849" i="34"/>
  <c r="BA849" i="34" s="1"/>
  <c r="AZ849" i="34"/>
  <c r="BB849" i="34"/>
  <c r="P850" i="34"/>
  <c r="Q850" i="34" s="1"/>
  <c r="AA850" i="34" s="1"/>
  <c r="S850" i="34"/>
  <c r="T850" i="34"/>
  <c r="U850" i="34"/>
  <c r="AC850" i="34"/>
  <c r="AD850" i="34"/>
  <c r="AE850" i="34"/>
  <c r="AF850" i="34"/>
  <c r="AI850" i="34" s="1"/>
  <c r="AG850" i="34"/>
  <c r="AH850" i="34"/>
  <c r="AK850" i="34"/>
  <c r="AR850" i="34" s="1"/>
  <c r="AM850" i="34"/>
  <c r="AW850" i="34"/>
  <c r="AY850" i="34"/>
  <c r="AZ850" i="34"/>
  <c r="BB850" i="34"/>
  <c r="P851" i="34"/>
  <c r="S851" i="34"/>
  <c r="T851" i="34"/>
  <c r="U851" i="34"/>
  <c r="AC851" i="34"/>
  <c r="AD851" i="34"/>
  <c r="AE851" i="34"/>
  <c r="AF851" i="34"/>
  <c r="AI851" i="34" s="1"/>
  <c r="AG851" i="34"/>
  <c r="AH851" i="34"/>
  <c r="AJ851" i="34"/>
  <c r="AK851" i="34"/>
  <c r="AR851" i="34" s="1"/>
  <c r="AM851" i="34"/>
  <c r="AW851" i="34"/>
  <c r="AY851" i="34"/>
  <c r="AZ851" i="34"/>
  <c r="BB851" i="34"/>
  <c r="P852" i="34"/>
  <c r="S852" i="34"/>
  <c r="T852" i="34"/>
  <c r="U852" i="34"/>
  <c r="AC852" i="34"/>
  <c r="AD852" i="34"/>
  <c r="AE852" i="34"/>
  <c r="AF852" i="34"/>
  <c r="AI852" i="34" s="1"/>
  <c r="AG852" i="34"/>
  <c r="AH852" i="34"/>
  <c r="AK852" i="34"/>
  <c r="AM852" i="34"/>
  <c r="AO852" i="34"/>
  <c r="AR852" i="34"/>
  <c r="AW852" i="34"/>
  <c r="AY852" i="34"/>
  <c r="BA852" i="34" s="1"/>
  <c r="AZ852" i="34"/>
  <c r="BB852" i="34"/>
  <c r="P853" i="34"/>
  <c r="S853" i="34"/>
  <c r="T853" i="34"/>
  <c r="U853" i="34"/>
  <c r="AC853" i="34"/>
  <c r="AD853" i="34"/>
  <c r="AE853" i="34"/>
  <c r="AF853" i="34"/>
  <c r="AI853" i="34" s="1"/>
  <c r="AG853" i="34"/>
  <c r="AH853" i="34"/>
  <c r="AK853" i="34"/>
  <c r="AM853" i="34"/>
  <c r="AW853" i="34"/>
  <c r="AY853" i="34"/>
  <c r="AZ853" i="34"/>
  <c r="BB853" i="34"/>
  <c r="P854" i="34"/>
  <c r="S854" i="34"/>
  <c r="T854" i="34"/>
  <c r="U854" i="34"/>
  <c r="AC854" i="34"/>
  <c r="AD854" i="34"/>
  <c r="AE854" i="34"/>
  <c r="AF854" i="34"/>
  <c r="AI854" i="34" s="1"/>
  <c r="AG854" i="34"/>
  <c r="AH854" i="34"/>
  <c r="AJ854" i="34"/>
  <c r="AK854" i="34"/>
  <c r="AR854" i="34" s="1"/>
  <c r="AM854" i="34"/>
  <c r="AW854" i="34"/>
  <c r="AY854" i="34"/>
  <c r="AZ854" i="34"/>
  <c r="BB854" i="34"/>
  <c r="P855" i="34"/>
  <c r="S855" i="34"/>
  <c r="T855" i="34"/>
  <c r="U855" i="34"/>
  <c r="AC855" i="34"/>
  <c r="AD855" i="34"/>
  <c r="AE855" i="34"/>
  <c r="AF855" i="34"/>
  <c r="AG855" i="34"/>
  <c r="AH855" i="34"/>
  <c r="AK855" i="34"/>
  <c r="AR855" i="34" s="1"/>
  <c r="AM855" i="34"/>
  <c r="AW855" i="34"/>
  <c r="AY855" i="34"/>
  <c r="AZ855" i="34"/>
  <c r="BB855" i="34"/>
  <c r="P856" i="34"/>
  <c r="Q856" i="34" s="1"/>
  <c r="AA856" i="34" s="1"/>
  <c r="S856" i="34"/>
  <c r="T856" i="34"/>
  <c r="U856" i="34"/>
  <c r="AC856" i="34"/>
  <c r="AD856" i="34"/>
  <c r="AE856" i="34"/>
  <c r="AF856" i="34"/>
  <c r="AI856" i="34" s="1"/>
  <c r="AG856" i="34"/>
  <c r="AH856" i="34"/>
  <c r="AJ856" i="34"/>
  <c r="AT856" i="34" s="1"/>
  <c r="AK856" i="34"/>
  <c r="AO856" i="34" s="1"/>
  <c r="AM856" i="34"/>
  <c r="AR856" i="34"/>
  <c r="AW856" i="34"/>
  <c r="AY856" i="34"/>
  <c r="BA856" i="34" s="1"/>
  <c r="AZ856" i="34"/>
  <c r="BB856" i="34"/>
  <c r="P857" i="34"/>
  <c r="S857" i="34"/>
  <c r="T857" i="34"/>
  <c r="U857" i="34"/>
  <c r="AC857" i="34"/>
  <c r="AD857" i="34"/>
  <c r="AE857" i="34"/>
  <c r="AF857" i="34"/>
  <c r="AG857" i="34"/>
  <c r="AH857" i="34"/>
  <c r="AK857" i="34"/>
  <c r="AM857" i="34"/>
  <c r="AW857" i="34"/>
  <c r="AY857" i="34"/>
  <c r="AZ857" i="34"/>
  <c r="BB857" i="34"/>
  <c r="P858" i="34"/>
  <c r="S858" i="34"/>
  <c r="T858" i="34"/>
  <c r="U858" i="34"/>
  <c r="AC858" i="34"/>
  <c r="AD858" i="34"/>
  <c r="AE858" i="34"/>
  <c r="AF858" i="34"/>
  <c r="AI858" i="34" s="1"/>
  <c r="AG858" i="34"/>
  <c r="AH858" i="34"/>
  <c r="AK858" i="34"/>
  <c r="AO858" i="34" s="1"/>
  <c r="AM858" i="34"/>
  <c r="AW858" i="34"/>
  <c r="AY858" i="34"/>
  <c r="AZ858" i="34"/>
  <c r="BB858" i="34"/>
  <c r="P859" i="34"/>
  <c r="R859" i="34" s="1"/>
  <c r="AB859" i="34" s="1"/>
  <c r="S859" i="34"/>
  <c r="T859" i="34"/>
  <c r="U859" i="34"/>
  <c r="AC859" i="34"/>
  <c r="AD859" i="34"/>
  <c r="AE859" i="34"/>
  <c r="AF859" i="34"/>
  <c r="AG859" i="34"/>
  <c r="AH859" i="34"/>
  <c r="AK859" i="34"/>
  <c r="AR859" i="34" s="1"/>
  <c r="AM859" i="34"/>
  <c r="AW859" i="34"/>
  <c r="AY859" i="34"/>
  <c r="AZ859" i="34"/>
  <c r="BB859" i="34"/>
  <c r="P860" i="34"/>
  <c r="Q860" i="34" s="1"/>
  <c r="AA860" i="34" s="1"/>
  <c r="S860" i="34"/>
  <c r="T860" i="34"/>
  <c r="U860" i="34"/>
  <c r="AC860" i="34"/>
  <c r="AD860" i="34"/>
  <c r="AE860" i="34"/>
  <c r="AF860" i="34"/>
  <c r="AI860" i="34" s="1"/>
  <c r="AG860" i="34"/>
  <c r="AH860" i="34"/>
  <c r="AJ860" i="34"/>
  <c r="AQ860" i="34" s="1"/>
  <c r="AK860" i="34"/>
  <c r="AM860" i="34"/>
  <c r="AW860" i="34"/>
  <c r="AY860" i="34"/>
  <c r="AZ860" i="34"/>
  <c r="BB860" i="34"/>
  <c r="P861" i="34"/>
  <c r="S861" i="34"/>
  <c r="T861" i="34"/>
  <c r="U861" i="34"/>
  <c r="AC861" i="34"/>
  <c r="AD861" i="34"/>
  <c r="AE861" i="34"/>
  <c r="AF861" i="34"/>
  <c r="AG861" i="34"/>
  <c r="AH861" i="34"/>
  <c r="AI861" i="34"/>
  <c r="AJ861" i="34"/>
  <c r="AK861" i="34"/>
  <c r="AO861" i="34" s="1"/>
  <c r="AM861" i="34"/>
  <c r="AW861" i="34"/>
  <c r="AY861" i="34"/>
  <c r="BA861" i="34" s="1"/>
  <c r="AZ861" i="34"/>
  <c r="BB861" i="34"/>
  <c r="P862" i="34"/>
  <c r="Q862" i="34" s="1"/>
  <c r="AA862" i="34" s="1"/>
  <c r="S862" i="34"/>
  <c r="T862" i="34"/>
  <c r="U862" i="34"/>
  <c r="AC862" i="34"/>
  <c r="AD862" i="34"/>
  <c r="AE862" i="34"/>
  <c r="AF862" i="34"/>
  <c r="AG862" i="34"/>
  <c r="AH862" i="34"/>
  <c r="AK862" i="34"/>
  <c r="AM862" i="34"/>
  <c r="AW862" i="34"/>
  <c r="AY862" i="34"/>
  <c r="AZ862" i="34"/>
  <c r="BB862" i="34"/>
  <c r="P863" i="34"/>
  <c r="Q863" i="34" s="1"/>
  <c r="AA863" i="34" s="1"/>
  <c r="S863" i="34"/>
  <c r="T863" i="34"/>
  <c r="U863" i="34"/>
  <c r="AC863" i="34"/>
  <c r="AD863" i="34"/>
  <c r="AE863" i="34"/>
  <c r="AF863" i="34"/>
  <c r="AG863" i="34"/>
  <c r="AH863" i="34"/>
  <c r="AI863" i="34"/>
  <c r="AJ863" i="34"/>
  <c r="AK863" i="34"/>
  <c r="AM863" i="34"/>
  <c r="AW863" i="34"/>
  <c r="AY863" i="34"/>
  <c r="AZ863" i="34"/>
  <c r="BB863" i="34"/>
  <c r="P864" i="34"/>
  <c r="R864" i="34" s="1"/>
  <c r="AB864" i="34" s="1"/>
  <c r="S864" i="34"/>
  <c r="T864" i="34"/>
  <c r="U864" i="34"/>
  <c r="AC864" i="34"/>
  <c r="AD864" i="34"/>
  <c r="AE864" i="34"/>
  <c r="AF864" i="34"/>
  <c r="AG864" i="34"/>
  <c r="AH864" i="34"/>
  <c r="AK864" i="34"/>
  <c r="AM864" i="34"/>
  <c r="AO864" i="34"/>
  <c r="AR864" i="34"/>
  <c r="AW864" i="34"/>
  <c r="AY864" i="34"/>
  <c r="AZ864" i="34"/>
  <c r="BB864" i="34"/>
  <c r="P865" i="34"/>
  <c r="R865" i="34" s="1"/>
  <c r="AB865" i="34" s="1"/>
  <c r="S865" i="34"/>
  <c r="T865" i="34"/>
  <c r="U865" i="34"/>
  <c r="AC865" i="34"/>
  <c r="AD865" i="34"/>
  <c r="AE865" i="34"/>
  <c r="AF865" i="34"/>
  <c r="AI865" i="34" s="1"/>
  <c r="AG865" i="34"/>
  <c r="AH865" i="34"/>
  <c r="AJ865" i="34"/>
  <c r="AK865" i="34"/>
  <c r="AM865" i="34"/>
  <c r="AW865" i="34"/>
  <c r="AY865" i="34"/>
  <c r="AZ865" i="34"/>
  <c r="BB865" i="34"/>
  <c r="P866" i="34"/>
  <c r="S866" i="34"/>
  <c r="T866" i="34"/>
  <c r="U866" i="34"/>
  <c r="AC866" i="34"/>
  <c r="AD866" i="34"/>
  <c r="AE866" i="34"/>
  <c r="AF866" i="34"/>
  <c r="AG866" i="34"/>
  <c r="AH866" i="34"/>
  <c r="AK866" i="34"/>
  <c r="AR866" i="34" s="1"/>
  <c r="AM866" i="34"/>
  <c r="AW866" i="34"/>
  <c r="AY866" i="34"/>
  <c r="AZ866" i="34"/>
  <c r="BB866" i="34"/>
  <c r="P867" i="34"/>
  <c r="R867" i="34" s="1"/>
  <c r="AB867" i="34" s="1"/>
  <c r="S867" i="34"/>
  <c r="T867" i="34"/>
  <c r="U867" i="34"/>
  <c r="AC867" i="34"/>
  <c r="AD867" i="34"/>
  <c r="AE867" i="34"/>
  <c r="AF867" i="34"/>
  <c r="AI867" i="34" s="1"/>
  <c r="AG867" i="34"/>
  <c r="AH867" i="34"/>
  <c r="AK867" i="34"/>
  <c r="AM867" i="34"/>
  <c r="AW867" i="34"/>
  <c r="AY867" i="34"/>
  <c r="BA867" i="34" s="1"/>
  <c r="AZ867" i="34"/>
  <c r="BB867" i="34"/>
  <c r="P868" i="34"/>
  <c r="S868" i="34"/>
  <c r="T868" i="34"/>
  <c r="U868" i="34"/>
  <c r="AC868" i="34"/>
  <c r="AD868" i="34"/>
  <c r="AE868" i="34"/>
  <c r="AF868" i="34"/>
  <c r="AG868" i="34"/>
  <c r="AH868" i="34"/>
  <c r="AK868" i="34"/>
  <c r="AO868" i="34" s="1"/>
  <c r="AM868" i="34"/>
  <c r="AR868" i="34"/>
  <c r="AW868" i="34"/>
  <c r="AY868" i="34"/>
  <c r="AZ868" i="34"/>
  <c r="BB868" i="34"/>
  <c r="P869" i="34"/>
  <c r="S869" i="34"/>
  <c r="T869" i="34"/>
  <c r="U869" i="34"/>
  <c r="AC869" i="34"/>
  <c r="AD869" i="34"/>
  <c r="AE869" i="34"/>
  <c r="AF869" i="34"/>
  <c r="AI869" i="34" s="1"/>
  <c r="AG869" i="34"/>
  <c r="AH869" i="34"/>
  <c r="AK869" i="34"/>
  <c r="AM869" i="34"/>
  <c r="AW869" i="34"/>
  <c r="AY869" i="34"/>
  <c r="AZ869" i="34"/>
  <c r="BB869" i="34"/>
  <c r="P870" i="34"/>
  <c r="R870" i="34" s="1"/>
  <c r="AB870" i="34" s="1"/>
  <c r="S870" i="34"/>
  <c r="T870" i="34"/>
  <c r="U870" i="34"/>
  <c r="AC870" i="34"/>
  <c r="AD870" i="34"/>
  <c r="AE870" i="34"/>
  <c r="AF870" i="34"/>
  <c r="AG870" i="34"/>
  <c r="AH870" i="34"/>
  <c r="AK870" i="34"/>
  <c r="AR870" i="34" s="1"/>
  <c r="AM870" i="34"/>
  <c r="AW870" i="34"/>
  <c r="AY870" i="34"/>
  <c r="BA870" i="34" s="1"/>
  <c r="AZ870" i="34"/>
  <c r="BB870" i="34"/>
  <c r="P871" i="34"/>
  <c r="R871" i="34" s="1"/>
  <c r="AB871" i="34" s="1"/>
  <c r="S871" i="34"/>
  <c r="T871" i="34"/>
  <c r="U871" i="34"/>
  <c r="AC871" i="34"/>
  <c r="AD871" i="34"/>
  <c r="AE871" i="34"/>
  <c r="AF871" i="34"/>
  <c r="AI871" i="34" s="1"/>
  <c r="AG871" i="34"/>
  <c r="AH871" i="34"/>
  <c r="AK871" i="34"/>
  <c r="AM871" i="34"/>
  <c r="AW871" i="34"/>
  <c r="AY871" i="34"/>
  <c r="BA871" i="34" s="1"/>
  <c r="AZ871" i="34"/>
  <c r="BB871" i="34"/>
  <c r="P872" i="34"/>
  <c r="S872" i="34"/>
  <c r="W872" i="34" s="1"/>
  <c r="T872" i="34"/>
  <c r="U872" i="34"/>
  <c r="AC872" i="34"/>
  <c r="AD872" i="34"/>
  <c r="AE872" i="34"/>
  <c r="AF872" i="34"/>
  <c r="AI872" i="34" s="1"/>
  <c r="AG872" i="34"/>
  <c r="AH872" i="34"/>
  <c r="AJ872" i="34"/>
  <c r="AK872" i="34"/>
  <c r="AO872" i="34" s="1"/>
  <c r="AM872" i="34"/>
  <c r="AW872" i="34"/>
  <c r="AY872" i="34"/>
  <c r="AZ872" i="34"/>
  <c r="BB872" i="34"/>
  <c r="P873" i="34"/>
  <c r="S873" i="34"/>
  <c r="T873" i="34"/>
  <c r="U873" i="34"/>
  <c r="AC873" i="34"/>
  <c r="AD873" i="34"/>
  <c r="AE873" i="34"/>
  <c r="AF873" i="34"/>
  <c r="AI873" i="34" s="1"/>
  <c r="AG873" i="34"/>
  <c r="AH873" i="34"/>
  <c r="AK873" i="34"/>
  <c r="AM873" i="34"/>
  <c r="AW873" i="34"/>
  <c r="AY873" i="34"/>
  <c r="BA873" i="34" s="1"/>
  <c r="AZ873" i="34"/>
  <c r="BB873" i="34"/>
  <c r="P874" i="34"/>
  <c r="Q874" i="34" s="1"/>
  <c r="AA874" i="34" s="1"/>
  <c r="S874" i="34"/>
  <c r="T874" i="34"/>
  <c r="U874" i="34"/>
  <c r="AC874" i="34"/>
  <c r="AD874" i="34"/>
  <c r="AE874" i="34"/>
  <c r="AF874" i="34"/>
  <c r="AG874" i="34"/>
  <c r="AH874" i="34"/>
  <c r="AK874" i="34"/>
  <c r="AR874" i="34" s="1"/>
  <c r="AM874" i="34"/>
  <c r="AW874" i="34"/>
  <c r="AY874" i="34"/>
  <c r="AZ874" i="34"/>
  <c r="BB874" i="34"/>
  <c r="P875" i="34"/>
  <c r="R875" i="34" s="1"/>
  <c r="AB875" i="34" s="1"/>
  <c r="S875" i="34"/>
  <c r="T875" i="34"/>
  <c r="U875" i="34"/>
  <c r="AC875" i="34"/>
  <c r="AD875" i="34"/>
  <c r="AE875" i="34"/>
  <c r="AF875" i="34"/>
  <c r="AI875" i="34" s="1"/>
  <c r="AG875" i="34"/>
  <c r="AH875" i="34"/>
  <c r="AK875" i="34"/>
  <c r="AM875" i="34"/>
  <c r="AW875" i="34"/>
  <c r="AY875" i="34"/>
  <c r="AZ875" i="34"/>
  <c r="BB875" i="34"/>
  <c r="P876" i="34"/>
  <c r="S876" i="34"/>
  <c r="T876" i="34"/>
  <c r="U876" i="34"/>
  <c r="AC876" i="34"/>
  <c r="AD876" i="34"/>
  <c r="AE876" i="34"/>
  <c r="AF876" i="34"/>
  <c r="AI876" i="34" s="1"/>
  <c r="AG876" i="34"/>
  <c r="AH876" i="34"/>
  <c r="AK876" i="34"/>
  <c r="AO876" i="34" s="1"/>
  <c r="AM876" i="34"/>
  <c r="AW876" i="34"/>
  <c r="AY876" i="34"/>
  <c r="AZ876" i="34"/>
  <c r="BB876" i="34"/>
  <c r="P877" i="34"/>
  <c r="S877" i="34"/>
  <c r="T877" i="34"/>
  <c r="U877" i="34"/>
  <c r="AC877" i="34"/>
  <c r="AD877" i="34"/>
  <c r="AE877" i="34"/>
  <c r="AF877" i="34"/>
  <c r="AI877" i="34" s="1"/>
  <c r="AG877" i="34"/>
  <c r="AH877" i="34"/>
  <c r="AK877" i="34"/>
  <c r="AM877" i="34"/>
  <c r="AW877" i="34"/>
  <c r="AY877" i="34"/>
  <c r="BA877" i="34" s="1"/>
  <c r="AZ877" i="34"/>
  <c r="BB877" i="34"/>
  <c r="P878" i="34"/>
  <c r="S878" i="34"/>
  <c r="T878" i="34"/>
  <c r="U878" i="34"/>
  <c r="AC878" i="34"/>
  <c r="AD878" i="34"/>
  <c r="AE878" i="34"/>
  <c r="AF878" i="34"/>
  <c r="AG878" i="34"/>
  <c r="AH878" i="34"/>
  <c r="AK878" i="34"/>
  <c r="AR878" i="34" s="1"/>
  <c r="AM878" i="34"/>
  <c r="AW878" i="34"/>
  <c r="AY878" i="34"/>
  <c r="BA878" i="34" s="1"/>
  <c r="AZ878" i="34"/>
  <c r="BB878" i="34"/>
  <c r="P879" i="34"/>
  <c r="R879" i="34" s="1"/>
  <c r="AB879" i="34" s="1"/>
  <c r="S879" i="34"/>
  <c r="T879" i="34"/>
  <c r="U879" i="34"/>
  <c r="AC879" i="34"/>
  <c r="AD879" i="34"/>
  <c r="AE879" i="34"/>
  <c r="AF879" i="34"/>
  <c r="AI879" i="34" s="1"/>
  <c r="AG879" i="34"/>
  <c r="AH879" i="34"/>
  <c r="AK879" i="34"/>
  <c r="AM879" i="34"/>
  <c r="AW879" i="34"/>
  <c r="AY879" i="34"/>
  <c r="BA879" i="34" s="1"/>
  <c r="AZ879" i="34"/>
  <c r="BB879" i="34"/>
  <c r="P880" i="34"/>
  <c r="S880" i="34"/>
  <c r="T880" i="34"/>
  <c r="U880" i="34"/>
  <c r="AC880" i="34"/>
  <c r="AD880" i="34"/>
  <c r="AE880" i="34"/>
  <c r="AF880" i="34"/>
  <c r="AI880" i="34" s="1"/>
  <c r="AG880" i="34"/>
  <c r="AH880" i="34"/>
  <c r="AJ880" i="34"/>
  <c r="AK880" i="34"/>
  <c r="AO880" i="34" s="1"/>
  <c r="AM880" i="34"/>
  <c r="AW880" i="34"/>
  <c r="AY880" i="34"/>
  <c r="AZ880" i="34"/>
  <c r="BB880" i="34"/>
  <c r="P881" i="34"/>
  <c r="S881" i="34"/>
  <c r="T881" i="34"/>
  <c r="U881" i="34"/>
  <c r="AC881" i="34"/>
  <c r="AD881" i="34"/>
  <c r="AE881" i="34"/>
  <c r="AF881" i="34"/>
  <c r="AI881" i="34" s="1"/>
  <c r="AG881" i="34"/>
  <c r="AH881" i="34"/>
  <c r="AK881" i="34"/>
  <c r="AM881" i="34"/>
  <c r="AW881" i="34"/>
  <c r="AY881" i="34"/>
  <c r="AZ881" i="34"/>
  <c r="BB881" i="34"/>
  <c r="P882" i="34"/>
  <c r="Q882" i="34" s="1"/>
  <c r="AA882" i="34" s="1"/>
  <c r="S882" i="34"/>
  <c r="T882" i="34"/>
  <c r="U882" i="34"/>
  <c r="AC882" i="34"/>
  <c r="AD882" i="34"/>
  <c r="AE882" i="34"/>
  <c r="AF882" i="34"/>
  <c r="AG882" i="34"/>
  <c r="AH882" i="34"/>
  <c r="AK882" i="34"/>
  <c r="AR882" i="34" s="1"/>
  <c r="AM882" i="34"/>
  <c r="AW882" i="34"/>
  <c r="AY882" i="34"/>
  <c r="AZ882" i="34"/>
  <c r="BB882" i="34"/>
  <c r="P883" i="34"/>
  <c r="R883" i="34" s="1"/>
  <c r="AB883" i="34" s="1"/>
  <c r="S883" i="34"/>
  <c r="T883" i="34"/>
  <c r="U883" i="34"/>
  <c r="AC883" i="34"/>
  <c r="AD883" i="34"/>
  <c r="AE883" i="34"/>
  <c r="AF883" i="34"/>
  <c r="AI883" i="34" s="1"/>
  <c r="AG883" i="34"/>
  <c r="AH883" i="34"/>
  <c r="AK883" i="34"/>
  <c r="AM883" i="34"/>
  <c r="AW883" i="34"/>
  <c r="AY883" i="34"/>
  <c r="AZ883" i="34"/>
  <c r="BB883" i="34"/>
  <c r="P884" i="34"/>
  <c r="S884" i="34"/>
  <c r="T884" i="34"/>
  <c r="U884" i="34"/>
  <c r="AC884" i="34"/>
  <c r="AD884" i="34"/>
  <c r="AE884" i="34"/>
  <c r="AF884" i="34"/>
  <c r="AI884" i="34" s="1"/>
  <c r="AG884" i="34"/>
  <c r="AH884" i="34"/>
  <c r="AK884" i="34"/>
  <c r="AO884" i="34" s="1"/>
  <c r="AM884" i="34"/>
  <c r="AW884" i="34"/>
  <c r="AY884" i="34"/>
  <c r="AZ884" i="34"/>
  <c r="BB884" i="34"/>
  <c r="P885" i="34"/>
  <c r="S885" i="34"/>
  <c r="T885" i="34"/>
  <c r="U885" i="34"/>
  <c r="AC885" i="34"/>
  <c r="AD885" i="34"/>
  <c r="AE885" i="34"/>
  <c r="AF885" i="34"/>
  <c r="AI885" i="34" s="1"/>
  <c r="AG885" i="34"/>
  <c r="AH885" i="34"/>
  <c r="AK885" i="34"/>
  <c r="AM885" i="34"/>
  <c r="AW885" i="34"/>
  <c r="AY885" i="34"/>
  <c r="BA885" i="34" s="1"/>
  <c r="AZ885" i="34"/>
  <c r="BB885" i="34"/>
  <c r="P886" i="34"/>
  <c r="Q886" i="34" s="1"/>
  <c r="AA886" i="34" s="1"/>
  <c r="S886" i="34"/>
  <c r="T886" i="34"/>
  <c r="U886" i="34"/>
  <c r="AC886" i="34"/>
  <c r="AD886" i="34"/>
  <c r="AE886" i="34"/>
  <c r="AF886" i="34"/>
  <c r="AG886" i="34"/>
  <c r="AH886" i="34"/>
  <c r="AK886" i="34"/>
  <c r="AR886" i="34" s="1"/>
  <c r="AM886" i="34"/>
  <c r="AW886" i="34"/>
  <c r="AY886" i="34"/>
  <c r="BA886" i="34" s="1"/>
  <c r="AZ886" i="34"/>
  <c r="BB886" i="34"/>
  <c r="P887" i="34"/>
  <c r="R887" i="34" s="1"/>
  <c r="AB887" i="34" s="1"/>
  <c r="S887" i="34"/>
  <c r="T887" i="34"/>
  <c r="U887" i="34"/>
  <c r="AC887" i="34"/>
  <c r="AD887" i="34"/>
  <c r="AE887" i="34"/>
  <c r="AF887" i="34"/>
  <c r="AI887" i="34" s="1"/>
  <c r="AG887" i="34"/>
  <c r="AH887" i="34"/>
  <c r="AK887" i="34"/>
  <c r="AM887" i="34"/>
  <c r="AW887" i="34"/>
  <c r="AY887" i="34"/>
  <c r="BA887" i="34" s="1"/>
  <c r="AZ887" i="34"/>
  <c r="BB887" i="34"/>
  <c r="P888" i="34"/>
  <c r="S888" i="34"/>
  <c r="T888" i="34"/>
  <c r="U888" i="34"/>
  <c r="AC888" i="34"/>
  <c r="AD888" i="34"/>
  <c r="AE888" i="34"/>
  <c r="AF888" i="34"/>
  <c r="AI888" i="34" s="1"/>
  <c r="AG888" i="34"/>
  <c r="AH888" i="34"/>
  <c r="AJ888" i="34"/>
  <c r="AK888" i="34"/>
  <c r="AO888" i="34" s="1"/>
  <c r="AM888" i="34"/>
  <c r="AW888" i="34"/>
  <c r="AY888" i="34"/>
  <c r="AZ888" i="34"/>
  <c r="BB888" i="34"/>
  <c r="P889" i="34"/>
  <c r="S889" i="34"/>
  <c r="T889" i="34"/>
  <c r="U889" i="34"/>
  <c r="AC889" i="34"/>
  <c r="AD889" i="34"/>
  <c r="AE889" i="34"/>
  <c r="AF889" i="34"/>
  <c r="AI889" i="34" s="1"/>
  <c r="AG889" i="34"/>
  <c r="AH889" i="34"/>
  <c r="AK889" i="34"/>
  <c r="AM889" i="34"/>
  <c r="AW889" i="34"/>
  <c r="AY889" i="34"/>
  <c r="AZ889" i="34"/>
  <c r="BB889" i="34"/>
  <c r="P890" i="34"/>
  <c r="Q890" i="34" s="1"/>
  <c r="AA890" i="34" s="1"/>
  <c r="S890" i="34"/>
  <c r="T890" i="34"/>
  <c r="U890" i="34"/>
  <c r="AC890" i="34"/>
  <c r="AD890" i="34"/>
  <c r="AE890" i="34"/>
  <c r="AF890" i="34"/>
  <c r="AG890" i="34"/>
  <c r="AH890" i="34"/>
  <c r="AK890" i="34"/>
  <c r="AO890" i="34" s="1"/>
  <c r="AM890" i="34"/>
  <c r="AR890" i="34"/>
  <c r="AW890" i="34"/>
  <c r="AY890" i="34"/>
  <c r="AZ890" i="34"/>
  <c r="BB890" i="34"/>
  <c r="P891" i="34"/>
  <c r="R891" i="34" s="1"/>
  <c r="AB891" i="34" s="1"/>
  <c r="S891" i="34"/>
  <c r="T891" i="34"/>
  <c r="U891" i="34"/>
  <c r="AC891" i="34"/>
  <c r="AD891" i="34"/>
  <c r="AE891" i="34"/>
  <c r="AF891" i="34"/>
  <c r="AI891" i="34" s="1"/>
  <c r="AG891" i="34"/>
  <c r="AH891" i="34"/>
  <c r="AK891" i="34"/>
  <c r="AM891" i="34"/>
  <c r="AW891" i="34"/>
  <c r="AY891" i="34"/>
  <c r="AZ891" i="34"/>
  <c r="BB891" i="34"/>
  <c r="P892" i="34"/>
  <c r="S892" i="34"/>
  <c r="T892" i="34"/>
  <c r="U892" i="34"/>
  <c r="AC892" i="34"/>
  <c r="AD892" i="34"/>
  <c r="AE892" i="34"/>
  <c r="AF892" i="34"/>
  <c r="AI892" i="34" s="1"/>
  <c r="AG892" i="34"/>
  <c r="AH892" i="34"/>
  <c r="AK892" i="34"/>
  <c r="AO892" i="34" s="1"/>
  <c r="AM892" i="34"/>
  <c r="AW892" i="34"/>
  <c r="AY892" i="34"/>
  <c r="AZ892" i="34"/>
  <c r="BB892" i="34"/>
  <c r="P893" i="34"/>
  <c r="S893" i="34"/>
  <c r="T893" i="34"/>
  <c r="U893" i="34"/>
  <c r="AC893" i="34"/>
  <c r="AD893" i="34"/>
  <c r="AE893" i="34"/>
  <c r="AF893" i="34"/>
  <c r="AI893" i="34" s="1"/>
  <c r="AG893" i="34"/>
  <c r="AH893" i="34"/>
  <c r="AK893" i="34"/>
  <c r="AM893" i="34"/>
  <c r="AW893" i="34"/>
  <c r="AY893" i="34"/>
  <c r="BA893" i="34" s="1"/>
  <c r="AZ893" i="34"/>
  <c r="BB893" i="34"/>
  <c r="P894" i="34"/>
  <c r="Q894" i="34" s="1"/>
  <c r="AA894" i="34" s="1"/>
  <c r="S894" i="34"/>
  <c r="T894" i="34"/>
  <c r="U894" i="34"/>
  <c r="AC894" i="34"/>
  <c r="AD894" i="34"/>
  <c r="AE894" i="34"/>
  <c r="AF894" i="34"/>
  <c r="AG894" i="34"/>
  <c r="AH894" i="34"/>
  <c r="AK894" i="34"/>
  <c r="AO894" i="34" s="1"/>
  <c r="AM894" i="34"/>
  <c r="AR894" i="34"/>
  <c r="AW894" i="34"/>
  <c r="AY894" i="34"/>
  <c r="BA894" i="34" s="1"/>
  <c r="AZ894" i="34"/>
  <c r="BB894" i="34"/>
  <c r="P895" i="34"/>
  <c r="S895" i="34"/>
  <c r="T895" i="34"/>
  <c r="U895" i="34"/>
  <c r="AC895" i="34"/>
  <c r="AD895" i="34"/>
  <c r="AE895" i="34"/>
  <c r="AF895" i="34"/>
  <c r="AI895" i="34" s="1"/>
  <c r="AG895" i="34"/>
  <c r="AH895" i="34"/>
  <c r="AK895" i="34"/>
  <c r="AM895" i="34"/>
  <c r="AW895" i="34"/>
  <c r="AY895" i="34"/>
  <c r="BA895" i="34" s="1"/>
  <c r="AZ895" i="34"/>
  <c r="BB895" i="34"/>
  <c r="P896" i="34"/>
  <c r="S896" i="34"/>
  <c r="T896" i="34"/>
  <c r="U896" i="34"/>
  <c r="AC896" i="34"/>
  <c r="AD896" i="34"/>
  <c r="AE896" i="34"/>
  <c r="AF896" i="34"/>
  <c r="AI896" i="34" s="1"/>
  <c r="AG896" i="34"/>
  <c r="AH896" i="34"/>
  <c r="AJ896" i="34"/>
  <c r="AK896" i="34"/>
  <c r="AM896" i="34"/>
  <c r="AW896" i="34"/>
  <c r="AY896" i="34"/>
  <c r="AZ896" i="34"/>
  <c r="BA896" i="34" s="1"/>
  <c r="BB896" i="34"/>
  <c r="P897" i="34"/>
  <c r="S897" i="34"/>
  <c r="T897" i="34"/>
  <c r="U897" i="34"/>
  <c r="AC897" i="34"/>
  <c r="AD897" i="34"/>
  <c r="AE897" i="34"/>
  <c r="AF897" i="34"/>
  <c r="AI897" i="34" s="1"/>
  <c r="AG897" i="34"/>
  <c r="AH897" i="34"/>
  <c r="AK897" i="34"/>
  <c r="AM897" i="34"/>
  <c r="AW897" i="34"/>
  <c r="AY897" i="34"/>
  <c r="AZ897" i="34"/>
  <c r="BB897" i="34"/>
  <c r="P898" i="34"/>
  <c r="Q898" i="34" s="1"/>
  <c r="AA898" i="34" s="1"/>
  <c r="S898" i="34"/>
  <c r="T898" i="34"/>
  <c r="U898" i="34"/>
  <c r="AC898" i="34"/>
  <c r="AD898" i="34"/>
  <c r="AE898" i="34"/>
  <c r="AF898" i="34"/>
  <c r="AG898" i="34"/>
  <c r="AH898" i="34"/>
  <c r="AK898" i="34"/>
  <c r="AO898" i="34" s="1"/>
  <c r="AM898" i="34"/>
  <c r="AW898" i="34"/>
  <c r="AY898" i="34"/>
  <c r="BA898" i="34" s="1"/>
  <c r="AZ898" i="34"/>
  <c r="BB898" i="34"/>
  <c r="P899" i="34"/>
  <c r="S899" i="34"/>
  <c r="T899" i="34"/>
  <c r="U899" i="34"/>
  <c r="AC899" i="34"/>
  <c r="AD899" i="34"/>
  <c r="AE899" i="34"/>
  <c r="AF899" i="34"/>
  <c r="AI899" i="34" s="1"/>
  <c r="AG899" i="34"/>
  <c r="AH899" i="34"/>
  <c r="AK899" i="34"/>
  <c r="AO899" i="34" s="1"/>
  <c r="AM899" i="34"/>
  <c r="AR899" i="34"/>
  <c r="AW899" i="34"/>
  <c r="AY899" i="34"/>
  <c r="AZ899" i="34"/>
  <c r="BB899" i="34"/>
  <c r="P900" i="34"/>
  <c r="S900" i="34"/>
  <c r="T900" i="34"/>
  <c r="U900" i="34"/>
  <c r="AC900" i="34"/>
  <c r="AD900" i="34"/>
  <c r="AE900" i="34"/>
  <c r="AF900" i="34"/>
  <c r="AI900" i="34" s="1"/>
  <c r="AG900" i="34"/>
  <c r="AH900" i="34"/>
  <c r="AK900" i="34"/>
  <c r="AO900" i="34" s="1"/>
  <c r="AM900" i="34"/>
  <c r="AW900" i="34"/>
  <c r="AY900" i="34"/>
  <c r="AZ900" i="34"/>
  <c r="BB900" i="34"/>
  <c r="P901" i="34"/>
  <c r="S901" i="34"/>
  <c r="T901" i="34"/>
  <c r="U901" i="34"/>
  <c r="AC901" i="34"/>
  <c r="AD901" i="34"/>
  <c r="AE901" i="34"/>
  <c r="AF901" i="34"/>
  <c r="AI901" i="34" s="1"/>
  <c r="AG901" i="34"/>
  <c r="AH901" i="34"/>
  <c r="AK901" i="34"/>
  <c r="AM901" i="34"/>
  <c r="AW901" i="34"/>
  <c r="AY901" i="34"/>
  <c r="AZ901" i="34"/>
  <c r="BB901" i="34"/>
  <c r="P902" i="34"/>
  <c r="Q902" i="34" s="1"/>
  <c r="AA902" i="34" s="1"/>
  <c r="S902" i="34"/>
  <c r="T902" i="34"/>
  <c r="U902" i="34"/>
  <c r="AC902" i="34"/>
  <c r="AD902" i="34"/>
  <c r="AE902" i="34"/>
  <c r="AF902" i="34"/>
  <c r="AG902" i="34"/>
  <c r="AH902" i="34"/>
  <c r="AK902" i="34"/>
  <c r="AO902" i="34" s="1"/>
  <c r="AM902" i="34"/>
  <c r="AR902" i="34"/>
  <c r="AW902" i="34"/>
  <c r="AY902" i="34"/>
  <c r="BA902" i="34" s="1"/>
  <c r="AZ902" i="34"/>
  <c r="BB902" i="34"/>
  <c r="P903" i="34"/>
  <c r="S903" i="34"/>
  <c r="T903" i="34"/>
  <c r="U903" i="34"/>
  <c r="AC903" i="34"/>
  <c r="AD903" i="34"/>
  <c r="AE903" i="34"/>
  <c r="AF903" i="34"/>
  <c r="AI903" i="34" s="1"/>
  <c r="AG903" i="34"/>
  <c r="AH903" i="34"/>
  <c r="AK903" i="34"/>
  <c r="AO903" i="34" s="1"/>
  <c r="AM903" i="34"/>
  <c r="AW903" i="34"/>
  <c r="AY903" i="34"/>
  <c r="AZ903" i="34"/>
  <c r="BB903" i="34"/>
  <c r="P904" i="34"/>
  <c r="S904" i="34"/>
  <c r="T904" i="34"/>
  <c r="U904" i="34"/>
  <c r="AC904" i="34"/>
  <c r="AD904" i="34"/>
  <c r="AE904" i="34"/>
  <c r="AF904" i="34"/>
  <c r="AI904" i="34" s="1"/>
  <c r="AG904" i="34"/>
  <c r="AH904" i="34"/>
  <c r="AK904" i="34"/>
  <c r="AO904" i="34" s="1"/>
  <c r="AM904" i="34"/>
  <c r="AW904" i="34"/>
  <c r="AY904" i="34"/>
  <c r="AZ904" i="34"/>
  <c r="BA904" i="34" s="1"/>
  <c r="BB904" i="34"/>
  <c r="P905" i="34"/>
  <c r="S905" i="34"/>
  <c r="T905" i="34"/>
  <c r="U905" i="34"/>
  <c r="AC905" i="34"/>
  <c r="AD905" i="34"/>
  <c r="AE905" i="34"/>
  <c r="AF905" i="34"/>
  <c r="AG905" i="34"/>
  <c r="AH905" i="34"/>
  <c r="AK905" i="34"/>
  <c r="AM905" i="34"/>
  <c r="AW905" i="34"/>
  <c r="AY905" i="34"/>
  <c r="AZ905" i="34"/>
  <c r="BB905" i="34"/>
  <c r="P906" i="34"/>
  <c r="Q906" i="34" s="1"/>
  <c r="AA906" i="34" s="1"/>
  <c r="S906" i="34"/>
  <c r="T906" i="34"/>
  <c r="U906" i="34"/>
  <c r="AC906" i="34"/>
  <c r="AD906" i="34"/>
  <c r="AE906" i="34"/>
  <c r="AF906" i="34"/>
  <c r="AJ906" i="34" s="1"/>
  <c r="AU906" i="34" s="1"/>
  <c r="AG906" i="34"/>
  <c r="AH906" i="34"/>
  <c r="AK906" i="34"/>
  <c r="AO906" i="34" s="1"/>
  <c r="AM906" i="34"/>
  <c r="AW906" i="34"/>
  <c r="AY906" i="34"/>
  <c r="AZ906" i="34"/>
  <c r="BB906" i="34"/>
  <c r="P907" i="34"/>
  <c r="S907" i="34"/>
  <c r="T907" i="34"/>
  <c r="U907" i="34"/>
  <c r="AC907" i="34"/>
  <c r="AD907" i="34"/>
  <c r="AE907" i="34"/>
  <c r="AF907" i="34"/>
  <c r="AJ907" i="34" s="1"/>
  <c r="AG907" i="34"/>
  <c r="AH907" i="34"/>
  <c r="AK907" i="34"/>
  <c r="AO907" i="34" s="1"/>
  <c r="AM907" i="34"/>
  <c r="AR907" i="34"/>
  <c r="AW907" i="34"/>
  <c r="AY907" i="34"/>
  <c r="BA907" i="34" s="1"/>
  <c r="AZ907" i="34"/>
  <c r="BB907" i="34"/>
  <c r="P908" i="34"/>
  <c r="S908" i="34"/>
  <c r="T908" i="34"/>
  <c r="U908" i="34"/>
  <c r="AC908" i="34"/>
  <c r="AD908" i="34"/>
  <c r="AE908" i="34"/>
  <c r="AF908" i="34"/>
  <c r="AI908" i="34" s="1"/>
  <c r="AG908" i="34"/>
  <c r="AH908" i="34"/>
  <c r="AK908" i="34"/>
  <c r="AO908" i="34" s="1"/>
  <c r="AM908" i="34"/>
  <c r="AW908" i="34"/>
  <c r="AY908" i="34"/>
  <c r="AZ908" i="34"/>
  <c r="BB908" i="34"/>
  <c r="P909" i="34"/>
  <c r="S909" i="34"/>
  <c r="T909" i="34"/>
  <c r="U909" i="34"/>
  <c r="AC909" i="34"/>
  <c r="AD909" i="34"/>
  <c r="AN909" i="34" s="1"/>
  <c r="AE909" i="34"/>
  <c r="AF909" i="34"/>
  <c r="AJ909" i="34" s="1"/>
  <c r="AT909" i="34" s="1"/>
  <c r="AG909" i="34"/>
  <c r="AH909" i="34"/>
  <c r="AI909" i="34"/>
  <c r="AK909" i="34"/>
  <c r="AM909" i="34"/>
  <c r="AQ909" i="34"/>
  <c r="AV909" i="34"/>
  <c r="AW909" i="34"/>
  <c r="AY909" i="34"/>
  <c r="AZ909" i="34"/>
  <c r="BB909" i="34"/>
  <c r="P910" i="34"/>
  <c r="R910" i="34" s="1"/>
  <c r="AB910" i="34" s="1"/>
  <c r="S910" i="34"/>
  <c r="T910" i="34"/>
  <c r="U910" i="34"/>
  <c r="AC910" i="34"/>
  <c r="AD910" i="34"/>
  <c r="AE910" i="34"/>
  <c r="AF910" i="34"/>
  <c r="AJ910" i="34" s="1"/>
  <c r="AU910" i="34" s="1"/>
  <c r="AG910" i="34"/>
  <c r="AH910" i="34"/>
  <c r="AK910" i="34"/>
  <c r="AO910" i="34" s="1"/>
  <c r="AM910" i="34"/>
  <c r="AR910" i="34"/>
  <c r="AW910" i="34"/>
  <c r="AY910" i="34"/>
  <c r="BA910" i="34" s="1"/>
  <c r="AZ910" i="34"/>
  <c r="BB910" i="34"/>
  <c r="P911" i="34"/>
  <c r="S911" i="34"/>
  <c r="T911" i="34"/>
  <c r="U911" i="34"/>
  <c r="AC911" i="34"/>
  <c r="AD911" i="34"/>
  <c r="AE911" i="34"/>
  <c r="AF911" i="34"/>
  <c r="AJ911" i="34" s="1"/>
  <c r="AG911" i="34"/>
  <c r="AH911" i="34"/>
  <c r="AK911" i="34"/>
  <c r="AM911" i="34"/>
  <c r="AO911" i="34"/>
  <c r="AR911" i="34"/>
  <c r="AU911" i="34"/>
  <c r="AW911" i="34"/>
  <c r="AY911" i="34"/>
  <c r="AZ911" i="34"/>
  <c r="BB911" i="34"/>
  <c r="P912" i="34"/>
  <c r="S912" i="34"/>
  <c r="T912" i="34"/>
  <c r="U912" i="34"/>
  <c r="AC912" i="34"/>
  <c r="AD912" i="34"/>
  <c r="AE912" i="34"/>
  <c r="AF912" i="34"/>
  <c r="AI912" i="34" s="1"/>
  <c r="AG912" i="34"/>
  <c r="AH912" i="34"/>
  <c r="AJ912" i="34"/>
  <c r="AQ912" i="34" s="1"/>
  <c r="AK912" i="34"/>
  <c r="AO912" i="34" s="1"/>
  <c r="AM912" i="34"/>
  <c r="AW912" i="34"/>
  <c r="AY912" i="34"/>
  <c r="AZ912" i="34"/>
  <c r="BB912" i="34"/>
  <c r="P913" i="34"/>
  <c r="S913" i="34"/>
  <c r="T913" i="34"/>
  <c r="U913" i="34"/>
  <c r="AC913" i="34"/>
  <c r="AD913" i="34"/>
  <c r="AE913" i="34"/>
  <c r="AF913" i="34"/>
  <c r="AJ913" i="34" s="1"/>
  <c r="AT913" i="34" s="1"/>
  <c r="AG913" i="34"/>
  <c r="AH913" i="34"/>
  <c r="AK913" i="34"/>
  <c r="AM913" i="34"/>
  <c r="AW913" i="34"/>
  <c r="AY913" i="34"/>
  <c r="BA913" i="34" s="1"/>
  <c r="AZ913" i="34"/>
  <c r="BB913" i="34"/>
  <c r="P914" i="34"/>
  <c r="Q914" i="34" s="1"/>
  <c r="AA914" i="34" s="1"/>
  <c r="S914" i="34"/>
  <c r="T914" i="34"/>
  <c r="U914" i="34"/>
  <c r="AC914" i="34"/>
  <c r="AD914" i="34"/>
  <c r="AE914" i="34"/>
  <c r="AF914" i="34"/>
  <c r="AJ914" i="34" s="1"/>
  <c r="AG914" i="34"/>
  <c r="AH914" i="34"/>
  <c r="AK914" i="34"/>
  <c r="AO914" i="34" s="1"/>
  <c r="AM914" i="34"/>
  <c r="AU914" i="34"/>
  <c r="AW914" i="34"/>
  <c r="AY914" i="34"/>
  <c r="BA914" i="34" s="1"/>
  <c r="AZ914" i="34"/>
  <c r="BB914" i="34"/>
  <c r="P915" i="34"/>
  <c r="S915" i="34"/>
  <c r="T915" i="34"/>
  <c r="U915" i="34"/>
  <c r="AC915" i="34"/>
  <c r="AD915" i="34"/>
  <c r="AE915" i="34"/>
  <c r="AF915" i="34"/>
  <c r="AJ915" i="34" s="1"/>
  <c r="AG915" i="34"/>
  <c r="AH915" i="34"/>
  <c r="AI915" i="34"/>
  <c r="AK915" i="34"/>
  <c r="AO915" i="34" s="1"/>
  <c r="AM915" i="34"/>
  <c r="AU915" i="34"/>
  <c r="AW915" i="34"/>
  <c r="AY915" i="34"/>
  <c r="AZ915" i="34"/>
  <c r="BB915" i="34"/>
  <c r="P916" i="34"/>
  <c r="S916" i="34"/>
  <c r="T916" i="34"/>
  <c r="U916" i="34"/>
  <c r="AC916" i="34"/>
  <c r="AD916" i="34"/>
  <c r="AE916" i="34"/>
  <c r="AF916" i="34"/>
  <c r="AI916" i="34" s="1"/>
  <c r="AG916" i="34"/>
  <c r="AH916" i="34"/>
  <c r="AK916" i="34"/>
  <c r="AO916" i="34" s="1"/>
  <c r="AM916" i="34"/>
  <c r="AW916" i="34"/>
  <c r="AY916" i="34"/>
  <c r="AZ916" i="34"/>
  <c r="BB916" i="34"/>
  <c r="P917" i="34"/>
  <c r="S917" i="34"/>
  <c r="T917" i="34"/>
  <c r="U917" i="34"/>
  <c r="AC917" i="34"/>
  <c r="AD917" i="34"/>
  <c r="AE917" i="34"/>
  <c r="AF917" i="34"/>
  <c r="AJ917" i="34" s="1"/>
  <c r="AQ917" i="34" s="1"/>
  <c r="AG917" i="34"/>
  <c r="AH917" i="34"/>
  <c r="AK917" i="34"/>
  <c r="AM917" i="34"/>
  <c r="AV917" i="34"/>
  <c r="AW917" i="34"/>
  <c r="AY917" i="34"/>
  <c r="AZ917" i="34"/>
  <c r="BB917" i="34"/>
  <c r="P918" i="34"/>
  <c r="Q918" i="34" s="1"/>
  <c r="AA918" i="34" s="1"/>
  <c r="S918" i="34"/>
  <c r="T918" i="34"/>
  <c r="U918" i="34"/>
  <c r="AC918" i="34"/>
  <c r="AD918" i="34"/>
  <c r="AE918" i="34"/>
  <c r="AF918" i="34"/>
  <c r="AI918" i="34" s="1"/>
  <c r="AG918" i="34"/>
  <c r="AH918" i="34"/>
  <c r="AK918" i="34"/>
  <c r="AO918" i="34" s="1"/>
  <c r="AM918" i="34"/>
  <c r="AW918" i="34"/>
  <c r="AY918" i="34"/>
  <c r="BA918" i="34" s="1"/>
  <c r="AZ918" i="34"/>
  <c r="BB918" i="34"/>
  <c r="P919" i="34"/>
  <c r="S919" i="34"/>
  <c r="T919" i="34"/>
  <c r="U919" i="34"/>
  <c r="AC919" i="34"/>
  <c r="AD919" i="34"/>
  <c r="AE919" i="34"/>
  <c r="AF919" i="34"/>
  <c r="AJ919" i="34" s="1"/>
  <c r="AG919" i="34"/>
  <c r="AH919" i="34"/>
  <c r="AK919" i="34"/>
  <c r="AR919" i="34" s="1"/>
  <c r="AM919" i="34"/>
  <c r="AO919" i="34"/>
  <c r="AU919" i="34"/>
  <c r="AW919" i="34"/>
  <c r="AY919" i="34"/>
  <c r="AZ919" i="34"/>
  <c r="BB919" i="34"/>
  <c r="P920" i="34"/>
  <c r="S920" i="34"/>
  <c r="T920" i="34"/>
  <c r="U920" i="34"/>
  <c r="AC920" i="34"/>
  <c r="AD920" i="34"/>
  <c r="AE920" i="34"/>
  <c r="AF920" i="34"/>
  <c r="AI920" i="34" s="1"/>
  <c r="AG920" i="34"/>
  <c r="AH920" i="34"/>
  <c r="AK920" i="34"/>
  <c r="AO920" i="34" s="1"/>
  <c r="AM920" i="34"/>
  <c r="AW920" i="34"/>
  <c r="AY920" i="34"/>
  <c r="AZ920" i="34"/>
  <c r="BB920" i="34"/>
  <c r="P921" i="34"/>
  <c r="S921" i="34"/>
  <c r="T921" i="34"/>
  <c r="U921" i="34"/>
  <c r="AC921" i="34"/>
  <c r="AD921" i="34"/>
  <c r="AE921" i="34"/>
  <c r="AF921" i="34"/>
  <c r="AJ921" i="34" s="1"/>
  <c r="AQ921" i="34" s="1"/>
  <c r="AG921" i="34"/>
  <c r="AH921" i="34"/>
  <c r="AK921" i="34"/>
  <c r="AM921" i="34"/>
  <c r="AW921" i="34"/>
  <c r="AY921" i="34"/>
  <c r="AZ921" i="34"/>
  <c r="BB921" i="34"/>
  <c r="P922" i="34"/>
  <c r="Q922" i="34" s="1"/>
  <c r="AA922" i="34" s="1"/>
  <c r="S922" i="34"/>
  <c r="T922" i="34"/>
  <c r="U922" i="34"/>
  <c r="AC922" i="34"/>
  <c r="AD922" i="34"/>
  <c r="AE922" i="34"/>
  <c r="AF922" i="34"/>
  <c r="AG922" i="34"/>
  <c r="AH922" i="34"/>
  <c r="AI922" i="34"/>
  <c r="AJ922" i="34"/>
  <c r="AT922" i="34" s="1"/>
  <c r="AK922" i="34"/>
  <c r="AM922" i="34"/>
  <c r="AO922" i="34"/>
  <c r="AR922" i="34"/>
  <c r="AW922" i="34"/>
  <c r="AY922" i="34"/>
  <c r="AZ922" i="34"/>
  <c r="BB922" i="34"/>
  <c r="P923" i="34"/>
  <c r="R923" i="34" s="1"/>
  <c r="AB923" i="34" s="1"/>
  <c r="S923" i="34"/>
  <c r="T923" i="34"/>
  <c r="U923" i="34"/>
  <c r="AC923" i="34"/>
  <c r="AD923" i="34"/>
  <c r="AE923" i="34"/>
  <c r="AF923" i="34"/>
  <c r="AI923" i="34" s="1"/>
  <c r="AG923" i="34"/>
  <c r="AH923" i="34"/>
  <c r="AJ923" i="34"/>
  <c r="AT923" i="34" s="1"/>
  <c r="AK923" i="34"/>
  <c r="AM923" i="34"/>
  <c r="AO923" i="34"/>
  <c r="AR923" i="34"/>
  <c r="AW923" i="34"/>
  <c r="AY923" i="34"/>
  <c r="BA923" i="34" s="1"/>
  <c r="AZ923" i="34"/>
  <c r="BB923" i="34"/>
  <c r="P924" i="34"/>
  <c r="S924" i="34"/>
  <c r="T924" i="34"/>
  <c r="U924" i="34"/>
  <c r="AC924" i="34"/>
  <c r="AD924" i="34"/>
  <c r="AE924" i="34"/>
  <c r="AF924" i="34"/>
  <c r="AI924" i="34" s="1"/>
  <c r="AG924" i="34"/>
  <c r="AH924" i="34"/>
  <c r="AK924" i="34"/>
  <c r="AM924" i="34"/>
  <c r="AO924" i="34"/>
  <c r="AR924" i="34"/>
  <c r="AW924" i="34"/>
  <c r="AY924" i="34"/>
  <c r="AZ924" i="34"/>
  <c r="BB924" i="34"/>
  <c r="P925" i="34"/>
  <c r="S925" i="34"/>
  <c r="T925" i="34"/>
  <c r="U925" i="34"/>
  <c r="AC925" i="34"/>
  <c r="AD925" i="34"/>
  <c r="AE925" i="34"/>
  <c r="AF925" i="34"/>
  <c r="AI925" i="34" s="1"/>
  <c r="AG925" i="34"/>
  <c r="AH925" i="34"/>
  <c r="AK925" i="34"/>
  <c r="AR925" i="34" s="1"/>
  <c r="AM925" i="34"/>
  <c r="AW925" i="34"/>
  <c r="AY925" i="34"/>
  <c r="AZ925" i="34"/>
  <c r="BB925" i="34"/>
  <c r="P926" i="34"/>
  <c r="Q926" i="34" s="1"/>
  <c r="AA926" i="34" s="1"/>
  <c r="S926" i="34"/>
  <c r="T926" i="34"/>
  <c r="U926" i="34"/>
  <c r="AC926" i="34"/>
  <c r="AD926" i="34"/>
  <c r="AE926" i="34"/>
  <c r="AF926" i="34"/>
  <c r="AI926" i="34" s="1"/>
  <c r="AG926" i="34"/>
  <c r="AH926" i="34"/>
  <c r="AJ926" i="34"/>
  <c r="AQ926" i="34" s="1"/>
  <c r="AK926" i="34"/>
  <c r="AO926" i="34" s="1"/>
  <c r="AM926" i="34"/>
  <c r="AV926" i="34"/>
  <c r="AW926" i="34"/>
  <c r="AY926" i="34"/>
  <c r="AZ926" i="34"/>
  <c r="BB926" i="34"/>
  <c r="P927" i="34"/>
  <c r="R927" i="34" s="1"/>
  <c r="AB927" i="34" s="1"/>
  <c r="S927" i="34"/>
  <c r="T927" i="34"/>
  <c r="U927" i="34"/>
  <c r="AC927" i="34"/>
  <c r="AD927" i="34"/>
  <c r="AE927" i="34"/>
  <c r="AF927" i="34"/>
  <c r="AI927" i="34" s="1"/>
  <c r="AG927" i="34"/>
  <c r="AH927" i="34"/>
  <c r="AK927" i="34"/>
  <c r="AO927" i="34" s="1"/>
  <c r="AM927" i="34"/>
  <c r="AR927" i="34"/>
  <c r="AW927" i="34"/>
  <c r="AY927" i="34"/>
  <c r="BA927" i="34" s="1"/>
  <c r="AZ927" i="34"/>
  <c r="BB927" i="34"/>
  <c r="P928" i="34"/>
  <c r="S928" i="34"/>
  <c r="T928" i="34"/>
  <c r="U928" i="34"/>
  <c r="AC928" i="34"/>
  <c r="AD928" i="34"/>
  <c r="AE928" i="34"/>
  <c r="AF928" i="34"/>
  <c r="AI928" i="34" s="1"/>
  <c r="AG928" i="34"/>
  <c r="AH928" i="34"/>
  <c r="AK928" i="34"/>
  <c r="AO928" i="34" s="1"/>
  <c r="AM928" i="34"/>
  <c r="AR928" i="34"/>
  <c r="AW928" i="34"/>
  <c r="AY928" i="34"/>
  <c r="AZ928" i="34"/>
  <c r="BB928" i="34"/>
  <c r="P929" i="34"/>
  <c r="S929" i="34"/>
  <c r="T929" i="34"/>
  <c r="U929" i="34"/>
  <c r="AC929" i="34"/>
  <c r="AD929" i="34"/>
  <c r="AE929" i="34"/>
  <c r="AF929" i="34"/>
  <c r="AI929" i="34" s="1"/>
  <c r="AG929" i="34"/>
  <c r="AH929" i="34"/>
  <c r="AJ929" i="34"/>
  <c r="AV929" i="34" s="1"/>
  <c r="AK929" i="34"/>
  <c r="AR929" i="34" s="1"/>
  <c r="AM929" i="34"/>
  <c r="AT929" i="34"/>
  <c r="AW929" i="34"/>
  <c r="AY929" i="34"/>
  <c r="AZ929" i="34"/>
  <c r="BB929" i="34"/>
  <c r="P930" i="34"/>
  <c r="Q930" i="34" s="1"/>
  <c r="AA930" i="34" s="1"/>
  <c r="S930" i="34"/>
  <c r="T930" i="34"/>
  <c r="U930" i="34"/>
  <c r="AC930" i="34"/>
  <c r="AD930" i="34"/>
  <c r="AE930" i="34"/>
  <c r="AF930" i="34"/>
  <c r="AI930" i="34" s="1"/>
  <c r="AG930" i="34"/>
  <c r="AH930" i="34"/>
  <c r="AK930" i="34"/>
  <c r="AO930" i="34" s="1"/>
  <c r="AM930" i="34"/>
  <c r="AW930" i="34"/>
  <c r="AY930" i="34"/>
  <c r="AZ930" i="34"/>
  <c r="BB930" i="34"/>
  <c r="P931" i="34"/>
  <c r="R931" i="34" s="1"/>
  <c r="AB931" i="34" s="1"/>
  <c r="S931" i="34"/>
  <c r="T931" i="34"/>
  <c r="U931" i="34"/>
  <c r="AC931" i="34"/>
  <c r="AD931" i="34"/>
  <c r="AE931" i="34"/>
  <c r="AF931" i="34"/>
  <c r="AI931" i="34" s="1"/>
  <c r="AG931" i="34"/>
  <c r="AH931" i="34"/>
  <c r="AJ931" i="34"/>
  <c r="AT931" i="34" s="1"/>
  <c r="AK931" i="34"/>
  <c r="AO931" i="34" s="1"/>
  <c r="AM931" i="34"/>
  <c r="AR931" i="34"/>
  <c r="AW931" i="34"/>
  <c r="AY931" i="34"/>
  <c r="AZ931" i="34"/>
  <c r="BB931" i="34"/>
  <c r="P932" i="34"/>
  <c r="S932" i="34"/>
  <c r="T932" i="34"/>
  <c r="U932" i="34"/>
  <c r="AC932" i="34"/>
  <c r="AD932" i="34"/>
  <c r="AE932" i="34"/>
  <c r="AF932" i="34"/>
  <c r="AI932" i="34" s="1"/>
  <c r="AG932" i="34"/>
  <c r="AH932" i="34"/>
  <c r="AK932" i="34"/>
  <c r="AO932" i="34" s="1"/>
  <c r="AM932" i="34"/>
  <c r="AR932" i="34"/>
  <c r="AW932" i="34"/>
  <c r="AY932" i="34"/>
  <c r="AZ932" i="34"/>
  <c r="BA932" i="34" s="1"/>
  <c r="BB932" i="34"/>
  <c r="P933" i="34"/>
  <c r="S933" i="34"/>
  <c r="T933" i="34"/>
  <c r="U933" i="34"/>
  <c r="AC933" i="34"/>
  <c r="AD933" i="34"/>
  <c r="AE933" i="34"/>
  <c r="AF933" i="34"/>
  <c r="AI933" i="34" s="1"/>
  <c r="AG933" i="34"/>
  <c r="AH933" i="34"/>
  <c r="AK933" i="34"/>
  <c r="AR933" i="34" s="1"/>
  <c r="AM933" i="34"/>
  <c r="AW933" i="34"/>
  <c r="AY933" i="34"/>
  <c r="BA933" i="34" s="1"/>
  <c r="AZ933" i="34"/>
  <c r="BB933" i="34"/>
  <c r="P934" i="34"/>
  <c r="Q934" i="34" s="1"/>
  <c r="AA934" i="34" s="1"/>
  <c r="S934" i="34"/>
  <c r="T934" i="34"/>
  <c r="U934" i="34"/>
  <c r="AC934" i="34"/>
  <c r="AD934" i="34"/>
  <c r="AE934" i="34"/>
  <c r="AF934" i="34"/>
  <c r="AI934" i="34" s="1"/>
  <c r="AG934" i="34"/>
  <c r="AH934" i="34"/>
  <c r="AJ934" i="34"/>
  <c r="AQ934" i="34" s="1"/>
  <c r="AK934" i="34"/>
  <c r="AO934" i="34" s="1"/>
  <c r="AM934" i="34"/>
  <c r="AW934" i="34"/>
  <c r="AY934" i="34"/>
  <c r="AZ934" i="34"/>
  <c r="BB934" i="34"/>
  <c r="P935" i="34"/>
  <c r="R935" i="34" s="1"/>
  <c r="AB935" i="34" s="1"/>
  <c r="S935" i="34"/>
  <c r="T935" i="34"/>
  <c r="U935" i="34"/>
  <c r="AC935" i="34"/>
  <c r="AD935" i="34"/>
  <c r="AE935" i="34"/>
  <c r="AF935" i="34"/>
  <c r="AI935" i="34" s="1"/>
  <c r="AG935" i="34"/>
  <c r="AH935" i="34"/>
  <c r="AJ935" i="34"/>
  <c r="AT935" i="34" s="1"/>
  <c r="AK935" i="34"/>
  <c r="AO935" i="34" s="1"/>
  <c r="AM935" i="34"/>
  <c r="AQ935" i="34"/>
  <c r="AR935" i="34"/>
  <c r="AW935" i="34"/>
  <c r="AY935" i="34"/>
  <c r="BA935" i="34" s="1"/>
  <c r="AZ935" i="34"/>
  <c r="BB935" i="34"/>
  <c r="P936" i="34"/>
  <c r="S936" i="34"/>
  <c r="T936" i="34"/>
  <c r="U936" i="34"/>
  <c r="AC936" i="34"/>
  <c r="AD936" i="34"/>
  <c r="AE936" i="34"/>
  <c r="AF936" i="34"/>
  <c r="AI936" i="34" s="1"/>
  <c r="AG936" i="34"/>
  <c r="AH936" i="34"/>
  <c r="AK936" i="34"/>
  <c r="AR936" i="34" s="1"/>
  <c r="AM936" i="34"/>
  <c r="AO936" i="34"/>
  <c r="AW936" i="34"/>
  <c r="AY936" i="34"/>
  <c r="AZ936" i="34"/>
  <c r="BB936" i="34"/>
  <c r="P937" i="34"/>
  <c r="S937" i="34"/>
  <c r="T937" i="34"/>
  <c r="U937" i="34"/>
  <c r="AC937" i="34"/>
  <c r="AD937" i="34"/>
  <c r="AE937" i="34"/>
  <c r="AF937" i="34"/>
  <c r="AI937" i="34" s="1"/>
  <c r="AG937" i="34"/>
  <c r="AH937" i="34"/>
  <c r="AJ937" i="34"/>
  <c r="AV937" i="34" s="1"/>
  <c r="AK937" i="34"/>
  <c r="AR937" i="34" s="1"/>
  <c r="AM937" i="34"/>
  <c r="AW937" i="34"/>
  <c r="AY937" i="34"/>
  <c r="BA937" i="34" s="1"/>
  <c r="AZ937" i="34"/>
  <c r="BB937" i="34"/>
  <c r="P938" i="34"/>
  <c r="Q938" i="34" s="1"/>
  <c r="AA938" i="34" s="1"/>
  <c r="S938" i="34"/>
  <c r="T938" i="34"/>
  <c r="U938" i="34"/>
  <c r="AC938" i="34"/>
  <c r="AD938" i="34"/>
  <c r="AE938" i="34"/>
  <c r="AF938" i="34"/>
  <c r="AI938" i="34" s="1"/>
  <c r="AG938" i="34"/>
  <c r="AH938" i="34"/>
  <c r="AK938" i="34"/>
  <c r="AO938" i="34" s="1"/>
  <c r="AM938" i="34"/>
  <c r="AW938" i="34"/>
  <c r="AY938" i="34"/>
  <c r="AZ938" i="34"/>
  <c r="BB938" i="34"/>
  <c r="P939" i="34"/>
  <c r="R939" i="34" s="1"/>
  <c r="AB939" i="34" s="1"/>
  <c r="S939" i="34"/>
  <c r="T939" i="34"/>
  <c r="U939" i="34"/>
  <c r="AC939" i="34"/>
  <c r="AD939" i="34"/>
  <c r="AE939" i="34"/>
  <c r="AF939" i="34"/>
  <c r="AI939" i="34" s="1"/>
  <c r="AG939" i="34"/>
  <c r="AH939" i="34"/>
  <c r="AJ939" i="34"/>
  <c r="AT939" i="34" s="1"/>
  <c r="AK939" i="34"/>
  <c r="AO939" i="34" s="1"/>
  <c r="AM939" i="34"/>
  <c r="AR939" i="34"/>
  <c r="AW939" i="34"/>
  <c r="AY939" i="34"/>
  <c r="AZ939" i="34"/>
  <c r="BB939" i="34"/>
  <c r="P940" i="34"/>
  <c r="S940" i="34"/>
  <c r="T940" i="34"/>
  <c r="U940" i="34"/>
  <c r="AC940" i="34"/>
  <c r="AD940" i="34"/>
  <c r="AE940" i="34"/>
  <c r="AF940" i="34"/>
  <c r="AI940" i="34" s="1"/>
  <c r="AG940" i="34"/>
  <c r="AH940" i="34"/>
  <c r="AK940" i="34"/>
  <c r="AO940" i="34" s="1"/>
  <c r="AM940" i="34"/>
  <c r="AW940" i="34"/>
  <c r="AY940" i="34"/>
  <c r="AZ940" i="34"/>
  <c r="BB940" i="34"/>
  <c r="P941" i="34"/>
  <c r="S941" i="34"/>
  <c r="T941" i="34"/>
  <c r="U941" i="34"/>
  <c r="AC941" i="34"/>
  <c r="AD941" i="34"/>
  <c r="AE941" i="34"/>
  <c r="AF941" i="34"/>
  <c r="AI941" i="34" s="1"/>
  <c r="AG941" i="34"/>
  <c r="AH941" i="34"/>
  <c r="AK941" i="34"/>
  <c r="AR941" i="34" s="1"/>
  <c r="AM941" i="34"/>
  <c r="AW941" i="34"/>
  <c r="AY941" i="34"/>
  <c r="BA941" i="34" s="1"/>
  <c r="AZ941" i="34"/>
  <c r="BB941" i="34"/>
  <c r="P942" i="34"/>
  <c r="Q942" i="34" s="1"/>
  <c r="AA942" i="34" s="1"/>
  <c r="S942" i="34"/>
  <c r="T942" i="34"/>
  <c r="U942" i="34"/>
  <c r="AC942" i="34"/>
  <c r="AD942" i="34"/>
  <c r="AE942" i="34"/>
  <c r="AF942" i="34"/>
  <c r="AI942" i="34" s="1"/>
  <c r="AG942" i="34"/>
  <c r="AH942" i="34"/>
  <c r="AJ942" i="34"/>
  <c r="AQ942" i="34" s="1"/>
  <c r="AK942" i="34"/>
  <c r="AO942" i="34" s="1"/>
  <c r="AM942" i="34"/>
  <c r="AV942" i="34"/>
  <c r="AW942" i="34"/>
  <c r="AY942" i="34"/>
  <c r="AZ942" i="34"/>
  <c r="BB942" i="34"/>
  <c r="P943" i="34"/>
  <c r="R943" i="34" s="1"/>
  <c r="AB943" i="34" s="1"/>
  <c r="S943" i="34"/>
  <c r="T943" i="34"/>
  <c r="U943" i="34"/>
  <c r="AC943" i="34"/>
  <c r="AD943" i="34"/>
  <c r="AE943" i="34"/>
  <c r="AF943" i="34"/>
  <c r="AI943" i="34" s="1"/>
  <c r="AG943" i="34"/>
  <c r="AH943" i="34"/>
  <c r="AK943" i="34"/>
  <c r="AO943" i="34" s="1"/>
  <c r="AM943" i="34"/>
  <c r="AR943" i="34"/>
  <c r="AW943" i="34"/>
  <c r="AY943" i="34"/>
  <c r="BA943" i="34" s="1"/>
  <c r="AZ943" i="34"/>
  <c r="BB943" i="34"/>
  <c r="P944" i="34"/>
  <c r="S944" i="34"/>
  <c r="T944" i="34"/>
  <c r="U944" i="34"/>
  <c r="AC944" i="34"/>
  <c r="AD944" i="34"/>
  <c r="AE944" i="34"/>
  <c r="AF944" i="34"/>
  <c r="AI944" i="34" s="1"/>
  <c r="AG944" i="34"/>
  <c r="AH944" i="34"/>
  <c r="AK944" i="34"/>
  <c r="AO944" i="34" s="1"/>
  <c r="AM944" i="34"/>
  <c r="AW944" i="34"/>
  <c r="AY944" i="34"/>
  <c r="AZ944" i="34"/>
  <c r="BB944" i="34"/>
  <c r="P945" i="34"/>
  <c r="S945" i="34"/>
  <c r="T945" i="34"/>
  <c r="U945" i="34"/>
  <c r="AC945" i="34"/>
  <c r="AD945" i="34"/>
  <c r="AE945" i="34"/>
  <c r="AF945" i="34"/>
  <c r="AI945" i="34" s="1"/>
  <c r="AG945" i="34"/>
  <c r="AH945" i="34"/>
  <c r="AJ945" i="34"/>
  <c r="AV945" i="34" s="1"/>
  <c r="AK945" i="34"/>
  <c r="AR945" i="34" s="1"/>
  <c r="AM945" i="34"/>
  <c r="AW945" i="34"/>
  <c r="AY945" i="34"/>
  <c r="AZ945" i="34"/>
  <c r="BB945" i="34"/>
  <c r="P946" i="34"/>
  <c r="Q946" i="34" s="1"/>
  <c r="AA946" i="34" s="1"/>
  <c r="S946" i="34"/>
  <c r="T946" i="34"/>
  <c r="U946" i="34"/>
  <c r="AC946" i="34"/>
  <c r="AD946" i="34"/>
  <c r="AE946" i="34"/>
  <c r="AF946" i="34"/>
  <c r="AI946" i="34" s="1"/>
  <c r="AG946" i="34"/>
  <c r="AH946" i="34"/>
  <c r="AJ946" i="34"/>
  <c r="AQ946" i="34" s="1"/>
  <c r="AK946" i="34"/>
  <c r="AO946" i="34" s="1"/>
  <c r="AM946" i="34"/>
  <c r="AV946" i="34"/>
  <c r="AW946" i="34"/>
  <c r="AY946" i="34"/>
  <c r="AZ946" i="34"/>
  <c r="BB946" i="34"/>
  <c r="P947" i="34"/>
  <c r="R947" i="34" s="1"/>
  <c r="AB947" i="34" s="1"/>
  <c r="S947" i="34"/>
  <c r="T947" i="34"/>
  <c r="U947" i="34"/>
  <c r="AC947" i="34"/>
  <c r="AD947" i="34"/>
  <c r="AE947" i="34"/>
  <c r="AF947" i="34"/>
  <c r="AI947" i="34" s="1"/>
  <c r="AG947" i="34"/>
  <c r="AH947" i="34"/>
  <c r="AK947" i="34"/>
  <c r="AO947" i="34" s="1"/>
  <c r="AM947" i="34"/>
  <c r="AR947" i="34"/>
  <c r="AW947" i="34"/>
  <c r="AY947" i="34"/>
  <c r="BA947" i="34" s="1"/>
  <c r="AZ947" i="34"/>
  <c r="BB947" i="34"/>
  <c r="P948" i="34"/>
  <c r="S948" i="34"/>
  <c r="T948" i="34"/>
  <c r="U948" i="34"/>
  <c r="AC948" i="34"/>
  <c r="AD948" i="34"/>
  <c r="AE948" i="34"/>
  <c r="AF948" i="34"/>
  <c r="AI948" i="34" s="1"/>
  <c r="AG948" i="34"/>
  <c r="AH948" i="34"/>
  <c r="AK948" i="34"/>
  <c r="AO948" i="34" s="1"/>
  <c r="AM948" i="34"/>
  <c r="AW948" i="34"/>
  <c r="AY948" i="34"/>
  <c r="AZ948" i="34"/>
  <c r="BA948" i="34" s="1"/>
  <c r="BB948" i="34"/>
  <c r="P949" i="34"/>
  <c r="S949" i="34"/>
  <c r="T949" i="34"/>
  <c r="U949" i="34"/>
  <c r="AC949" i="34"/>
  <c r="AD949" i="34"/>
  <c r="AE949" i="34"/>
  <c r="AF949" i="34"/>
  <c r="AI949" i="34" s="1"/>
  <c r="AG949" i="34"/>
  <c r="AH949" i="34"/>
  <c r="AK949" i="34"/>
  <c r="AR949" i="34" s="1"/>
  <c r="AM949" i="34"/>
  <c r="AW949" i="34"/>
  <c r="AY949" i="34"/>
  <c r="AZ949" i="34"/>
  <c r="BB949" i="34"/>
  <c r="P950" i="34"/>
  <c r="Q950" i="34" s="1"/>
  <c r="AA950" i="34" s="1"/>
  <c r="S950" i="34"/>
  <c r="T950" i="34"/>
  <c r="U950" i="34"/>
  <c r="AC950" i="34"/>
  <c r="AD950" i="34"/>
  <c r="AE950" i="34"/>
  <c r="AF950" i="34"/>
  <c r="AI950" i="34" s="1"/>
  <c r="AG950" i="34"/>
  <c r="AH950" i="34"/>
  <c r="AJ950" i="34"/>
  <c r="AQ950" i="34" s="1"/>
  <c r="AK950" i="34"/>
  <c r="AO950" i="34" s="1"/>
  <c r="AM950" i="34"/>
  <c r="AV950" i="34"/>
  <c r="AW950" i="34"/>
  <c r="AY950" i="34"/>
  <c r="AZ950" i="34"/>
  <c r="BB950" i="34"/>
  <c r="P951" i="34"/>
  <c r="R951" i="34" s="1"/>
  <c r="AB951" i="34" s="1"/>
  <c r="S951" i="34"/>
  <c r="T951" i="34"/>
  <c r="U951" i="34"/>
  <c r="AC951" i="34"/>
  <c r="AD951" i="34"/>
  <c r="AE951" i="34"/>
  <c r="AF951" i="34"/>
  <c r="AI951" i="34" s="1"/>
  <c r="AG951" i="34"/>
  <c r="AH951" i="34"/>
  <c r="AJ951" i="34"/>
  <c r="AT951" i="34" s="1"/>
  <c r="AK951" i="34"/>
  <c r="AO951" i="34" s="1"/>
  <c r="AM951" i="34"/>
  <c r="AQ951" i="34"/>
  <c r="AW951" i="34"/>
  <c r="AY951" i="34"/>
  <c r="BA951" i="34" s="1"/>
  <c r="AZ951" i="34"/>
  <c r="BB951" i="34"/>
  <c r="P952" i="34"/>
  <c r="S952" i="34"/>
  <c r="T952" i="34"/>
  <c r="U952" i="34"/>
  <c r="AC952" i="34"/>
  <c r="AD952" i="34"/>
  <c r="AE952" i="34"/>
  <c r="AF952" i="34"/>
  <c r="AI952" i="34" s="1"/>
  <c r="AG952" i="34"/>
  <c r="AH952" i="34"/>
  <c r="AK952" i="34"/>
  <c r="AO952" i="34" s="1"/>
  <c r="AM952" i="34"/>
  <c r="AR952" i="34"/>
  <c r="AW952" i="34"/>
  <c r="AY952" i="34"/>
  <c r="AZ952" i="34"/>
  <c r="BA952" i="34" s="1"/>
  <c r="BB952" i="34"/>
  <c r="P953" i="34"/>
  <c r="S953" i="34"/>
  <c r="T953" i="34"/>
  <c r="U953" i="34"/>
  <c r="AC953" i="34"/>
  <c r="AD953" i="34"/>
  <c r="AE953" i="34"/>
  <c r="AF953" i="34"/>
  <c r="AI953" i="34" s="1"/>
  <c r="AG953" i="34"/>
  <c r="AH953" i="34"/>
  <c r="AK953" i="34"/>
  <c r="AR953" i="34" s="1"/>
  <c r="AM953" i="34"/>
  <c r="AW953" i="34"/>
  <c r="AY953" i="34"/>
  <c r="BA953" i="34" s="1"/>
  <c r="AZ953" i="34"/>
  <c r="BB953" i="34"/>
  <c r="P954" i="34"/>
  <c r="Q954" i="34" s="1"/>
  <c r="AA954" i="34" s="1"/>
  <c r="S954" i="34"/>
  <c r="T954" i="34"/>
  <c r="U954" i="34"/>
  <c r="AC954" i="34"/>
  <c r="AD954" i="34"/>
  <c r="AE954" i="34"/>
  <c r="AF954" i="34"/>
  <c r="AI954" i="34" s="1"/>
  <c r="AG954" i="34"/>
  <c r="AH954" i="34"/>
  <c r="AJ954" i="34"/>
  <c r="AV954" i="34" s="1"/>
  <c r="AK954" i="34"/>
  <c r="AO954" i="34" s="1"/>
  <c r="AM954" i="34"/>
  <c r="AW954" i="34"/>
  <c r="AY954" i="34"/>
  <c r="BA954" i="34" s="1"/>
  <c r="AZ954" i="34"/>
  <c r="BB954" i="34"/>
  <c r="P955" i="34"/>
  <c r="R955" i="34" s="1"/>
  <c r="AB955" i="34" s="1"/>
  <c r="S955" i="34"/>
  <c r="T955" i="34"/>
  <c r="U955" i="34"/>
  <c r="AC955" i="34"/>
  <c r="AD955" i="34"/>
  <c r="AE955" i="34"/>
  <c r="AF955" i="34"/>
  <c r="AI955" i="34" s="1"/>
  <c r="AG955" i="34"/>
  <c r="AH955" i="34"/>
  <c r="AK955" i="34"/>
  <c r="AO955" i="34" s="1"/>
  <c r="AM955" i="34"/>
  <c r="AR955" i="34"/>
  <c r="AW955" i="34"/>
  <c r="AY955" i="34"/>
  <c r="BA955" i="34" s="1"/>
  <c r="AZ955" i="34"/>
  <c r="BB955" i="34"/>
  <c r="P956" i="34"/>
  <c r="S956" i="34"/>
  <c r="T956" i="34"/>
  <c r="U956" i="34"/>
  <c r="AC956" i="34"/>
  <c r="AD956" i="34"/>
  <c r="AE956" i="34"/>
  <c r="AF956" i="34"/>
  <c r="AI956" i="34" s="1"/>
  <c r="AG956" i="34"/>
  <c r="AH956" i="34"/>
  <c r="AK956" i="34"/>
  <c r="AO956" i="34" s="1"/>
  <c r="AM956" i="34"/>
  <c r="AW956" i="34"/>
  <c r="AY956" i="34"/>
  <c r="AZ956" i="34"/>
  <c r="BB956" i="34"/>
  <c r="P957" i="34"/>
  <c r="S957" i="34"/>
  <c r="T957" i="34"/>
  <c r="U957" i="34"/>
  <c r="AC957" i="34"/>
  <c r="AD957" i="34"/>
  <c r="AN957" i="34" s="1"/>
  <c r="AP957" i="34" s="1"/>
  <c r="AE957" i="34"/>
  <c r="AF957" i="34"/>
  <c r="AI957" i="34" s="1"/>
  <c r="AG957" i="34"/>
  <c r="AH957" i="34"/>
  <c r="AJ957" i="34"/>
  <c r="AV957" i="34" s="1"/>
  <c r="AK957" i="34"/>
  <c r="AR957" i="34" s="1"/>
  <c r="AM957" i="34"/>
  <c r="AT957" i="34"/>
  <c r="AW957" i="34"/>
  <c r="AY957" i="34"/>
  <c r="AZ957" i="34"/>
  <c r="BB957" i="34"/>
  <c r="P958" i="34"/>
  <c r="Q958" i="34" s="1"/>
  <c r="AA958" i="34" s="1"/>
  <c r="S958" i="34"/>
  <c r="T958" i="34"/>
  <c r="U958" i="34"/>
  <c r="AC958" i="34"/>
  <c r="AD958" i="34"/>
  <c r="AE958" i="34"/>
  <c r="AF958" i="34"/>
  <c r="AI958" i="34" s="1"/>
  <c r="AG958" i="34"/>
  <c r="AH958" i="34"/>
  <c r="AJ958" i="34"/>
  <c r="AT958" i="34" s="1"/>
  <c r="AK958" i="34"/>
  <c r="AO958" i="34" s="1"/>
  <c r="AM958" i="34"/>
  <c r="AQ958" i="34"/>
  <c r="AU958" i="34"/>
  <c r="AW958" i="34"/>
  <c r="AY958" i="34"/>
  <c r="AZ958" i="34"/>
  <c r="BB958" i="34"/>
  <c r="P959" i="34"/>
  <c r="R959" i="34" s="1"/>
  <c r="AB959" i="34" s="1"/>
  <c r="S959" i="34"/>
  <c r="T959" i="34"/>
  <c r="U959" i="34"/>
  <c r="AC959" i="34"/>
  <c r="AD959" i="34"/>
  <c r="AE959" i="34"/>
  <c r="AF959" i="34"/>
  <c r="AI959" i="34" s="1"/>
  <c r="AG959" i="34"/>
  <c r="AH959" i="34"/>
  <c r="AK959" i="34"/>
  <c r="AO959" i="34" s="1"/>
  <c r="AM959" i="34"/>
  <c r="AW959" i="34"/>
  <c r="AY959" i="34"/>
  <c r="AZ959" i="34"/>
  <c r="BB959" i="34"/>
  <c r="P960" i="34"/>
  <c r="S960" i="34"/>
  <c r="T960" i="34"/>
  <c r="U960" i="34"/>
  <c r="AC960" i="34"/>
  <c r="AD960" i="34"/>
  <c r="AE960" i="34"/>
  <c r="AF960" i="34"/>
  <c r="AI960" i="34" s="1"/>
  <c r="AG960" i="34"/>
  <c r="AH960" i="34"/>
  <c r="AK960" i="34"/>
  <c r="AO960" i="34" s="1"/>
  <c r="AM960" i="34"/>
  <c r="AW960" i="34"/>
  <c r="AY960" i="34"/>
  <c r="AZ960" i="34"/>
  <c r="BB960" i="34"/>
  <c r="P961" i="34"/>
  <c r="Q961" i="34" s="1"/>
  <c r="AA961" i="34" s="1"/>
  <c r="S961" i="34"/>
  <c r="T961" i="34"/>
  <c r="U961" i="34"/>
  <c r="AC961" i="34"/>
  <c r="AD961" i="34"/>
  <c r="AE961" i="34"/>
  <c r="AF961" i="34"/>
  <c r="AJ961" i="34" s="1"/>
  <c r="AG961" i="34"/>
  <c r="AH961" i="34"/>
  <c r="AI961" i="34"/>
  <c r="AK961" i="34"/>
  <c r="AR961" i="34" s="1"/>
  <c r="AM961" i="34"/>
  <c r="AW961" i="34"/>
  <c r="AY961" i="34"/>
  <c r="AZ961" i="34"/>
  <c r="BA961" i="34"/>
  <c r="BB961" i="34"/>
  <c r="P962" i="34"/>
  <c r="Q962" i="34" s="1"/>
  <c r="AA962" i="34" s="1"/>
  <c r="S962" i="34"/>
  <c r="T962" i="34"/>
  <c r="U962" i="34"/>
  <c r="AC962" i="34"/>
  <c r="AD962" i="34"/>
  <c r="AN962" i="34" s="1"/>
  <c r="AS962" i="34" s="1"/>
  <c r="AE962" i="34"/>
  <c r="AF962" i="34"/>
  <c r="AI962" i="34" s="1"/>
  <c r="AG962" i="34"/>
  <c r="AH962" i="34"/>
  <c r="AJ962" i="34"/>
  <c r="AT962" i="34" s="1"/>
  <c r="AK962" i="34"/>
  <c r="AR962" i="34" s="1"/>
  <c r="AM962" i="34"/>
  <c r="AQ962" i="34"/>
  <c r="AW962" i="34"/>
  <c r="AY962" i="34"/>
  <c r="AZ962" i="34"/>
  <c r="BB962" i="34"/>
  <c r="P963" i="34"/>
  <c r="R963" i="34" s="1"/>
  <c r="AB963" i="34" s="1"/>
  <c r="S963" i="34"/>
  <c r="T963" i="34"/>
  <c r="U963" i="34"/>
  <c r="AC963" i="34"/>
  <c r="AD963" i="34"/>
  <c r="AE963" i="34"/>
  <c r="AF963" i="34"/>
  <c r="AI963" i="34" s="1"/>
  <c r="AG963" i="34"/>
  <c r="AH963" i="34"/>
  <c r="AK963" i="34"/>
  <c r="AR963" i="34" s="1"/>
  <c r="AM963" i="34"/>
  <c r="AW963" i="34"/>
  <c r="AY963" i="34"/>
  <c r="AZ963" i="34"/>
  <c r="BB963" i="34"/>
  <c r="P964" i="34"/>
  <c r="S964" i="34"/>
  <c r="T964" i="34"/>
  <c r="U964" i="34"/>
  <c r="AC964" i="34"/>
  <c r="AD964" i="34"/>
  <c r="AE964" i="34"/>
  <c r="AF964" i="34"/>
  <c r="AI964" i="34" s="1"/>
  <c r="AG964" i="34"/>
  <c r="AH964" i="34"/>
  <c r="AK964" i="34"/>
  <c r="AO964" i="34" s="1"/>
  <c r="AM964" i="34"/>
  <c r="AR964" i="34"/>
  <c r="AW964" i="34"/>
  <c r="AY964" i="34"/>
  <c r="BA964" i="34" s="1"/>
  <c r="AZ964" i="34"/>
  <c r="BB964" i="34"/>
  <c r="P965" i="34"/>
  <c r="Q965" i="34" s="1"/>
  <c r="AA965" i="34" s="1"/>
  <c r="S965" i="34"/>
  <c r="T965" i="34"/>
  <c r="U965" i="34"/>
  <c r="AC965" i="34"/>
  <c r="AD965" i="34"/>
  <c r="AE965" i="34"/>
  <c r="AF965" i="34"/>
  <c r="AI965" i="34" s="1"/>
  <c r="AG965" i="34"/>
  <c r="AH965" i="34"/>
  <c r="AK965" i="34"/>
  <c r="AR965" i="34" s="1"/>
  <c r="AM965" i="34"/>
  <c r="AO965" i="34"/>
  <c r="AW965" i="34"/>
  <c r="AY965" i="34"/>
  <c r="BA965" i="34" s="1"/>
  <c r="AZ965" i="34"/>
  <c r="BB965" i="34"/>
  <c r="P966" i="34"/>
  <c r="S966" i="34"/>
  <c r="T966" i="34"/>
  <c r="U966" i="34"/>
  <c r="AC966" i="34"/>
  <c r="AD966" i="34"/>
  <c r="AE966" i="34"/>
  <c r="AF966" i="34"/>
  <c r="AI966" i="34" s="1"/>
  <c r="AG966" i="34"/>
  <c r="AH966" i="34"/>
  <c r="AK966" i="34"/>
  <c r="AR966" i="34" s="1"/>
  <c r="AM966" i="34"/>
  <c r="AW966" i="34"/>
  <c r="AY966" i="34"/>
  <c r="AZ966" i="34"/>
  <c r="BB966" i="34"/>
  <c r="P967" i="34"/>
  <c r="R967" i="34" s="1"/>
  <c r="AB967" i="34" s="1"/>
  <c r="S967" i="34"/>
  <c r="T967" i="34"/>
  <c r="U967" i="34"/>
  <c r="AC967" i="34"/>
  <c r="AD967" i="34"/>
  <c r="AE967" i="34"/>
  <c r="AF967" i="34"/>
  <c r="AJ967" i="34" s="1"/>
  <c r="AG967" i="34"/>
  <c r="AH967" i="34"/>
  <c r="AI967" i="34"/>
  <c r="AK967" i="34"/>
  <c r="AO967" i="34" s="1"/>
  <c r="AM967" i="34"/>
  <c r="AW967" i="34"/>
  <c r="AY967" i="34"/>
  <c r="AZ967" i="34"/>
  <c r="BB967" i="34"/>
  <c r="P968" i="34"/>
  <c r="S968" i="34"/>
  <c r="T968" i="34"/>
  <c r="U968" i="34"/>
  <c r="AC968" i="34"/>
  <c r="AD968" i="34"/>
  <c r="AE968" i="34"/>
  <c r="AF968" i="34"/>
  <c r="AI968" i="34" s="1"/>
  <c r="AG968" i="34"/>
  <c r="AH968" i="34"/>
  <c r="AK968" i="34"/>
  <c r="AM968" i="34"/>
  <c r="AO968" i="34"/>
  <c r="AR968" i="34"/>
  <c r="AW968" i="34"/>
  <c r="AY968" i="34"/>
  <c r="BA968" i="34" s="1"/>
  <c r="AZ968" i="34"/>
  <c r="BB968" i="34"/>
  <c r="P969" i="34"/>
  <c r="S969" i="34"/>
  <c r="T969" i="34"/>
  <c r="U969" i="34"/>
  <c r="AC969" i="34"/>
  <c r="AD969" i="34"/>
  <c r="AE969" i="34"/>
  <c r="AF969" i="34"/>
  <c r="AG969" i="34"/>
  <c r="AH969" i="34"/>
  <c r="AI969" i="34"/>
  <c r="AJ969" i="34"/>
  <c r="AT969" i="34" s="1"/>
  <c r="AK969" i="34"/>
  <c r="AR969" i="34" s="1"/>
  <c r="AM969" i="34"/>
  <c r="AW969" i="34"/>
  <c r="AY969" i="34"/>
  <c r="AZ969" i="34"/>
  <c r="BA969" i="34" s="1"/>
  <c r="BB969" i="34"/>
  <c r="P970" i="34"/>
  <c r="Q970" i="34" s="1"/>
  <c r="AA970" i="34" s="1"/>
  <c r="S970" i="34"/>
  <c r="T970" i="34"/>
  <c r="U970" i="34"/>
  <c r="AC970" i="34"/>
  <c r="AD970" i="34"/>
  <c r="AE970" i="34"/>
  <c r="AF970" i="34"/>
  <c r="AJ970" i="34" s="1"/>
  <c r="AG970" i="34"/>
  <c r="AH970" i="34"/>
  <c r="AI970" i="34"/>
  <c r="AK970" i="34"/>
  <c r="AO970" i="34" s="1"/>
  <c r="AM970" i="34"/>
  <c r="AW970" i="34"/>
  <c r="AY970" i="34"/>
  <c r="AZ970" i="34"/>
  <c r="BB970" i="34"/>
  <c r="P971" i="34"/>
  <c r="R971" i="34" s="1"/>
  <c r="AB971" i="34" s="1"/>
  <c r="S971" i="34"/>
  <c r="T971" i="34"/>
  <c r="U971" i="34"/>
  <c r="AC971" i="34"/>
  <c r="AD971" i="34"/>
  <c r="AE971" i="34"/>
  <c r="AF971" i="34"/>
  <c r="AI971" i="34" s="1"/>
  <c r="AG971" i="34"/>
  <c r="AH971" i="34"/>
  <c r="AK971" i="34"/>
  <c r="AO971" i="34" s="1"/>
  <c r="AM971" i="34"/>
  <c r="AW971" i="34"/>
  <c r="AY971" i="34"/>
  <c r="AZ971" i="34"/>
  <c r="BB971" i="34"/>
  <c r="P972" i="34"/>
  <c r="S972" i="34"/>
  <c r="T972" i="34"/>
  <c r="U972" i="34"/>
  <c r="AC972" i="34"/>
  <c r="AD972" i="34"/>
  <c r="AE972" i="34"/>
  <c r="AF972" i="34"/>
  <c r="AI972" i="34" s="1"/>
  <c r="AG972" i="34"/>
  <c r="AH972" i="34"/>
  <c r="AK972" i="34"/>
  <c r="AO972" i="34" s="1"/>
  <c r="AM972" i="34"/>
  <c r="AW972" i="34"/>
  <c r="AY972" i="34"/>
  <c r="AZ972" i="34"/>
  <c r="BB972" i="34"/>
  <c r="P973" i="34"/>
  <c r="S973" i="34"/>
  <c r="T973" i="34"/>
  <c r="U973" i="34"/>
  <c r="AC973" i="34"/>
  <c r="AD973" i="34"/>
  <c r="AE973" i="34"/>
  <c r="AF973" i="34"/>
  <c r="AI973" i="34" s="1"/>
  <c r="AG973" i="34"/>
  <c r="AH973" i="34"/>
  <c r="AK973" i="34"/>
  <c r="AR973" i="34" s="1"/>
  <c r="AM973" i="34"/>
  <c r="AW973" i="34"/>
  <c r="AY973" i="34"/>
  <c r="AZ973" i="34"/>
  <c r="BA973" i="34"/>
  <c r="BB973" i="34"/>
  <c r="P974" i="34"/>
  <c r="Q974" i="34" s="1"/>
  <c r="AA974" i="34" s="1"/>
  <c r="S974" i="34"/>
  <c r="T974" i="34"/>
  <c r="U974" i="34"/>
  <c r="AC974" i="34"/>
  <c r="AD974" i="34"/>
  <c r="AE974" i="34"/>
  <c r="AF974" i="34"/>
  <c r="AI974" i="34" s="1"/>
  <c r="AG974" i="34"/>
  <c r="AH974" i="34"/>
  <c r="AK974" i="34"/>
  <c r="AR974" i="34" s="1"/>
  <c r="AM974" i="34"/>
  <c r="AO974" i="34"/>
  <c r="AW974" i="34"/>
  <c r="AY974" i="34"/>
  <c r="AZ974" i="34"/>
  <c r="BB974" i="34"/>
  <c r="P975" i="34"/>
  <c r="S975" i="34"/>
  <c r="T975" i="34"/>
  <c r="U975" i="34"/>
  <c r="AC975" i="34"/>
  <c r="AD975" i="34"/>
  <c r="AE975" i="34"/>
  <c r="AF975" i="34"/>
  <c r="AI975" i="34" s="1"/>
  <c r="AG975" i="34"/>
  <c r="AH975" i="34"/>
  <c r="AJ975" i="34"/>
  <c r="AT975" i="34" s="1"/>
  <c r="AK975" i="34"/>
  <c r="AO975" i="34" s="1"/>
  <c r="AM975" i="34"/>
  <c r="AW975" i="34"/>
  <c r="AY975" i="34"/>
  <c r="AZ975" i="34"/>
  <c r="BB975" i="34"/>
  <c r="P976" i="34"/>
  <c r="Q976" i="34" s="1"/>
  <c r="AA976" i="34" s="1"/>
  <c r="S976" i="34"/>
  <c r="T976" i="34"/>
  <c r="U976" i="34"/>
  <c r="AC976" i="34"/>
  <c r="AD976" i="34"/>
  <c r="AE976" i="34"/>
  <c r="AF976" i="34"/>
  <c r="AI976" i="34" s="1"/>
  <c r="AG976" i="34"/>
  <c r="AH976" i="34"/>
  <c r="AK976" i="34"/>
  <c r="AO976" i="34" s="1"/>
  <c r="AM976" i="34"/>
  <c r="AW976" i="34"/>
  <c r="AY976" i="34"/>
  <c r="AZ976" i="34"/>
  <c r="BB976" i="34"/>
  <c r="P977" i="34"/>
  <c r="Q977" i="34" s="1"/>
  <c r="AA977" i="34" s="1"/>
  <c r="S977" i="34"/>
  <c r="T977" i="34"/>
  <c r="U977" i="34"/>
  <c r="AC977" i="34"/>
  <c r="AD977" i="34"/>
  <c r="AE977" i="34"/>
  <c r="AF977" i="34"/>
  <c r="AI977" i="34" s="1"/>
  <c r="AG977" i="34"/>
  <c r="AH977" i="34"/>
  <c r="AK977" i="34"/>
  <c r="AR977" i="34" s="1"/>
  <c r="AM977" i="34"/>
  <c r="AW977" i="34"/>
  <c r="AY977" i="34"/>
  <c r="AZ977" i="34"/>
  <c r="BB977" i="34"/>
  <c r="P978" i="34"/>
  <c r="Q978" i="34" s="1"/>
  <c r="AA978" i="34" s="1"/>
  <c r="S978" i="34"/>
  <c r="T978" i="34"/>
  <c r="U978" i="34"/>
  <c r="AC978" i="34"/>
  <c r="AD978" i="34"/>
  <c r="AE978" i="34"/>
  <c r="AF978" i="34"/>
  <c r="AI978" i="34" s="1"/>
  <c r="AG978" i="34"/>
  <c r="AH978" i="34"/>
  <c r="AK978" i="34"/>
  <c r="AM978" i="34"/>
  <c r="AO978" i="34"/>
  <c r="AR978" i="34"/>
  <c r="AW978" i="34"/>
  <c r="AY978" i="34"/>
  <c r="AZ978" i="34"/>
  <c r="BB978" i="34"/>
  <c r="P979" i="34"/>
  <c r="R979" i="34" s="1"/>
  <c r="AB979" i="34" s="1"/>
  <c r="S979" i="34"/>
  <c r="T979" i="34"/>
  <c r="U979" i="34"/>
  <c r="AC979" i="34"/>
  <c r="AD979" i="34"/>
  <c r="AE979" i="34"/>
  <c r="AF979" i="34"/>
  <c r="AI979" i="34" s="1"/>
  <c r="AG979" i="34"/>
  <c r="AH979" i="34"/>
  <c r="AJ979" i="34"/>
  <c r="AT979" i="34" s="1"/>
  <c r="AK979" i="34"/>
  <c r="AO979" i="34" s="1"/>
  <c r="AM979" i="34"/>
  <c r="AW979" i="34"/>
  <c r="AY979" i="34"/>
  <c r="BA979" i="34" s="1"/>
  <c r="AZ979" i="34"/>
  <c r="BB979" i="34"/>
  <c r="P980" i="34"/>
  <c r="Q980" i="34" s="1"/>
  <c r="AA980" i="34" s="1"/>
  <c r="S980" i="34"/>
  <c r="T980" i="34"/>
  <c r="U980" i="34"/>
  <c r="AC980" i="34"/>
  <c r="AD980" i="34"/>
  <c r="AE980" i="34"/>
  <c r="AF980" i="34"/>
  <c r="AI980" i="34" s="1"/>
  <c r="AG980" i="34"/>
  <c r="AH980" i="34"/>
  <c r="AK980" i="34"/>
  <c r="AO980" i="34" s="1"/>
  <c r="AM980" i="34"/>
  <c r="AW980" i="34"/>
  <c r="AY980" i="34"/>
  <c r="AZ980" i="34"/>
  <c r="BA980" i="34" s="1"/>
  <c r="BB980" i="34"/>
  <c r="P981" i="34"/>
  <c r="S981" i="34"/>
  <c r="T981" i="34"/>
  <c r="U981" i="34"/>
  <c r="AC981" i="34"/>
  <c r="AD981" i="34"/>
  <c r="AE981" i="34"/>
  <c r="AF981" i="34"/>
  <c r="AI981" i="34" s="1"/>
  <c r="AG981" i="34"/>
  <c r="AH981" i="34"/>
  <c r="AK981" i="34"/>
  <c r="AR981" i="34" s="1"/>
  <c r="AM981" i="34"/>
  <c r="AW981" i="34"/>
  <c r="AY981" i="34"/>
  <c r="AZ981" i="34"/>
  <c r="BB981" i="34"/>
  <c r="P982" i="34"/>
  <c r="R982" i="34" s="1"/>
  <c r="AB982" i="34" s="1"/>
  <c r="S982" i="34"/>
  <c r="T982" i="34"/>
  <c r="U982" i="34"/>
  <c r="AC982" i="34"/>
  <c r="AD982" i="34"/>
  <c r="AE982" i="34"/>
  <c r="AF982" i="34"/>
  <c r="AI982" i="34" s="1"/>
  <c r="AG982" i="34"/>
  <c r="AH982" i="34"/>
  <c r="AK982" i="34"/>
  <c r="AR982" i="34" s="1"/>
  <c r="AM982" i="34"/>
  <c r="AW982" i="34"/>
  <c r="AY982" i="34"/>
  <c r="AZ982" i="34"/>
  <c r="BB982" i="34"/>
  <c r="P983" i="34"/>
  <c r="R983" i="34" s="1"/>
  <c r="AB983" i="34" s="1"/>
  <c r="S983" i="34"/>
  <c r="T983" i="34"/>
  <c r="U983" i="34"/>
  <c r="AC983" i="34"/>
  <c r="AD983" i="34"/>
  <c r="AE983" i="34"/>
  <c r="AF983" i="34"/>
  <c r="AI983" i="34" s="1"/>
  <c r="AG983" i="34"/>
  <c r="AH983" i="34"/>
  <c r="AK983" i="34"/>
  <c r="AR983" i="34" s="1"/>
  <c r="AM983" i="34"/>
  <c r="AO983" i="34"/>
  <c r="AW983" i="34"/>
  <c r="AY983" i="34"/>
  <c r="AZ983" i="34"/>
  <c r="BB983" i="34"/>
  <c r="P984" i="34"/>
  <c r="S984" i="34"/>
  <c r="T984" i="34"/>
  <c r="U984" i="34"/>
  <c r="AC984" i="34"/>
  <c r="AD984" i="34"/>
  <c r="AE984" i="34"/>
  <c r="AF984" i="34"/>
  <c r="AI984" i="34" s="1"/>
  <c r="AG984" i="34"/>
  <c r="AH984" i="34"/>
  <c r="AK984" i="34"/>
  <c r="AR984" i="34" s="1"/>
  <c r="AM984" i="34"/>
  <c r="AW984" i="34"/>
  <c r="AY984" i="34"/>
  <c r="AZ984" i="34"/>
  <c r="BB984" i="34"/>
  <c r="P985" i="34"/>
  <c r="S985" i="34"/>
  <c r="T985" i="34"/>
  <c r="U985" i="34"/>
  <c r="AC985" i="34"/>
  <c r="AD985" i="34"/>
  <c r="AE985" i="34"/>
  <c r="AF985" i="34"/>
  <c r="AI985" i="34" s="1"/>
  <c r="AG985" i="34"/>
  <c r="AH985" i="34"/>
  <c r="AJ985" i="34"/>
  <c r="AQ985" i="34" s="1"/>
  <c r="AK985" i="34"/>
  <c r="AO985" i="34" s="1"/>
  <c r="AM985" i="34"/>
  <c r="AW985" i="34"/>
  <c r="AY985" i="34"/>
  <c r="AZ985" i="34"/>
  <c r="BB985" i="34"/>
  <c r="P986" i="34"/>
  <c r="S986" i="34"/>
  <c r="T986" i="34"/>
  <c r="U986" i="34"/>
  <c r="AC986" i="34"/>
  <c r="AD986" i="34"/>
  <c r="AE986" i="34"/>
  <c r="AF986" i="34"/>
  <c r="AI986" i="34" s="1"/>
  <c r="AG986" i="34"/>
  <c r="AH986" i="34"/>
  <c r="AK986" i="34"/>
  <c r="AR986" i="34" s="1"/>
  <c r="AM986" i="34"/>
  <c r="AO986" i="34"/>
  <c r="AW986" i="34"/>
  <c r="AY986" i="34"/>
  <c r="BA986" i="34" s="1"/>
  <c r="AZ986" i="34"/>
  <c r="BB986" i="34"/>
  <c r="P987" i="34"/>
  <c r="S987" i="34"/>
  <c r="T987" i="34"/>
  <c r="U987" i="34"/>
  <c r="AC987" i="34"/>
  <c r="AD987" i="34"/>
  <c r="AE987" i="34"/>
  <c r="AF987" i="34"/>
  <c r="AI987" i="34" s="1"/>
  <c r="AG987" i="34"/>
  <c r="AH987" i="34"/>
  <c r="AK987" i="34"/>
  <c r="AR987" i="34" s="1"/>
  <c r="AM987" i="34"/>
  <c r="AW987" i="34"/>
  <c r="AY987" i="34"/>
  <c r="BA987" i="34" s="1"/>
  <c r="AZ987" i="34"/>
  <c r="BB987" i="34"/>
  <c r="P988" i="34"/>
  <c r="R988" i="34" s="1"/>
  <c r="AB988" i="34" s="1"/>
  <c r="S988" i="34"/>
  <c r="T988" i="34"/>
  <c r="U988" i="34"/>
  <c r="AC988" i="34"/>
  <c r="AD988" i="34"/>
  <c r="AE988" i="34"/>
  <c r="AF988" i="34"/>
  <c r="AI988" i="34" s="1"/>
  <c r="AG988" i="34"/>
  <c r="AH988" i="34"/>
  <c r="AK988" i="34"/>
  <c r="AO988" i="34" s="1"/>
  <c r="AM988" i="34"/>
  <c r="AW988" i="34"/>
  <c r="AY988" i="34"/>
  <c r="AZ988" i="34"/>
  <c r="BB988" i="34"/>
  <c r="P989" i="34"/>
  <c r="S989" i="34"/>
  <c r="T989" i="34"/>
  <c r="U989" i="34"/>
  <c r="AC989" i="34"/>
  <c r="AD989" i="34"/>
  <c r="AE989" i="34"/>
  <c r="AF989" i="34"/>
  <c r="AI989" i="34" s="1"/>
  <c r="AG989" i="34"/>
  <c r="AH989" i="34"/>
  <c r="AK989" i="34"/>
  <c r="AO989" i="34" s="1"/>
  <c r="AM989" i="34"/>
  <c r="AR989" i="34"/>
  <c r="AW989" i="34"/>
  <c r="AY989" i="34"/>
  <c r="AZ989" i="34"/>
  <c r="BB989" i="34"/>
  <c r="P990" i="34"/>
  <c r="S990" i="34"/>
  <c r="T990" i="34"/>
  <c r="U990" i="34"/>
  <c r="AC990" i="34"/>
  <c r="AD990" i="34"/>
  <c r="AE990" i="34"/>
  <c r="AF990" i="34"/>
  <c r="AI990" i="34" s="1"/>
  <c r="AG990" i="34"/>
  <c r="AH990" i="34"/>
  <c r="AK990" i="34"/>
  <c r="AR990" i="34" s="1"/>
  <c r="AM990" i="34"/>
  <c r="AW990" i="34"/>
  <c r="AY990" i="34"/>
  <c r="BA990" i="34" s="1"/>
  <c r="AZ990" i="34"/>
  <c r="BB990" i="34"/>
  <c r="P991" i="34"/>
  <c r="S991" i="34"/>
  <c r="T991" i="34"/>
  <c r="U991" i="34"/>
  <c r="AC991" i="34"/>
  <c r="AD991" i="34"/>
  <c r="AE991" i="34"/>
  <c r="AF991" i="34"/>
  <c r="AG991" i="34"/>
  <c r="AH991" i="34"/>
  <c r="AI991" i="34"/>
  <c r="AJ991" i="34"/>
  <c r="AQ991" i="34" s="1"/>
  <c r="AK991" i="34"/>
  <c r="AR991" i="34" s="1"/>
  <c r="AM991" i="34"/>
  <c r="AU991" i="34"/>
  <c r="AW991" i="34"/>
  <c r="AY991" i="34"/>
  <c r="AZ991" i="34"/>
  <c r="BB991" i="34"/>
  <c r="P992" i="34"/>
  <c r="Q992" i="34" s="1"/>
  <c r="AA992" i="34" s="1"/>
  <c r="S992" i="34"/>
  <c r="T992" i="34"/>
  <c r="U992" i="34"/>
  <c r="AC992" i="34"/>
  <c r="AD992" i="34"/>
  <c r="AE992" i="34"/>
  <c r="AF992" i="34"/>
  <c r="AI992" i="34" s="1"/>
  <c r="AG992" i="34"/>
  <c r="AH992" i="34"/>
  <c r="AK992" i="34"/>
  <c r="AO992" i="34" s="1"/>
  <c r="AM992" i="34"/>
  <c r="AW992" i="34"/>
  <c r="AY992" i="34"/>
  <c r="BA992" i="34" s="1"/>
  <c r="AZ992" i="34"/>
  <c r="BB992" i="34"/>
  <c r="P993" i="34"/>
  <c r="S993" i="34"/>
  <c r="T993" i="34"/>
  <c r="U993" i="34"/>
  <c r="AC993" i="34"/>
  <c r="AD993" i="34"/>
  <c r="AE993" i="34"/>
  <c r="AF993" i="34"/>
  <c r="AI993" i="34" s="1"/>
  <c r="AG993" i="34"/>
  <c r="AH993" i="34"/>
  <c r="AK993" i="34"/>
  <c r="AO993" i="34" s="1"/>
  <c r="AM993" i="34"/>
  <c r="AW993" i="34"/>
  <c r="AY993" i="34"/>
  <c r="AZ993" i="34"/>
  <c r="BB993" i="34"/>
  <c r="P994" i="34"/>
  <c r="S994" i="34"/>
  <c r="T994" i="34"/>
  <c r="U994" i="34"/>
  <c r="AC994" i="34"/>
  <c r="AD994" i="34"/>
  <c r="AE994" i="34"/>
  <c r="AF994" i="34"/>
  <c r="AI994" i="34" s="1"/>
  <c r="AG994" i="34"/>
  <c r="AH994" i="34"/>
  <c r="AK994" i="34"/>
  <c r="AR994" i="34" s="1"/>
  <c r="AM994" i="34"/>
  <c r="AW994" i="34"/>
  <c r="AY994" i="34"/>
  <c r="BA994" i="34" s="1"/>
  <c r="AZ994" i="34"/>
  <c r="BB994" i="34"/>
  <c r="P995" i="34"/>
  <c r="Q995" i="34" s="1"/>
  <c r="AA995" i="34" s="1"/>
  <c r="S995" i="34"/>
  <c r="T995" i="34"/>
  <c r="U995" i="34"/>
  <c r="AC995" i="34"/>
  <c r="AD995" i="34"/>
  <c r="AE995" i="34"/>
  <c r="AF995" i="34"/>
  <c r="AI995" i="34" s="1"/>
  <c r="AG995" i="34"/>
  <c r="AH995" i="34"/>
  <c r="AK995" i="34"/>
  <c r="AR995" i="34" s="1"/>
  <c r="AM995" i="34"/>
  <c r="AW995" i="34"/>
  <c r="AY995" i="34"/>
  <c r="AZ995" i="34"/>
  <c r="BB995" i="34"/>
  <c r="P996" i="34"/>
  <c r="S996" i="34"/>
  <c r="T996" i="34"/>
  <c r="U996" i="34"/>
  <c r="AC996" i="34"/>
  <c r="AD996" i="34"/>
  <c r="AE996" i="34"/>
  <c r="AF996" i="34"/>
  <c r="AI996" i="34" s="1"/>
  <c r="AG996" i="34"/>
  <c r="AH996" i="34"/>
  <c r="AK996" i="34"/>
  <c r="AR996" i="34" s="1"/>
  <c r="AM996" i="34"/>
  <c r="AW996" i="34"/>
  <c r="AY996" i="34"/>
  <c r="AZ996" i="34"/>
  <c r="BB996" i="34"/>
  <c r="P997" i="34"/>
  <c r="S997" i="34"/>
  <c r="T997" i="34"/>
  <c r="U997" i="34"/>
  <c r="AC997" i="34"/>
  <c r="AD997" i="34"/>
  <c r="AE997" i="34"/>
  <c r="AF997" i="34"/>
  <c r="AI997" i="34" s="1"/>
  <c r="AG997" i="34"/>
  <c r="AH997" i="34"/>
  <c r="AK997" i="34"/>
  <c r="AO997" i="34" s="1"/>
  <c r="AM997" i="34"/>
  <c r="AW997" i="34"/>
  <c r="AY997" i="34"/>
  <c r="AZ997" i="34"/>
  <c r="BB997" i="34"/>
  <c r="P998" i="34"/>
  <c r="S998" i="34"/>
  <c r="T998" i="34"/>
  <c r="U998" i="34"/>
  <c r="AC998" i="34"/>
  <c r="AD998" i="34"/>
  <c r="AE998" i="34"/>
  <c r="AF998" i="34"/>
  <c r="AI998" i="34" s="1"/>
  <c r="AG998" i="34"/>
  <c r="AH998" i="34"/>
  <c r="AK998" i="34"/>
  <c r="AR998" i="34" s="1"/>
  <c r="AM998" i="34"/>
  <c r="AW998" i="34"/>
  <c r="AY998" i="34"/>
  <c r="AZ998" i="34"/>
  <c r="BB998" i="34"/>
  <c r="P999" i="34"/>
  <c r="Q999" i="34" s="1"/>
  <c r="AA999" i="34" s="1"/>
  <c r="S999" i="34"/>
  <c r="T999" i="34"/>
  <c r="U999" i="34"/>
  <c r="AC999" i="34"/>
  <c r="AD999" i="34"/>
  <c r="AN999" i="34" s="1"/>
  <c r="AE999" i="34"/>
  <c r="AF999" i="34"/>
  <c r="AI999" i="34" s="1"/>
  <c r="AG999" i="34"/>
  <c r="AH999" i="34"/>
  <c r="AJ999" i="34"/>
  <c r="AQ999" i="34" s="1"/>
  <c r="AK999" i="34"/>
  <c r="AR999" i="34" s="1"/>
  <c r="AM999" i="34"/>
  <c r="AO999" i="34"/>
  <c r="AW999" i="34"/>
  <c r="AY999" i="34"/>
  <c r="AZ999" i="34"/>
  <c r="BB999" i="34"/>
  <c r="P1000" i="34"/>
  <c r="Q1000" i="34" s="1"/>
  <c r="AA1000" i="34" s="1"/>
  <c r="S1000" i="34"/>
  <c r="T1000" i="34"/>
  <c r="U1000" i="34"/>
  <c r="AC1000" i="34"/>
  <c r="AD1000" i="34"/>
  <c r="AE1000" i="34"/>
  <c r="AF1000" i="34"/>
  <c r="AI1000" i="34" s="1"/>
  <c r="AG1000" i="34"/>
  <c r="AH1000" i="34"/>
  <c r="AJ1000" i="34"/>
  <c r="AT1000" i="34" s="1"/>
  <c r="AK1000" i="34"/>
  <c r="AO1000" i="34" s="1"/>
  <c r="AM1000" i="34"/>
  <c r="AR1000" i="34"/>
  <c r="AW1000" i="34"/>
  <c r="AY1000" i="34"/>
  <c r="AZ1000" i="34"/>
  <c r="BB1000" i="34"/>
  <c r="P1001" i="34"/>
  <c r="S1001" i="34"/>
  <c r="T1001" i="34"/>
  <c r="U1001" i="34"/>
  <c r="AC1001" i="34"/>
  <c r="AD1001" i="34"/>
  <c r="AE1001" i="34"/>
  <c r="AF1001" i="34"/>
  <c r="AI1001" i="34" s="1"/>
  <c r="AG1001" i="34"/>
  <c r="AH1001" i="34"/>
  <c r="AK1001" i="34"/>
  <c r="AR1001" i="34" s="1"/>
  <c r="AM1001" i="34"/>
  <c r="AW1001" i="34"/>
  <c r="AY1001" i="34"/>
  <c r="AZ1001" i="34"/>
  <c r="BB1001" i="34"/>
  <c r="P1002" i="34"/>
  <c r="S1002" i="34"/>
  <c r="T1002" i="34"/>
  <c r="U1002" i="34"/>
  <c r="AC1002" i="34"/>
  <c r="AD1002" i="34"/>
  <c r="AE1002" i="34"/>
  <c r="AF1002" i="34"/>
  <c r="AI1002" i="34" s="1"/>
  <c r="AG1002" i="34"/>
  <c r="AH1002" i="34"/>
  <c r="AK1002" i="34"/>
  <c r="AR1002" i="34" s="1"/>
  <c r="AM1002" i="34"/>
  <c r="AW1002" i="34"/>
  <c r="AY1002" i="34"/>
  <c r="BA1002" i="34" s="1"/>
  <c r="AZ1002" i="34"/>
  <c r="BB1002" i="34"/>
  <c r="P1003" i="34"/>
  <c r="R1003" i="34" s="1"/>
  <c r="AB1003" i="34" s="1"/>
  <c r="S1003" i="34"/>
  <c r="T1003" i="34"/>
  <c r="U1003" i="34"/>
  <c r="AC1003" i="34"/>
  <c r="AD1003" i="34"/>
  <c r="AE1003" i="34"/>
  <c r="AF1003" i="34"/>
  <c r="AG1003" i="34"/>
  <c r="AH1003" i="34"/>
  <c r="AI1003" i="34"/>
  <c r="AJ1003" i="34"/>
  <c r="AQ1003" i="34" s="1"/>
  <c r="AK1003" i="34"/>
  <c r="AR1003" i="34" s="1"/>
  <c r="AM1003" i="34"/>
  <c r="AW1003" i="34"/>
  <c r="AY1003" i="34"/>
  <c r="AZ1003" i="34"/>
  <c r="BB1003" i="34"/>
  <c r="P1004" i="34"/>
  <c r="S1004" i="34"/>
  <c r="T1004" i="34"/>
  <c r="U1004" i="34"/>
  <c r="AC1004" i="34"/>
  <c r="AD1004" i="34"/>
  <c r="AE1004" i="34"/>
  <c r="AF1004" i="34"/>
  <c r="AI1004" i="34" s="1"/>
  <c r="AG1004" i="34"/>
  <c r="AH1004" i="34"/>
  <c r="AJ1004" i="34"/>
  <c r="AT1004" i="34" s="1"/>
  <c r="AK1004" i="34"/>
  <c r="AO1004" i="34" s="1"/>
  <c r="AM1004" i="34"/>
  <c r="AW1004" i="34"/>
  <c r="AY1004" i="34"/>
  <c r="BA1004" i="34" s="1"/>
  <c r="AZ1004" i="34"/>
  <c r="BB1004" i="34"/>
  <c r="P1005" i="34"/>
  <c r="S1005" i="34"/>
  <c r="T1005" i="34"/>
  <c r="U1005" i="34"/>
  <c r="AC1005" i="34"/>
  <c r="AD1005" i="34"/>
  <c r="AE1005" i="34"/>
  <c r="AF1005" i="34"/>
  <c r="AI1005" i="34" s="1"/>
  <c r="AG1005" i="34"/>
  <c r="AH1005" i="34"/>
  <c r="AK1005" i="34"/>
  <c r="AR1005" i="34" s="1"/>
  <c r="AM1005" i="34"/>
  <c r="AO1005" i="34"/>
  <c r="AW1005" i="34"/>
  <c r="AY1005" i="34"/>
  <c r="AZ1005" i="34"/>
  <c r="BB1005" i="34"/>
  <c r="P1006" i="34"/>
  <c r="S1006" i="34"/>
  <c r="T1006" i="34"/>
  <c r="U1006" i="34"/>
  <c r="AC1006" i="34"/>
  <c r="AD1006" i="34"/>
  <c r="AE1006" i="34"/>
  <c r="AF1006" i="34"/>
  <c r="AI1006" i="34" s="1"/>
  <c r="AG1006" i="34"/>
  <c r="AH1006" i="34"/>
  <c r="AJ1006" i="34"/>
  <c r="AQ1006" i="34" s="1"/>
  <c r="AK1006" i="34"/>
  <c r="AR1006" i="34" s="1"/>
  <c r="AM1006" i="34"/>
  <c r="AV1006" i="34"/>
  <c r="AW1006" i="34"/>
  <c r="AY1006" i="34"/>
  <c r="BA1006" i="34" s="1"/>
  <c r="AZ1006" i="34"/>
  <c r="BB1006" i="34"/>
  <c r="P1007" i="34"/>
  <c r="R1007" i="34" s="1"/>
  <c r="AB1007" i="34" s="1"/>
  <c r="S1007" i="34"/>
  <c r="T1007" i="34"/>
  <c r="U1007" i="34"/>
  <c r="AC1007" i="34"/>
  <c r="AD1007" i="34"/>
  <c r="AE1007" i="34"/>
  <c r="AF1007" i="34"/>
  <c r="AI1007" i="34" s="1"/>
  <c r="AG1007" i="34"/>
  <c r="AH1007" i="34"/>
  <c r="AK1007" i="34"/>
  <c r="AR1007" i="34" s="1"/>
  <c r="AM1007" i="34"/>
  <c r="AO1007" i="34"/>
  <c r="AW1007" i="34"/>
  <c r="AY1007" i="34"/>
  <c r="AZ1007" i="34"/>
  <c r="BB1007" i="34"/>
  <c r="P1008" i="34"/>
  <c r="R1008" i="34" s="1"/>
  <c r="AB1008" i="34" s="1"/>
  <c r="Q1008" i="34"/>
  <c r="AA1008" i="34" s="1"/>
  <c r="S1008" i="34"/>
  <c r="T1008" i="34"/>
  <c r="U1008" i="34"/>
  <c r="AC1008" i="34"/>
  <c r="AD1008" i="34"/>
  <c r="AE1008" i="34"/>
  <c r="AF1008" i="34"/>
  <c r="AI1008" i="34" s="1"/>
  <c r="AG1008" i="34"/>
  <c r="AH1008" i="34"/>
  <c r="AK1008" i="34"/>
  <c r="AO1008" i="34" s="1"/>
  <c r="AM1008" i="34"/>
  <c r="AW1008" i="34"/>
  <c r="AY1008" i="34"/>
  <c r="AZ1008" i="34"/>
  <c r="BB1008" i="34"/>
  <c r="P1009" i="34"/>
  <c r="S1009" i="34"/>
  <c r="T1009" i="34"/>
  <c r="U1009" i="34"/>
  <c r="AC1009" i="34"/>
  <c r="AD1009" i="34"/>
  <c r="AE1009" i="34"/>
  <c r="AF1009" i="34"/>
  <c r="AI1009" i="34" s="1"/>
  <c r="AG1009" i="34"/>
  <c r="AH1009" i="34"/>
  <c r="AK1009" i="34"/>
  <c r="AR1009" i="34" s="1"/>
  <c r="AM1009" i="34"/>
  <c r="AW1009" i="34"/>
  <c r="AY1009" i="34"/>
  <c r="BA1009" i="34" s="1"/>
  <c r="AZ1009" i="34"/>
  <c r="BB1009" i="34"/>
  <c r="P1010" i="34"/>
  <c r="Q1010" i="34" s="1"/>
  <c r="AA1010" i="34" s="1"/>
  <c r="S1010" i="34"/>
  <c r="T1010" i="34"/>
  <c r="U1010" i="34"/>
  <c r="AC1010" i="34"/>
  <c r="AD1010" i="34"/>
  <c r="AE1010" i="34"/>
  <c r="AF1010" i="34"/>
  <c r="AI1010" i="34" s="1"/>
  <c r="AG1010" i="34"/>
  <c r="AH1010" i="34"/>
  <c r="AK1010" i="34"/>
  <c r="AO1010" i="34" s="1"/>
  <c r="AM1010" i="34"/>
  <c r="AW1010" i="34"/>
  <c r="AY1010" i="34"/>
  <c r="AZ1010" i="34"/>
  <c r="BA1010" i="34" s="1"/>
  <c r="BB1010" i="34"/>
  <c r="P1011" i="34"/>
  <c r="Q1011" i="34" s="1"/>
  <c r="AA1011" i="34" s="1"/>
  <c r="S1011" i="34"/>
  <c r="T1011" i="34"/>
  <c r="U1011" i="34"/>
  <c r="AC1011" i="34"/>
  <c r="AD1011" i="34"/>
  <c r="AE1011" i="34"/>
  <c r="AF1011" i="34"/>
  <c r="AI1011" i="34" s="1"/>
  <c r="AG1011" i="34"/>
  <c r="AH1011" i="34"/>
  <c r="AJ1011" i="34"/>
  <c r="AQ1011" i="34" s="1"/>
  <c r="AK1011" i="34"/>
  <c r="AR1011" i="34" s="1"/>
  <c r="AM1011" i="34"/>
  <c r="AW1011" i="34"/>
  <c r="AY1011" i="34"/>
  <c r="AZ1011" i="34"/>
  <c r="BB1011" i="34"/>
  <c r="P1012" i="34"/>
  <c r="S1012" i="34"/>
  <c r="T1012" i="34"/>
  <c r="U1012" i="34"/>
  <c r="AC1012" i="34"/>
  <c r="AD1012" i="34"/>
  <c r="AE1012" i="34"/>
  <c r="AF1012" i="34"/>
  <c r="AJ1012" i="34" s="1"/>
  <c r="AG1012" i="34"/>
  <c r="AH1012" i="34"/>
  <c r="AK1012" i="34"/>
  <c r="AO1012" i="34" s="1"/>
  <c r="AM1012" i="34"/>
  <c r="AW1012" i="34"/>
  <c r="AY1012" i="34"/>
  <c r="AZ1012" i="34"/>
  <c r="BB1012" i="34"/>
  <c r="P1013" i="34"/>
  <c r="S1013" i="34"/>
  <c r="T1013" i="34"/>
  <c r="U1013" i="34"/>
  <c r="AC1013" i="34"/>
  <c r="AD1013" i="34"/>
  <c r="AE1013" i="34"/>
  <c r="AF1013" i="34"/>
  <c r="AI1013" i="34" s="1"/>
  <c r="AG1013" i="34"/>
  <c r="AH1013" i="34"/>
  <c r="AK1013" i="34"/>
  <c r="AR1013" i="34" s="1"/>
  <c r="AM1013" i="34"/>
  <c r="AW1013" i="34"/>
  <c r="AY1013" i="34"/>
  <c r="AZ1013" i="34"/>
  <c r="BB1013" i="34"/>
  <c r="P1014" i="34"/>
  <c r="S1014" i="34"/>
  <c r="T1014" i="34"/>
  <c r="U1014" i="34"/>
  <c r="AC1014" i="34"/>
  <c r="AD1014" i="34"/>
  <c r="AE1014" i="34"/>
  <c r="AF1014" i="34"/>
  <c r="AJ1014" i="34" s="1"/>
  <c r="AG1014" i="34"/>
  <c r="AH1014" i="34"/>
  <c r="AK1014" i="34"/>
  <c r="AR1014" i="34" s="1"/>
  <c r="AM1014" i="34"/>
  <c r="AW1014" i="34"/>
  <c r="AY1014" i="34"/>
  <c r="AZ1014" i="34"/>
  <c r="BB1014" i="34"/>
  <c r="P1015" i="34"/>
  <c r="S1015" i="34"/>
  <c r="T1015" i="34"/>
  <c r="U1015" i="34"/>
  <c r="AC1015" i="34"/>
  <c r="AD1015" i="34"/>
  <c r="AE1015" i="34"/>
  <c r="AF1015" i="34"/>
  <c r="AI1015" i="34" s="1"/>
  <c r="AG1015" i="34"/>
  <c r="AH1015" i="34"/>
  <c r="AK1015" i="34"/>
  <c r="AR1015" i="34" s="1"/>
  <c r="AM1015" i="34"/>
  <c r="AW1015" i="34"/>
  <c r="AY1015" i="34"/>
  <c r="AZ1015" i="34"/>
  <c r="BB1015" i="34"/>
  <c r="W584" i="34" l="1"/>
  <c r="Q351" i="34"/>
  <c r="AA351" i="34" s="1"/>
  <c r="W960" i="34"/>
  <c r="W916" i="34"/>
  <c r="X890" i="34"/>
  <c r="Y824" i="34"/>
  <c r="Q675" i="34"/>
  <c r="AA675" i="34" s="1"/>
  <c r="R667" i="34"/>
  <c r="AB667" i="34" s="1"/>
  <c r="X665" i="34"/>
  <c r="X603" i="34"/>
  <c r="X547" i="34"/>
  <c r="X381" i="34"/>
  <c r="X316" i="34"/>
  <c r="Y286" i="34"/>
  <c r="Y942" i="34"/>
  <c r="X823" i="34"/>
  <c r="W810" i="34"/>
  <c r="W730" i="34"/>
  <c r="W718" i="34"/>
  <c r="R651" i="34"/>
  <c r="AB651" i="34" s="1"/>
  <c r="Y926" i="34"/>
  <c r="R890" i="34"/>
  <c r="AB890" i="34" s="1"/>
  <c r="V890" i="34" s="1"/>
  <c r="X835" i="34"/>
  <c r="X678" i="34"/>
  <c r="X595" i="34"/>
  <c r="R547" i="34"/>
  <c r="AB547" i="34" s="1"/>
  <c r="X546" i="34"/>
  <c r="X545" i="34"/>
  <c r="W532" i="34"/>
  <c r="X531" i="34"/>
  <c r="Y501" i="34"/>
  <c r="X452" i="34"/>
  <c r="X925" i="34"/>
  <c r="X888" i="34"/>
  <c r="Q602" i="34"/>
  <c r="AA602" i="34" s="1"/>
  <c r="W599" i="34"/>
  <c r="W591" i="34"/>
  <c r="Q564" i="34"/>
  <c r="AA564" i="34" s="1"/>
  <c r="W556" i="34"/>
  <c r="X501" i="34"/>
  <c r="Q457" i="34"/>
  <c r="AA457" i="34" s="1"/>
  <c r="V457" i="34" s="1"/>
  <c r="Q354" i="34"/>
  <c r="AA354" i="34" s="1"/>
  <c r="V354" i="34" s="1"/>
  <c r="Q806" i="34"/>
  <c r="AA806" i="34" s="1"/>
  <c r="W705" i="34"/>
  <c r="Q477" i="34"/>
  <c r="AA477" i="34" s="1"/>
  <c r="R305" i="34"/>
  <c r="AB305" i="34" s="1"/>
  <c r="V305" i="34" s="1"/>
  <c r="Q271" i="34"/>
  <c r="AA271" i="34" s="1"/>
  <c r="R244" i="34"/>
  <c r="AB244" i="34" s="1"/>
  <c r="Y992" i="34"/>
  <c r="X697" i="34"/>
  <c r="W636" i="34"/>
  <c r="W444" i="34"/>
  <c r="W382" i="34"/>
  <c r="W224" i="34"/>
  <c r="W915" i="34"/>
  <c r="Q611" i="34"/>
  <c r="AA611" i="34" s="1"/>
  <c r="V611" i="34" s="1"/>
  <c r="R606" i="34"/>
  <c r="AB606" i="34" s="1"/>
  <c r="V606" i="34" s="1"/>
  <c r="X560" i="34"/>
  <c r="Y551" i="34"/>
  <c r="Q531" i="34"/>
  <c r="AA531" i="34" s="1"/>
  <c r="X476" i="34"/>
  <c r="W451" i="34"/>
  <c r="Q433" i="34"/>
  <c r="AA433" i="34" s="1"/>
  <c r="Y375" i="34"/>
  <c r="W369" i="34"/>
  <c r="Y317" i="34"/>
  <c r="R314" i="34"/>
  <c r="AB314" i="34" s="1"/>
  <c r="X312" i="34"/>
  <c r="X304" i="34"/>
  <c r="R286" i="34"/>
  <c r="AB286" i="34" s="1"/>
  <c r="V286" i="34" s="1"/>
  <c r="Y273" i="34"/>
  <c r="X1004" i="34"/>
  <c r="X976" i="34"/>
  <c r="X961" i="34"/>
  <c r="X839" i="34"/>
  <c r="X758" i="34"/>
  <c r="X694" i="34"/>
  <c r="R631" i="34"/>
  <c r="AB631" i="34" s="1"/>
  <c r="V631" i="34" s="1"/>
  <c r="Y623" i="34"/>
  <c r="X608" i="34"/>
  <c r="Y603" i="34"/>
  <c r="Y547" i="34"/>
  <c r="W493" i="34"/>
  <c r="R401" i="34"/>
  <c r="AB401" i="34" s="1"/>
  <c r="Q376" i="34"/>
  <c r="AA376" i="34" s="1"/>
  <c r="Y774" i="34"/>
  <c r="W758" i="34"/>
  <c r="Y756" i="34"/>
  <c r="R465" i="34"/>
  <c r="AB465" i="34" s="1"/>
  <c r="Y335" i="34"/>
  <c r="Y328" i="34"/>
  <c r="W310" i="34"/>
  <c r="Q302" i="34"/>
  <c r="AA302" i="34" s="1"/>
  <c r="W228" i="34"/>
  <c r="Y796" i="34"/>
  <c r="Y788" i="34"/>
  <c r="X768" i="34"/>
  <c r="R758" i="34"/>
  <c r="AB758" i="34" s="1"/>
  <c r="W967" i="34"/>
  <c r="X916" i="34"/>
  <c r="Q870" i="34"/>
  <c r="AA870" i="34" s="1"/>
  <c r="R644" i="34"/>
  <c r="AB644" i="34" s="1"/>
  <c r="V644" i="34" s="1"/>
  <c r="Q623" i="34"/>
  <c r="AA623" i="34" s="1"/>
  <c r="W515" i="34"/>
  <c r="Q329" i="34"/>
  <c r="AA329" i="34" s="1"/>
  <c r="V329" i="34" s="1"/>
  <c r="W327" i="34"/>
  <c r="W322" i="34"/>
  <c r="R309" i="34"/>
  <c r="AB309" i="34" s="1"/>
  <c r="Y1004" i="34"/>
  <c r="X967" i="34"/>
  <c r="Y946" i="34"/>
  <c r="Q910" i="34"/>
  <c r="AA910" i="34" s="1"/>
  <c r="V910" i="34" s="1"/>
  <c r="R902" i="34"/>
  <c r="AB902" i="34" s="1"/>
  <c r="V902" i="34" s="1"/>
  <c r="X898" i="34"/>
  <c r="Y886" i="34"/>
  <c r="W848" i="34"/>
  <c r="Y844" i="34"/>
  <c r="Y762" i="34"/>
  <c r="X718" i="34"/>
  <c r="R704" i="34"/>
  <c r="AB704" i="34" s="1"/>
  <c r="Y692" i="34"/>
  <c r="W677" i="34"/>
  <c r="W574" i="34"/>
  <c r="R409" i="34"/>
  <c r="AB409" i="34" s="1"/>
  <c r="R335" i="34"/>
  <c r="AB335" i="34" s="1"/>
  <c r="X322" i="34"/>
  <c r="Q301" i="34"/>
  <c r="AA301" i="34" s="1"/>
  <c r="V301" i="34" s="1"/>
  <c r="X273" i="34"/>
  <c r="W992" i="34"/>
  <c r="X830" i="34"/>
  <c r="X692" i="34"/>
  <c r="R603" i="34"/>
  <c r="AB603" i="34" s="1"/>
  <c r="X529" i="34"/>
  <c r="Y449" i="34"/>
  <c r="X435" i="34"/>
  <c r="X434" i="34"/>
  <c r="Y420" i="34"/>
  <c r="X386" i="34"/>
  <c r="X367" i="34"/>
  <c r="X356" i="34"/>
  <c r="X308" i="34"/>
  <c r="X267" i="34"/>
  <c r="X220" i="34"/>
  <c r="W1008" i="34"/>
  <c r="R992" i="34"/>
  <c r="AB992" i="34" s="1"/>
  <c r="V992" i="34" s="1"/>
  <c r="W971" i="34"/>
  <c r="Y958" i="34"/>
  <c r="X937" i="34"/>
  <c r="X908" i="34"/>
  <c r="R898" i="34"/>
  <c r="AB898" i="34" s="1"/>
  <c r="V898" i="34" s="1"/>
  <c r="Q864" i="34"/>
  <c r="AA864" i="34" s="1"/>
  <c r="V864" i="34" s="1"/>
  <c r="W844" i="34"/>
  <c r="X842" i="34"/>
  <c r="Q782" i="34"/>
  <c r="AA782" i="34" s="1"/>
  <c r="V782" i="34" s="1"/>
  <c r="W762" i="34"/>
  <c r="Q750" i="34"/>
  <c r="AA750" i="34" s="1"/>
  <c r="Y708" i="34"/>
  <c r="R671" i="34"/>
  <c r="AB671" i="34" s="1"/>
  <c r="V671" i="34" s="1"/>
  <c r="X661" i="34"/>
  <c r="X660" i="34"/>
  <c r="R643" i="34"/>
  <c r="AB643" i="34" s="1"/>
  <c r="V643" i="34" s="1"/>
  <c r="W635" i="34"/>
  <c r="Q627" i="34"/>
  <c r="AA627" i="34" s="1"/>
  <c r="Y605" i="34"/>
  <c r="W587" i="34"/>
  <c r="X572" i="34"/>
  <c r="Y564" i="34"/>
  <c r="R551" i="34"/>
  <c r="AB551" i="34" s="1"/>
  <c r="X550" i="34"/>
  <c r="X549" i="34"/>
  <c r="Y432" i="34"/>
  <c r="R398" i="34"/>
  <c r="AB398" i="34" s="1"/>
  <c r="W386" i="34"/>
  <c r="W365" i="34"/>
  <c r="Q285" i="34"/>
  <c r="AA285" i="34" s="1"/>
  <c r="V285" i="34" s="1"/>
  <c r="X276" i="34"/>
  <c r="X275" i="34"/>
  <c r="R273" i="34"/>
  <c r="AB273" i="34" s="1"/>
  <c r="V273" i="34" s="1"/>
  <c r="X271" i="34"/>
  <c r="Q982" i="34"/>
  <c r="AA982" i="34" s="1"/>
  <c r="W980" i="34"/>
  <c r="X945" i="34"/>
  <c r="X944" i="34"/>
  <c r="X906" i="34"/>
  <c r="Y894" i="34"/>
  <c r="R844" i="34"/>
  <c r="AB844" i="34" s="1"/>
  <c r="V844" i="34" s="1"/>
  <c r="Y840" i="34"/>
  <c r="Q836" i="34"/>
  <c r="AA836" i="34" s="1"/>
  <c r="R830" i="34"/>
  <c r="AB830" i="34" s="1"/>
  <c r="Q692" i="34"/>
  <c r="AA692" i="34" s="1"/>
  <c r="V692" i="34" s="1"/>
  <c r="Q683" i="34"/>
  <c r="AA683" i="34" s="1"/>
  <c r="V683" i="34" s="1"/>
  <c r="W661" i="34"/>
  <c r="W660" i="34"/>
  <c r="X599" i="34"/>
  <c r="Y595" i="34"/>
  <c r="X564" i="34"/>
  <c r="Y556" i="34"/>
  <c r="Q497" i="34"/>
  <c r="AA497" i="34" s="1"/>
  <c r="V497" i="34" s="1"/>
  <c r="W483" i="34"/>
  <c r="R473" i="34"/>
  <c r="AB473" i="34" s="1"/>
  <c r="X464" i="34"/>
  <c r="X458" i="34"/>
  <c r="Y442" i="34"/>
  <c r="W347" i="34"/>
  <c r="W340" i="34"/>
  <c r="X1007" i="34"/>
  <c r="X380" i="34"/>
  <c r="X352" i="34"/>
  <c r="Y1000" i="34"/>
  <c r="Y850" i="34"/>
  <c r="R906" i="34"/>
  <c r="AB906" i="34" s="1"/>
  <c r="X904" i="34"/>
  <c r="X775" i="34"/>
  <c r="X747" i="34"/>
  <c r="X739" i="34"/>
  <c r="X674" i="34"/>
  <c r="X673" i="34"/>
  <c r="X609" i="34"/>
  <c r="X393" i="34"/>
  <c r="W352" i="34"/>
  <c r="X264" i="34"/>
  <c r="X258" i="34"/>
  <c r="Q1007" i="34"/>
  <c r="AA1007" i="34" s="1"/>
  <c r="V1007" i="34" s="1"/>
  <c r="W976" i="34"/>
  <c r="W904" i="34"/>
  <c r="R894" i="34"/>
  <c r="AB894" i="34" s="1"/>
  <c r="V894" i="34" s="1"/>
  <c r="Q840" i="34"/>
  <c r="AA840" i="34" s="1"/>
  <c r="X811" i="34"/>
  <c r="X796" i="34"/>
  <c r="W713" i="34"/>
  <c r="Q489" i="34"/>
  <c r="AA489" i="34" s="1"/>
  <c r="V489" i="34" s="1"/>
  <c r="Q442" i="34"/>
  <c r="AA442" i="34" s="1"/>
  <c r="Q380" i="34"/>
  <c r="AA380" i="34" s="1"/>
  <c r="V380" i="34" s="1"/>
  <c r="W264" i="34"/>
  <c r="W258" i="34"/>
  <c r="W257" i="34"/>
  <c r="Q1004" i="34"/>
  <c r="AA1004" i="34" s="1"/>
  <c r="R1004" i="34"/>
  <c r="AB1004" i="34" s="1"/>
  <c r="V1004" i="34" s="1"/>
  <c r="X1003" i="34"/>
  <c r="R552" i="34"/>
  <c r="AB552" i="34" s="1"/>
  <c r="Q552" i="34"/>
  <c r="AA552" i="34" s="1"/>
  <c r="R461" i="34"/>
  <c r="AB461" i="34" s="1"/>
  <c r="V461" i="34" s="1"/>
  <c r="Q461" i="34"/>
  <c r="AA461" i="34" s="1"/>
  <c r="X979" i="34"/>
  <c r="Q996" i="34"/>
  <c r="AA996" i="34" s="1"/>
  <c r="R996" i="34"/>
  <c r="AB996" i="34" s="1"/>
  <c r="V996" i="34" s="1"/>
  <c r="Q1003" i="34"/>
  <c r="AA1003" i="34" s="1"/>
  <c r="V1003" i="34" s="1"/>
  <c r="Q966" i="34"/>
  <c r="AA966" i="34" s="1"/>
  <c r="R966" i="34"/>
  <c r="AB966" i="34" s="1"/>
  <c r="R676" i="34"/>
  <c r="AB676" i="34" s="1"/>
  <c r="V676" i="34" s="1"/>
  <c r="Q676" i="34"/>
  <c r="AA676" i="34" s="1"/>
  <c r="R485" i="34"/>
  <c r="AB485" i="34" s="1"/>
  <c r="Q485" i="34"/>
  <c r="AA485" i="34" s="1"/>
  <c r="R970" i="34"/>
  <c r="AB970" i="34" s="1"/>
  <c r="V970" i="34" s="1"/>
  <c r="R878" i="34"/>
  <c r="AB878" i="34" s="1"/>
  <c r="Q878" i="34"/>
  <c r="AA878" i="34" s="1"/>
  <c r="V878" i="34" s="1"/>
  <c r="Q245" i="34"/>
  <c r="AA245" i="34" s="1"/>
  <c r="R245" i="34"/>
  <c r="AB245" i="34" s="1"/>
  <c r="R991" i="34"/>
  <c r="AB991" i="34" s="1"/>
  <c r="Q991" i="34"/>
  <c r="AA991" i="34" s="1"/>
  <c r="W996" i="34"/>
  <c r="Q826" i="34"/>
  <c r="AA826" i="34" s="1"/>
  <c r="R826" i="34"/>
  <c r="AB826" i="34" s="1"/>
  <c r="R543" i="34"/>
  <c r="AB543" i="34" s="1"/>
  <c r="Q543" i="34"/>
  <c r="AA543" i="34" s="1"/>
  <c r="R330" i="34"/>
  <c r="AB330" i="34" s="1"/>
  <c r="V330" i="34" s="1"/>
  <c r="Q330" i="34"/>
  <c r="AA330" i="34" s="1"/>
  <c r="Y970" i="34"/>
  <c r="W979" i="34"/>
  <c r="W959" i="34"/>
  <c r="X1008" i="34"/>
  <c r="X992" i="34"/>
  <c r="Y976" i="34"/>
  <c r="W970" i="34"/>
  <c r="Y914" i="34"/>
  <c r="X872" i="34"/>
  <c r="X870" i="34"/>
  <c r="X844" i="34"/>
  <c r="Y816" i="34"/>
  <c r="W780" i="34"/>
  <c r="Y758" i="34"/>
  <c r="W748" i="34"/>
  <c r="W704" i="34"/>
  <c r="X690" i="34"/>
  <c r="X689" i="34"/>
  <c r="Y675" i="34"/>
  <c r="W657" i="34"/>
  <c r="W652" i="34"/>
  <c r="X623" i="34"/>
  <c r="W615" i="34"/>
  <c r="X605" i="34"/>
  <c r="X601" i="34"/>
  <c r="Y572" i="34"/>
  <c r="X551" i="34"/>
  <c r="X541" i="34"/>
  <c r="X539" i="34"/>
  <c r="Y531" i="34"/>
  <c r="Y517" i="34"/>
  <c r="X495" i="34"/>
  <c r="X483" i="34"/>
  <c r="Y465" i="34"/>
  <c r="X445" i="34"/>
  <c r="X422" i="34"/>
  <c r="W418" i="34"/>
  <c r="Y393" i="34"/>
  <c r="Y373" i="34"/>
  <c r="W363" i="34"/>
  <c r="X329" i="34"/>
  <c r="Y316" i="34"/>
  <c r="X310" i="34"/>
  <c r="W302" i="34"/>
  <c r="W291" i="34"/>
  <c r="W286" i="34"/>
  <c r="Y281" i="34"/>
  <c r="W231" i="34"/>
  <c r="X224" i="34"/>
  <c r="X886" i="34"/>
  <c r="X708" i="34"/>
  <c r="Y700" i="34"/>
  <c r="Y668" i="34"/>
  <c r="Y655" i="34"/>
  <c r="Y525" i="34"/>
  <c r="Y406" i="34"/>
  <c r="Y389" i="34"/>
  <c r="Y289" i="34"/>
  <c r="V231" i="34"/>
  <c r="V1008" i="34"/>
  <c r="W1004" i="34"/>
  <c r="Y999" i="34"/>
  <c r="W868" i="34"/>
  <c r="R863" i="34"/>
  <c r="AB863" i="34" s="1"/>
  <c r="V863" i="34" s="1"/>
  <c r="W708" i="34"/>
  <c r="X700" i="34"/>
  <c r="X684" i="34"/>
  <c r="X659" i="34"/>
  <c r="Y641" i="34"/>
  <c r="Y622" i="34"/>
  <c r="Y505" i="34"/>
  <c r="Y429" i="34"/>
  <c r="X420" i="34"/>
  <c r="X389" i="34"/>
  <c r="Y377" i="34"/>
  <c r="X289" i="34"/>
  <c r="W982" i="34"/>
  <c r="Y918" i="34"/>
  <c r="X896" i="34"/>
  <c r="R886" i="34"/>
  <c r="AB886" i="34" s="1"/>
  <c r="V886" i="34" s="1"/>
  <c r="Y878" i="34"/>
  <c r="Y860" i="34"/>
  <c r="Y848" i="34"/>
  <c r="W840" i="34"/>
  <c r="X821" i="34"/>
  <c r="X803" i="34"/>
  <c r="X793" i="34"/>
  <c r="X785" i="34"/>
  <c r="X753" i="34"/>
  <c r="X744" i="34"/>
  <c r="X737" i="34"/>
  <c r="Y730" i="34"/>
  <c r="X724" i="34"/>
  <c r="R708" i="34"/>
  <c r="AB708" i="34" s="1"/>
  <c r="V708" i="34" s="1"/>
  <c r="W700" i="34"/>
  <c r="X646" i="34"/>
  <c r="X622" i="34"/>
  <c r="X621" i="34"/>
  <c r="X612" i="34"/>
  <c r="Y607" i="34"/>
  <c r="X589" i="34"/>
  <c r="X491" i="34"/>
  <c r="Y485" i="34"/>
  <c r="X470" i="34"/>
  <c r="X462" i="34"/>
  <c r="V433" i="34"/>
  <c r="W389" i="34"/>
  <c r="X377" i="34"/>
  <c r="X376" i="34"/>
  <c r="Y369" i="34"/>
  <c r="Y358" i="34"/>
  <c r="X351" i="34"/>
  <c r="Y294" i="34"/>
  <c r="X288" i="34"/>
  <c r="X240" i="34"/>
  <c r="X226" i="34"/>
  <c r="Y996" i="34"/>
  <c r="X974" i="34"/>
  <c r="Y950" i="34"/>
  <c r="X991" i="34"/>
  <c r="W974" i="34"/>
  <c r="X956" i="34"/>
  <c r="X949" i="34"/>
  <c r="X948" i="34"/>
  <c r="Y934" i="34"/>
  <c r="X880" i="34"/>
  <c r="X878" i="34"/>
  <c r="W861" i="34"/>
  <c r="Y826" i="34"/>
  <c r="W794" i="34"/>
  <c r="X743" i="34"/>
  <c r="W725" i="34"/>
  <c r="W712" i="34"/>
  <c r="Q700" i="34"/>
  <c r="AA700" i="34" s="1"/>
  <c r="R684" i="34"/>
  <c r="AB684" i="34" s="1"/>
  <c r="Y672" i="34"/>
  <c r="R668" i="34"/>
  <c r="AB668" i="34" s="1"/>
  <c r="V668" i="34" s="1"/>
  <c r="Q659" i="34"/>
  <c r="AA659" i="34" s="1"/>
  <c r="R655" i="34"/>
  <c r="AB655" i="34" s="1"/>
  <c r="V655" i="34" s="1"/>
  <c r="X645" i="34"/>
  <c r="W641" i="34"/>
  <c r="W632" i="34"/>
  <c r="Y611" i="34"/>
  <c r="W603" i="34"/>
  <c r="Y597" i="34"/>
  <c r="X588" i="34"/>
  <c r="X554" i="34"/>
  <c r="Y543" i="34"/>
  <c r="X524" i="34"/>
  <c r="Y503" i="34"/>
  <c r="X485" i="34"/>
  <c r="Y475" i="34"/>
  <c r="Y461" i="34"/>
  <c r="W442" i="34"/>
  <c r="Y438" i="34"/>
  <c r="R406" i="34"/>
  <c r="AB406" i="34" s="1"/>
  <c r="R389" i="34"/>
  <c r="AB389" i="34" s="1"/>
  <c r="Y385" i="34"/>
  <c r="Y365" i="34"/>
  <c r="W351" i="34"/>
  <c r="Y350" i="34"/>
  <c r="Y330" i="34"/>
  <c r="X313" i="34"/>
  <c r="R289" i="34"/>
  <c r="AB289" i="34" s="1"/>
  <c r="V289" i="34" s="1"/>
  <c r="Y245" i="34"/>
  <c r="R241" i="34"/>
  <c r="AB241" i="34" s="1"/>
  <c r="W240" i="34"/>
  <c r="X910" i="34"/>
  <c r="Y902" i="34"/>
  <c r="Y856" i="34"/>
  <c r="Y780" i="34"/>
  <c r="Y748" i="34"/>
  <c r="X729" i="34"/>
  <c r="Y704" i="34"/>
  <c r="Y580" i="34"/>
  <c r="X536" i="34"/>
  <c r="X527" i="34"/>
  <c r="Y509" i="34"/>
  <c r="W485" i="34"/>
  <c r="Y467" i="34"/>
  <c r="X461" i="34"/>
  <c r="Y418" i="34"/>
  <c r="Y410" i="34"/>
  <c r="Y397" i="34"/>
  <c r="Y363" i="34"/>
  <c r="X350" i="34"/>
  <c r="X342" i="34"/>
  <c r="X336" i="34"/>
  <c r="Y325" i="34"/>
  <c r="X245" i="34"/>
  <c r="Y231" i="34"/>
  <c r="Y954" i="34"/>
  <c r="Y1011" i="34"/>
  <c r="V906" i="34"/>
  <c r="W826" i="34"/>
  <c r="X799" i="34"/>
  <c r="X780" i="34"/>
  <c r="Y778" i="34"/>
  <c r="X771" i="34"/>
  <c r="X761" i="34"/>
  <c r="X748" i="34"/>
  <c r="X704" i="34"/>
  <c r="X691" i="34"/>
  <c r="X681" i="34"/>
  <c r="Y680" i="34"/>
  <c r="W676" i="34"/>
  <c r="X671" i="34"/>
  <c r="X657" i="34"/>
  <c r="Y638" i="34"/>
  <c r="X625" i="34"/>
  <c r="X593" i="34"/>
  <c r="X592" i="34"/>
  <c r="Y566" i="34"/>
  <c r="W552" i="34"/>
  <c r="W536" i="34"/>
  <c r="X509" i="34"/>
  <c r="Y495" i="34"/>
  <c r="Y473" i="34"/>
  <c r="Y422" i="34"/>
  <c r="X418" i="34"/>
  <c r="X354" i="34"/>
  <c r="Y347" i="34"/>
  <c r="X335" i="34"/>
  <c r="X325" i="34"/>
  <c r="X286" i="34"/>
  <c r="X282" i="34"/>
  <c r="X266" i="34"/>
  <c r="W245" i="34"/>
  <c r="Y244" i="34"/>
  <c r="X231" i="34"/>
  <c r="X317" i="34"/>
  <c r="X922" i="34"/>
  <c r="X557" i="34"/>
  <c r="Y576" i="34"/>
  <c r="AI767" i="34"/>
  <c r="AJ767" i="34"/>
  <c r="AT767" i="34" s="1"/>
  <c r="Q738" i="34"/>
  <c r="AA738" i="34" s="1"/>
  <c r="R738" i="34"/>
  <c r="AB738" i="34" s="1"/>
  <c r="AI716" i="34"/>
  <c r="AJ716" i="34"/>
  <c r="AT716" i="34" s="1"/>
  <c r="AV1003" i="34"/>
  <c r="BA1001" i="34"/>
  <c r="BA998" i="34"/>
  <c r="AV991" i="34"/>
  <c r="Q988" i="34"/>
  <c r="AA988" i="34" s="1"/>
  <c r="AU985" i="34"/>
  <c r="X975" i="34"/>
  <c r="Y974" i="34"/>
  <c r="BA972" i="34"/>
  <c r="X970" i="34"/>
  <c r="Y965" i="34"/>
  <c r="AL962" i="34"/>
  <c r="CS962" i="34" s="1"/>
  <c r="AV958" i="34"/>
  <c r="AL957" i="34"/>
  <c r="CS957" i="34" s="1"/>
  <c r="AN953" i="34"/>
  <c r="BA949" i="34"/>
  <c r="AR944" i="34"/>
  <c r="BA940" i="34"/>
  <c r="AV935" i="34"/>
  <c r="BA929" i="34"/>
  <c r="X929" i="34"/>
  <c r="AO925" i="34"/>
  <c r="R922" i="34"/>
  <c r="AB922" i="34" s="1"/>
  <c r="AU921" i="34"/>
  <c r="BA920" i="34"/>
  <c r="AR918" i="34"/>
  <c r="AR914" i="34"/>
  <c r="BA912" i="34"/>
  <c r="AR908" i="34"/>
  <c r="BA906" i="34"/>
  <c r="X902" i="34"/>
  <c r="BA899" i="34"/>
  <c r="W896" i="34"/>
  <c r="X894" i="34"/>
  <c r="BA891" i="34"/>
  <c r="BA890" i="34"/>
  <c r="W888" i="34"/>
  <c r="AR884" i="34"/>
  <c r="BA883" i="34"/>
  <c r="BA882" i="34"/>
  <c r="W880" i="34"/>
  <c r="AR876" i="34"/>
  <c r="BA875" i="34"/>
  <c r="BA874" i="34"/>
  <c r="AI864" i="34"/>
  <c r="AJ864" i="34"/>
  <c r="AR863" i="34"/>
  <c r="AO863" i="34"/>
  <c r="BA862" i="34"/>
  <c r="AR857" i="34"/>
  <c r="AO857" i="34"/>
  <c r="AR797" i="34"/>
  <c r="AO797" i="34"/>
  <c r="AI738" i="34"/>
  <c r="AJ738" i="34"/>
  <c r="AU1003" i="34"/>
  <c r="V922" i="34"/>
  <c r="AT921" i="34"/>
  <c r="AQ910" i="34"/>
  <c r="AN910" i="34"/>
  <c r="AO848" i="34"/>
  <c r="AR848" i="34"/>
  <c r="AI843" i="34"/>
  <c r="AJ843" i="34"/>
  <c r="AI825" i="34"/>
  <c r="AJ825" i="34"/>
  <c r="AO581" i="34"/>
  <c r="AR581" i="34"/>
  <c r="R568" i="34"/>
  <c r="AB568" i="34" s="1"/>
  <c r="Q568" i="34"/>
  <c r="AA568" i="34" s="1"/>
  <c r="Y568" i="34"/>
  <c r="AI531" i="34"/>
  <c r="AJ531" i="34"/>
  <c r="AV985" i="34"/>
  <c r="AV1004" i="34"/>
  <c r="AN1014" i="34"/>
  <c r="Y1010" i="34"/>
  <c r="AR1004" i="34"/>
  <c r="X1000" i="34"/>
  <c r="X993" i="34"/>
  <c r="AV969" i="34"/>
  <c r="Y962" i="34"/>
  <c r="BA939" i="34"/>
  <c r="Y938" i="34"/>
  <c r="AN935" i="34"/>
  <c r="AL935" i="34" s="1"/>
  <c r="CS935" i="34" s="1"/>
  <c r="BA931" i="34"/>
  <c r="Y930" i="34"/>
  <c r="X914" i="34"/>
  <c r="BA911" i="34"/>
  <c r="Y882" i="34"/>
  <c r="BA881" i="34"/>
  <c r="Y874" i="34"/>
  <c r="AT865" i="34"/>
  <c r="AU865" i="34"/>
  <c r="AI836" i="34"/>
  <c r="AJ836" i="34"/>
  <c r="Q742" i="34"/>
  <c r="AA742" i="34" s="1"/>
  <c r="V742" i="34" s="1"/>
  <c r="R742" i="34"/>
  <c r="AB742" i="34" s="1"/>
  <c r="X705" i="34"/>
  <c r="AI659" i="34"/>
  <c r="AJ659" i="34"/>
  <c r="AT985" i="34"/>
  <c r="BA1014" i="34"/>
  <c r="BA1013" i="34"/>
  <c r="BA1012" i="34"/>
  <c r="R1011" i="34"/>
  <c r="AB1011" i="34" s="1"/>
  <c r="X1005" i="34"/>
  <c r="AT1003" i="34"/>
  <c r="BA1000" i="34"/>
  <c r="AR992" i="34"/>
  <c r="AT991" i="34"/>
  <c r="AR988" i="34"/>
  <c r="AR985" i="34"/>
  <c r="AJ983" i="34"/>
  <c r="BA977" i="34"/>
  <c r="BA976" i="34"/>
  <c r="Y1008" i="34"/>
  <c r="AJ1007" i="34"/>
  <c r="W1005" i="34"/>
  <c r="AQ1004" i="34"/>
  <c r="AN1004" i="34"/>
  <c r="AL1004" i="34" s="1"/>
  <c r="CS1004" i="34" s="1"/>
  <c r="AO1003" i="34"/>
  <c r="AO1001" i="34"/>
  <c r="W1000" i="34"/>
  <c r="AV999" i="34"/>
  <c r="W993" i="34"/>
  <c r="AN992" i="34"/>
  <c r="AL992" i="34" s="1"/>
  <c r="CS992" i="34" s="1"/>
  <c r="AO991" i="34"/>
  <c r="X989" i="34"/>
  <c r="BA984" i="34"/>
  <c r="BA983" i="34"/>
  <c r="W983" i="34"/>
  <c r="Y982" i="34"/>
  <c r="Y978" i="34"/>
  <c r="R974" i="34"/>
  <c r="AB974" i="34" s="1"/>
  <c r="V974" i="34" s="1"/>
  <c r="AR972" i="34"/>
  <c r="BA970" i="34"/>
  <c r="AU969" i="34"/>
  <c r="AV962" i="34"/>
  <c r="X962" i="34"/>
  <c r="BA957" i="34"/>
  <c r="AU954" i="34"/>
  <c r="AJ953" i="34"/>
  <c r="X953" i="34"/>
  <c r="AV951" i="34"/>
  <c r="AJ947" i="34"/>
  <c r="BA945" i="34"/>
  <c r="AR940" i="34"/>
  <c r="AJ938" i="34"/>
  <c r="AU937" i="34"/>
  <c r="BA936" i="34"/>
  <c r="AJ933" i="34"/>
  <c r="X933" i="34"/>
  <c r="AJ930" i="34"/>
  <c r="AU929" i="34"/>
  <c r="AV923" i="34"/>
  <c r="AN923" i="34"/>
  <c r="AR920" i="34"/>
  <c r="BA919" i="34"/>
  <c r="AU917" i="34"/>
  <c r="BA915" i="34"/>
  <c r="Y910" i="34"/>
  <c r="W908" i="34"/>
  <c r="Y906" i="34"/>
  <c r="BA903" i="34"/>
  <c r="AJ900" i="34"/>
  <c r="X900" i="34"/>
  <c r="Y898" i="34"/>
  <c r="BA897" i="34"/>
  <c r="AJ892" i="34"/>
  <c r="X892" i="34"/>
  <c r="Y890" i="34"/>
  <c r="BA889" i="34"/>
  <c r="AJ884" i="34"/>
  <c r="X884" i="34"/>
  <c r="X882" i="34"/>
  <c r="AJ876" i="34"/>
  <c r="X876" i="34"/>
  <c r="X874" i="34"/>
  <c r="BA843" i="34"/>
  <c r="AR671" i="34"/>
  <c r="AO671" i="34"/>
  <c r="AJ755" i="34"/>
  <c r="AI755" i="34"/>
  <c r="AO1011" i="34"/>
  <c r="X1009" i="34"/>
  <c r="AN1003" i="34"/>
  <c r="AJ1002" i="34"/>
  <c r="X1002" i="34"/>
  <c r="AV1000" i="34"/>
  <c r="R1000" i="34"/>
  <c r="AB1000" i="34" s="1"/>
  <c r="V1000" i="34" s="1"/>
  <c r="AU999" i="34"/>
  <c r="AN991" i="34"/>
  <c r="W989" i="34"/>
  <c r="BA985" i="34"/>
  <c r="AN985" i="34"/>
  <c r="AJ978" i="34"/>
  <c r="AQ978" i="34" s="1"/>
  <c r="AQ969" i="34"/>
  <c r="AJ968" i="34"/>
  <c r="AJ966" i="34"/>
  <c r="Y966" i="34"/>
  <c r="W963" i="34"/>
  <c r="AU962" i="34"/>
  <c r="W962" i="34"/>
  <c r="W955" i="34"/>
  <c r="AT954" i="34"/>
  <c r="X952" i="34"/>
  <c r="AR951" i="34"/>
  <c r="AJ941" i="34"/>
  <c r="X941" i="34"/>
  <c r="AV939" i="34"/>
  <c r="AT937" i="34"/>
  <c r="AV934" i="34"/>
  <c r="AV931" i="34"/>
  <c r="BA928" i="34"/>
  <c r="AI921" i="34"/>
  <c r="R918" i="34"/>
  <c r="AB918" i="34" s="1"/>
  <c r="V918" i="34" s="1"/>
  <c r="R914" i="34"/>
  <c r="AB914" i="34" s="1"/>
  <c r="AI910" i="34"/>
  <c r="W900" i="34"/>
  <c r="W892" i="34"/>
  <c r="W884" i="34"/>
  <c r="AR880" i="34"/>
  <c r="W876" i="34"/>
  <c r="AR872" i="34"/>
  <c r="AI868" i="34"/>
  <c r="AJ868" i="34"/>
  <c r="AT854" i="34"/>
  <c r="AN854" i="34"/>
  <c r="AT827" i="34"/>
  <c r="AV827" i="34"/>
  <c r="AI815" i="34"/>
  <c r="AJ815" i="34"/>
  <c r="AI760" i="34"/>
  <c r="AJ760" i="34"/>
  <c r="AQ760" i="34" s="1"/>
  <c r="AO709" i="34"/>
  <c r="AR709" i="34"/>
  <c r="AR694" i="34"/>
  <c r="AO694" i="34"/>
  <c r="AV921" i="34"/>
  <c r="AU851" i="34"/>
  <c r="AT851" i="34"/>
  <c r="BA1005" i="34"/>
  <c r="X1001" i="34"/>
  <c r="AT999" i="34"/>
  <c r="Y988" i="34"/>
  <c r="AR975" i="34"/>
  <c r="AR970" i="34"/>
  <c r="W968" i="34"/>
  <c r="X966" i="34"/>
  <c r="R962" i="34"/>
  <c r="AB962" i="34" s="1"/>
  <c r="AU957" i="34"/>
  <c r="AN951" i="34"/>
  <c r="AL951" i="34" s="1"/>
  <c r="CS951" i="34" s="1"/>
  <c r="AR948" i="34"/>
  <c r="AU945" i="34"/>
  <c r="BA944" i="34"/>
  <c r="X940" i="34"/>
  <c r="AO929" i="34"/>
  <c r="BA925" i="34"/>
  <c r="AQ923" i="34"/>
  <c r="Y922" i="34"/>
  <c r="X912" i="34"/>
  <c r="AN911" i="34"/>
  <c r="AL911" i="34" s="1"/>
  <c r="CS911" i="34" s="1"/>
  <c r="AR903" i="34"/>
  <c r="R882" i="34"/>
  <c r="AB882" i="34" s="1"/>
  <c r="V882" i="34" s="1"/>
  <c r="R874" i="34"/>
  <c r="AB874" i="34" s="1"/>
  <c r="BA869" i="34"/>
  <c r="AT861" i="34"/>
  <c r="AQ861" i="34"/>
  <c r="AV861" i="34"/>
  <c r="AO800" i="34"/>
  <c r="AR800" i="34"/>
  <c r="AQ714" i="34"/>
  <c r="AV714" i="34"/>
  <c r="AI862" i="34"/>
  <c r="AJ862" i="34"/>
  <c r="AV862" i="34" s="1"/>
  <c r="W1001" i="34"/>
  <c r="AQ1000" i="34"/>
  <c r="AN1000" i="34"/>
  <c r="AL1000" i="34" s="1"/>
  <c r="CS1000" i="34" s="1"/>
  <c r="AJ996" i="34"/>
  <c r="AJ992" i="34"/>
  <c r="BA989" i="34"/>
  <c r="Y985" i="34"/>
  <c r="W966" i="34"/>
  <c r="AJ949" i="34"/>
  <c r="AT945" i="34"/>
  <c r="AN945" i="34"/>
  <c r="AJ943" i="34"/>
  <c r="AQ939" i="34"/>
  <c r="AN939" i="34"/>
  <c r="AL939" i="34" s="1"/>
  <c r="CS939" i="34" s="1"/>
  <c r="AQ931" i="34"/>
  <c r="AN931" i="34"/>
  <c r="AL931" i="34" s="1"/>
  <c r="CS931" i="34" s="1"/>
  <c r="AJ927" i="34"/>
  <c r="AN927" i="34" s="1"/>
  <c r="BA924" i="34"/>
  <c r="AJ916" i="34"/>
  <c r="AQ916" i="34" s="1"/>
  <c r="W912" i="34"/>
  <c r="BA900" i="34"/>
  <c r="Y870" i="34"/>
  <c r="AI855" i="34"/>
  <c r="AJ855" i="34"/>
  <c r="AI847" i="34"/>
  <c r="AJ847" i="34"/>
  <c r="AR824" i="34"/>
  <c r="AO824" i="34"/>
  <c r="AT771" i="34"/>
  <c r="AU771" i="34"/>
  <c r="AR762" i="34"/>
  <c r="AO762" i="34"/>
  <c r="AQ744" i="34"/>
  <c r="AV744" i="34"/>
  <c r="Q716" i="34"/>
  <c r="AA716" i="34" s="1"/>
  <c r="R716" i="34"/>
  <c r="AB716" i="34" s="1"/>
  <c r="AO684" i="34"/>
  <c r="AR684" i="34"/>
  <c r="AR678" i="34"/>
  <c r="AO678" i="34"/>
  <c r="BA848" i="34"/>
  <c r="BA840" i="34"/>
  <c r="BA837" i="34"/>
  <c r="BA818" i="34"/>
  <c r="V806" i="34"/>
  <c r="V790" i="34"/>
  <c r="BA786" i="34"/>
  <c r="BA755" i="34"/>
  <c r="BA723" i="34"/>
  <c r="AO689" i="34"/>
  <c r="AR689" i="34"/>
  <c r="AR625" i="34"/>
  <c r="AO625" i="34"/>
  <c r="Q555" i="34"/>
  <c r="AA555" i="34" s="1"/>
  <c r="R555" i="34"/>
  <c r="AB555" i="34" s="1"/>
  <c r="AI549" i="34"/>
  <c r="AJ549" i="34"/>
  <c r="AJ516" i="34"/>
  <c r="AI516" i="34"/>
  <c r="BA797" i="34"/>
  <c r="BA773" i="34"/>
  <c r="BA771" i="34"/>
  <c r="BA754" i="34"/>
  <c r="AN725" i="34"/>
  <c r="AN696" i="34"/>
  <c r="AS696" i="34" s="1"/>
  <c r="BA695" i="34"/>
  <c r="R691" i="34"/>
  <c r="AB691" i="34" s="1"/>
  <c r="Q691" i="34"/>
  <c r="AA691" i="34" s="1"/>
  <c r="AI644" i="34"/>
  <c r="AJ644" i="34"/>
  <c r="AI631" i="34"/>
  <c r="AJ631" i="34"/>
  <c r="AT631" i="34" s="1"/>
  <c r="Q626" i="34"/>
  <c r="AA626" i="34" s="1"/>
  <c r="R626" i="34"/>
  <c r="AB626" i="34" s="1"/>
  <c r="AI621" i="34"/>
  <c r="AJ621" i="34"/>
  <c r="AQ621" i="34" s="1"/>
  <c r="AI555" i="34"/>
  <c r="AJ555" i="34"/>
  <c r="AQ536" i="34"/>
  <c r="AV536" i="34"/>
  <c r="AO523" i="34"/>
  <c r="AR523" i="34"/>
  <c r="BA858" i="34"/>
  <c r="BA851" i="34"/>
  <c r="AT848" i="34"/>
  <c r="V840" i="34"/>
  <c r="Y834" i="34"/>
  <c r="AI823" i="34"/>
  <c r="AR818" i="34"/>
  <c r="AO812" i="34"/>
  <c r="Y810" i="34"/>
  <c r="AR806" i="34"/>
  <c r="AO801" i="34"/>
  <c r="Y798" i="34"/>
  <c r="BA794" i="34"/>
  <c r="W788" i="34"/>
  <c r="BA783" i="34"/>
  <c r="X777" i="34"/>
  <c r="X774" i="34"/>
  <c r="Y772" i="34"/>
  <c r="Y770" i="34"/>
  <c r="BA765" i="34"/>
  <c r="Y764" i="34"/>
  <c r="BA762" i="34"/>
  <c r="AI757" i="34"/>
  <c r="BA751" i="34"/>
  <c r="AU747" i="34"/>
  <c r="AJ746" i="34"/>
  <c r="AT746" i="34" s="1"/>
  <c r="Y742" i="34"/>
  <c r="BA741" i="34"/>
  <c r="AJ741" i="34"/>
  <c r="BA739" i="34"/>
  <c r="AJ733" i="34"/>
  <c r="Y723" i="34"/>
  <c r="AJ720" i="34"/>
  <c r="Y720" i="34"/>
  <c r="BA715" i="34"/>
  <c r="BA714" i="34"/>
  <c r="AI708" i="34"/>
  <c r="AJ708" i="34"/>
  <c r="AT708" i="34" s="1"/>
  <c r="AU707" i="34"/>
  <c r="BA700" i="34"/>
  <c r="AU691" i="34"/>
  <c r="Y687" i="34"/>
  <c r="BA684" i="34"/>
  <c r="V684" i="34"/>
  <c r="AV675" i="34"/>
  <c r="AO599" i="34"/>
  <c r="AR599" i="34"/>
  <c r="AI588" i="34"/>
  <c r="AJ588" i="34"/>
  <c r="R573" i="34"/>
  <c r="AB573" i="34" s="1"/>
  <c r="X573" i="34"/>
  <c r="AR542" i="34"/>
  <c r="AO542" i="34"/>
  <c r="Y864" i="34"/>
  <c r="BA863" i="34"/>
  <c r="Y862" i="34"/>
  <c r="W860" i="34"/>
  <c r="BA857" i="34"/>
  <c r="AO855" i="34"/>
  <c r="BA850" i="34"/>
  <c r="AJ849" i="34"/>
  <c r="AR846" i="34"/>
  <c r="AI841" i="34"/>
  <c r="X841" i="34"/>
  <c r="Y836" i="34"/>
  <c r="X834" i="34"/>
  <c r="AJ831" i="34"/>
  <c r="X831" i="34"/>
  <c r="AJ829" i="34"/>
  <c r="Y828" i="34"/>
  <c r="AJ820" i="34"/>
  <c r="AQ820" i="34" s="1"/>
  <c r="BA816" i="34"/>
  <c r="AR814" i="34"/>
  <c r="Y812" i="34"/>
  <c r="BA808" i="34"/>
  <c r="AJ807" i="34"/>
  <c r="AJ802" i="34"/>
  <c r="AV802" i="34" s="1"/>
  <c r="X798" i="34"/>
  <c r="AV797" i="34"/>
  <c r="AI787" i="34"/>
  <c r="AR786" i="34"/>
  <c r="R778" i="34"/>
  <c r="AB778" i="34" s="1"/>
  <c r="V778" i="34" s="1"/>
  <c r="BA775" i="34"/>
  <c r="W774" i="34"/>
  <c r="AV773" i="34"/>
  <c r="X772" i="34"/>
  <c r="AJ770" i="34"/>
  <c r="AO769" i="34"/>
  <c r="Y766" i="34"/>
  <c r="X764" i="34"/>
  <c r="W756" i="34"/>
  <c r="AR754" i="34"/>
  <c r="X745" i="34"/>
  <c r="X742" i="34"/>
  <c r="Y740" i="34"/>
  <c r="Y738" i="34"/>
  <c r="AJ736" i="34"/>
  <c r="AQ736" i="34" s="1"/>
  <c r="X736" i="34"/>
  <c r="BA733" i="34"/>
  <c r="Y732" i="34"/>
  <c r="BA730" i="34"/>
  <c r="X720" i="34"/>
  <c r="Y716" i="34"/>
  <c r="AQ707" i="34"/>
  <c r="AI703" i="34"/>
  <c r="Y696" i="34"/>
  <c r="AI688" i="34"/>
  <c r="AR687" i="34"/>
  <c r="AO687" i="34"/>
  <c r="X687" i="34"/>
  <c r="AO673" i="34"/>
  <c r="AR673" i="34"/>
  <c r="AI663" i="34"/>
  <c r="AJ663" i="34"/>
  <c r="AQ663" i="34" s="1"/>
  <c r="Q630" i="34"/>
  <c r="AA630" i="34" s="1"/>
  <c r="V630" i="34" s="1"/>
  <c r="R630" i="34"/>
  <c r="AB630" i="34" s="1"/>
  <c r="BA537" i="34"/>
  <c r="X864" i="34"/>
  <c r="R860" i="34"/>
  <c r="AB860" i="34" s="1"/>
  <c r="V860" i="34" s="1"/>
  <c r="X859" i="34"/>
  <c r="AR858" i="34"/>
  <c r="AJ852" i="34"/>
  <c r="X847" i="34"/>
  <c r="X836" i="34"/>
  <c r="W834" i="34"/>
  <c r="X833" i="34"/>
  <c r="AT832" i="34"/>
  <c r="X828" i="34"/>
  <c r="X825" i="34"/>
  <c r="AV824" i="34"/>
  <c r="Y822" i="34"/>
  <c r="AO821" i="34"/>
  <c r="W820" i="34"/>
  <c r="Y818" i="34"/>
  <c r="AO817" i="34"/>
  <c r="X812" i="34"/>
  <c r="AV811" i="34"/>
  <c r="Y806" i="34"/>
  <c r="AJ805" i="34"/>
  <c r="Y804" i="34"/>
  <c r="X801" i="34"/>
  <c r="AT797" i="34"/>
  <c r="AO794" i="34"/>
  <c r="Y790" i="34"/>
  <c r="BA789" i="34"/>
  <c r="AR782" i="34"/>
  <c r="R774" i="34"/>
  <c r="AB774" i="34" s="1"/>
  <c r="V774" i="34" s="1"/>
  <c r="AU773" i="34"/>
  <c r="W772" i="34"/>
  <c r="W770" i="34"/>
  <c r="X767" i="34"/>
  <c r="X766" i="34"/>
  <c r="AV765" i="34"/>
  <c r="W764" i="34"/>
  <c r="AV762" i="34"/>
  <c r="AR750" i="34"/>
  <c r="BA748" i="34"/>
  <c r="R746" i="34"/>
  <c r="AB746" i="34" s="1"/>
  <c r="V746" i="34" s="1"/>
  <c r="AR744" i="34"/>
  <c r="W742" i="34"/>
  <c r="X740" i="34"/>
  <c r="AU739" i="34"/>
  <c r="AO737" i="34"/>
  <c r="Y734" i="34"/>
  <c r="X732" i="34"/>
  <c r="BA725" i="34"/>
  <c r="W720" i="34"/>
  <c r="AO718" i="34"/>
  <c r="BA717" i="34"/>
  <c r="AN717" i="34"/>
  <c r="AS717" i="34" s="1"/>
  <c r="BA708" i="34"/>
  <c r="BA690" i="34"/>
  <c r="AR667" i="34"/>
  <c r="AO667" i="34"/>
  <c r="Q610" i="34"/>
  <c r="AA610" i="34" s="1"/>
  <c r="R610" i="34"/>
  <c r="AB610" i="34" s="1"/>
  <c r="BA561" i="34"/>
  <c r="AO556" i="34"/>
  <c r="AR556" i="34"/>
  <c r="AI545" i="34"/>
  <c r="AJ545" i="34"/>
  <c r="X868" i="34"/>
  <c r="AO854" i="34"/>
  <c r="AN848" i="34"/>
  <c r="AS848" i="34" s="1"/>
  <c r="X846" i="34"/>
  <c r="AR842" i="34"/>
  <c r="AJ840" i="34"/>
  <c r="W836" i="34"/>
  <c r="AR832" i="34"/>
  <c r="Y830" i="34"/>
  <c r="W828" i="34"/>
  <c r="AJ822" i="34"/>
  <c r="AV822" i="34" s="1"/>
  <c r="AJ818" i="34"/>
  <c r="Y814" i="34"/>
  <c r="W812" i="34"/>
  <c r="AU811" i="34"/>
  <c r="X806" i="34"/>
  <c r="X804" i="34"/>
  <c r="BA796" i="34"/>
  <c r="AI795" i="34"/>
  <c r="X790" i="34"/>
  <c r="BA788" i="34"/>
  <c r="AJ784" i="34"/>
  <c r="Y782" i="34"/>
  <c r="BA779" i="34"/>
  <c r="AJ779" i="34"/>
  <c r="AN779" i="34" s="1"/>
  <c r="AR778" i="34"/>
  <c r="AT773" i="34"/>
  <c r="BA770" i="34"/>
  <c r="R770" i="34"/>
  <c r="AB770" i="34" s="1"/>
  <c r="V770" i="34" s="1"/>
  <c r="AT765" i="34"/>
  <c r="AI763" i="34"/>
  <c r="AJ752" i="34"/>
  <c r="Y750" i="34"/>
  <c r="AN747" i="34"/>
  <c r="W740" i="34"/>
  <c r="W738" i="34"/>
  <c r="AJ735" i="34"/>
  <c r="AT735" i="34" s="1"/>
  <c r="X735" i="34"/>
  <c r="X734" i="34"/>
  <c r="W732" i="34"/>
  <c r="AV730" i="34"/>
  <c r="AJ728" i="34"/>
  <c r="AQ728" i="34" s="1"/>
  <c r="R720" i="34"/>
  <c r="AB720" i="34" s="1"/>
  <c r="V720" i="34" s="1"/>
  <c r="AI719" i="34"/>
  <c r="BA712" i="34"/>
  <c r="AO700" i="34"/>
  <c r="AR700" i="34"/>
  <c r="BA699" i="34"/>
  <c r="AI695" i="34"/>
  <c r="X695" i="34"/>
  <c r="BA692" i="34"/>
  <c r="R687" i="34"/>
  <c r="AB687" i="34" s="1"/>
  <c r="AU598" i="34"/>
  <c r="AV598" i="34"/>
  <c r="Q540" i="34"/>
  <c r="AA540" i="34" s="1"/>
  <c r="R540" i="34"/>
  <c r="AB540" i="34" s="1"/>
  <c r="AV856" i="34"/>
  <c r="BA855" i="34"/>
  <c r="Y851" i="34"/>
  <c r="AO850" i="34"/>
  <c r="W846" i="34"/>
  <c r="X843" i="34"/>
  <c r="BA838" i="34"/>
  <c r="AJ837" i="34"/>
  <c r="BA834" i="34"/>
  <c r="AN832" i="34"/>
  <c r="AJ830" i="34"/>
  <c r="AV830" i="34" s="1"/>
  <c r="BA823" i="34"/>
  <c r="AJ814" i="34"/>
  <c r="X814" i="34"/>
  <c r="AJ809" i="34"/>
  <c r="X809" i="34"/>
  <c r="W806" i="34"/>
  <c r="W804" i="34"/>
  <c r="Y794" i="34"/>
  <c r="W790" i="34"/>
  <c r="Y786" i="34"/>
  <c r="AO785" i="34"/>
  <c r="X782" i="34"/>
  <c r="X779" i="34"/>
  <c r="AJ776" i="34"/>
  <c r="X776" i="34"/>
  <c r="AO773" i="34"/>
  <c r="BA772" i="34"/>
  <c r="AJ769" i="34"/>
  <c r="AQ769" i="34" s="1"/>
  <c r="X769" i="34"/>
  <c r="AO765" i="34"/>
  <c r="AN761" i="34"/>
  <c r="BA756" i="34"/>
  <c r="Y754" i="34"/>
  <c r="AO753" i="34"/>
  <c r="X750" i="34"/>
  <c r="BA747" i="34"/>
  <c r="Y744" i="34"/>
  <c r="W734" i="34"/>
  <c r="AO730" i="34"/>
  <c r="W721" i="34"/>
  <c r="Y718" i="34"/>
  <c r="AV717" i="34"/>
  <c r="AI707" i="34"/>
  <c r="X707" i="34"/>
  <c r="X706" i="34"/>
  <c r="AR705" i="34"/>
  <c r="AO705" i="34"/>
  <c r="W701" i="34"/>
  <c r="BA697" i="34"/>
  <c r="AQ691" i="34"/>
  <c r="AV691" i="34"/>
  <c r="Y691" i="34"/>
  <c r="AN676" i="34"/>
  <c r="AS676" i="34" s="1"/>
  <c r="AQ675" i="34"/>
  <c r="AU675" i="34"/>
  <c r="AO619" i="34"/>
  <c r="AR619" i="34"/>
  <c r="AT594" i="34"/>
  <c r="AV594" i="34"/>
  <c r="BA686" i="34"/>
  <c r="W684" i="34"/>
  <c r="BA682" i="34"/>
  <c r="BA681" i="34"/>
  <c r="BA676" i="34"/>
  <c r="AO666" i="34"/>
  <c r="X662" i="34"/>
  <c r="AO659" i="34"/>
  <c r="X658" i="34"/>
  <c r="AO654" i="34"/>
  <c r="R652" i="34"/>
  <c r="AB652" i="34" s="1"/>
  <c r="AT643" i="34"/>
  <c r="BA637" i="34"/>
  <c r="R635" i="34"/>
  <c r="AB635" i="34" s="1"/>
  <c r="V635" i="34" s="1"/>
  <c r="Y634" i="34"/>
  <c r="AO623" i="34"/>
  <c r="Q615" i="34"/>
  <c r="AA615" i="34" s="1"/>
  <c r="V615" i="34" s="1"/>
  <c r="Y601" i="34"/>
  <c r="Y599" i="34"/>
  <c r="Y587" i="34"/>
  <c r="R586" i="34"/>
  <c r="AB586" i="34" s="1"/>
  <c r="AR580" i="34"/>
  <c r="W576" i="34"/>
  <c r="BA571" i="34"/>
  <c r="AR568" i="34"/>
  <c r="BA565" i="34"/>
  <c r="BA560" i="34"/>
  <c r="BA558" i="34"/>
  <c r="X553" i="34"/>
  <c r="Y550" i="34"/>
  <c r="Y546" i="34"/>
  <c r="AO540" i="34"/>
  <c r="Y538" i="34"/>
  <c r="Y535" i="34"/>
  <c r="AN534" i="34"/>
  <c r="BA533" i="34"/>
  <c r="BA532" i="34"/>
  <c r="AO528" i="34"/>
  <c r="BA515" i="34"/>
  <c r="AO510" i="34"/>
  <c r="AR510" i="34"/>
  <c r="BA508" i="34"/>
  <c r="AT498" i="34"/>
  <c r="AV498" i="34"/>
  <c r="AI494" i="34"/>
  <c r="AJ494" i="34"/>
  <c r="AQ494" i="34" s="1"/>
  <c r="AN487" i="34"/>
  <c r="AS487" i="34" s="1"/>
  <c r="AI484" i="34"/>
  <c r="AJ484" i="34"/>
  <c r="AU484" i="34" s="1"/>
  <c r="AI474" i="34"/>
  <c r="AJ474" i="34"/>
  <c r="AR453" i="34"/>
  <c r="AN453" i="34"/>
  <c r="AS453" i="34" s="1"/>
  <c r="AO453" i="34"/>
  <c r="AR434" i="34"/>
  <c r="AO434" i="34"/>
  <c r="AR424" i="34"/>
  <c r="AO424" i="34"/>
  <c r="V652" i="34"/>
  <c r="AN631" i="34"/>
  <c r="Q576" i="34"/>
  <c r="AA576" i="34" s="1"/>
  <c r="Q560" i="34"/>
  <c r="AA560" i="34" s="1"/>
  <c r="V560" i="34" s="1"/>
  <c r="AU504" i="34"/>
  <c r="AQ504" i="34"/>
  <c r="AT504" i="34"/>
  <c r="AV504" i="34"/>
  <c r="AI404" i="34"/>
  <c r="AJ404" i="34"/>
  <c r="AR376" i="34"/>
  <c r="AO376" i="34"/>
  <c r="Q223" i="34"/>
  <c r="AA223" i="34" s="1"/>
  <c r="R223" i="34"/>
  <c r="AB223" i="34" s="1"/>
  <c r="BA647" i="34"/>
  <c r="Y630" i="34"/>
  <c r="Y626" i="34"/>
  <c r="AN613" i="34"/>
  <c r="V603" i="34"/>
  <c r="BA595" i="34"/>
  <c r="AN576" i="34"/>
  <c r="AN558" i="34"/>
  <c r="R521" i="34"/>
  <c r="AB521" i="34" s="1"/>
  <c r="V521" i="34" s="1"/>
  <c r="Q521" i="34"/>
  <c r="AA521" i="34" s="1"/>
  <c r="AO517" i="34"/>
  <c r="AR517" i="34"/>
  <c r="AI511" i="34"/>
  <c r="AJ511" i="34"/>
  <c r="AQ511" i="34" s="1"/>
  <c r="AI444" i="34"/>
  <c r="AJ444" i="34"/>
  <c r="AN444" i="34" s="1"/>
  <c r="AX444" i="34" s="1"/>
  <c r="AR313" i="34"/>
  <c r="AO313" i="34"/>
  <c r="AR294" i="34"/>
  <c r="AO294" i="34"/>
  <c r="Y724" i="34"/>
  <c r="BA722" i="34"/>
  <c r="BA718" i="34"/>
  <c r="Y712" i="34"/>
  <c r="Y707" i="34"/>
  <c r="BA704" i="34"/>
  <c r="AN700" i="34"/>
  <c r="AS700" i="34" s="1"/>
  <c r="W692" i="34"/>
  <c r="BA679" i="34"/>
  <c r="AJ677" i="34"/>
  <c r="AT677" i="34" s="1"/>
  <c r="X677" i="34"/>
  <c r="W673" i="34"/>
  <c r="BA671" i="34"/>
  <c r="X668" i="34"/>
  <c r="Y664" i="34"/>
  <c r="AJ660" i="34"/>
  <c r="Y660" i="34"/>
  <c r="Y659" i="34"/>
  <c r="X649" i="34"/>
  <c r="W645" i="34"/>
  <c r="AJ641" i="34"/>
  <c r="X641" i="34"/>
  <c r="AO639" i="34"/>
  <c r="Q634" i="34"/>
  <c r="AA634" i="34" s="1"/>
  <c r="X632" i="34"/>
  <c r="AJ628" i="34"/>
  <c r="AQ628" i="34" s="1"/>
  <c r="X628" i="34"/>
  <c r="W623" i="34"/>
  <c r="AV622" i="34"/>
  <c r="Y621" i="34"/>
  <c r="BA619" i="34"/>
  <c r="BA612" i="34"/>
  <c r="W611" i="34"/>
  <c r="Y610" i="34"/>
  <c r="X607" i="34"/>
  <c r="AN602" i="34"/>
  <c r="R599" i="34"/>
  <c r="AB599" i="34" s="1"/>
  <c r="R587" i="34"/>
  <c r="AB587" i="34" s="1"/>
  <c r="V587" i="34" s="1"/>
  <c r="AN586" i="34"/>
  <c r="BA582" i="34"/>
  <c r="AI580" i="34"/>
  <c r="AO579" i="34"/>
  <c r="AJ573" i="34"/>
  <c r="AO571" i="34"/>
  <c r="Y552" i="34"/>
  <c r="AN549" i="34"/>
  <c r="AR548" i="34"/>
  <c r="AO544" i="34"/>
  <c r="BA542" i="34"/>
  <c r="AJ540" i="34"/>
  <c r="AQ540" i="34" s="1"/>
  <c r="Y540" i="34"/>
  <c r="R535" i="34"/>
  <c r="AB535" i="34" s="1"/>
  <c r="V535" i="34" s="1"/>
  <c r="AI534" i="34"/>
  <c r="AJ522" i="34"/>
  <c r="AI522" i="34"/>
  <c r="AJ520" i="34"/>
  <c r="AI520" i="34"/>
  <c r="AO513" i="34"/>
  <c r="AI423" i="34"/>
  <c r="AJ423" i="34"/>
  <c r="AQ423" i="34" s="1"/>
  <c r="AR365" i="34"/>
  <c r="AO365" i="34"/>
  <c r="Y648" i="34"/>
  <c r="Y644" i="34"/>
  <c r="Y643" i="34"/>
  <c r="Y639" i="34"/>
  <c r="Y631" i="34"/>
  <c r="AU622" i="34"/>
  <c r="X610" i="34"/>
  <c r="W607" i="34"/>
  <c r="AV595" i="34"/>
  <c r="Q595" i="34"/>
  <c r="AA595" i="34" s="1"/>
  <c r="V595" i="34" s="1"/>
  <c r="BA585" i="34"/>
  <c r="W580" i="34"/>
  <c r="Q572" i="34"/>
  <c r="AA572" i="34" s="1"/>
  <c r="V572" i="34" s="1"/>
  <c r="Y548" i="34"/>
  <c r="Y544" i="34"/>
  <c r="AO515" i="34"/>
  <c r="AR515" i="34"/>
  <c r="AV496" i="34"/>
  <c r="AQ496" i="34"/>
  <c r="AT496" i="34"/>
  <c r="AR467" i="34"/>
  <c r="AN467" i="34"/>
  <c r="AS467" i="34" s="1"/>
  <c r="AO467" i="34"/>
  <c r="AI433" i="34"/>
  <c r="AJ433" i="34"/>
  <c r="AU363" i="34"/>
  <c r="AT363" i="34"/>
  <c r="AV363" i="34"/>
  <c r="Y676" i="34"/>
  <c r="BA670" i="34"/>
  <c r="Y656" i="34"/>
  <c r="Y652" i="34"/>
  <c r="X644" i="34"/>
  <c r="X643" i="34"/>
  <c r="X639" i="34"/>
  <c r="Y635" i="34"/>
  <c r="X631" i="34"/>
  <c r="AV629" i="34"/>
  <c r="BA626" i="34"/>
  <c r="AT622" i="34"/>
  <c r="BA617" i="34"/>
  <c r="Y615" i="34"/>
  <c r="X606" i="34"/>
  <c r="AJ602" i="34"/>
  <c r="AN598" i="34"/>
  <c r="AR595" i="34"/>
  <c r="AN591" i="34"/>
  <c r="AL591" i="34" s="1"/>
  <c r="CS591" i="34" s="1"/>
  <c r="Y591" i="34"/>
  <c r="Y586" i="34"/>
  <c r="W568" i="34"/>
  <c r="BA552" i="34"/>
  <c r="BA541" i="34"/>
  <c r="Y530" i="34"/>
  <c r="AU524" i="34"/>
  <c r="AT524" i="34"/>
  <c r="BA492" i="34"/>
  <c r="AR473" i="34"/>
  <c r="AO473" i="34"/>
  <c r="AR426" i="34"/>
  <c r="AN426" i="34"/>
  <c r="AL426" i="34" s="1"/>
  <c r="CS426" i="34" s="1"/>
  <c r="AO426" i="34"/>
  <c r="AO381" i="34"/>
  <c r="AR381" i="34"/>
  <c r="AR380" i="34"/>
  <c r="AO380" i="34"/>
  <c r="W689" i="34"/>
  <c r="BA687" i="34"/>
  <c r="Y684" i="34"/>
  <c r="BA677" i="34"/>
  <c r="X676" i="34"/>
  <c r="Y671" i="34"/>
  <c r="W668" i="34"/>
  <c r="BA666" i="34"/>
  <c r="BA665" i="34"/>
  <c r="AO662" i="34"/>
  <c r="BA660" i="34"/>
  <c r="AO655" i="34"/>
  <c r="BA654" i="34"/>
  <c r="X652" i="34"/>
  <c r="AO651" i="34"/>
  <c r="W644" i="34"/>
  <c r="AV643" i="34"/>
  <c r="W639" i="34"/>
  <c r="X635" i="34"/>
  <c r="AO634" i="34"/>
  <c r="W631" i="34"/>
  <c r="AV630" i="34"/>
  <c r="AT629" i="34"/>
  <c r="AJ627" i="34"/>
  <c r="Y627" i="34"/>
  <c r="BA623" i="34"/>
  <c r="AO622" i="34"/>
  <c r="AJ620" i="34"/>
  <c r="AQ620" i="34" s="1"/>
  <c r="X620" i="34"/>
  <c r="AO618" i="34"/>
  <c r="BA616" i="34"/>
  <c r="BA615" i="34"/>
  <c r="X615" i="34"/>
  <c r="Y609" i="34"/>
  <c r="BA607" i="34"/>
  <c r="AJ603" i="34"/>
  <c r="AT603" i="34" s="1"/>
  <c r="BA602" i="34"/>
  <c r="X602" i="34"/>
  <c r="AJ600" i="34"/>
  <c r="AI586" i="34"/>
  <c r="X586" i="34"/>
  <c r="BA584" i="34"/>
  <c r="AO578" i="34"/>
  <c r="BA573" i="34"/>
  <c r="AN572" i="34"/>
  <c r="AS572" i="34" s="1"/>
  <c r="BA569" i="34"/>
  <c r="AO563" i="34"/>
  <c r="AJ560" i="34"/>
  <c r="Y560" i="34"/>
  <c r="BA546" i="34"/>
  <c r="AT538" i="34"/>
  <c r="AJ532" i="34"/>
  <c r="X532" i="34"/>
  <c r="X530" i="34"/>
  <c r="AV529" i="34"/>
  <c r="W527" i="34"/>
  <c r="AQ502" i="34"/>
  <c r="AV502" i="34"/>
  <c r="AI485" i="34"/>
  <c r="AJ485" i="34"/>
  <c r="R414" i="34"/>
  <c r="AB414" i="34" s="1"/>
  <c r="Q414" i="34"/>
  <c r="AA414" i="34" s="1"/>
  <c r="BA494" i="34"/>
  <c r="BA474" i="34"/>
  <c r="W471" i="34"/>
  <c r="BA466" i="34"/>
  <c r="AN464" i="34"/>
  <c r="BA460" i="34"/>
  <c r="BA459" i="34"/>
  <c r="BA421" i="34"/>
  <c r="BA411" i="34"/>
  <c r="V398" i="34"/>
  <c r="R343" i="34"/>
  <c r="AB343" i="34" s="1"/>
  <c r="V343" i="34" s="1"/>
  <c r="Q343" i="34"/>
  <c r="AA343" i="34" s="1"/>
  <c r="AR335" i="34"/>
  <c r="AO335" i="34"/>
  <c r="AU325" i="34"/>
  <c r="AQ325" i="34"/>
  <c r="AT325" i="34"/>
  <c r="AV325" i="34"/>
  <c r="AU309" i="34"/>
  <c r="AT309" i="34"/>
  <c r="AR221" i="34"/>
  <c r="AO221" i="34"/>
  <c r="Y497" i="34"/>
  <c r="BA465" i="34"/>
  <c r="AJ464" i="34"/>
  <c r="Y453" i="34"/>
  <c r="R445" i="34"/>
  <c r="AB445" i="34" s="1"/>
  <c r="V445" i="34" s="1"/>
  <c r="AR444" i="34"/>
  <c r="BA440" i="34"/>
  <c r="W438" i="34"/>
  <c r="W434" i="34"/>
  <c r="X429" i="34"/>
  <c r="BA427" i="34"/>
  <c r="Y426" i="34"/>
  <c r="AJ424" i="34"/>
  <c r="BA410" i="34"/>
  <c r="AO408" i="34"/>
  <c r="BA406" i="34"/>
  <c r="BA401" i="34"/>
  <c r="R393" i="34"/>
  <c r="AB393" i="34" s="1"/>
  <c r="V393" i="34" s="1"/>
  <c r="AJ387" i="34"/>
  <c r="AR385" i="34"/>
  <c r="X369" i="34"/>
  <c r="AI368" i="34"/>
  <c r="AJ368" i="34"/>
  <c r="X365" i="34"/>
  <c r="AO364" i="34"/>
  <c r="AN364" i="34"/>
  <c r="X363" i="34"/>
  <c r="AI360" i="34"/>
  <c r="AJ360" i="34"/>
  <c r="BA348" i="34"/>
  <c r="AI336" i="34"/>
  <c r="AJ336" i="34"/>
  <c r="AI330" i="34"/>
  <c r="AJ330" i="34"/>
  <c r="AR318" i="34"/>
  <c r="AN318" i="34"/>
  <c r="AS318" i="34" s="1"/>
  <c r="AO318" i="34"/>
  <c r="AR304" i="34"/>
  <c r="AO304" i="34"/>
  <c r="AQ218" i="34"/>
  <c r="AT218" i="34"/>
  <c r="AV218" i="34"/>
  <c r="Y521" i="34"/>
  <c r="W509" i="34"/>
  <c r="W501" i="34"/>
  <c r="AO499" i="34"/>
  <c r="AJ497" i="34"/>
  <c r="BA496" i="34"/>
  <c r="AU492" i="34"/>
  <c r="Y489" i="34"/>
  <c r="BA488" i="34"/>
  <c r="AR483" i="34"/>
  <c r="X482" i="34"/>
  <c r="AJ475" i="34"/>
  <c r="AQ475" i="34" s="1"/>
  <c r="BA473" i="34"/>
  <c r="Y463" i="34"/>
  <c r="Y457" i="34"/>
  <c r="AJ455" i="34"/>
  <c r="AQ455" i="34" s="1"/>
  <c r="X453" i="34"/>
  <c r="AJ451" i="34"/>
  <c r="X451" i="34"/>
  <c r="BA443" i="34"/>
  <c r="Y441" i="34"/>
  <c r="Q438" i="34"/>
  <c r="AA438" i="34" s="1"/>
  <c r="V438" i="34" s="1"/>
  <c r="Y437" i="34"/>
  <c r="Q434" i="34"/>
  <c r="AA434" i="34" s="1"/>
  <c r="AN433" i="34"/>
  <c r="Y428" i="34"/>
  <c r="R422" i="34"/>
  <c r="AB422" i="34" s="1"/>
  <c r="V422" i="34" s="1"/>
  <c r="AJ419" i="34"/>
  <c r="AJ417" i="34"/>
  <c r="AQ417" i="34" s="1"/>
  <c r="AJ414" i="34"/>
  <c r="Y402" i="34"/>
  <c r="Y392" i="34"/>
  <c r="AV373" i="34"/>
  <c r="AR276" i="34"/>
  <c r="AO276" i="34"/>
  <c r="Q248" i="34"/>
  <c r="AA248" i="34" s="1"/>
  <c r="R248" i="34"/>
  <c r="AB248" i="34" s="1"/>
  <c r="AR240" i="34"/>
  <c r="AO240" i="34"/>
  <c r="BA530" i="34"/>
  <c r="W528" i="34"/>
  <c r="BA518" i="34"/>
  <c r="BA517" i="34"/>
  <c r="BA514" i="34"/>
  <c r="BA513" i="34"/>
  <c r="Y511" i="34"/>
  <c r="R509" i="34"/>
  <c r="AB509" i="34" s="1"/>
  <c r="AO507" i="34"/>
  <c r="BA506" i="34"/>
  <c r="R501" i="34"/>
  <c r="AB501" i="34" s="1"/>
  <c r="V501" i="34" s="1"/>
  <c r="Y499" i="34"/>
  <c r="X497" i="34"/>
  <c r="AT492" i="34"/>
  <c r="X489" i="34"/>
  <c r="X484" i="34"/>
  <c r="Y481" i="34"/>
  <c r="Y477" i="34"/>
  <c r="AJ472" i="34"/>
  <c r="AR471" i="34"/>
  <c r="AO468" i="34"/>
  <c r="AR465" i="34"/>
  <c r="AJ463" i="34"/>
  <c r="AN463" i="34" s="1"/>
  <c r="AS463" i="34" s="1"/>
  <c r="X463" i="34"/>
  <c r="X457" i="34"/>
  <c r="W453" i="34"/>
  <c r="R429" i="34"/>
  <c r="AB429" i="34" s="1"/>
  <c r="V429" i="34" s="1"/>
  <c r="X421" i="34"/>
  <c r="Y414" i="34"/>
  <c r="AJ412" i="34"/>
  <c r="AQ412" i="34" s="1"/>
  <c r="AR410" i="34"/>
  <c r="AR406" i="34"/>
  <c r="V406" i="34"/>
  <c r="AJ405" i="34"/>
  <c r="AQ405" i="34" s="1"/>
  <c r="BA402" i="34"/>
  <c r="AJ402" i="34"/>
  <c r="X402" i="34"/>
  <c r="V401" i="34"/>
  <c r="X399" i="34"/>
  <c r="AJ395" i="34"/>
  <c r="X395" i="34"/>
  <c r="AJ392" i="34"/>
  <c r="X392" i="34"/>
  <c r="X385" i="34"/>
  <c r="AV383" i="34"/>
  <c r="Y379" i="34"/>
  <c r="AN373" i="34"/>
  <c r="AS373" i="34" s="1"/>
  <c r="AJ372" i="34"/>
  <c r="AO371" i="34"/>
  <c r="AN371" i="34"/>
  <c r="BA370" i="34"/>
  <c r="AI369" i="34"/>
  <c r="AJ369" i="34"/>
  <c r="R369" i="34"/>
  <c r="AB369" i="34" s="1"/>
  <c r="V369" i="34" s="1"/>
  <c r="BA366" i="34"/>
  <c r="Q365" i="34"/>
  <c r="AA365" i="34" s="1"/>
  <c r="R363" i="34"/>
  <c r="AB363" i="34" s="1"/>
  <c r="V363" i="34" s="1"/>
  <c r="Q363" i="34"/>
  <c r="AA363" i="34" s="1"/>
  <c r="AO361" i="34"/>
  <c r="AV358" i="34"/>
  <c r="AU351" i="34"/>
  <c r="AT351" i="34"/>
  <c r="AU343" i="34"/>
  <c r="AT343" i="34"/>
  <c r="AV343" i="34"/>
  <c r="AI306" i="34"/>
  <c r="AJ306" i="34"/>
  <c r="AQ286" i="34"/>
  <c r="AV286" i="34"/>
  <c r="Q278" i="34"/>
  <c r="AA278" i="34" s="1"/>
  <c r="R278" i="34"/>
  <c r="AB278" i="34" s="1"/>
  <c r="AJ257" i="34"/>
  <c r="AU257" i="34" s="1"/>
  <c r="AI257" i="34"/>
  <c r="W525" i="34"/>
  <c r="W521" i="34"/>
  <c r="X511" i="34"/>
  <c r="Q505" i="34"/>
  <c r="AA505" i="34" s="1"/>
  <c r="V505" i="34" s="1"/>
  <c r="X499" i="34"/>
  <c r="BA495" i="34"/>
  <c r="W489" i="34"/>
  <c r="AJ481" i="34"/>
  <c r="AN473" i="34"/>
  <c r="X472" i="34"/>
  <c r="AJ469" i="34"/>
  <c r="X469" i="34"/>
  <c r="AV467" i="34"/>
  <c r="BA464" i="34"/>
  <c r="W463" i="34"/>
  <c r="Y459" i="34"/>
  <c r="W457" i="34"/>
  <c r="AO456" i="34"/>
  <c r="AV453" i="34"/>
  <c r="R453" i="34"/>
  <c r="AB453" i="34" s="1"/>
  <c r="V453" i="34" s="1"/>
  <c r="AR438" i="34"/>
  <c r="BA434" i="34"/>
  <c r="Y433" i="34"/>
  <c r="BA432" i="34"/>
  <c r="R426" i="34"/>
  <c r="AB426" i="34" s="1"/>
  <c r="V426" i="34" s="1"/>
  <c r="AJ425" i="34"/>
  <c r="AQ425" i="34" s="1"/>
  <c r="AO416" i="34"/>
  <c r="X414" i="34"/>
  <c r="AJ411" i="34"/>
  <c r="X411" i="34"/>
  <c r="AJ408" i="34"/>
  <c r="X408" i="34"/>
  <c r="AN406" i="34"/>
  <c r="AL406" i="34" s="1"/>
  <c r="CS406" i="34" s="1"/>
  <c r="Y404" i="34"/>
  <c r="W402" i="34"/>
  <c r="AO401" i="34"/>
  <c r="Y394" i="34"/>
  <c r="X391" i="34"/>
  <c r="AJ379" i="34"/>
  <c r="X379" i="34"/>
  <c r="AO368" i="34"/>
  <c r="AJ364" i="34"/>
  <c r="AQ364" i="34" s="1"/>
  <c r="AR363" i="34"/>
  <c r="AT358" i="34"/>
  <c r="AR351" i="34"/>
  <c r="AO348" i="34"/>
  <c r="AR348" i="34"/>
  <c r="AR347" i="34"/>
  <c r="Q227" i="34"/>
  <c r="AA227" i="34" s="1"/>
  <c r="R227" i="34"/>
  <c r="AB227" i="34" s="1"/>
  <c r="X520" i="34"/>
  <c r="W511" i="34"/>
  <c r="W499" i="34"/>
  <c r="Y491" i="34"/>
  <c r="AO480" i="34"/>
  <c r="W477" i="34"/>
  <c r="AO476" i="34"/>
  <c r="BA475" i="34"/>
  <c r="X474" i="34"/>
  <c r="X459" i="34"/>
  <c r="AN456" i="34"/>
  <c r="AO445" i="34"/>
  <c r="BA444" i="34"/>
  <c r="X444" i="34"/>
  <c r="R441" i="34"/>
  <c r="AB441" i="34" s="1"/>
  <c r="X439" i="34"/>
  <c r="Q437" i="34"/>
  <c r="AA437" i="34" s="1"/>
  <c r="V437" i="34" s="1"/>
  <c r="AR435" i="34"/>
  <c r="Q421" i="34"/>
  <c r="AA421" i="34" s="1"/>
  <c r="R417" i="34"/>
  <c r="AB417" i="34" s="1"/>
  <c r="V417" i="34" s="1"/>
  <c r="W414" i="34"/>
  <c r="AO413" i="34"/>
  <c r="BA412" i="34"/>
  <c r="X404" i="34"/>
  <c r="Q402" i="34"/>
  <c r="AA402" i="34" s="1"/>
  <c r="V402" i="34" s="1"/>
  <c r="AV393" i="34"/>
  <c r="BA387" i="34"/>
  <c r="AO377" i="34"/>
  <c r="W359" i="34"/>
  <c r="AJ317" i="34"/>
  <c r="AU317" i="34" s="1"/>
  <c r="AI317" i="34"/>
  <c r="AR308" i="34"/>
  <c r="AO308" i="34"/>
  <c r="V302" i="34"/>
  <c r="Q252" i="34"/>
  <c r="AA252" i="34" s="1"/>
  <c r="R252" i="34"/>
  <c r="AB252" i="34" s="1"/>
  <c r="X450" i="34"/>
  <c r="AN424" i="34"/>
  <c r="AQ371" i="34"/>
  <c r="AT371" i="34"/>
  <c r="R359" i="34"/>
  <c r="AB359" i="34" s="1"/>
  <c r="V359" i="34" s="1"/>
  <c r="Q359" i="34"/>
  <c r="AA359" i="34" s="1"/>
  <c r="AR346" i="34"/>
  <c r="AO346" i="34"/>
  <c r="AR342" i="34"/>
  <c r="AO342" i="34"/>
  <c r="AI328" i="34"/>
  <c r="AJ328" i="34"/>
  <c r="AI327" i="34"/>
  <c r="AJ327" i="34"/>
  <c r="AI302" i="34"/>
  <c r="AJ302" i="34"/>
  <c r="AO299" i="34"/>
  <c r="AR299" i="34"/>
  <c r="AT293" i="34"/>
  <c r="AQ293" i="34"/>
  <c r="BA323" i="34"/>
  <c r="AN321" i="34"/>
  <c r="BA320" i="34"/>
  <c r="V314" i="34"/>
  <c r="BA278" i="34"/>
  <c r="AU274" i="34"/>
  <c r="V271" i="34"/>
  <c r="BA268" i="34"/>
  <c r="BA260" i="34"/>
  <c r="BA252" i="34"/>
  <c r="AN249" i="34"/>
  <c r="AL249" i="34" s="1"/>
  <c r="CS249" i="34" s="1"/>
  <c r="BA248" i="34"/>
  <c r="V241" i="34"/>
  <c r="BA237" i="34"/>
  <c r="Y230" i="34"/>
  <c r="BA229" i="34"/>
  <c r="Y359" i="34"/>
  <c r="AR349" i="34"/>
  <c r="Y343" i="34"/>
  <c r="X341" i="34"/>
  <c r="AR339" i="34"/>
  <c r="X333" i="34"/>
  <c r="Q322" i="34"/>
  <c r="AA322" i="34" s="1"/>
  <c r="BA319" i="34"/>
  <c r="AO317" i="34"/>
  <c r="BA310" i="34"/>
  <c r="R310" i="34"/>
  <c r="AB310" i="34" s="1"/>
  <c r="V310" i="34" s="1"/>
  <c r="AO309" i="34"/>
  <c r="BA305" i="34"/>
  <c r="AJ301" i="34"/>
  <c r="Y301" i="34"/>
  <c r="BA300" i="34"/>
  <c r="W294" i="34"/>
  <c r="AJ290" i="34"/>
  <c r="AT285" i="34"/>
  <c r="X283" i="34"/>
  <c r="BA281" i="34"/>
  <c r="R281" i="34"/>
  <c r="AB281" i="34" s="1"/>
  <c r="R267" i="34"/>
  <c r="AB267" i="34" s="1"/>
  <c r="V267" i="34" s="1"/>
  <c r="AR265" i="34"/>
  <c r="BA264" i="34"/>
  <c r="R264" i="34"/>
  <c r="AB264" i="34" s="1"/>
  <c r="AV263" i="34"/>
  <c r="AO261" i="34"/>
  <c r="BA256" i="34"/>
  <c r="W254" i="34"/>
  <c r="W253" i="34"/>
  <c r="W250" i="34"/>
  <c r="AQ245" i="34"/>
  <c r="AO243" i="34"/>
  <c r="R240" i="34"/>
  <c r="AB240" i="34" s="1"/>
  <c r="AR238" i="34"/>
  <c r="AJ236" i="34"/>
  <c r="Y236" i="34"/>
  <c r="BA235" i="34"/>
  <c r="W232" i="34"/>
  <c r="AQ231" i="34"/>
  <c r="X230" i="34"/>
  <c r="BA228" i="34"/>
  <c r="AJ227" i="34"/>
  <c r="AT227" i="34" s="1"/>
  <c r="AR223" i="34"/>
  <c r="AR216" i="34"/>
  <c r="Y355" i="34"/>
  <c r="X343" i="34"/>
  <c r="Y339" i="34"/>
  <c r="Q325" i="34"/>
  <c r="AA325" i="34" s="1"/>
  <c r="Y324" i="34"/>
  <c r="R318" i="34"/>
  <c r="AB318" i="34" s="1"/>
  <c r="V318" i="34" s="1"/>
  <c r="AN314" i="34"/>
  <c r="AS314" i="34" s="1"/>
  <c r="AJ312" i="34"/>
  <c r="BA308" i="34"/>
  <c r="BA304" i="34"/>
  <c r="AI297" i="34"/>
  <c r="AR295" i="34"/>
  <c r="AN293" i="34"/>
  <c r="BA291" i="34"/>
  <c r="AR286" i="34"/>
  <c r="W283" i="34"/>
  <c r="Y282" i="34"/>
  <c r="BA276" i="34"/>
  <c r="AR271" i="34"/>
  <c r="AR268" i="34"/>
  <c r="AU263" i="34"/>
  <c r="BA262" i="34"/>
  <c r="AJ258" i="34"/>
  <c r="AI253" i="34"/>
  <c r="Y252" i="34"/>
  <c r="Y248" i="34"/>
  <c r="AJ239" i="34"/>
  <c r="Y227" i="34"/>
  <c r="Y223" i="34"/>
  <c r="AJ219" i="34"/>
  <c r="W343" i="34"/>
  <c r="AN338" i="34"/>
  <c r="AV326" i="34"/>
  <c r="AO305" i="34"/>
  <c r="Y302" i="34"/>
  <c r="AO300" i="34"/>
  <c r="X296" i="34"/>
  <c r="AO281" i="34"/>
  <c r="X279" i="34"/>
  <c r="Y278" i="34"/>
  <c r="AN274" i="34"/>
  <c r="AL274" i="34" s="1"/>
  <c r="CS274" i="34" s="1"/>
  <c r="X272" i="34"/>
  <c r="X269" i="34"/>
  <c r="AR256" i="34"/>
  <c r="R230" i="34"/>
  <c r="AB230" i="34" s="1"/>
  <c r="V230" i="34" s="1"/>
  <c r="X227" i="34"/>
  <c r="X223" i="34"/>
  <c r="BA391" i="34"/>
  <c r="Y388" i="34"/>
  <c r="X382" i="34"/>
  <c r="Y381" i="34"/>
  <c r="BA379" i="34"/>
  <c r="BA376" i="34"/>
  <c r="X368" i="34"/>
  <c r="Y367" i="34"/>
  <c r="Y362" i="34"/>
  <c r="AO352" i="34"/>
  <c r="BA351" i="34"/>
  <c r="Y342" i="34"/>
  <c r="W339" i="34"/>
  <c r="W330" i="34"/>
  <c r="Y329" i="34"/>
  <c r="BA328" i="34"/>
  <c r="X327" i="34"/>
  <c r="BA307" i="34"/>
  <c r="X302" i="34"/>
  <c r="AO289" i="34"/>
  <c r="Y285" i="34"/>
  <c r="BA284" i="34"/>
  <c r="BA280" i="34"/>
  <c r="W279" i="34"/>
  <c r="BA275" i="34"/>
  <c r="Y268" i="34"/>
  <c r="W261" i="34"/>
  <c r="AU259" i="34"/>
  <c r="W249" i="34"/>
  <c r="V244" i="34"/>
  <c r="Y241" i="34"/>
  <c r="Y237" i="34"/>
  <c r="W227" i="34"/>
  <c r="Y226" i="34"/>
  <c r="W223" i="34"/>
  <c r="BA219" i="34"/>
  <c r="W219" i="34"/>
  <c r="W216" i="34"/>
  <c r="X295" i="34"/>
  <c r="AN276" i="34"/>
  <c r="X268" i="34"/>
  <c r="X242" i="34"/>
  <c r="AN218" i="34"/>
  <c r="AL218" i="34" s="1"/>
  <c r="CS218" i="34" s="1"/>
  <c r="X348" i="34"/>
  <c r="BA336" i="34"/>
  <c r="BA333" i="34"/>
  <c r="BA332" i="34"/>
  <c r="AN326" i="34"/>
  <c r="V325" i="34"/>
  <c r="Y322" i="34"/>
  <c r="BA317" i="34"/>
  <c r="Y310" i="34"/>
  <c r="AO301" i="34"/>
  <c r="BA296" i="34"/>
  <c r="W295" i="34"/>
  <c r="AO284" i="34"/>
  <c r="AO273" i="34"/>
  <c r="BA269" i="34"/>
  <c r="Y264" i="34"/>
  <c r="X263" i="34"/>
  <c r="AO246" i="34"/>
  <c r="BA243" i="34"/>
  <c r="Y240" i="34"/>
  <c r="BA239" i="34"/>
  <c r="BA238" i="34"/>
  <c r="X234" i="34"/>
  <c r="X228" i="34"/>
  <c r="X222" i="34"/>
  <c r="W649" i="34"/>
  <c r="X885" i="34"/>
  <c r="X877" i="34"/>
  <c r="W349" i="34"/>
  <c r="X819" i="34"/>
  <c r="X897" i="34"/>
  <c r="X889" i="34"/>
  <c r="Y274" i="34"/>
  <c r="W709" i="34"/>
  <c r="X297" i="34"/>
  <c r="W786" i="34"/>
  <c r="W361" i="34"/>
  <c r="W336" i="34"/>
  <c r="X566" i="34"/>
  <c r="X487" i="34"/>
  <c r="Y987" i="34"/>
  <c r="W964" i="34"/>
  <c r="X869" i="34"/>
  <c r="X990" i="34"/>
  <c r="X571" i="34"/>
  <c r="W299" i="34"/>
  <c r="X893" i="34"/>
  <c r="Y854" i="34"/>
  <c r="X815" i="34"/>
  <c r="W697" i="34"/>
  <c r="X526" i="34"/>
  <c r="X370" i="34"/>
  <c r="W269" i="34"/>
  <c r="X881" i="34"/>
  <c r="W481" i="34"/>
  <c r="W475" i="34"/>
  <c r="X337" i="34"/>
  <c r="Y312" i="34"/>
  <c r="W275" i="34"/>
  <c r="W665" i="34"/>
  <c r="X514" i="34"/>
  <c r="W360" i="34"/>
  <c r="W238" i="34"/>
  <c r="X901" i="34"/>
  <c r="X861" i="34"/>
  <c r="X807" i="34"/>
  <c r="X755" i="34"/>
  <c r="X533" i="34"/>
  <c r="X353" i="34"/>
  <c r="X345" i="34"/>
  <c r="Y1014" i="34"/>
  <c r="X1012" i="34"/>
  <c r="X986" i="34"/>
  <c r="X873" i="34"/>
  <c r="X800" i="34"/>
  <c r="X722" i="34"/>
  <c r="W681" i="34"/>
  <c r="X537" i="34"/>
  <c r="AU970" i="34"/>
  <c r="AT970" i="34"/>
  <c r="AV970" i="34"/>
  <c r="AQ970" i="34"/>
  <c r="AU961" i="34"/>
  <c r="AV961" i="34"/>
  <c r="AT961" i="34"/>
  <c r="AQ961" i="34"/>
  <c r="AT967" i="34"/>
  <c r="AN967" i="34"/>
  <c r="AV967" i="34"/>
  <c r="AU967" i="34"/>
  <c r="AV975" i="34"/>
  <c r="AO862" i="34"/>
  <c r="AR862" i="34"/>
  <c r="AO819" i="34"/>
  <c r="AO780" i="34"/>
  <c r="AR780" i="34"/>
  <c r="AN1006" i="34"/>
  <c r="R1005" i="34"/>
  <c r="AB1005" i="34" s="1"/>
  <c r="CT1005" i="34"/>
  <c r="CU1005" i="34"/>
  <c r="W999" i="34"/>
  <c r="CT999" i="34"/>
  <c r="CU999" i="34"/>
  <c r="AO996" i="34"/>
  <c r="BA995" i="34"/>
  <c r="W995" i="34"/>
  <c r="CT995" i="34"/>
  <c r="CU995" i="34"/>
  <c r="R993" i="34"/>
  <c r="AB993" i="34" s="1"/>
  <c r="CT993" i="34"/>
  <c r="CU993" i="34"/>
  <c r="AJ987" i="34"/>
  <c r="X983" i="34"/>
  <c r="CT983" i="34"/>
  <c r="CU983" i="34"/>
  <c r="AO982" i="34"/>
  <c r="BA981" i="34"/>
  <c r="CU978" i="34"/>
  <c r="CT978" i="34"/>
  <c r="AU975" i="34"/>
  <c r="Q971" i="34"/>
  <c r="AA971" i="34" s="1"/>
  <c r="V971" i="34" s="1"/>
  <c r="CT971" i="34"/>
  <c r="CU971" i="34"/>
  <c r="CT965" i="34"/>
  <c r="CU965" i="34"/>
  <c r="AO963" i="34"/>
  <c r="BA962" i="34"/>
  <c r="AP962" i="34"/>
  <c r="Q959" i="34"/>
  <c r="AA959" i="34" s="1"/>
  <c r="V959" i="34" s="1"/>
  <c r="CT959" i="34"/>
  <c r="CU959" i="34"/>
  <c r="CU958" i="34"/>
  <c r="CT958" i="34"/>
  <c r="Q957" i="34"/>
  <c r="AA957" i="34" s="1"/>
  <c r="CT957" i="34"/>
  <c r="CU957" i="34"/>
  <c r="Q955" i="34"/>
  <c r="AA955" i="34" s="1"/>
  <c r="V955" i="34" s="1"/>
  <c r="CT955" i="34"/>
  <c r="CU955" i="34"/>
  <c r="CU954" i="34"/>
  <c r="CT954" i="34"/>
  <c r="R952" i="34"/>
  <c r="AB952" i="34" s="1"/>
  <c r="CT952" i="34"/>
  <c r="CU952" i="34"/>
  <c r="CU950" i="34"/>
  <c r="CT950" i="34"/>
  <c r="R948" i="34"/>
  <c r="AB948" i="34" s="1"/>
  <c r="CT948" i="34"/>
  <c r="CU948" i="34"/>
  <c r="CU946" i="34"/>
  <c r="CT946" i="34"/>
  <c r="R944" i="34"/>
  <c r="AB944" i="34" s="1"/>
  <c r="CT944" i="34"/>
  <c r="CU944" i="34"/>
  <c r="CU942" i="34"/>
  <c r="CT942" i="34"/>
  <c r="R940" i="34"/>
  <c r="AB940" i="34" s="1"/>
  <c r="CT940" i="34"/>
  <c r="CU940" i="34"/>
  <c r="CU938" i="34"/>
  <c r="CT938" i="34"/>
  <c r="R936" i="34"/>
  <c r="AB936" i="34" s="1"/>
  <c r="CT936" i="34"/>
  <c r="CU936" i="34"/>
  <c r="CU934" i="34"/>
  <c r="CT934" i="34"/>
  <c r="R932" i="34"/>
  <c r="AB932" i="34" s="1"/>
  <c r="CT932" i="34"/>
  <c r="CU932" i="34"/>
  <c r="CU930" i="34"/>
  <c r="CT930" i="34"/>
  <c r="R928" i="34"/>
  <c r="AB928" i="34" s="1"/>
  <c r="CT928" i="34"/>
  <c r="CU928" i="34"/>
  <c r="CU926" i="34"/>
  <c r="CT926" i="34"/>
  <c r="R924" i="34"/>
  <c r="AB924" i="34" s="1"/>
  <c r="CT924" i="34"/>
  <c r="CU924" i="34"/>
  <c r="AV922" i="34"/>
  <c r="AR921" i="34"/>
  <c r="AO921" i="34"/>
  <c r="AT919" i="34"/>
  <c r="AV919" i="34"/>
  <c r="Q919" i="34"/>
  <c r="AA919" i="34" s="1"/>
  <c r="V919" i="34" s="1"/>
  <c r="CT919" i="34"/>
  <c r="CU919" i="34"/>
  <c r="R919" i="34"/>
  <c r="AB919" i="34" s="1"/>
  <c r="X919" i="34"/>
  <c r="AT914" i="34"/>
  <c r="AV914" i="34"/>
  <c r="AU913" i="34"/>
  <c r="W905" i="34"/>
  <c r="CT905" i="34"/>
  <c r="CU905" i="34"/>
  <c r="X905" i="34"/>
  <c r="AR900" i="34"/>
  <c r="Q899" i="34"/>
  <c r="AA899" i="34" s="1"/>
  <c r="CT899" i="34"/>
  <c r="CU899" i="34"/>
  <c r="R899" i="34"/>
  <c r="AB899" i="34" s="1"/>
  <c r="W899" i="34"/>
  <c r="X899" i="34"/>
  <c r="Q895" i="34"/>
  <c r="AA895" i="34" s="1"/>
  <c r="CT895" i="34"/>
  <c r="CU895" i="34"/>
  <c r="R895" i="34"/>
  <c r="AB895" i="34" s="1"/>
  <c r="W895" i="34"/>
  <c r="X895" i="34"/>
  <c r="AI886" i="34"/>
  <c r="AJ886" i="34"/>
  <c r="AQ880" i="34"/>
  <c r="AN880" i="34"/>
  <c r="AS880" i="34" s="1"/>
  <c r="AV880" i="34"/>
  <c r="AO871" i="34"/>
  <c r="AR871" i="34"/>
  <c r="AI859" i="34"/>
  <c r="AJ859" i="34"/>
  <c r="AL854" i="34"/>
  <c r="CS854" i="34" s="1"/>
  <c r="AS854" i="34"/>
  <c r="AX854" i="34"/>
  <c r="AO833" i="34"/>
  <c r="AI796" i="34"/>
  <c r="AJ796" i="34"/>
  <c r="AN796" i="34" s="1"/>
  <c r="W1015" i="34"/>
  <c r="CT1015" i="34"/>
  <c r="CU1015" i="34"/>
  <c r="R997" i="34"/>
  <c r="AB997" i="34" s="1"/>
  <c r="CT997" i="34"/>
  <c r="CU997" i="34"/>
  <c r="W987" i="34"/>
  <c r="CT987" i="34"/>
  <c r="CU987" i="34"/>
  <c r="W917" i="34"/>
  <c r="CT917" i="34"/>
  <c r="CU917" i="34"/>
  <c r="X917" i="34"/>
  <c r="AT907" i="34"/>
  <c r="AQ907" i="34"/>
  <c r="AV907" i="34"/>
  <c r="AI882" i="34"/>
  <c r="AJ882" i="34"/>
  <c r="AO867" i="34"/>
  <c r="AR867" i="34"/>
  <c r="AI782" i="34"/>
  <c r="AJ782" i="34"/>
  <c r="BA1015" i="34"/>
  <c r="AV1011" i="34"/>
  <c r="W1010" i="34"/>
  <c r="CU1010" i="34"/>
  <c r="CT1010" i="34"/>
  <c r="AT1006" i="34"/>
  <c r="AU1011" i="34"/>
  <c r="W1007" i="34"/>
  <c r="CT1007" i="34"/>
  <c r="CU1007" i="34"/>
  <c r="BA1003" i="34"/>
  <c r="W1003" i="34"/>
  <c r="CT1003" i="34"/>
  <c r="CU1003" i="34"/>
  <c r="BA999" i="34"/>
  <c r="AR997" i="34"/>
  <c r="AN996" i="34"/>
  <c r="AL996" i="34" s="1"/>
  <c r="CS996" i="34" s="1"/>
  <c r="AJ995" i="34"/>
  <c r="AN995" i="34" s="1"/>
  <c r="Y995" i="34"/>
  <c r="AR993" i="34"/>
  <c r="BA991" i="34"/>
  <c r="W991" i="34"/>
  <c r="CT991" i="34"/>
  <c r="CU991" i="34"/>
  <c r="AO990" i="34"/>
  <c r="BA988" i="34"/>
  <c r="X987" i="34"/>
  <c r="W985" i="34"/>
  <c r="CT985" i="34"/>
  <c r="CU985" i="34"/>
  <c r="AJ981" i="34"/>
  <c r="X978" i="34"/>
  <c r="R977" i="34"/>
  <c r="AB977" i="34" s="1"/>
  <c r="V977" i="34" s="1"/>
  <c r="AR976" i="34"/>
  <c r="AJ971" i="34"/>
  <c r="AR967" i="34"/>
  <c r="BA966" i="34"/>
  <c r="AO966" i="34"/>
  <c r="AX962" i="34"/>
  <c r="AO962" i="34"/>
  <c r="AR960" i="34"/>
  <c r="BA959" i="34"/>
  <c r="AJ959" i="34"/>
  <c r="X958" i="34"/>
  <c r="AQ957" i="34"/>
  <c r="AJ955" i="34"/>
  <c r="AN955" i="34" s="1"/>
  <c r="AR954" i="34"/>
  <c r="X954" i="34"/>
  <c r="AQ953" i="34"/>
  <c r="W953" i="34"/>
  <c r="CT953" i="34"/>
  <c r="CU953" i="34"/>
  <c r="AU950" i="34"/>
  <c r="X950" i="34"/>
  <c r="AQ949" i="34"/>
  <c r="W949" i="34"/>
  <c r="CT949" i="34"/>
  <c r="CU949" i="34"/>
  <c r="AU946" i="34"/>
  <c r="X946" i="34"/>
  <c r="AQ945" i="34"/>
  <c r="W945" i="34"/>
  <c r="CT945" i="34"/>
  <c r="CU945" i="34"/>
  <c r="AU942" i="34"/>
  <c r="X942" i="34"/>
  <c r="AQ941" i="34"/>
  <c r="W941" i="34"/>
  <c r="CT941" i="34"/>
  <c r="CU941" i="34"/>
  <c r="AU938" i="34"/>
  <c r="X938" i="34"/>
  <c r="AQ937" i="34"/>
  <c r="W937" i="34"/>
  <c r="CT937" i="34"/>
  <c r="CU937" i="34"/>
  <c r="AU934" i="34"/>
  <c r="X934" i="34"/>
  <c r="AQ933" i="34"/>
  <c r="W933" i="34"/>
  <c r="CT933" i="34"/>
  <c r="CU933" i="34"/>
  <c r="AU930" i="34"/>
  <c r="X930" i="34"/>
  <c r="AQ929" i="34"/>
  <c r="W929" i="34"/>
  <c r="CT929" i="34"/>
  <c r="CU929" i="34"/>
  <c r="AU926" i="34"/>
  <c r="X926" i="34"/>
  <c r="W925" i="34"/>
  <c r="CT925" i="34"/>
  <c r="CU925" i="34"/>
  <c r="AU922" i="34"/>
  <c r="BA921" i="34"/>
  <c r="AQ919" i="34"/>
  <c r="AT917" i="34"/>
  <c r="BA916" i="34"/>
  <c r="V914" i="34"/>
  <c r="AQ913" i="34"/>
  <c r="AN913" i="34"/>
  <c r="AT911" i="34"/>
  <c r="AQ911" i="34"/>
  <c r="AV911" i="34"/>
  <c r="Q911" i="34"/>
  <c r="AA911" i="34" s="1"/>
  <c r="CT911" i="34"/>
  <c r="CU911" i="34"/>
  <c r="R911" i="34"/>
  <c r="AB911" i="34" s="1"/>
  <c r="X911" i="34"/>
  <c r="AR909" i="34"/>
  <c r="AO909" i="34"/>
  <c r="AN907" i="34"/>
  <c r="AL907" i="34" s="1"/>
  <c r="CS907" i="34" s="1"/>
  <c r="AI906" i="34"/>
  <c r="BA905" i="34"/>
  <c r="AI905" i="34"/>
  <c r="AJ905" i="34"/>
  <c r="AJ904" i="34"/>
  <c r="AI902" i="34"/>
  <c r="AJ902" i="34"/>
  <c r="AR901" i="34"/>
  <c r="AO901" i="34"/>
  <c r="AR889" i="34"/>
  <c r="AO889" i="34"/>
  <c r="AQ884" i="34"/>
  <c r="AN884" i="34"/>
  <c r="AS884" i="34" s="1"/>
  <c r="AV884" i="34"/>
  <c r="AO875" i="34"/>
  <c r="AR875" i="34"/>
  <c r="AR865" i="34"/>
  <c r="AO865" i="34"/>
  <c r="AQ847" i="34"/>
  <c r="AT847" i="34"/>
  <c r="AU847" i="34"/>
  <c r="AV847" i="34"/>
  <c r="AO840" i="34"/>
  <c r="AR840" i="34"/>
  <c r="AT818" i="34"/>
  <c r="AN818" i="34"/>
  <c r="AV818" i="34"/>
  <c r="AN817" i="34"/>
  <c r="W1012" i="34"/>
  <c r="R1001" i="34"/>
  <c r="AB1001" i="34" s="1"/>
  <c r="CT1001" i="34"/>
  <c r="CU1001" i="34"/>
  <c r="AJ1015" i="34"/>
  <c r="AN1015" i="34" s="1"/>
  <c r="AR1012" i="34"/>
  <c r="R1012" i="34"/>
  <c r="AB1012" i="34" s="1"/>
  <c r="X1011" i="34"/>
  <c r="AR1008" i="34"/>
  <c r="BA1007" i="34"/>
  <c r="Y1015" i="34"/>
  <c r="Q1014" i="34"/>
  <c r="AA1014" i="34" s="1"/>
  <c r="X1013" i="34"/>
  <c r="Q1012" i="34"/>
  <c r="AA1012" i="34" s="1"/>
  <c r="AT1011" i="34"/>
  <c r="Y1007" i="34"/>
  <c r="Y1003" i="34"/>
  <c r="X999" i="34"/>
  <c r="AJ998" i="34"/>
  <c r="AN998" i="34" s="1"/>
  <c r="X998" i="34"/>
  <c r="BA996" i="34"/>
  <c r="X995" i="34"/>
  <c r="AJ994" i="34"/>
  <c r="Y991" i="34"/>
  <c r="AJ989" i="34"/>
  <c r="AN989" i="34" s="1"/>
  <c r="AJ986" i="34"/>
  <c r="AN986" i="34" s="1"/>
  <c r="Q984" i="34"/>
  <c r="AA984" i="34" s="1"/>
  <c r="CT984" i="34"/>
  <c r="CU984" i="34"/>
  <c r="Y981" i="34"/>
  <c r="AV979" i="34"/>
  <c r="W978" i="34"/>
  <c r="CT976" i="34"/>
  <c r="CU976" i="34"/>
  <c r="X971" i="34"/>
  <c r="CT968" i="34"/>
  <c r="CU968" i="34"/>
  <c r="BA963" i="34"/>
  <c r="AO961" i="34"/>
  <c r="X959" i="34"/>
  <c r="AR958" i="34"/>
  <c r="W958" i="34"/>
  <c r="BA956" i="34"/>
  <c r="W956" i="34"/>
  <c r="X955" i="34"/>
  <c r="AQ954" i="34"/>
  <c r="W954" i="34"/>
  <c r="AO953" i="34"/>
  <c r="AT950" i="34"/>
  <c r="W950" i="34"/>
  <c r="AO949" i="34"/>
  <c r="AT946" i="34"/>
  <c r="W946" i="34"/>
  <c r="AO945" i="34"/>
  <c r="AT942" i="34"/>
  <c r="W942" i="34"/>
  <c r="AO941" i="34"/>
  <c r="AT938" i="34"/>
  <c r="W938" i="34"/>
  <c r="AO937" i="34"/>
  <c r="AT934" i="34"/>
  <c r="W934" i="34"/>
  <c r="AO933" i="34"/>
  <c r="AT930" i="34"/>
  <c r="W930" i="34"/>
  <c r="AT926" i="34"/>
  <c r="W926" i="34"/>
  <c r="R920" i="34"/>
  <c r="AB920" i="34" s="1"/>
  <c r="CT920" i="34"/>
  <c r="CU920" i="34"/>
  <c r="AN919" i="34"/>
  <c r="AL919" i="34" s="1"/>
  <c r="CS919" i="34" s="1"/>
  <c r="CU918" i="34"/>
  <c r="CT918" i="34"/>
  <c r="W918" i="34"/>
  <c r="AN917" i="34"/>
  <c r="AQ914" i="34"/>
  <c r="AN914" i="34"/>
  <c r="AR893" i="34"/>
  <c r="AO893" i="34"/>
  <c r="AI890" i="34"/>
  <c r="AJ890" i="34"/>
  <c r="AQ888" i="34"/>
  <c r="AN888" i="34"/>
  <c r="AS888" i="34" s="1"/>
  <c r="AV888" i="34"/>
  <c r="AO879" i="34"/>
  <c r="AR879" i="34"/>
  <c r="R866" i="34"/>
  <c r="AB866" i="34" s="1"/>
  <c r="CU866" i="34"/>
  <c r="CT866" i="34"/>
  <c r="Y866" i="34"/>
  <c r="CU858" i="34"/>
  <c r="CT858" i="34"/>
  <c r="X858" i="34"/>
  <c r="Y858" i="34"/>
  <c r="W855" i="34"/>
  <c r="CT855" i="34"/>
  <c r="CU855" i="34"/>
  <c r="X855" i="34"/>
  <c r="Y855" i="34"/>
  <c r="CT852" i="34"/>
  <c r="CU852" i="34"/>
  <c r="Q852" i="34"/>
  <c r="AA852" i="34" s="1"/>
  <c r="R852" i="34"/>
  <c r="AB852" i="34" s="1"/>
  <c r="W852" i="34"/>
  <c r="X852" i="34"/>
  <c r="CT849" i="34"/>
  <c r="CU849" i="34"/>
  <c r="R849" i="34"/>
  <c r="AB849" i="34" s="1"/>
  <c r="X849" i="34"/>
  <c r="AT845" i="34"/>
  <c r="AQ845" i="34"/>
  <c r="AU845" i="34"/>
  <c r="AT841" i="34"/>
  <c r="AQ841" i="34"/>
  <c r="AU841" i="34"/>
  <c r="AV841" i="34"/>
  <c r="AS832" i="34"/>
  <c r="AX832" i="34"/>
  <c r="AL832" i="34"/>
  <c r="CS832" i="34" s="1"/>
  <c r="Q829" i="34"/>
  <c r="AA829" i="34" s="1"/>
  <c r="CT829" i="34"/>
  <c r="CU829" i="34"/>
  <c r="R829" i="34"/>
  <c r="AB829" i="34" s="1"/>
  <c r="X829" i="34"/>
  <c r="AR813" i="34"/>
  <c r="AO813" i="34"/>
  <c r="AN994" i="34"/>
  <c r="CT972" i="34"/>
  <c r="CU972" i="34"/>
  <c r="Q907" i="34"/>
  <c r="AA907" i="34" s="1"/>
  <c r="CT907" i="34"/>
  <c r="CU907" i="34"/>
  <c r="R907" i="34"/>
  <c r="AB907" i="34" s="1"/>
  <c r="X907" i="34"/>
  <c r="R832" i="34"/>
  <c r="AB832" i="34" s="1"/>
  <c r="CT832" i="34"/>
  <c r="CU832" i="34"/>
  <c r="Q832" i="34"/>
  <c r="AA832" i="34" s="1"/>
  <c r="W832" i="34"/>
  <c r="X832" i="34"/>
  <c r="X997" i="34"/>
  <c r="AJ988" i="34"/>
  <c r="V988" i="34"/>
  <c r="AU979" i="34"/>
  <c r="AJ977" i="34"/>
  <c r="W977" i="34"/>
  <c r="CT977" i="34"/>
  <c r="CU977" i="34"/>
  <c r="AQ975" i="34"/>
  <c r="R975" i="34"/>
  <c r="AB975" i="34" s="1"/>
  <c r="CT975" i="34"/>
  <c r="CU975" i="34"/>
  <c r="AJ973" i="34"/>
  <c r="AJ965" i="34"/>
  <c r="R956" i="34"/>
  <c r="AB956" i="34" s="1"/>
  <c r="CT956" i="34"/>
  <c r="CU956" i="34"/>
  <c r="Q951" i="34"/>
  <c r="AA951" i="34" s="1"/>
  <c r="V951" i="34" s="1"/>
  <c r="CT951" i="34"/>
  <c r="CU951" i="34"/>
  <c r="AR950" i="34"/>
  <c r="Q947" i="34"/>
  <c r="AA947" i="34" s="1"/>
  <c r="V947" i="34" s="1"/>
  <c r="CT947" i="34"/>
  <c r="CU947" i="34"/>
  <c r="AR946" i="34"/>
  <c r="Q943" i="34"/>
  <c r="AA943" i="34" s="1"/>
  <c r="V943" i="34" s="1"/>
  <c r="CT943" i="34"/>
  <c r="CU943" i="34"/>
  <c r="AR942" i="34"/>
  <c r="Q939" i="34"/>
  <c r="AA939" i="34" s="1"/>
  <c r="V939" i="34" s="1"/>
  <c r="CT939" i="34"/>
  <c r="CU939" i="34"/>
  <c r="AR938" i="34"/>
  <c r="AN937" i="34"/>
  <c r="X936" i="34"/>
  <c r="Q935" i="34"/>
  <c r="AA935" i="34" s="1"/>
  <c r="V935" i="34" s="1"/>
  <c r="CT935" i="34"/>
  <c r="CU935" i="34"/>
  <c r="AR934" i="34"/>
  <c r="AN933" i="34"/>
  <c r="X932" i="34"/>
  <c r="Q931" i="34"/>
  <c r="AA931" i="34" s="1"/>
  <c r="V931" i="34" s="1"/>
  <c r="CT931" i="34"/>
  <c r="CU931" i="34"/>
  <c r="AR930" i="34"/>
  <c r="AN929" i="34"/>
  <c r="X928" i="34"/>
  <c r="Q927" i="34"/>
  <c r="AA927" i="34" s="1"/>
  <c r="V927" i="34" s="1"/>
  <c r="CT927" i="34"/>
  <c r="CU927" i="34"/>
  <c r="AR926" i="34"/>
  <c r="X924" i="34"/>
  <c r="Q923" i="34"/>
  <c r="AA923" i="34" s="1"/>
  <c r="V923" i="34" s="1"/>
  <c r="CT923" i="34"/>
  <c r="CU923" i="34"/>
  <c r="AQ922" i="34"/>
  <c r="W921" i="34"/>
  <c r="CT921" i="34"/>
  <c r="CU921" i="34"/>
  <c r="X921" i="34"/>
  <c r="AJ918" i="34"/>
  <c r="AT915" i="34"/>
  <c r="AQ915" i="34"/>
  <c r="AV915" i="34"/>
  <c r="Q915" i="34"/>
  <c r="AA915" i="34" s="1"/>
  <c r="CT915" i="34"/>
  <c r="CU915" i="34"/>
  <c r="R915" i="34"/>
  <c r="AB915" i="34" s="1"/>
  <c r="X915" i="34"/>
  <c r="AR913" i="34"/>
  <c r="AO913" i="34"/>
  <c r="AV912" i="34"/>
  <c r="BA909" i="34"/>
  <c r="W907" i="34"/>
  <c r="AN905" i="34"/>
  <c r="AQ900" i="34"/>
  <c r="AN900" i="34"/>
  <c r="AS900" i="34" s="1"/>
  <c r="AV900" i="34"/>
  <c r="AI898" i="34"/>
  <c r="AJ898" i="34"/>
  <c r="AR897" i="34"/>
  <c r="AO897" i="34"/>
  <c r="AO896" i="34"/>
  <c r="AR896" i="34"/>
  <c r="AI894" i="34"/>
  <c r="AJ894" i="34"/>
  <c r="AQ892" i="34"/>
  <c r="AN892" i="34"/>
  <c r="AS892" i="34" s="1"/>
  <c r="AV892" i="34"/>
  <c r="AO883" i="34"/>
  <c r="AR883" i="34"/>
  <c r="AR869" i="34"/>
  <c r="AO869" i="34"/>
  <c r="AI866" i="34"/>
  <c r="AJ866" i="34"/>
  <c r="AN866" i="34" s="1"/>
  <c r="R857" i="34"/>
  <c r="AB857" i="34" s="1"/>
  <c r="CT857" i="34"/>
  <c r="CU857" i="34"/>
  <c r="X857" i="34"/>
  <c r="AR853" i="34"/>
  <c r="AO853" i="34"/>
  <c r="AT799" i="34"/>
  <c r="AU799" i="34"/>
  <c r="AQ799" i="34"/>
  <c r="AV799" i="34"/>
  <c r="X964" i="34"/>
  <c r="CT964" i="34"/>
  <c r="CU964" i="34"/>
  <c r="AV913" i="34"/>
  <c r="AR885" i="34"/>
  <c r="AO885" i="34"/>
  <c r="AT817" i="34"/>
  <c r="AQ817" i="34"/>
  <c r="AU817" i="34"/>
  <c r="AV817" i="34"/>
  <c r="AI801" i="34"/>
  <c r="AJ801" i="34"/>
  <c r="AN801" i="34" s="1"/>
  <c r="X1015" i="34"/>
  <c r="W998" i="34"/>
  <c r="CU998" i="34"/>
  <c r="CT998" i="34"/>
  <c r="W994" i="34"/>
  <c r="CU994" i="34"/>
  <c r="CT994" i="34"/>
  <c r="AJ990" i="34"/>
  <c r="AN990" i="34" s="1"/>
  <c r="CT988" i="34"/>
  <c r="CU988" i="34"/>
  <c r="AJ982" i="34"/>
  <c r="AR980" i="34"/>
  <c r="Y980" i="34"/>
  <c r="CT980" i="34"/>
  <c r="CU980" i="34"/>
  <c r="AQ979" i="34"/>
  <c r="AN978" i="34"/>
  <c r="AS978" i="34" s="1"/>
  <c r="X977" i="34"/>
  <c r="AN975" i="34"/>
  <c r="AS975" i="34" s="1"/>
  <c r="AN970" i="34"/>
  <c r="AJ964" i="34"/>
  <c r="AJ963" i="34"/>
  <c r="Q963" i="34"/>
  <c r="AA963" i="34" s="1"/>
  <c r="V963" i="34" s="1"/>
  <c r="CT963" i="34"/>
  <c r="CU963" i="34"/>
  <c r="AN961" i="34"/>
  <c r="CT961" i="34"/>
  <c r="CU961" i="34"/>
  <c r="AR959" i="34"/>
  <c r="BA958" i="34"/>
  <c r="AJ952" i="34"/>
  <c r="W952" i="34"/>
  <c r="AJ948" i="34"/>
  <c r="W948" i="34"/>
  <c r="AJ944" i="34"/>
  <c r="W944" i="34"/>
  <c r="AJ940" i="34"/>
  <c r="W940" i="34"/>
  <c r="AJ936" i="34"/>
  <c r="W936" i="34"/>
  <c r="AJ932" i="34"/>
  <c r="W932" i="34"/>
  <c r="AJ928" i="34"/>
  <c r="W928" i="34"/>
  <c r="AJ924" i="34"/>
  <c r="W924" i="34"/>
  <c r="W919" i="34"/>
  <c r="X918" i="34"/>
  <c r="AR917" i="34"/>
  <c r="AO917" i="34"/>
  <c r="AV916" i="34"/>
  <c r="AR915" i="34"/>
  <c r="AI913" i="34"/>
  <c r="AR912" i="34"/>
  <c r="W909" i="34"/>
  <c r="CT909" i="34"/>
  <c r="CU909" i="34"/>
  <c r="X909" i="34"/>
  <c r="AI907" i="34"/>
  <c r="AT906" i="34"/>
  <c r="AV906" i="34"/>
  <c r="AQ896" i="34"/>
  <c r="AN896" i="34"/>
  <c r="AS896" i="34" s="1"/>
  <c r="AV896" i="34"/>
  <c r="AO887" i="34"/>
  <c r="AR887" i="34"/>
  <c r="AR873" i="34"/>
  <c r="AO873" i="34"/>
  <c r="AI870" i="34"/>
  <c r="AJ870" i="34"/>
  <c r="AN870" i="34" s="1"/>
  <c r="AQ863" i="34"/>
  <c r="AT863" i="34"/>
  <c r="AU863" i="34"/>
  <c r="AV863" i="34"/>
  <c r="AI857" i="34"/>
  <c r="AJ857" i="34"/>
  <c r="AV845" i="34"/>
  <c r="AV839" i="34"/>
  <c r="AQ839" i="34"/>
  <c r="AT839" i="34"/>
  <c r="AI828" i="34"/>
  <c r="AJ828" i="34"/>
  <c r="AN828" i="34" s="1"/>
  <c r="AO826" i="34"/>
  <c r="AR826" i="34"/>
  <c r="AQ821" i="34"/>
  <c r="AT821" i="34"/>
  <c r="AU821" i="34"/>
  <c r="AT814" i="34"/>
  <c r="AV814" i="34"/>
  <c r="AN814" i="34"/>
  <c r="AL814" i="34" s="1"/>
  <c r="CS814" i="34" s="1"/>
  <c r="R792" i="34"/>
  <c r="AB792" i="34" s="1"/>
  <c r="V792" i="34" s="1"/>
  <c r="CT792" i="34"/>
  <c r="CU792" i="34"/>
  <c r="Q792" i="34"/>
  <c r="AA792" i="34" s="1"/>
  <c r="W792" i="34"/>
  <c r="Y792" i="34"/>
  <c r="X792" i="34"/>
  <c r="W981" i="34"/>
  <c r="CT981" i="34"/>
  <c r="CU981" i="34"/>
  <c r="AU907" i="34"/>
  <c r="AQ876" i="34"/>
  <c r="AN876" i="34"/>
  <c r="AS876" i="34" s="1"/>
  <c r="AV876" i="34"/>
  <c r="R1009" i="34"/>
  <c r="AB1009" i="34" s="1"/>
  <c r="CT1009" i="34"/>
  <c r="CU1009" i="34"/>
  <c r="W1011" i="34"/>
  <c r="CT1011" i="34"/>
  <c r="CU1011" i="34"/>
  <c r="W1006" i="34"/>
  <c r="CU1006" i="34"/>
  <c r="CT1006" i="34"/>
  <c r="W1002" i="34"/>
  <c r="CU1002" i="34"/>
  <c r="CT1002" i="34"/>
  <c r="AU996" i="34"/>
  <c r="CT996" i="34"/>
  <c r="CU996" i="34"/>
  <c r="X988" i="34"/>
  <c r="AO987" i="34"/>
  <c r="R987" i="34"/>
  <c r="AB987" i="34" s="1"/>
  <c r="W986" i="34"/>
  <c r="CU986" i="34"/>
  <c r="CT986" i="34"/>
  <c r="CU982" i="34"/>
  <c r="CT982" i="34"/>
  <c r="R981" i="34"/>
  <c r="AB981" i="34" s="1"/>
  <c r="CT979" i="34"/>
  <c r="CU979" i="34"/>
  <c r="AJ976" i="34"/>
  <c r="AT976" i="34" s="1"/>
  <c r="BA975" i="34"/>
  <c r="X972" i="34"/>
  <c r="AR971" i="34"/>
  <c r="Q969" i="34"/>
  <c r="AA969" i="34" s="1"/>
  <c r="CT969" i="34"/>
  <c r="CU969" i="34"/>
  <c r="V966" i="34"/>
  <c r="X965" i="34"/>
  <c r="V962" i="34"/>
  <c r="AR956" i="34"/>
  <c r="X951" i="34"/>
  <c r="X947" i="34"/>
  <c r="X943" i="34"/>
  <c r="X939" i="34"/>
  <c r="X935" i="34"/>
  <c r="X931" i="34"/>
  <c r="X927" i="34"/>
  <c r="AJ925" i="34"/>
  <c r="AN925" i="34" s="1"/>
  <c r="X923" i="34"/>
  <c r="AN922" i="34"/>
  <c r="X920" i="34"/>
  <c r="AI919" i="34"/>
  <c r="BA917" i="34"/>
  <c r="AI917" i="34"/>
  <c r="AR916" i="34"/>
  <c r="AN915" i="34"/>
  <c r="AL915" i="34" s="1"/>
  <c r="CS915" i="34" s="1"/>
  <c r="AI914" i="34"/>
  <c r="AN912" i="34"/>
  <c r="AS912" i="34" s="1"/>
  <c r="W911" i="34"/>
  <c r="AR906" i="34"/>
  <c r="AR904" i="34"/>
  <c r="BA901" i="34"/>
  <c r="AR898" i="34"/>
  <c r="AO891" i="34"/>
  <c r="AR891" i="34"/>
  <c r="AR877" i="34"/>
  <c r="AO877" i="34"/>
  <c r="AI874" i="34"/>
  <c r="AJ874" i="34"/>
  <c r="AQ868" i="34"/>
  <c r="AN868" i="34"/>
  <c r="AS868" i="34" s="1"/>
  <c r="AV868" i="34"/>
  <c r="R838" i="34"/>
  <c r="AB838" i="34" s="1"/>
  <c r="V838" i="34" s="1"/>
  <c r="CU838" i="34"/>
  <c r="CT838" i="34"/>
  <c r="Q838" i="34"/>
  <c r="AA838" i="34" s="1"/>
  <c r="W838" i="34"/>
  <c r="X838" i="34"/>
  <c r="Y838" i="34"/>
  <c r="AT823" i="34"/>
  <c r="AQ823" i="34"/>
  <c r="AU823" i="34"/>
  <c r="AV823" i="34"/>
  <c r="AV821" i="34"/>
  <c r="AO816" i="34"/>
  <c r="AR816" i="34"/>
  <c r="AN803" i="34"/>
  <c r="AO803" i="34"/>
  <c r="W990" i="34"/>
  <c r="CU990" i="34"/>
  <c r="CT990" i="34"/>
  <c r="AI812" i="34"/>
  <c r="AJ812" i="34"/>
  <c r="W1014" i="34"/>
  <c r="CU1014" i="34"/>
  <c r="CT1014" i="34"/>
  <c r="CT1012" i="34"/>
  <c r="CU1012" i="34"/>
  <c r="Q1013" i="34"/>
  <c r="AA1013" i="34" s="1"/>
  <c r="CT1013" i="34"/>
  <c r="CU1013" i="34"/>
  <c r="R1015" i="34"/>
  <c r="AB1015" i="34" s="1"/>
  <c r="AN1011" i="34"/>
  <c r="X1010" i="34"/>
  <c r="AO1015" i="34"/>
  <c r="Q1015" i="34"/>
  <c r="AA1015" i="34" s="1"/>
  <c r="X1014" i="34"/>
  <c r="Y1012" i="34"/>
  <c r="BA1011" i="34"/>
  <c r="AO1009" i="34"/>
  <c r="BA1008" i="34"/>
  <c r="AJ1008" i="34"/>
  <c r="AU1008" i="34" s="1"/>
  <c r="CT1008" i="34"/>
  <c r="CU1008" i="34"/>
  <c r="AU1004" i="34"/>
  <c r="CT1004" i="34"/>
  <c r="CU1004" i="34"/>
  <c r="AU1000" i="34"/>
  <c r="CT1000" i="34"/>
  <c r="CU1000" i="34"/>
  <c r="R999" i="34"/>
  <c r="AB999" i="34" s="1"/>
  <c r="V999" i="34" s="1"/>
  <c r="BA997" i="34"/>
  <c r="W997" i="34"/>
  <c r="X996" i="34"/>
  <c r="AO995" i="34"/>
  <c r="R995" i="34"/>
  <c r="AB995" i="34" s="1"/>
  <c r="V995" i="34" s="1"/>
  <c r="BA993" i="34"/>
  <c r="AU992" i="34"/>
  <c r="CT992" i="34"/>
  <c r="CU992" i="34"/>
  <c r="R989" i="34"/>
  <c r="AB989" i="34" s="1"/>
  <c r="CT989" i="34"/>
  <c r="CU989" i="34"/>
  <c r="W988" i="34"/>
  <c r="AN987" i="34"/>
  <c r="Q987" i="34"/>
  <c r="AA987" i="34" s="1"/>
  <c r="AS985" i="34"/>
  <c r="AO984" i="34"/>
  <c r="X982" i="34"/>
  <c r="AO981" i="34"/>
  <c r="Q981" i="34"/>
  <c r="AA981" i="34" s="1"/>
  <c r="X980" i="34"/>
  <c r="R978" i="34"/>
  <c r="AB978" i="34" s="1"/>
  <c r="V978" i="34" s="1"/>
  <c r="Y977" i="34"/>
  <c r="BA974" i="34"/>
  <c r="AJ974" i="34"/>
  <c r="CU974" i="34"/>
  <c r="CT974" i="34"/>
  <c r="Q973" i="34"/>
  <c r="AA973" i="34" s="1"/>
  <c r="CT973" i="34"/>
  <c r="CU973" i="34"/>
  <c r="W972" i="34"/>
  <c r="CU970" i="34"/>
  <c r="CT970" i="34"/>
  <c r="X968" i="34"/>
  <c r="Q967" i="34"/>
  <c r="AA967" i="34" s="1"/>
  <c r="V967" i="34" s="1"/>
  <c r="CT967" i="34"/>
  <c r="CU967" i="34"/>
  <c r="CU966" i="34"/>
  <c r="CT966" i="34"/>
  <c r="X963" i="34"/>
  <c r="CU962" i="34"/>
  <c r="CT962" i="34"/>
  <c r="Y961" i="34"/>
  <c r="BA960" i="34"/>
  <c r="X960" i="34"/>
  <c r="CT960" i="34"/>
  <c r="CU960" i="34"/>
  <c r="AN958" i="34"/>
  <c r="R958" i="34"/>
  <c r="AB958" i="34" s="1"/>
  <c r="V958" i="34" s="1"/>
  <c r="AN954" i="34"/>
  <c r="R954" i="34"/>
  <c r="AB954" i="34" s="1"/>
  <c r="V954" i="34" s="1"/>
  <c r="AU951" i="34"/>
  <c r="W951" i="34"/>
  <c r="BA950" i="34"/>
  <c r="AN950" i="34"/>
  <c r="AS950" i="34" s="1"/>
  <c r="R950" i="34"/>
  <c r="AB950" i="34" s="1"/>
  <c r="V950" i="34" s="1"/>
  <c r="AU947" i="34"/>
  <c r="W947" i="34"/>
  <c r="BA946" i="34"/>
  <c r="AN946" i="34"/>
  <c r="R946" i="34"/>
  <c r="AB946" i="34" s="1"/>
  <c r="V946" i="34" s="1"/>
  <c r="AU943" i="34"/>
  <c r="W943" i="34"/>
  <c r="BA942" i="34"/>
  <c r="AN942" i="34"/>
  <c r="R942" i="34"/>
  <c r="AB942" i="34" s="1"/>
  <c r="V942" i="34" s="1"/>
  <c r="AU939" i="34"/>
  <c r="W939" i="34"/>
  <c r="BA938" i="34"/>
  <c r="AN938" i="34"/>
  <c r="R938" i="34"/>
  <c r="AB938" i="34" s="1"/>
  <c r="V938" i="34" s="1"/>
  <c r="AU935" i="34"/>
  <c r="W935" i="34"/>
  <c r="BA934" i="34"/>
  <c r="AN934" i="34"/>
  <c r="R934" i="34"/>
  <c r="AB934" i="34" s="1"/>
  <c r="V934" i="34" s="1"/>
  <c r="AU931" i="34"/>
  <c r="W931" i="34"/>
  <c r="BA930" i="34"/>
  <c r="AN930" i="34"/>
  <c r="R930" i="34"/>
  <c r="AB930" i="34" s="1"/>
  <c r="V930" i="34" s="1"/>
  <c r="AU927" i="34"/>
  <c r="W927" i="34"/>
  <c r="BA926" i="34"/>
  <c r="AN926" i="34"/>
  <c r="R926" i="34"/>
  <c r="AB926" i="34" s="1"/>
  <c r="V926" i="34" s="1"/>
  <c r="AU923" i="34"/>
  <c r="W923" i="34"/>
  <c r="BA922" i="34"/>
  <c r="CU922" i="34"/>
  <c r="CT922" i="34"/>
  <c r="W922" i="34"/>
  <c r="AN921" i="34"/>
  <c r="AJ920" i="34"/>
  <c r="W920" i="34"/>
  <c r="W913" i="34"/>
  <c r="CT913" i="34"/>
  <c r="CU913" i="34"/>
  <c r="X913" i="34"/>
  <c r="AI911" i="34"/>
  <c r="AT910" i="34"/>
  <c r="AV910" i="34"/>
  <c r="AU909" i="34"/>
  <c r="BA908" i="34"/>
  <c r="AJ908" i="34"/>
  <c r="AQ906" i="34"/>
  <c r="AN906" i="34"/>
  <c r="AR905" i="34"/>
  <c r="AO905" i="34"/>
  <c r="Q903" i="34"/>
  <c r="AA903" i="34" s="1"/>
  <c r="CT903" i="34"/>
  <c r="CU903" i="34"/>
  <c r="R903" i="34"/>
  <c r="AB903" i="34" s="1"/>
  <c r="W903" i="34"/>
  <c r="X903" i="34"/>
  <c r="AO895" i="34"/>
  <c r="AR895" i="34"/>
  <c r="AR881" i="34"/>
  <c r="AO881" i="34"/>
  <c r="AI878" i="34"/>
  <c r="AJ878" i="34"/>
  <c r="AQ872" i="34"/>
  <c r="AN872" i="34"/>
  <c r="AS872" i="34" s="1"/>
  <c r="AV872" i="34"/>
  <c r="AO860" i="34"/>
  <c r="AR860" i="34"/>
  <c r="AQ852" i="34"/>
  <c r="Y852" i="34"/>
  <c r="AU839" i="34"/>
  <c r="CT827" i="34"/>
  <c r="CU827" i="34"/>
  <c r="R808" i="34"/>
  <c r="AB808" i="34" s="1"/>
  <c r="CT808" i="34"/>
  <c r="CU808" i="34"/>
  <c r="W808" i="34"/>
  <c r="Q808" i="34"/>
  <c r="AA808" i="34" s="1"/>
  <c r="X808" i="34"/>
  <c r="Y808" i="34"/>
  <c r="AJ903" i="34"/>
  <c r="AN903" i="34" s="1"/>
  <c r="AJ901" i="34"/>
  <c r="AJ899" i="34"/>
  <c r="AN899" i="34" s="1"/>
  <c r="AJ897" i="34"/>
  <c r="AN897" i="34" s="1"/>
  <c r="AJ895" i="34"/>
  <c r="AJ893" i="34"/>
  <c r="AJ891" i="34"/>
  <c r="X891" i="34"/>
  <c r="AJ889" i="34"/>
  <c r="AJ887" i="34"/>
  <c r="X887" i="34"/>
  <c r="AO886" i="34"/>
  <c r="AJ885" i="34"/>
  <c r="AJ883" i="34"/>
  <c r="X883" i="34"/>
  <c r="AO882" i="34"/>
  <c r="AJ881" i="34"/>
  <c r="AJ879" i="34"/>
  <c r="AN879" i="34" s="1"/>
  <c r="X879" i="34"/>
  <c r="AO878" i="34"/>
  <c r="AJ877" i="34"/>
  <c r="AJ875" i="34"/>
  <c r="X875" i="34"/>
  <c r="AO874" i="34"/>
  <c r="AJ873" i="34"/>
  <c r="AJ871" i="34"/>
  <c r="X871" i="34"/>
  <c r="AO870" i="34"/>
  <c r="AJ869" i="34"/>
  <c r="AJ867" i="34"/>
  <c r="AN867" i="34" s="1"/>
  <c r="X867" i="34"/>
  <c r="AO866" i="34"/>
  <c r="X865" i="34"/>
  <c r="X863" i="34"/>
  <c r="X862" i="34"/>
  <c r="CT860" i="34"/>
  <c r="CU860" i="34"/>
  <c r="AQ856" i="34"/>
  <c r="AN855" i="34"/>
  <c r="BA853" i="34"/>
  <c r="AJ853" i="34"/>
  <c r="AV853" i="34" s="1"/>
  <c r="AQ851" i="34"/>
  <c r="W851" i="34"/>
  <c r="CT851" i="34"/>
  <c r="CU851" i="34"/>
  <c r="X850" i="34"/>
  <c r="R848" i="34"/>
  <c r="AB848" i="34" s="1"/>
  <c r="V848" i="34" s="1"/>
  <c r="AN843" i="34"/>
  <c r="AS843" i="34" s="1"/>
  <c r="CT840" i="34"/>
  <c r="CU840" i="34"/>
  <c r="CT839" i="34"/>
  <c r="CU839" i="34"/>
  <c r="Q837" i="34"/>
  <c r="AA837" i="34" s="1"/>
  <c r="V837" i="34" s="1"/>
  <c r="CT837" i="34"/>
  <c r="CU837" i="34"/>
  <c r="AN835" i="34"/>
  <c r="AS835" i="34" s="1"/>
  <c r="BA833" i="34"/>
  <c r="AJ833" i="34"/>
  <c r="W830" i="34"/>
  <c r="AN829" i="34"/>
  <c r="AU827" i="34"/>
  <c r="AJ826" i="34"/>
  <c r="AV826" i="34" s="1"/>
  <c r="CU826" i="34"/>
  <c r="CT826" i="34"/>
  <c r="AQ825" i="34"/>
  <c r="AT824" i="34"/>
  <c r="R822" i="34"/>
  <c r="AB822" i="34" s="1"/>
  <c r="V822" i="34" s="1"/>
  <c r="AV820" i="34"/>
  <c r="AJ819" i="34"/>
  <c r="AN819" i="34" s="1"/>
  <c r="X818" i="34"/>
  <c r="AQ816" i="34"/>
  <c r="AT816" i="34"/>
  <c r="X816" i="34"/>
  <c r="BA814" i="34"/>
  <c r="AI813" i="34"/>
  <c r="AO811" i="34"/>
  <c r="AJ810" i="34"/>
  <c r="BA809" i="34"/>
  <c r="AR808" i="34"/>
  <c r="AI806" i="34"/>
  <c r="AJ806" i="34"/>
  <c r="AO804" i="34"/>
  <c r="AT803" i="34"/>
  <c r="AV803" i="34"/>
  <c r="AQ803" i="34"/>
  <c r="AN795" i="34"/>
  <c r="AO795" i="34"/>
  <c r="CT794" i="34"/>
  <c r="CU794" i="34"/>
  <c r="X794" i="34"/>
  <c r="Q794" i="34"/>
  <c r="AA794" i="34" s="1"/>
  <c r="R794" i="34"/>
  <c r="AB794" i="34" s="1"/>
  <c r="AJ793" i="34"/>
  <c r="AT787" i="34"/>
  <c r="AQ787" i="34"/>
  <c r="AU787" i="34"/>
  <c r="AV787" i="34"/>
  <c r="AI785" i="34"/>
  <c r="AJ785" i="34"/>
  <c r="AN785" i="34" s="1"/>
  <c r="AT763" i="34"/>
  <c r="AQ763" i="34"/>
  <c r="AU763" i="34"/>
  <c r="AV763" i="34"/>
  <c r="AN902" i="34"/>
  <c r="AS902" i="34" s="1"/>
  <c r="AN898" i="34"/>
  <c r="AL898" i="34" s="1"/>
  <c r="CS898" i="34" s="1"/>
  <c r="W891" i="34"/>
  <c r="AN890" i="34"/>
  <c r="W887" i="34"/>
  <c r="AN886" i="34"/>
  <c r="W883" i="34"/>
  <c r="AN882" i="34"/>
  <c r="W879" i="34"/>
  <c r="AN878" i="34"/>
  <c r="AL878" i="34" s="1"/>
  <c r="CS878" i="34" s="1"/>
  <c r="W875" i="34"/>
  <c r="AN874" i="34"/>
  <c r="W871" i="34"/>
  <c r="W867" i="34"/>
  <c r="BA866" i="34"/>
  <c r="BA865" i="34"/>
  <c r="W865" i="34"/>
  <c r="Y863" i="34"/>
  <c r="W862" i="34"/>
  <c r="BA860" i="34"/>
  <c r="X860" i="34"/>
  <c r="W859" i="34"/>
  <c r="CT859" i="34"/>
  <c r="CU859" i="34"/>
  <c r="BA854" i="34"/>
  <c r="AO851" i="34"/>
  <c r="W850" i="34"/>
  <c r="R846" i="34"/>
  <c r="AB846" i="34" s="1"/>
  <c r="CU846" i="34"/>
  <c r="CT846" i="34"/>
  <c r="AR844" i="34"/>
  <c r="W842" i="34"/>
  <c r="AV840" i="34"/>
  <c r="X840" i="34"/>
  <c r="BA829" i="34"/>
  <c r="BA828" i="34"/>
  <c r="R828" i="34"/>
  <c r="AB828" i="34" s="1"/>
  <c r="CT828" i="34"/>
  <c r="CU828" i="34"/>
  <c r="AQ827" i="34"/>
  <c r="X826" i="34"/>
  <c r="AO825" i="34"/>
  <c r="Q825" i="34"/>
  <c r="AA825" i="34" s="1"/>
  <c r="V825" i="34" s="1"/>
  <c r="CT825" i="34"/>
  <c r="CU825" i="34"/>
  <c r="CT823" i="34"/>
  <c r="CU823" i="34"/>
  <c r="AT820" i="34"/>
  <c r="W818" i="34"/>
  <c r="BA817" i="34"/>
  <c r="X817" i="34"/>
  <c r="W816" i="34"/>
  <c r="AN815" i="34"/>
  <c r="AN812" i="34"/>
  <c r="AX812" i="34" s="1"/>
  <c r="Q805" i="34"/>
  <c r="AA805" i="34" s="1"/>
  <c r="CT805" i="34"/>
  <c r="CU805" i="34"/>
  <c r="R805" i="34"/>
  <c r="AB805" i="34" s="1"/>
  <c r="V805" i="34" s="1"/>
  <c r="X805" i="34"/>
  <c r="AO790" i="34"/>
  <c r="AR790" i="34"/>
  <c r="BA787" i="34"/>
  <c r="AT786" i="34"/>
  <c r="AN786" i="34"/>
  <c r="AL786" i="34" s="1"/>
  <c r="CS786" i="34" s="1"/>
  <c r="AQ757" i="34"/>
  <c r="AT757" i="34"/>
  <c r="AU757" i="34"/>
  <c r="AV757" i="34"/>
  <c r="V738" i="34"/>
  <c r="AT731" i="34"/>
  <c r="AQ731" i="34"/>
  <c r="AU731" i="34"/>
  <c r="AV731" i="34"/>
  <c r="AQ719" i="34"/>
  <c r="AT719" i="34"/>
  <c r="AU719" i="34"/>
  <c r="AV719" i="34"/>
  <c r="AR892" i="34"/>
  <c r="AR888" i="34"/>
  <c r="AN856" i="34"/>
  <c r="R856" i="34"/>
  <c r="AB856" i="34" s="1"/>
  <c r="CT848" i="34"/>
  <c r="CU848" i="34"/>
  <c r="Q845" i="34"/>
  <c r="AA845" i="34" s="1"/>
  <c r="V845" i="34" s="1"/>
  <c r="CT845" i="34"/>
  <c r="CU845" i="34"/>
  <c r="AO839" i="34"/>
  <c r="AN825" i="34"/>
  <c r="CU822" i="34"/>
  <c r="CT822" i="34"/>
  <c r="CU802" i="34"/>
  <c r="CT802" i="34"/>
  <c r="X802" i="34"/>
  <c r="Q802" i="34"/>
  <c r="AA802" i="34" s="1"/>
  <c r="V802" i="34" s="1"/>
  <c r="AQ800" i="34"/>
  <c r="AT800" i="34"/>
  <c r="R799" i="34"/>
  <c r="AB799" i="34" s="1"/>
  <c r="CT799" i="34"/>
  <c r="CU799" i="34"/>
  <c r="R791" i="34"/>
  <c r="AB791" i="34" s="1"/>
  <c r="CT791" i="34"/>
  <c r="CU791" i="34"/>
  <c r="X791" i="34"/>
  <c r="AQ781" i="34"/>
  <c r="AT781" i="34"/>
  <c r="AU781" i="34"/>
  <c r="AV781" i="34"/>
  <c r="R916" i="34"/>
  <c r="AB916" i="34" s="1"/>
  <c r="CT916" i="34"/>
  <c r="CU916" i="34"/>
  <c r="CU914" i="34"/>
  <c r="CT914" i="34"/>
  <c r="R912" i="34"/>
  <c r="AB912" i="34" s="1"/>
  <c r="CT912" i="34"/>
  <c r="CU912" i="34"/>
  <c r="CU910" i="34"/>
  <c r="CT910" i="34"/>
  <c r="R908" i="34"/>
  <c r="AB908" i="34" s="1"/>
  <c r="CT908" i="34"/>
  <c r="CU908" i="34"/>
  <c r="CU906" i="34"/>
  <c r="CT906" i="34"/>
  <c r="R904" i="34"/>
  <c r="AB904" i="34" s="1"/>
  <c r="CT904" i="34"/>
  <c r="CU904" i="34"/>
  <c r="CU902" i="34"/>
  <c r="CT902" i="34"/>
  <c r="R900" i="34"/>
  <c r="AB900" i="34" s="1"/>
  <c r="CT900" i="34"/>
  <c r="CU900" i="34"/>
  <c r="CU898" i="34"/>
  <c r="CT898" i="34"/>
  <c r="R896" i="34"/>
  <c r="AB896" i="34" s="1"/>
  <c r="CT896" i="34"/>
  <c r="CU896" i="34"/>
  <c r="CU894" i="34"/>
  <c r="CT894" i="34"/>
  <c r="R892" i="34"/>
  <c r="AB892" i="34" s="1"/>
  <c r="CT892" i="34"/>
  <c r="CU892" i="34"/>
  <c r="CU890" i="34"/>
  <c r="CT890" i="34"/>
  <c r="R888" i="34"/>
  <c r="AB888" i="34" s="1"/>
  <c r="CT888" i="34"/>
  <c r="CU888" i="34"/>
  <c r="CU886" i="34"/>
  <c r="CT886" i="34"/>
  <c r="R884" i="34"/>
  <c r="AB884" i="34" s="1"/>
  <c r="CT884" i="34"/>
  <c r="CU884" i="34"/>
  <c r="CU882" i="34"/>
  <c r="CT882" i="34"/>
  <c r="R880" i="34"/>
  <c r="AB880" i="34" s="1"/>
  <c r="CT880" i="34"/>
  <c r="CU880" i="34"/>
  <c r="CU878" i="34"/>
  <c r="CT878" i="34"/>
  <c r="R876" i="34"/>
  <c r="AB876" i="34" s="1"/>
  <c r="CT876" i="34"/>
  <c r="CU876" i="34"/>
  <c r="CU874" i="34"/>
  <c r="CT874" i="34"/>
  <c r="R872" i="34"/>
  <c r="AB872" i="34" s="1"/>
  <c r="CT872" i="34"/>
  <c r="CU872" i="34"/>
  <c r="CU870" i="34"/>
  <c r="CT870" i="34"/>
  <c r="R868" i="34"/>
  <c r="AB868" i="34" s="1"/>
  <c r="CT868" i="34"/>
  <c r="CU868" i="34"/>
  <c r="AV864" i="34"/>
  <c r="CT864" i="34"/>
  <c r="CU864" i="34"/>
  <c r="BA859" i="34"/>
  <c r="Y859" i="34"/>
  <c r="AJ858" i="34"/>
  <c r="AT858" i="34" s="1"/>
  <c r="AU855" i="34"/>
  <c r="R853" i="34"/>
  <c r="AB853" i="34" s="1"/>
  <c r="CT853" i="34"/>
  <c r="CU853" i="34"/>
  <c r="X848" i="34"/>
  <c r="CT847" i="34"/>
  <c r="CU847" i="34"/>
  <c r="AV843" i="34"/>
  <c r="R842" i="34"/>
  <c r="AB842" i="34" s="1"/>
  <c r="CU842" i="34"/>
  <c r="CT842" i="34"/>
  <c r="AN839" i="34"/>
  <c r="X837" i="34"/>
  <c r="BA836" i="34"/>
  <c r="AV835" i="34"/>
  <c r="AV832" i="34"/>
  <c r="Y832" i="34"/>
  <c r="AV829" i="34"/>
  <c r="BA825" i="34"/>
  <c r="BA824" i="34"/>
  <c r="AN824" i="34"/>
  <c r="R824" i="34"/>
  <c r="AB824" i="34" s="1"/>
  <c r="V824" i="34" s="1"/>
  <c r="CT824" i="34"/>
  <c r="CU824" i="34"/>
  <c r="X822" i="34"/>
  <c r="Q821" i="34"/>
  <c r="AA821" i="34" s="1"/>
  <c r="V821" i="34" s="1"/>
  <c r="CT821" i="34"/>
  <c r="CU821" i="34"/>
  <c r="AN820" i="34"/>
  <c r="Q813" i="34"/>
  <c r="AA813" i="34" s="1"/>
  <c r="V813" i="34" s="1"/>
  <c r="CT813" i="34"/>
  <c r="CU813" i="34"/>
  <c r="X813" i="34"/>
  <c r="AN809" i="34"/>
  <c r="AQ808" i="34"/>
  <c r="AT808" i="34"/>
  <c r="AI791" i="34"/>
  <c r="AJ791" i="34"/>
  <c r="AQ789" i="34"/>
  <c r="AU789" i="34"/>
  <c r="AQ749" i="34"/>
  <c r="AT749" i="34"/>
  <c r="AU749" i="34"/>
  <c r="AV749" i="34"/>
  <c r="W901" i="34"/>
  <c r="CT901" i="34"/>
  <c r="CU901" i="34"/>
  <c r="W897" i="34"/>
  <c r="CT897" i="34"/>
  <c r="CU897" i="34"/>
  <c r="W893" i="34"/>
  <c r="CT893" i="34"/>
  <c r="CU893" i="34"/>
  <c r="W889" i="34"/>
  <c r="CT889" i="34"/>
  <c r="CU889" i="34"/>
  <c r="W885" i="34"/>
  <c r="CT885" i="34"/>
  <c r="CU885" i="34"/>
  <c r="W881" i="34"/>
  <c r="CT881" i="34"/>
  <c r="CU881" i="34"/>
  <c r="W877" i="34"/>
  <c r="CT877" i="34"/>
  <c r="CU877" i="34"/>
  <c r="W873" i="34"/>
  <c r="CT873" i="34"/>
  <c r="CU873" i="34"/>
  <c r="W869" i="34"/>
  <c r="CT869" i="34"/>
  <c r="CU869" i="34"/>
  <c r="CT856" i="34"/>
  <c r="CU856" i="34"/>
  <c r="Q841" i="34"/>
  <c r="AA841" i="34" s="1"/>
  <c r="V841" i="34" s="1"/>
  <c r="CT841" i="34"/>
  <c r="CU841" i="34"/>
  <c r="V836" i="34"/>
  <c r="W822" i="34"/>
  <c r="AN821" i="34"/>
  <c r="R820" i="34"/>
  <c r="AB820" i="34" s="1"/>
  <c r="CT820" i="34"/>
  <c r="CU820" i="34"/>
  <c r="R819" i="34"/>
  <c r="AB819" i="34" s="1"/>
  <c r="CT819" i="34"/>
  <c r="CU819" i="34"/>
  <c r="Y802" i="34"/>
  <c r="Q797" i="34"/>
  <c r="AA797" i="34" s="1"/>
  <c r="CT797" i="34"/>
  <c r="CU797" i="34"/>
  <c r="X797" i="34"/>
  <c r="R797" i="34"/>
  <c r="AB797" i="34" s="1"/>
  <c r="AT795" i="34"/>
  <c r="AQ795" i="34"/>
  <c r="AV795" i="34"/>
  <c r="AT794" i="34"/>
  <c r="AN794" i="34"/>
  <c r="AQ792" i="34"/>
  <c r="AT792" i="34"/>
  <c r="AV792" i="34"/>
  <c r="AI788" i="34"/>
  <c r="AJ788" i="34"/>
  <c r="AN788" i="34" s="1"/>
  <c r="AN787" i="34"/>
  <c r="AO787" i="34"/>
  <c r="W914" i="34"/>
  <c r="W910" i="34"/>
  <c r="W906" i="34"/>
  <c r="W902" i="34"/>
  <c r="W898" i="34"/>
  <c r="W894" i="34"/>
  <c r="W890" i="34"/>
  <c r="W886" i="34"/>
  <c r="W882" i="34"/>
  <c r="W878" i="34"/>
  <c r="W874" i="34"/>
  <c r="W870" i="34"/>
  <c r="W864" i="34"/>
  <c r="AN862" i="34"/>
  <c r="AU861" i="34"/>
  <c r="AN860" i="34"/>
  <c r="AU856" i="34"/>
  <c r="X856" i="34"/>
  <c r="Q854" i="34"/>
  <c r="AA854" i="34" s="1"/>
  <c r="CU854" i="34"/>
  <c r="CT854" i="34"/>
  <c r="AV851" i="34"/>
  <c r="AU849" i="34"/>
  <c r="BA846" i="34"/>
  <c r="Y846" i="34"/>
  <c r="X845" i="34"/>
  <c r="BA844" i="34"/>
  <c r="AJ844" i="34"/>
  <c r="AN844" i="34" s="1"/>
  <c r="CT844" i="34"/>
  <c r="CU844" i="34"/>
  <c r="CT843" i="34"/>
  <c r="CU843" i="34"/>
  <c r="Y842" i="34"/>
  <c r="AN841" i="34"/>
  <c r="AN840" i="34"/>
  <c r="AU837" i="34"/>
  <c r="CT836" i="34"/>
  <c r="CU836" i="34"/>
  <c r="AT835" i="34"/>
  <c r="R834" i="34"/>
  <c r="AB834" i="34" s="1"/>
  <c r="CU834" i="34"/>
  <c r="CT834" i="34"/>
  <c r="Q833" i="34"/>
  <c r="AA833" i="34" s="1"/>
  <c r="V833" i="34" s="1"/>
  <c r="CT833" i="34"/>
  <c r="CU833" i="34"/>
  <c r="AV831" i="34"/>
  <c r="CT831" i="34"/>
  <c r="CU831" i="34"/>
  <c r="AT829" i="34"/>
  <c r="X827" i="34"/>
  <c r="AV825" i="34"/>
  <c r="X824" i="34"/>
  <c r="BA821" i="34"/>
  <c r="BA820" i="34"/>
  <c r="Y820" i="34"/>
  <c r="AN816" i="34"/>
  <c r="AU815" i="34"/>
  <c r="R815" i="34"/>
  <c r="AB815" i="34" s="1"/>
  <c r="CT815" i="34"/>
  <c r="CU815" i="34"/>
  <c r="CU814" i="34"/>
  <c r="CT814" i="34"/>
  <c r="W814" i="34"/>
  <c r="R814" i="34"/>
  <c r="AB814" i="34" s="1"/>
  <c r="V814" i="34" s="1"/>
  <c r="CU810" i="34"/>
  <c r="CT810" i="34"/>
  <c r="X810" i="34"/>
  <c r="Q810" i="34"/>
  <c r="AA810" i="34" s="1"/>
  <c r="V810" i="34" s="1"/>
  <c r="AR809" i="34"/>
  <c r="AO809" i="34"/>
  <c r="AV807" i="34"/>
  <c r="R807" i="34"/>
  <c r="AB807" i="34" s="1"/>
  <c r="CT807" i="34"/>
  <c r="CU807" i="34"/>
  <c r="AI804" i="34"/>
  <c r="AJ804" i="34"/>
  <c r="AT802" i="34"/>
  <c r="AN802" i="34"/>
  <c r="AL802" i="34" s="1"/>
  <c r="CS802" i="34" s="1"/>
  <c r="W802" i="34"/>
  <c r="AV800" i="34"/>
  <c r="R800" i="34"/>
  <c r="AB800" i="34" s="1"/>
  <c r="CT800" i="34"/>
  <c r="CU800" i="34"/>
  <c r="Y800" i="34"/>
  <c r="Q800" i="34"/>
  <c r="AA800" i="34" s="1"/>
  <c r="W800" i="34"/>
  <c r="AI798" i="34"/>
  <c r="AJ798" i="34"/>
  <c r="AN798" i="34" s="1"/>
  <c r="AT789" i="34"/>
  <c r="CT786" i="34"/>
  <c r="CU786" i="34"/>
  <c r="Q786" i="34"/>
  <c r="AA786" i="34" s="1"/>
  <c r="R786" i="34"/>
  <c r="AB786" i="34" s="1"/>
  <c r="X786" i="34"/>
  <c r="AT755" i="34"/>
  <c r="AQ755" i="34"/>
  <c r="AU755" i="34"/>
  <c r="AV755" i="34"/>
  <c r="AQ703" i="34"/>
  <c r="AT703" i="34"/>
  <c r="AU703" i="34"/>
  <c r="AV703" i="34"/>
  <c r="BA892" i="34"/>
  <c r="Q891" i="34"/>
  <c r="AA891" i="34" s="1"/>
  <c r="V891" i="34" s="1"/>
  <c r="CT891" i="34"/>
  <c r="CU891" i="34"/>
  <c r="AN889" i="34"/>
  <c r="BA888" i="34"/>
  <c r="Q887" i="34"/>
  <c r="AA887" i="34" s="1"/>
  <c r="V887" i="34" s="1"/>
  <c r="CT887" i="34"/>
  <c r="CU887" i="34"/>
  <c r="AN885" i="34"/>
  <c r="BA884" i="34"/>
  <c r="Q883" i="34"/>
  <c r="AA883" i="34" s="1"/>
  <c r="V883" i="34" s="1"/>
  <c r="CT883" i="34"/>
  <c r="CU883" i="34"/>
  <c r="AN881" i="34"/>
  <c r="BA880" i="34"/>
  <c r="Q879" i="34"/>
  <c r="AA879" i="34" s="1"/>
  <c r="V879" i="34" s="1"/>
  <c r="CT879" i="34"/>
  <c r="CU879" i="34"/>
  <c r="AN877" i="34"/>
  <c r="BA876" i="34"/>
  <c r="Q875" i="34"/>
  <c r="AA875" i="34" s="1"/>
  <c r="CT875" i="34"/>
  <c r="CU875" i="34"/>
  <c r="AN873" i="34"/>
  <c r="BA872" i="34"/>
  <c r="Q871" i="34"/>
  <c r="AA871" i="34" s="1"/>
  <c r="CT871" i="34"/>
  <c r="CU871" i="34"/>
  <c r="AN869" i="34"/>
  <c r="BA868" i="34"/>
  <c r="Q867" i="34"/>
  <c r="AA867" i="34" s="1"/>
  <c r="V867" i="34" s="1"/>
  <c r="CT867" i="34"/>
  <c r="CU867" i="34"/>
  <c r="CT865" i="34"/>
  <c r="CU865" i="34"/>
  <c r="W863" i="34"/>
  <c r="CT863" i="34"/>
  <c r="CU863" i="34"/>
  <c r="CU862" i="34"/>
  <c r="CT862" i="34"/>
  <c r="CT861" i="34"/>
  <c r="CU861" i="34"/>
  <c r="W856" i="34"/>
  <c r="R850" i="34"/>
  <c r="AB850" i="34" s="1"/>
  <c r="V850" i="34" s="1"/>
  <c r="CU850" i="34"/>
  <c r="CT850" i="34"/>
  <c r="AQ849" i="34"/>
  <c r="AQ837" i="34"/>
  <c r="CT835" i="34"/>
  <c r="CU835" i="34"/>
  <c r="AU831" i="34"/>
  <c r="CU830" i="34"/>
  <c r="CT830" i="34"/>
  <c r="X820" i="34"/>
  <c r="CU818" i="34"/>
  <c r="CT818" i="34"/>
  <c r="Q818" i="34"/>
  <c r="AA818" i="34" s="1"/>
  <c r="V818" i="34" s="1"/>
  <c r="Q817" i="34"/>
  <c r="AA817" i="34" s="1"/>
  <c r="V817" i="34" s="1"/>
  <c r="CT817" i="34"/>
  <c r="CU817" i="34"/>
  <c r="R816" i="34"/>
  <c r="AB816" i="34" s="1"/>
  <c r="CT816" i="34"/>
  <c r="CU816" i="34"/>
  <c r="AQ815" i="34"/>
  <c r="AV809" i="34"/>
  <c r="AT809" i="34"/>
  <c r="AR781" i="34"/>
  <c r="AO781" i="34"/>
  <c r="AT695" i="34"/>
  <c r="AU695" i="34"/>
  <c r="AQ695" i="34"/>
  <c r="AV695" i="34"/>
  <c r="Q773" i="34"/>
  <c r="AA773" i="34" s="1"/>
  <c r="V773" i="34" s="1"/>
  <c r="CT773" i="34"/>
  <c r="CU773" i="34"/>
  <c r="R760" i="34"/>
  <c r="AB760" i="34" s="1"/>
  <c r="V760" i="34" s="1"/>
  <c r="CT760" i="34"/>
  <c r="CU760" i="34"/>
  <c r="R759" i="34"/>
  <c r="AB759" i="34" s="1"/>
  <c r="CT759" i="34"/>
  <c r="CU759" i="34"/>
  <c r="AN755" i="34"/>
  <c r="CT754" i="34"/>
  <c r="CU754" i="34"/>
  <c r="Q741" i="34"/>
  <c r="AA741" i="34" s="1"/>
  <c r="CT741" i="34"/>
  <c r="CU741" i="34"/>
  <c r="R728" i="34"/>
  <c r="AB728" i="34" s="1"/>
  <c r="CT728" i="34"/>
  <c r="CU728" i="34"/>
  <c r="R727" i="34"/>
  <c r="AB727" i="34" s="1"/>
  <c r="CT727" i="34"/>
  <c r="CU727" i="34"/>
  <c r="X726" i="34"/>
  <c r="CT726" i="34"/>
  <c r="CU726" i="34"/>
  <c r="W719" i="34"/>
  <c r="CT719" i="34"/>
  <c r="CU719" i="34"/>
  <c r="R717" i="34"/>
  <c r="AB717" i="34" s="1"/>
  <c r="CT717" i="34"/>
  <c r="CU717" i="34"/>
  <c r="W711" i="34"/>
  <c r="CT711" i="34"/>
  <c r="CU711" i="34"/>
  <c r="R711" i="34"/>
  <c r="AB711" i="34" s="1"/>
  <c r="W703" i="34"/>
  <c r="CT703" i="34"/>
  <c r="CU703" i="34"/>
  <c r="AI699" i="34"/>
  <c r="AJ699" i="34"/>
  <c r="AN699" i="34" s="1"/>
  <c r="AL699" i="34" s="1"/>
  <c r="CS699" i="34" s="1"/>
  <c r="AI687" i="34"/>
  <c r="AJ687" i="34"/>
  <c r="AR679" i="34"/>
  <c r="AO679" i="34"/>
  <c r="AI669" i="34"/>
  <c r="AJ669" i="34"/>
  <c r="AO661" i="34"/>
  <c r="AR661" i="34"/>
  <c r="AI653" i="34"/>
  <c r="AJ653" i="34"/>
  <c r="AO645" i="34"/>
  <c r="AR645" i="34"/>
  <c r="AR630" i="34"/>
  <c r="AO630" i="34"/>
  <c r="AI601" i="34"/>
  <c r="AJ601" i="34"/>
  <c r="R596" i="34"/>
  <c r="AB596" i="34" s="1"/>
  <c r="CT596" i="34"/>
  <c r="CU596" i="34"/>
  <c r="X596" i="34"/>
  <c r="AQ554" i="34"/>
  <c r="AT554" i="34"/>
  <c r="AV554" i="34"/>
  <c r="AN805" i="34"/>
  <c r="R804" i="34"/>
  <c r="AB804" i="34" s="1"/>
  <c r="CT804" i="34"/>
  <c r="CU804" i="34"/>
  <c r="R803" i="34"/>
  <c r="AB803" i="34" s="1"/>
  <c r="CT803" i="34"/>
  <c r="CU803" i="34"/>
  <c r="AN799" i="34"/>
  <c r="AL799" i="34" s="1"/>
  <c r="CS799" i="34" s="1"/>
  <c r="BA798" i="34"/>
  <c r="CU798" i="34"/>
  <c r="CT798" i="34"/>
  <c r="AQ797" i="34"/>
  <c r="BA793" i="34"/>
  <c r="BA792" i="34"/>
  <c r="Q785" i="34"/>
  <c r="AA785" i="34" s="1"/>
  <c r="V785" i="34" s="1"/>
  <c r="CT785" i="34"/>
  <c r="CU785" i="34"/>
  <c r="AN784" i="34"/>
  <c r="X781" i="34"/>
  <c r="AJ780" i="34"/>
  <c r="AN773" i="34"/>
  <c r="R772" i="34"/>
  <c r="AB772" i="34" s="1"/>
  <c r="V772" i="34" s="1"/>
  <c r="CT772" i="34"/>
  <c r="CU772" i="34"/>
  <c r="AQ771" i="34"/>
  <c r="R771" i="34"/>
  <c r="AB771" i="34" s="1"/>
  <c r="CT771" i="34"/>
  <c r="CU771" i="34"/>
  <c r="AN770" i="34"/>
  <c r="AL770" i="34" s="1"/>
  <c r="CS770" i="34" s="1"/>
  <c r="AV769" i="34"/>
  <c r="W768" i="34"/>
  <c r="AN767" i="34"/>
  <c r="BA766" i="34"/>
  <c r="AJ766" i="34"/>
  <c r="CT766" i="34"/>
  <c r="CU766" i="34"/>
  <c r="AQ765" i="34"/>
  <c r="BA761" i="34"/>
  <c r="BA760" i="34"/>
  <c r="Y760" i="34"/>
  <c r="X754" i="34"/>
  <c r="Q753" i="34"/>
  <c r="AA753" i="34" s="1"/>
  <c r="V753" i="34" s="1"/>
  <c r="CT753" i="34"/>
  <c r="CU753" i="34"/>
  <c r="AN752" i="34"/>
  <c r="X749" i="34"/>
  <c r="AJ748" i="34"/>
  <c r="AN748" i="34" s="1"/>
  <c r="AT744" i="34"/>
  <c r="AN741" i="34"/>
  <c r="R740" i="34"/>
  <c r="AB740" i="34" s="1"/>
  <c r="CT740" i="34"/>
  <c r="CU740" i="34"/>
  <c r="AQ739" i="34"/>
  <c r="R739" i="34"/>
  <c r="AB739" i="34" s="1"/>
  <c r="CT739" i="34"/>
  <c r="CU739" i="34"/>
  <c r="AN738" i="34"/>
  <c r="AL738" i="34" s="1"/>
  <c r="CS738" i="34" s="1"/>
  <c r="AV737" i="34"/>
  <c r="W736" i="34"/>
  <c r="AN735" i="34"/>
  <c r="BA734" i="34"/>
  <c r="AJ734" i="34"/>
  <c r="CT734" i="34"/>
  <c r="CU734" i="34"/>
  <c r="AQ733" i="34"/>
  <c r="BA729" i="34"/>
  <c r="BA728" i="34"/>
  <c r="Y728" i="34"/>
  <c r="AJ724" i="34"/>
  <c r="CT724" i="34"/>
  <c r="CU724" i="34"/>
  <c r="W723" i="34"/>
  <c r="CT723" i="34"/>
  <c r="CU723" i="34"/>
  <c r="AN718" i="34"/>
  <c r="CT718" i="34"/>
  <c r="CU718" i="34"/>
  <c r="AQ717" i="34"/>
  <c r="AT714" i="34"/>
  <c r="AN714" i="34"/>
  <c r="AP714" i="34" s="1"/>
  <c r="X713" i="34"/>
  <c r="CT713" i="34"/>
  <c r="CU713" i="34"/>
  <c r="CT712" i="34"/>
  <c r="CU712" i="34"/>
  <c r="Q712" i="34"/>
  <c r="AA712" i="34" s="1"/>
  <c r="V712" i="34" s="1"/>
  <c r="AT711" i="34"/>
  <c r="Y711" i="34"/>
  <c r="AJ710" i="34"/>
  <c r="W707" i="34"/>
  <c r="CT707" i="34"/>
  <c r="CU707" i="34"/>
  <c r="Q707" i="34"/>
  <c r="AA707" i="34" s="1"/>
  <c r="R707" i="34"/>
  <c r="AB707" i="34" s="1"/>
  <c r="AJ706" i="34"/>
  <c r="BA703" i="34"/>
  <c r="Y703" i="34"/>
  <c r="AR701" i="34"/>
  <c r="W699" i="34"/>
  <c r="CT699" i="34"/>
  <c r="CU699" i="34"/>
  <c r="X699" i="34"/>
  <c r="Y699" i="34"/>
  <c r="BA693" i="34"/>
  <c r="AO692" i="34"/>
  <c r="AR692" i="34"/>
  <c r="R666" i="34"/>
  <c r="AB666" i="34" s="1"/>
  <c r="CT666" i="34"/>
  <c r="CU666" i="34"/>
  <c r="X666" i="34"/>
  <c r="R650" i="34"/>
  <c r="AB650" i="34" s="1"/>
  <c r="CT650" i="34"/>
  <c r="CU650" i="34"/>
  <c r="X650" i="34"/>
  <c r="AQ638" i="34"/>
  <c r="AT638" i="34"/>
  <c r="AU638" i="34"/>
  <c r="AV638" i="34"/>
  <c r="AI634" i="34"/>
  <c r="AJ634" i="34"/>
  <c r="AR626" i="34"/>
  <c r="AO626" i="34"/>
  <c r="BA624" i="34"/>
  <c r="V623" i="34"/>
  <c r="AQ559" i="34"/>
  <c r="AT559" i="34"/>
  <c r="AU559" i="34"/>
  <c r="AV559" i="34"/>
  <c r="R784" i="34"/>
  <c r="AB784" i="34" s="1"/>
  <c r="V784" i="34" s="1"/>
  <c r="CT784" i="34"/>
  <c r="CU784" i="34"/>
  <c r="R783" i="34"/>
  <c r="AB783" i="34" s="1"/>
  <c r="CT783" i="34"/>
  <c r="CU783" i="34"/>
  <c r="CT778" i="34"/>
  <c r="CU778" i="34"/>
  <c r="AV775" i="34"/>
  <c r="AU769" i="34"/>
  <c r="AV768" i="34"/>
  <c r="Q765" i="34"/>
  <c r="AA765" i="34" s="1"/>
  <c r="V765" i="34" s="1"/>
  <c r="CT765" i="34"/>
  <c r="CU765" i="34"/>
  <c r="X760" i="34"/>
  <c r="V758" i="34"/>
  <c r="AV754" i="34"/>
  <c r="W754" i="34"/>
  <c r="R752" i="34"/>
  <c r="AB752" i="34" s="1"/>
  <c r="V752" i="34" s="1"/>
  <c r="CT752" i="34"/>
  <c r="CU752" i="34"/>
  <c r="R751" i="34"/>
  <c r="AB751" i="34" s="1"/>
  <c r="V751" i="34" s="1"/>
  <c r="CT751" i="34"/>
  <c r="CU751" i="34"/>
  <c r="CT746" i="34"/>
  <c r="CU746" i="34"/>
  <c r="AV743" i="34"/>
  <c r="AU737" i="34"/>
  <c r="AV736" i="34"/>
  <c r="Q733" i="34"/>
  <c r="AA733" i="34" s="1"/>
  <c r="V733" i="34" s="1"/>
  <c r="CT733" i="34"/>
  <c r="CU733" i="34"/>
  <c r="X728" i="34"/>
  <c r="Y726" i="34"/>
  <c r="X719" i="34"/>
  <c r="CT716" i="34"/>
  <c r="CU716" i="34"/>
  <c r="W715" i="34"/>
  <c r="CT715" i="34"/>
  <c r="CU715" i="34"/>
  <c r="AQ711" i="34"/>
  <c r="X711" i="34"/>
  <c r="AV708" i="34"/>
  <c r="X703" i="34"/>
  <c r="V700" i="34"/>
  <c r="AT692" i="34"/>
  <c r="AQ692" i="34"/>
  <c r="AU692" i="34"/>
  <c r="AI666" i="34"/>
  <c r="AJ666" i="34"/>
  <c r="AN666" i="34" s="1"/>
  <c r="AL666" i="34" s="1"/>
  <c r="CS666" i="34" s="1"/>
  <c r="AT656" i="34"/>
  <c r="AN656" i="34"/>
  <c r="AS656" i="34" s="1"/>
  <c r="AQ656" i="34"/>
  <c r="AU656" i="34"/>
  <c r="AI650" i="34"/>
  <c r="AJ650" i="34"/>
  <c r="AQ625" i="34"/>
  <c r="AT625" i="34"/>
  <c r="AV625" i="34"/>
  <c r="AR614" i="34"/>
  <c r="AO614" i="34"/>
  <c r="AO611" i="34"/>
  <c r="AR611" i="34"/>
  <c r="AQ608" i="34"/>
  <c r="AV608" i="34"/>
  <c r="AI605" i="34"/>
  <c r="AJ605" i="34"/>
  <c r="Q585" i="34"/>
  <c r="AA585" i="34" s="1"/>
  <c r="CT585" i="34"/>
  <c r="CU585" i="34"/>
  <c r="Y585" i="34"/>
  <c r="W563" i="34"/>
  <c r="CT563" i="34"/>
  <c r="CU563" i="34"/>
  <c r="Q563" i="34"/>
  <c r="AA563" i="34" s="1"/>
  <c r="R563" i="34"/>
  <c r="AB563" i="34" s="1"/>
  <c r="X563" i="34"/>
  <c r="Y563" i="34"/>
  <c r="Q809" i="34"/>
  <c r="AA809" i="34" s="1"/>
  <c r="V809" i="34" s="1"/>
  <c r="CT809" i="34"/>
  <c r="CU809" i="34"/>
  <c r="AN808" i="34"/>
  <c r="AS808" i="34" s="1"/>
  <c r="W798" i="34"/>
  <c r="AN797" i="34"/>
  <c r="R796" i="34"/>
  <c r="AB796" i="34" s="1"/>
  <c r="CT796" i="34"/>
  <c r="CU796" i="34"/>
  <c r="R795" i="34"/>
  <c r="AB795" i="34" s="1"/>
  <c r="CT795" i="34"/>
  <c r="CU795" i="34"/>
  <c r="AN791" i="34"/>
  <c r="BA790" i="34"/>
  <c r="AJ790" i="34"/>
  <c r="CT790" i="34"/>
  <c r="CU790" i="34"/>
  <c r="AR788" i="34"/>
  <c r="BA785" i="34"/>
  <c r="BA784" i="34"/>
  <c r="Y784" i="34"/>
  <c r="X778" i="34"/>
  <c r="AO777" i="34"/>
  <c r="Q777" i="34"/>
  <c r="AA777" i="34" s="1"/>
  <c r="V777" i="34" s="1"/>
  <c r="CT777" i="34"/>
  <c r="CU777" i="34"/>
  <c r="AU775" i="34"/>
  <c r="X773" i="34"/>
  <c r="AJ772" i="34"/>
  <c r="AT769" i="34"/>
  <c r="AT768" i="34"/>
  <c r="W766" i="34"/>
  <c r="AN765" i="34"/>
  <c r="R764" i="34"/>
  <c r="AB764" i="34" s="1"/>
  <c r="CT764" i="34"/>
  <c r="CU764" i="34"/>
  <c r="R763" i="34"/>
  <c r="AB763" i="34" s="1"/>
  <c r="CT763" i="34"/>
  <c r="CU763" i="34"/>
  <c r="AN762" i="34"/>
  <c r="AL762" i="34" s="1"/>
  <c r="CS762" i="34" s="1"/>
  <c r="AV761" i="34"/>
  <c r="W760" i="34"/>
  <c r="BA758" i="34"/>
  <c r="AJ758" i="34"/>
  <c r="CT758" i="34"/>
  <c r="CU758" i="34"/>
  <c r="AR756" i="34"/>
  <c r="BA753" i="34"/>
  <c r="BA752" i="34"/>
  <c r="Y752" i="34"/>
  <c r="X746" i="34"/>
  <c r="AO745" i="34"/>
  <c r="Q745" i="34"/>
  <c r="AA745" i="34" s="1"/>
  <c r="V745" i="34" s="1"/>
  <c r="CT745" i="34"/>
  <c r="CU745" i="34"/>
  <c r="AN744" i="34"/>
  <c r="AU743" i="34"/>
  <c r="X741" i="34"/>
  <c r="AJ740" i="34"/>
  <c r="AT737" i="34"/>
  <c r="AT736" i="34"/>
  <c r="AN733" i="34"/>
  <c r="R732" i="34"/>
  <c r="AB732" i="34" s="1"/>
  <c r="CT732" i="34"/>
  <c r="CU732" i="34"/>
  <c r="R731" i="34"/>
  <c r="AB731" i="34" s="1"/>
  <c r="CT731" i="34"/>
  <c r="CU731" i="34"/>
  <c r="AN730" i="34"/>
  <c r="AL730" i="34" s="1"/>
  <c r="CS730" i="34" s="1"/>
  <c r="AV729" i="34"/>
  <c r="W728" i="34"/>
  <c r="BA726" i="34"/>
  <c r="AJ726" i="34"/>
  <c r="W726" i="34"/>
  <c r="W724" i="34"/>
  <c r="AR721" i="34"/>
  <c r="Y719" i="34"/>
  <c r="BA716" i="34"/>
  <c r="X716" i="34"/>
  <c r="X712" i="34"/>
  <c r="Q710" i="34"/>
  <c r="AA710" i="34" s="1"/>
  <c r="CT710" i="34"/>
  <c r="CU710" i="34"/>
  <c r="AR708" i="34"/>
  <c r="AN707" i="34"/>
  <c r="AV700" i="34"/>
  <c r="CT700" i="34"/>
  <c r="CU700" i="34"/>
  <c r="AO699" i="34"/>
  <c r="AJ698" i="34"/>
  <c r="BA696" i="34"/>
  <c r="AI696" i="34"/>
  <c r="Q685" i="34"/>
  <c r="AA685" i="34" s="1"/>
  <c r="CT685" i="34"/>
  <c r="CU685" i="34"/>
  <c r="W685" i="34"/>
  <c r="X685" i="34"/>
  <c r="AI680" i="34"/>
  <c r="AJ680" i="34"/>
  <c r="AT672" i="34"/>
  <c r="AN672" i="34"/>
  <c r="AS672" i="34" s="1"/>
  <c r="AQ672" i="34"/>
  <c r="AU672" i="34"/>
  <c r="AR663" i="34"/>
  <c r="AO663" i="34"/>
  <c r="AR658" i="34"/>
  <c r="AO658" i="34"/>
  <c r="AR647" i="34"/>
  <c r="AO647" i="34"/>
  <c r="AR642" i="34"/>
  <c r="AO642" i="34"/>
  <c r="BA636" i="34"/>
  <c r="CT619" i="34"/>
  <c r="CU619" i="34"/>
  <c r="Q619" i="34"/>
  <c r="AA619" i="34" s="1"/>
  <c r="R619" i="34"/>
  <c r="AB619" i="34" s="1"/>
  <c r="W619" i="34"/>
  <c r="X619" i="34"/>
  <c r="AO574" i="34"/>
  <c r="AR574" i="34"/>
  <c r="AO789" i="34"/>
  <c r="Q789" i="34"/>
  <c r="AA789" i="34" s="1"/>
  <c r="V789" i="34" s="1"/>
  <c r="CT789" i="34"/>
  <c r="CU789" i="34"/>
  <c r="X784" i="34"/>
  <c r="AV778" i="34"/>
  <c r="W778" i="34"/>
  <c r="R776" i="34"/>
  <c r="AB776" i="34" s="1"/>
  <c r="V776" i="34" s="1"/>
  <c r="CT776" i="34"/>
  <c r="CU776" i="34"/>
  <c r="AQ775" i="34"/>
  <c r="R775" i="34"/>
  <c r="AB775" i="34" s="1"/>
  <c r="CT775" i="34"/>
  <c r="CU775" i="34"/>
  <c r="AN771" i="34"/>
  <c r="CT770" i="34"/>
  <c r="CU770" i="34"/>
  <c r="AV767" i="34"/>
  <c r="AR766" i="34"/>
  <c r="BA764" i="34"/>
  <c r="R762" i="34"/>
  <c r="AB762" i="34" s="1"/>
  <c r="V762" i="34" s="1"/>
  <c r="AU761" i="34"/>
  <c r="AV760" i="34"/>
  <c r="AJ759" i="34"/>
  <c r="AN759" i="34" s="1"/>
  <c r="X759" i="34"/>
  <c r="AO757" i="34"/>
  <c r="Q757" i="34"/>
  <c r="AA757" i="34" s="1"/>
  <c r="CT757" i="34"/>
  <c r="CU757" i="34"/>
  <c r="AJ753" i="34"/>
  <c r="AN753" i="34" s="1"/>
  <c r="AS753" i="34" s="1"/>
  <c r="X752" i="34"/>
  <c r="V750" i="34"/>
  <c r="AV746" i="34"/>
  <c r="W746" i="34"/>
  <c r="R744" i="34"/>
  <c r="AB744" i="34" s="1"/>
  <c r="CT744" i="34"/>
  <c r="CU744" i="34"/>
  <c r="AQ743" i="34"/>
  <c r="R743" i="34"/>
  <c r="AB743" i="34" s="1"/>
  <c r="CT743" i="34"/>
  <c r="CU743" i="34"/>
  <c r="AN739" i="34"/>
  <c r="CT738" i="34"/>
  <c r="CU738" i="34"/>
  <c r="AV735" i="34"/>
  <c r="AR734" i="34"/>
  <c r="BA732" i="34"/>
  <c r="R730" i="34"/>
  <c r="AB730" i="34" s="1"/>
  <c r="V730" i="34" s="1"/>
  <c r="AU729" i="34"/>
  <c r="AV728" i="34"/>
  <c r="AJ727" i="34"/>
  <c r="X727" i="34"/>
  <c r="AR724" i="34"/>
  <c r="AJ723" i="34"/>
  <c r="CT720" i="34"/>
  <c r="CU720" i="34"/>
  <c r="W716" i="34"/>
  <c r="AR713" i="34"/>
  <c r="AR707" i="34"/>
  <c r="AO707" i="34"/>
  <c r="CT706" i="34"/>
  <c r="CU706" i="34"/>
  <c r="AI704" i="34"/>
  <c r="AJ704" i="34"/>
  <c r="CT702" i="34"/>
  <c r="CU702" i="34"/>
  <c r="AU700" i="34"/>
  <c r="W695" i="34"/>
  <c r="CT695" i="34"/>
  <c r="CU695" i="34"/>
  <c r="Q695" i="34"/>
  <c r="AA695" i="34" s="1"/>
  <c r="R695" i="34"/>
  <c r="AB695" i="34" s="1"/>
  <c r="AI689" i="34"/>
  <c r="AJ689" i="34"/>
  <c r="CT688" i="34"/>
  <c r="CU688" i="34"/>
  <c r="R688" i="34"/>
  <c r="AB688" i="34" s="1"/>
  <c r="V688" i="34" s="1"/>
  <c r="W688" i="34"/>
  <c r="AI685" i="34"/>
  <c r="AJ685" i="34"/>
  <c r="AU685" i="34" s="1"/>
  <c r="W679" i="34"/>
  <c r="CT679" i="34"/>
  <c r="CU679" i="34"/>
  <c r="Q679" i="34"/>
  <c r="AA679" i="34" s="1"/>
  <c r="R679" i="34"/>
  <c r="AB679" i="34" s="1"/>
  <c r="V679" i="34" s="1"/>
  <c r="X679" i="34"/>
  <c r="Y679" i="34"/>
  <c r="W594" i="34"/>
  <c r="CT594" i="34"/>
  <c r="CU594" i="34"/>
  <c r="Q594" i="34"/>
  <c r="AA594" i="34" s="1"/>
  <c r="R594" i="34"/>
  <c r="AB594" i="34" s="1"/>
  <c r="X594" i="34"/>
  <c r="Y594" i="34"/>
  <c r="AQ593" i="34"/>
  <c r="AT593" i="34"/>
  <c r="AV593" i="34"/>
  <c r="AI535" i="34"/>
  <c r="AJ535" i="34"/>
  <c r="Q801" i="34"/>
  <c r="AA801" i="34" s="1"/>
  <c r="V801" i="34" s="1"/>
  <c r="CT801" i="34"/>
  <c r="CU801" i="34"/>
  <c r="AN800" i="34"/>
  <c r="AL800" i="34" s="1"/>
  <c r="CS800" i="34" s="1"/>
  <c r="AN789" i="34"/>
  <c r="R788" i="34"/>
  <c r="AB788" i="34" s="1"/>
  <c r="CT788" i="34"/>
  <c r="CU788" i="34"/>
  <c r="R787" i="34"/>
  <c r="AB787" i="34" s="1"/>
  <c r="CT787" i="34"/>
  <c r="CU787" i="34"/>
  <c r="W784" i="34"/>
  <c r="BA782" i="34"/>
  <c r="CT782" i="34"/>
  <c r="CU782" i="34"/>
  <c r="BA777" i="34"/>
  <c r="BA776" i="34"/>
  <c r="Y776" i="34"/>
  <c r="X770" i="34"/>
  <c r="Q769" i="34"/>
  <c r="AA769" i="34" s="1"/>
  <c r="V769" i="34" s="1"/>
  <c r="CT769" i="34"/>
  <c r="CU769" i="34"/>
  <c r="AN768" i="34"/>
  <c r="AU767" i="34"/>
  <c r="X765" i="34"/>
  <c r="AJ764" i="34"/>
  <c r="AN764" i="34" s="1"/>
  <c r="AT761" i="34"/>
  <c r="AT760" i="34"/>
  <c r="AN757" i="34"/>
  <c r="AL757" i="34" s="1"/>
  <c r="CS757" i="34" s="1"/>
  <c r="R756" i="34"/>
  <c r="AB756" i="34" s="1"/>
  <c r="CT756" i="34"/>
  <c r="CU756" i="34"/>
  <c r="R755" i="34"/>
  <c r="AB755" i="34" s="1"/>
  <c r="CT755" i="34"/>
  <c r="CU755" i="34"/>
  <c r="AN754" i="34"/>
  <c r="AL754" i="34" s="1"/>
  <c r="CS754" i="34" s="1"/>
  <c r="W752" i="34"/>
  <c r="BA750" i="34"/>
  <c r="AJ750" i="34"/>
  <c r="CT750" i="34"/>
  <c r="CU750" i="34"/>
  <c r="AR748" i="34"/>
  <c r="BA745" i="34"/>
  <c r="BA744" i="34"/>
  <c r="X738" i="34"/>
  <c r="Q737" i="34"/>
  <c r="AA737" i="34" s="1"/>
  <c r="CT737" i="34"/>
  <c r="CU737" i="34"/>
  <c r="AN736" i="34"/>
  <c r="AU735" i="34"/>
  <c r="X733" i="34"/>
  <c r="AJ732" i="34"/>
  <c r="AN732" i="34" s="1"/>
  <c r="AT729" i="34"/>
  <c r="AT728" i="34"/>
  <c r="Q722" i="34"/>
  <c r="AA722" i="34" s="1"/>
  <c r="CT722" i="34"/>
  <c r="CU722" i="34"/>
  <c r="CT721" i="34"/>
  <c r="CU721" i="34"/>
  <c r="AR720" i="34"/>
  <c r="AO719" i="34"/>
  <c r="AU716" i="34"/>
  <c r="AI712" i="34"/>
  <c r="AJ712" i="34"/>
  <c r="X709" i="34"/>
  <c r="CT709" i="34"/>
  <c r="CU709" i="34"/>
  <c r="AO703" i="34"/>
  <c r="AI702" i="34"/>
  <c r="AJ702" i="34"/>
  <c r="R698" i="34"/>
  <c r="AB698" i="34" s="1"/>
  <c r="CT698" i="34"/>
  <c r="CU698" i="34"/>
  <c r="X698" i="34"/>
  <c r="AO697" i="34"/>
  <c r="AR697" i="34"/>
  <c r="AO693" i="34"/>
  <c r="AR693" i="34"/>
  <c r="AR690" i="34"/>
  <c r="AO690" i="34"/>
  <c r="AT688" i="34"/>
  <c r="AN688" i="34"/>
  <c r="AS688" i="34" s="1"/>
  <c r="AQ688" i="34"/>
  <c r="AO677" i="34"/>
  <c r="AR677" i="34"/>
  <c r="AR674" i="34"/>
  <c r="AO674" i="34"/>
  <c r="AV656" i="34"/>
  <c r="CT640" i="34"/>
  <c r="CU640" i="34"/>
  <c r="X640" i="34"/>
  <c r="BA633" i="34"/>
  <c r="AN620" i="34"/>
  <c r="AO620" i="34"/>
  <c r="AR609" i="34"/>
  <c r="AO609" i="34"/>
  <c r="AQ606" i="34"/>
  <c r="AT606" i="34"/>
  <c r="AU606" i="34"/>
  <c r="AV606" i="34"/>
  <c r="AT587" i="34"/>
  <c r="AV587" i="34"/>
  <c r="AN587" i="34"/>
  <c r="AL587" i="34" s="1"/>
  <c r="CS587" i="34" s="1"/>
  <c r="AR582" i="34"/>
  <c r="AO582" i="34"/>
  <c r="AO536" i="34"/>
  <c r="AR536" i="34"/>
  <c r="AJ783" i="34"/>
  <c r="AN783" i="34" s="1"/>
  <c r="X783" i="34"/>
  <c r="Q781" i="34"/>
  <c r="AA781" i="34" s="1"/>
  <c r="V781" i="34" s="1"/>
  <c r="CT781" i="34"/>
  <c r="CU781" i="34"/>
  <c r="AN780" i="34"/>
  <c r="AJ777" i="34"/>
  <c r="AN769" i="34"/>
  <c r="R768" i="34"/>
  <c r="AB768" i="34" s="1"/>
  <c r="V768" i="34" s="1"/>
  <c r="CT768" i="34"/>
  <c r="CU768" i="34"/>
  <c r="AQ767" i="34"/>
  <c r="R767" i="34"/>
  <c r="AB767" i="34" s="1"/>
  <c r="CT767" i="34"/>
  <c r="CU767" i="34"/>
  <c r="AN763" i="34"/>
  <c r="CT762" i="34"/>
  <c r="CU762" i="34"/>
  <c r="AR758" i="34"/>
  <c r="AO755" i="34"/>
  <c r="R754" i="34"/>
  <c r="AB754" i="34" s="1"/>
  <c r="AJ751" i="34"/>
  <c r="X751" i="34"/>
  <c r="AO749" i="34"/>
  <c r="Q749" i="34"/>
  <c r="AA749" i="34" s="1"/>
  <c r="V749" i="34" s="1"/>
  <c r="CT749" i="34"/>
  <c r="CU749" i="34"/>
  <c r="AJ745" i="34"/>
  <c r="AN737" i="34"/>
  <c r="AS737" i="34" s="1"/>
  <c r="R736" i="34"/>
  <c r="AB736" i="34" s="1"/>
  <c r="V736" i="34" s="1"/>
  <c r="CT736" i="34"/>
  <c r="CU736" i="34"/>
  <c r="AQ735" i="34"/>
  <c r="R735" i="34"/>
  <c r="AB735" i="34" s="1"/>
  <c r="CT735" i="34"/>
  <c r="CU735" i="34"/>
  <c r="AN731" i="34"/>
  <c r="AS731" i="34" s="1"/>
  <c r="CT730" i="34"/>
  <c r="CU730" i="34"/>
  <c r="AR726" i="34"/>
  <c r="R719" i="34"/>
  <c r="AB719" i="34" s="1"/>
  <c r="AJ715" i="34"/>
  <c r="Y715" i="34"/>
  <c r="Q714" i="34"/>
  <c r="AA714" i="34" s="1"/>
  <c r="CT714" i="34"/>
  <c r="CU714" i="34"/>
  <c r="AN711" i="34"/>
  <c r="AN710" i="34"/>
  <c r="AP710" i="34" s="1"/>
  <c r="V704" i="34"/>
  <c r="R703" i="34"/>
  <c r="AB703" i="34" s="1"/>
  <c r="Q701" i="34"/>
  <c r="AA701" i="34" s="1"/>
  <c r="CT701" i="34"/>
  <c r="CU701" i="34"/>
  <c r="X701" i="34"/>
  <c r="AQ700" i="34"/>
  <c r="AT696" i="34"/>
  <c r="AQ696" i="34"/>
  <c r="AV696" i="34"/>
  <c r="CT696" i="34"/>
  <c r="CU696" i="34"/>
  <c r="W696" i="34"/>
  <c r="X696" i="34"/>
  <c r="Q696" i="34"/>
  <c r="AA696" i="34" s="1"/>
  <c r="R696" i="34"/>
  <c r="AB696" i="34" s="1"/>
  <c r="AR695" i="34"/>
  <c r="AO695" i="34"/>
  <c r="AT693" i="34"/>
  <c r="AN693" i="34"/>
  <c r="AL693" i="34" s="1"/>
  <c r="CS693" i="34" s="1"/>
  <c r="AV693" i="34"/>
  <c r="AQ690" i="34"/>
  <c r="AT690" i="34"/>
  <c r="AV690" i="34"/>
  <c r="Y688" i="34"/>
  <c r="R682" i="34"/>
  <c r="AB682" i="34" s="1"/>
  <c r="CT682" i="34"/>
  <c r="CU682" i="34"/>
  <c r="X682" i="34"/>
  <c r="AI664" i="34"/>
  <c r="AJ664" i="34"/>
  <c r="AI648" i="34"/>
  <c r="AJ648" i="34"/>
  <c r="AI640" i="34"/>
  <c r="AJ640" i="34"/>
  <c r="AI618" i="34"/>
  <c r="AJ618" i="34"/>
  <c r="AN618" i="34" s="1"/>
  <c r="AO603" i="34"/>
  <c r="AR603" i="34"/>
  <c r="AN813" i="34"/>
  <c r="R812" i="34"/>
  <c r="AB812" i="34" s="1"/>
  <c r="V812" i="34" s="1"/>
  <c r="CT812" i="34"/>
  <c r="CU812" i="34"/>
  <c r="AQ811" i="34"/>
  <c r="R811" i="34"/>
  <c r="AB811" i="34" s="1"/>
  <c r="CT811" i="34"/>
  <c r="CU811" i="34"/>
  <c r="BA806" i="34"/>
  <c r="CU806" i="34"/>
  <c r="CT806" i="34"/>
  <c r="BA801" i="34"/>
  <c r="BA800" i="34"/>
  <c r="AO799" i="34"/>
  <c r="R798" i="34"/>
  <c r="AB798" i="34" s="1"/>
  <c r="V798" i="34" s="1"/>
  <c r="X795" i="34"/>
  <c r="AO793" i="34"/>
  <c r="Q793" i="34"/>
  <c r="AA793" i="34" s="1"/>
  <c r="V793" i="34" s="1"/>
  <c r="CT793" i="34"/>
  <c r="CU793" i="34"/>
  <c r="AN792" i="34"/>
  <c r="X789" i="34"/>
  <c r="X788" i="34"/>
  <c r="AT784" i="34"/>
  <c r="W782" i="34"/>
  <c r="AN781" i="34"/>
  <c r="R780" i="34"/>
  <c r="AB780" i="34" s="1"/>
  <c r="CT780" i="34"/>
  <c r="CU780" i="34"/>
  <c r="AQ779" i="34"/>
  <c r="R779" i="34"/>
  <c r="AB779" i="34" s="1"/>
  <c r="CT779" i="34"/>
  <c r="CU779" i="34"/>
  <c r="AN778" i="34"/>
  <c r="AL778" i="34" s="1"/>
  <c r="CS778" i="34" s="1"/>
  <c r="W776" i="34"/>
  <c r="AN775" i="34"/>
  <c r="AS775" i="34" s="1"/>
  <c r="BA774" i="34"/>
  <c r="AJ774" i="34"/>
  <c r="CT774" i="34"/>
  <c r="CU774" i="34"/>
  <c r="R773" i="34"/>
  <c r="AB773" i="34" s="1"/>
  <c r="AV771" i="34"/>
  <c r="BA769" i="34"/>
  <c r="BA768" i="34"/>
  <c r="Y768" i="34"/>
  <c r="AO767" i="34"/>
  <c r="R766" i="34"/>
  <c r="AB766" i="34" s="1"/>
  <c r="V766" i="34" s="1"/>
  <c r="X763" i="34"/>
  <c r="X762" i="34"/>
  <c r="AO761" i="34"/>
  <c r="Q761" i="34"/>
  <c r="AA761" i="34" s="1"/>
  <c r="V761" i="34" s="1"/>
  <c r="CT761" i="34"/>
  <c r="CU761" i="34"/>
  <c r="AN760" i="34"/>
  <c r="Q760" i="34"/>
  <c r="AA760" i="34" s="1"/>
  <c r="X757" i="34"/>
  <c r="AJ756" i="34"/>
  <c r="AN756" i="34" s="1"/>
  <c r="X756" i="34"/>
  <c r="Q754" i="34"/>
  <c r="AA754" i="34" s="1"/>
  <c r="AT752" i="34"/>
  <c r="W750" i="34"/>
  <c r="AN749" i="34"/>
  <c r="R748" i="34"/>
  <c r="AB748" i="34" s="1"/>
  <c r="CT748" i="34"/>
  <c r="CU748" i="34"/>
  <c r="AQ747" i="34"/>
  <c r="R747" i="34"/>
  <c r="AB747" i="34" s="1"/>
  <c r="CT747" i="34"/>
  <c r="CU747" i="34"/>
  <c r="AN746" i="34"/>
  <c r="AL746" i="34" s="1"/>
  <c r="CS746" i="34" s="1"/>
  <c r="W744" i="34"/>
  <c r="AN743" i="34"/>
  <c r="BA742" i="34"/>
  <c r="AJ742" i="34"/>
  <c r="CT742" i="34"/>
  <c r="CU742" i="34"/>
  <c r="R741" i="34"/>
  <c r="AB741" i="34" s="1"/>
  <c r="AV739" i="34"/>
  <c r="BA737" i="34"/>
  <c r="BA736" i="34"/>
  <c r="Y736" i="34"/>
  <c r="AO735" i="34"/>
  <c r="R734" i="34"/>
  <c r="AB734" i="34" s="1"/>
  <c r="V734" i="34" s="1"/>
  <c r="X731" i="34"/>
  <c r="X730" i="34"/>
  <c r="AO729" i="34"/>
  <c r="Q729" i="34"/>
  <c r="AA729" i="34" s="1"/>
  <c r="V729" i="34" s="1"/>
  <c r="CT729" i="34"/>
  <c r="CU729" i="34"/>
  <c r="AN728" i="34"/>
  <c r="Q728" i="34"/>
  <c r="AA728" i="34" s="1"/>
  <c r="Q726" i="34"/>
  <c r="AA726" i="34" s="1"/>
  <c r="AU725" i="34"/>
  <c r="R725" i="34"/>
  <c r="AB725" i="34" s="1"/>
  <c r="CT725" i="34"/>
  <c r="CU725" i="34"/>
  <c r="R724" i="34"/>
  <c r="AB724" i="34" s="1"/>
  <c r="V724" i="34" s="1"/>
  <c r="BA721" i="34"/>
  <c r="AJ721" i="34"/>
  <c r="X721" i="34"/>
  <c r="BA719" i="34"/>
  <c r="AN719" i="34"/>
  <c r="Q719" i="34"/>
  <c r="AA719" i="34" s="1"/>
  <c r="AU717" i="34"/>
  <c r="AN716" i="34"/>
  <c r="Q711" i="34"/>
  <c r="AA711" i="34" s="1"/>
  <c r="V711" i="34" s="1"/>
  <c r="CT708" i="34"/>
  <c r="CU708" i="34"/>
  <c r="AI705" i="34"/>
  <c r="AJ705" i="34"/>
  <c r="Q705" i="34"/>
  <c r="AA705" i="34" s="1"/>
  <c r="CT705" i="34"/>
  <c r="CU705" i="34"/>
  <c r="AN703" i="34"/>
  <c r="Q703" i="34"/>
  <c r="AA703" i="34" s="1"/>
  <c r="AN702" i="34"/>
  <c r="AS702" i="34" s="1"/>
  <c r="R699" i="34"/>
  <c r="AB699" i="34" s="1"/>
  <c r="V699" i="34" s="1"/>
  <c r="Y695" i="34"/>
  <c r="AV692" i="34"/>
  <c r="AN692" i="34"/>
  <c r="AS692" i="34" s="1"/>
  <c r="X688" i="34"/>
  <c r="AI682" i="34"/>
  <c r="AJ682" i="34"/>
  <c r="AV672" i="34"/>
  <c r="W663" i="34"/>
  <c r="CT663" i="34"/>
  <c r="CU663" i="34"/>
  <c r="Q663" i="34"/>
  <c r="AA663" i="34" s="1"/>
  <c r="V663" i="34" s="1"/>
  <c r="R663" i="34"/>
  <c r="AB663" i="34" s="1"/>
  <c r="X663" i="34"/>
  <c r="Y663" i="34"/>
  <c r="W647" i="34"/>
  <c r="CT647" i="34"/>
  <c r="CU647" i="34"/>
  <c r="Q647" i="34"/>
  <c r="AA647" i="34" s="1"/>
  <c r="R647" i="34"/>
  <c r="AB647" i="34" s="1"/>
  <c r="V647" i="34" s="1"/>
  <c r="X647" i="34"/>
  <c r="Y647" i="34"/>
  <c r="W642" i="34"/>
  <c r="CT642" i="34"/>
  <c r="CU642" i="34"/>
  <c r="Q642" i="34"/>
  <c r="AA642" i="34" s="1"/>
  <c r="R642" i="34"/>
  <c r="AB642" i="34" s="1"/>
  <c r="X642" i="34"/>
  <c r="Y619" i="34"/>
  <c r="W590" i="34"/>
  <c r="CT590" i="34"/>
  <c r="CU590" i="34"/>
  <c r="X590" i="34"/>
  <c r="Y590" i="34"/>
  <c r="Q590" i="34"/>
  <c r="AA590" i="34" s="1"/>
  <c r="R590" i="34"/>
  <c r="AB590" i="34" s="1"/>
  <c r="CT672" i="34"/>
  <c r="CU672" i="34"/>
  <c r="Q669" i="34"/>
  <c r="AA669" i="34" s="1"/>
  <c r="CT669" i="34"/>
  <c r="CU669" i="34"/>
  <c r="CT656" i="34"/>
  <c r="CU656" i="34"/>
  <c r="Q653" i="34"/>
  <c r="AA653" i="34" s="1"/>
  <c r="CT653" i="34"/>
  <c r="CU653" i="34"/>
  <c r="W638" i="34"/>
  <c r="CT638" i="34"/>
  <c r="CU638" i="34"/>
  <c r="CT633" i="34"/>
  <c r="CU633" i="34"/>
  <c r="CT624" i="34"/>
  <c r="CU624" i="34"/>
  <c r="R616" i="34"/>
  <c r="AB616" i="34" s="1"/>
  <c r="CT616" i="34"/>
  <c r="CU616" i="34"/>
  <c r="W614" i="34"/>
  <c r="CT614" i="34"/>
  <c r="CU614" i="34"/>
  <c r="W613" i="34"/>
  <c r="CT613" i="34"/>
  <c r="CU613" i="34"/>
  <c r="BA611" i="34"/>
  <c r="AN606" i="34"/>
  <c r="BA603" i="34"/>
  <c r="W598" i="34"/>
  <c r="CT598" i="34"/>
  <c r="CU598" i="34"/>
  <c r="Q598" i="34"/>
  <c r="AA598" i="34" s="1"/>
  <c r="V598" i="34" s="1"/>
  <c r="AO592" i="34"/>
  <c r="AN590" i="34"/>
  <c r="AJ589" i="34"/>
  <c r="Y584" i="34"/>
  <c r="W583" i="34"/>
  <c r="CT583" i="34"/>
  <c r="CU583" i="34"/>
  <c r="Y583" i="34"/>
  <c r="AQ580" i="34"/>
  <c r="AT580" i="34"/>
  <c r="AV580" i="34"/>
  <c r="W575" i="34"/>
  <c r="CT575" i="34"/>
  <c r="CU575" i="34"/>
  <c r="Q575" i="34"/>
  <c r="AA575" i="34" s="1"/>
  <c r="R575" i="34"/>
  <c r="AB575" i="34" s="1"/>
  <c r="Q570" i="34"/>
  <c r="AA570" i="34" s="1"/>
  <c r="CT570" i="34"/>
  <c r="CU570" i="34"/>
  <c r="R534" i="34"/>
  <c r="AB534" i="34" s="1"/>
  <c r="CT534" i="34"/>
  <c r="CU534" i="34"/>
  <c r="Q534" i="34"/>
  <c r="AA534" i="34" s="1"/>
  <c r="V534" i="34" s="1"/>
  <c r="X534" i="34"/>
  <c r="Y534" i="34"/>
  <c r="AQ520" i="34"/>
  <c r="AT520" i="34"/>
  <c r="AU520" i="34"/>
  <c r="AV520" i="34"/>
  <c r="R519" i="34"/>
  <c r="AB519" i="34" s="1"/>
  <c r="V519" i="34" s="1"/>
  <c r="CT519" i="34"/>
  <c r="CU519" i="34"/>
  <c r="Q519" i="34"/>
  <c r="AA519" i="34" s="1"/>
  <c r="W519" i="34"/>
  <c r="X519" i="34"/>
  <c r="Y519" i="34"/>
  <c r="CT513" i="34"/>
  <c r="CU513" i="34"/>
  <c r="Q513" i="34"/>
  <c r="AA513" i="34" s="1"/>
  <c r="R513" i="34"/>
  <c r="AB513" i="34" s="1"/>
  <c r="W513" i="34"/>
  <c r="X513" i="34"/>
  <c r="X498" i="34"/>
  <c r="CT498" i="34"/>
  <c r="CU498" i="34"/>
  <c r="R498" i="34"/>
  <c r="AB498" i="34" s="1"/>
  <c r="AO491" i="34"/>
  <c r="AR491" i="34"/>
  <c r="AT470" i="34"/>
  <c r="AQ470" i="34"/>
  <c r="AU470" i="34"/>
  <c r="AV470" i="34"/>
  <c r="R686" i="34"/>
  <c r="AB686" i="34" s="1"/>
  <c r="CT686" i="34"/>
  <c r="CU686" i="34"/>
  <c r="BA683" i="34"/>
  <c r="W683" i="34"/>
  <c r="CT683" i="34"/>
  <c r="CU683" i="34"/>
  <c r="AN682" i="34"/>
  <c r="BA680" i="34"/>
  <c r="AV679" i="34"/>
  <c r="X672" i="34"/>
  <c r="R670" i="34"/>
  <c r="AB670" i="34" s="1"/>
  <c r="CT670" i="34"/>
  <c r="CU670" i="34"/>
  <c r="BA667" i="34"/>
  <c r="W667" i="34"/>
  <c r="CT667" i="34"/>
  <c r="CU667" i="34"/>
  <c r="BA664" i="34"/>
  <c r="AV663" i="34"/>
  <c r="V660" i="34"/>
  <c r="X656" i="34"/>
  <c r="R654" i="34"/>
  <c r="AB654" i="34" s="1"/>
  <c r="CT654" i="34"/>
  <c r="CU654" i="34"/>
  <c r="BA651" i="34"/>
  <c r="W651" i="34"/>
  <c r="CT651" i="34"/>
  <c r="CU651" i="34"/>
  <c r="AN650" i="34"/>
  <c r="BA648" i="34"/>
  <c r="AV647" i="34"/>
  <c r="BA640" i="34"/>
  <c r="V639" i="34"/>
  <c r="X638" i="34"/>
  <c r="CT636" i="34"/>
  <c r="CU636" i="34"/>
  <c r="BA634" i="34"/>
  <c r="AN634" i="34"/>
  <c r="AU630" i="34"/>
  <c r="W630" i="34"/>
  <c r="CT630" i="34"/>
  <c r="CU630" i="34"/>
  <c r="AV626" i="34"/>
  <c r="W626" i="34"/>
  <c r="CT626" i="34"/>
  <c r="CU626" i="34"/>
  <c r="R618" i="34"/>
  <c r="AB618" i="34" s="1"/>
  <c r="AV614" i="34"/>
  <c r="Y614" i="34"/>
  <c r="CT611" i="34"/>
  <c r="CU611" i="34"/>
  <c r="BA606" i="34"/>
  <c r="W606" i="34"/>
  <c r="CT606" i="34"/>
  <c r="CU606" i="34"/>
  <c r="Y606" i="34"/>
  <c r="AO605" i="34"/>
  <c r="W605" i="34"/>
  <c r="CT605" i="34"/>
  <c r="CU605" i="34"/>
  <c r="W602" i="34"/>
  <c r="CT602" i="34"/>
  <c r="CU602" i="34"/>
  <c r="Y602" i="34"/>
  <c r="AO601" i="34"/>
  <c r="AN601" i="34"/>
  <c r="W601" i="34"/>
  <c r="CT601" i="34"/>
  <c r="CU601" i="34"/>
  <c r="AI599" i="34"/>
  <c r="AJ599" i="34"/>
  <c r="AQ598" i="34"/>
  <c r="AT598" i="34"/>
  <c r="AQ584" i="34"/>
  <c r="AT584" i="34"/>
  <c r="AI583" i="34"/>
  <c r="AJ583" i="34"/>
  <c r="CT580" i="34"/>
  <c r="CU580" i="34"/>
  <c r="X580" i="34"/>
  <c r="Q580" i="34"/>
  <c r="AA580" i="34" s="1"/>
  <c r="V580" i="34" s="1"/>
  <c r="R580" i="34"/>
  <c r="AB580" i="34" s="1"/>
  <c r="W579" i="34"/>
  <c r="CT579" i="34"/>
  <c r="CU579" i="34"/>
  <c r="Q579" i="34"/>
  <c r="AA579" i="34" s="1"/>
  <c r="AQ571" i="34"/>
  <c r="AU571" i="34"/>
  <c r="W567" i="34"/>
  <c r="CT567" i="34"/>
  <c r="CU567" i="34"/>
  <c r="Q567" i="34"/>
  <c r="AA567" i="34" s="1"/>
  <c r="R567" i="34"/>
  <c r="AB567" i="34" s="1"/>
  <c r="X567" i="34"/>
  <c r="Y567" i="34"/>
  <c r="AQ566" i="34"/>
  <c r="AT566" i="34"/>
  <c r="AV566" i="34"/>
  <c r="W561" i="34"/>
  <c r="CT561" i="34"/>
  <c r="CU561" i="34"/>
  <c r="X561" i="34"/>
  <c r="AI550" i="34"/>
  <c r="AJ550" i="34"/>
  <c r="AN550" i="34" s="1"/>
  <c r="AS550" i="34" s="1"/>
  <c r="AQ534" i="34"/>
  <c r="AT534" i="34"/>
  <c r="AU534" i="34"/>
  <c r="AV534" i="34"/>
  <c r="AQ532" i="34"/>
  <c r="AN532" i="34"/>
  <c r="AS532" i="34" s="1"/>
  <c r="AV532" i="34"/>
  <c r="AI523" i="34"/>
  <c r="AJ523" i="34"/>
  <c r="Q518" i="34"/>
  <c r="AA518" i="34" s="1"/>
  <c r="CT518" i="34"/>
  <c r="CU518" i="34"/>
  <c r="X518" i="34"/>
  <c r="AQ516" i="34"/>
  <c r="AT516" i="34"/>
  <c r="AU516" i="34"/>
  <c r="AQ472" i="34"/>
  <c r="AT472" i="34"/>
  <c r="AU472" i="34"/>
  <c r="AV472" i="34"/>
  <c r="BA707" i="34"/>
  <c r="X702" i="34"/>
  <c r="AJ697" i="34"/>
  <c r="AQ697" i="34" s="1"/>
  <c r="AJ694" i="34"/>
  <c r="AN694" i="34" s="1"/>
  <c r="CT692" i="34"/>
  <c r="CU692" i="34"/>
  <c r="Q689" i="34"/>
  <c r="AA689" i="34" s="1"/>
  <c r="CT689" i="34"/>
  <c r="CU689" i="34"/>
  <c r="AN687" i="34"/>
  <c r="AJ683" i="34"/>
  <c r="Y683" i="34"/>
  <c r="AJ681" i="34"/>
  <c r="AN681" i="34" s="1"/>
  <c r="R680" i="34"/>
  <c r="AB680" i="34" s="1"/>
  <c r="V680" i="34" s="1"/>
  <c r="AU679" i="34"/>
  <c r="AJ678" i="34"/>
  <c r="AV677" i="34"/>
  <c r="AU676" i="34"/>
  <c r="CT676" i="34"/>
  <c r="CU676" i="34"/>
  <c r="Q673" i="34"/>
  <c r="AA673" i="34" s="1"/>
  <c r="CT673" i="34"/>
  <c r="CU673" i="34"/>
  <c r="W672" i="34"/>
  <c r="AJ667" i="34"/>
  <c r="Y667" i="34"/>
  <c r="AJ665" i="34"/>
  <c r="AU665" i="34" s="1"/>
  <c r="R664" i="34"/>
  <c r="AB664" i="34" s="1"/>
  <c r="V664" i="34" s="1"/>
  <c r="AU663" i="34"/>
  <c r="AJ662" i="34"/>
  <c r="AV661" i="34"/>
  <c r="AU660" i="34"/>
  <c r="CT660" i="34"/>
  <c r="CU660" i="34"/>
  <c r="Q657" i="34"/>
  <c r="AA657" i="34" s="1"/>
  <c r="CT657" i="34"/>
  <c r="CU657" i="34"/>
  <c r="W656" i="34"/>
  <c r="AJ651" i="34"/>
  <c r="AN651" i="34" s="1"/>
  <c r="Y651" i="34"/>
  <c r="AJ649" i="34"/>
  <c r="R648" i="34"/>
  <c r="AB648" i="34" s="1"/>
  <c r="V648" i="34" s="1"/>
  <c r="AU647" i="34"/>
  <c r="AJ646" i="34"/>
  <c r="AV645" i="34"/>
  <c r="CT644" i="34"/>
  <c r="CU644" i="34"/>
  <c r="Y642" i="34"/>
  <c r="BA639" i="34"/>
  <c r="AJ639" i="34"/>
  <c r="CT639" i="34"/>
  <c r="CU639" i="34"/>
  <c r="AJ637" i="34"/>
  <c r="AJ632" i="34"/>
  <c r="AV631" i="34"/>
  <c r="CT631" i="34"/>
  <c r="CU631" i="34"/>
  <c r="AT630" i="34"/>
  <c r="X630" i="34"/>
  <c r="Y629" i="34"/>
  <c r="CT628" i="34"/>
  <c r="CU628" i="34"/>
  <c r="AU626" i="34"/>
  <c r="X626" i="34"/>
  <c r="AJ623" i="34"/>
  <c r="AV623" i="34" s="1"/>
  <c r="CT623" i="34"/>
  <c r="CU623" i="34"/>
  <c r="BA618" i="34"/>
  <c r="AU614" i="34"/>
  <c r="X614" i="34"/>
  <c r="Y613" i="34"/>
  <c r="AJ612" i="34"/>
  <c r="AN612" i="34" s="1"/>
  <c r="AV611" i="34"/>
  <c r="X611" i="34"/>
  <c r="AO610" i="34"/>
  <c r="R608" i="34"/>
  <c r="AB608" i="34" s="1"/>
  <c r="CT608" i="34"/>
  <c r="CU608" i="34"/>
  <c r="AV603" i="34"/>
  <c r="AV602" i="34"/>
  <c r="AQ602" i="34"/>
  <c r="Y598" i="34"/>
  <c r="AV596" i="34"/>
  <c r="AQ594" i="34"/>
  <c r="AU594" i="34"/>
  <c r="BA593" i="34"/>
  <c r="W593" i="34"/>
  <c r="CT593" i="34"/>
  <c r="CU593" i="34"/>
  <c r="Q593" i="34"/>
  <c r="AA593" i="34" s="1"/>
  <c r="Y593" i="34"/>
  <c r="BA589" i="34"/>
  <c r="AQ586" i="34"/>
  <c r="AU586" i="34"/>
  <c r="AN580" i="34"/>
  <c r="X578" i="34"/>
  <c r="CT578" i="34"/>
  <c r="CU578" i="34"/>
  <c r="W578" i="34"/>
  <c r="Q578" i="34"/>
  <c r="AA578" i="34" s="1"/>
  <c r="AU576" i="34"/>
  <c r="AQ576" i="34"/>
  <c r="Y574" i="34"/>
  <c r="CT574" i="34"/>
  <c r="CU574" i="34"/>
  <c r="Q574" i="34"/>
  <c r="AA574" i="34" s="1"/>
  <c r="X574" i="34"/>
  <c r="BA562" i="34"/>
  <c r="AI561" i="34"/>
  <c r="AJ561" i="34"/>
  <c r="BA554" i="34"/>
  <c r="BA534" i="34"/>
  <c r="AN520" i="34"/>
  <c r="AI518" i="34"/>
  <c r="AJ518" i="34"/>
  <c r="AV516" i="34"/>
  <c r="AO514" i="34"/>
  <c r="AI512" i="34"/>
  <c r="AJ512" i="34"/>
  <c r="AN512" i="34" s="1"/>
  <c r="AS512" i="34" s="1"/>
  <c r="AO481" i="34"/>
  <c r="AR481" i="34"/>
  <c r="BA705" i="34"/>
  <c r="CT704" i="34"/>
  <c r="CU704" i="34"/>
  <c r="AO691" i="34"/>
  <c r="R690" i="34"/>
  <c r="AB690" i="34" s="1"/>
  <c r="CT690" i="34"/>
  <c r="CU690" i="34"/>
  <c r="W687" i="34"/>
  <c r="CT687" i="34"/>
  <c r="CU687" i="34"/>
  <c r="AO686" i="34"/>
  <c r="BA685" i="34"/>
  <c r="X683" i="34"/>
  <c r="AT679" i="34"/>
  <c r="AR676" i="34"/>
  <c r="AO675" i="34"/>
  <c r="AV674" i="34"/>
  <c r="R674" i="34"/>
  <c r="AB674" i="34" s="1"/>
  <c r="CT674" i="34"/>
  <c r="CU674" i="34"/>
  <c r="W671" i="34"/>
  <c r="CT671" i="34"/>
  <c r="CU671" i="34"/>
  <c r="AO670" i="34"/>
  <c r="BA669" i="34"/>
  <c r="X669" i="34"/>
  <c r="X667" i="34"/>
  <c r="AT663" i="34"/>
  <c r="AR660" i="34"/>
  <c r="AV658" i="34"/>
  <c r="R658" i="34"/>
  <c r="AB658" i="34" s="1"/>
  <c r="CT658" i="34"/>
  <c r="CU658" i="34"/>
  <c r="W655" i="34"/>
  <c r="CT655" i="34"/>
  <c r="CU655" i="34"/>
  <c r="BA653" i="34"/>
  <c r="X653" i="34"/>
  <c r="X651" i="34"/>
  <c r="AT647" i="34"/>
  <c r="AR644" i="34"/>
  <c r="AV642" i="34"/>
  <c r="AU631" i="34"/>
  <c r="V627" i="34"/>
  <c r="AT626" i="34"/>
  <c r="V626" i="34"/>
  <c r="R620" i="34"/>
  <c r="AB620" i="34" s="1"/>
  <c r="CT620" i="34"/>
  <c r="CU620" i="34"/>
  <c r="W618" i="34"/>
  <c r="CT618" i="34"/>
  <c r="CU618" i="34"/>
  <c r="W617" i="34"/>
  <c r="CT617" i="34"/>
  <c r="CU617" i="34"/>
  <c r="AT614" i="34"/>
  <c r="X613" i="34"/>
  <c r="AV609" i="34"/>
  <c r="X598" i="34"/>
  <c r="AI592" i="34"/>
  <c r="AJ592" i="34"/>
  <c r="R592" i="34"/>
  <c r="AB592" i="34" s="1"/>
  <c r="CT592" i="34"/>
  <c r="CU592" i="34"/>
  <c r="AU590" i="34"/>
  <c r="AV590" i="34"/>
  <c r="AQ590" i="34"/>
  <c r="W589" i="34"/>
  <c r="CT589" i="34"/>
  <c r="CU589" i="34"/>
  <c r="Y589" i="34"/>
  <c r="Q589" i="34"/>
  <c r="AA589" i="34" s="1"/>
  <c r="AR564" i="34"/>
  <c r="AQ563" i="34"/>
  <c r="AU563" i="34"/>
  <c r="AV563" i="34"/>
  <c r="W559" i="34"/>
  <c r="CT559" i="34"/>
  <c r="CU559" i="34"/>
  <c r="Q559" i="34"/>
  <c r="AA559" i="34" s="1"/>
  <c r="R559" i="34"/>
  <c r="AB559" i="34" s="1"/>
  <c r="X559" i="34"/>
  <c r="Y559" i="34"/>
  <c r="AQ547" i="34"/>
  <c r="AT547" i="34"/>
  <c r="AU547" i="34"/>
  <c r="CT544" i="34"/>
  <c r="CU544" i="34"/>
  <c r="Q544" i="34"/>
  <c r="AA544" i="34" s="1"/>
  <c r="R544" i="34"/>
  <c r="AB544" i="34" s="1"/>
  <c r="W544" i="34"/>
  <c r="X544" i="34"/>
  <c r="AO525" i="34"/>
  <c r="AR525" i="34"/>
  <c r="AT506" i="34"/>
  <c r="AQ506" i="34"/>
  <c r="AU506" i="34"/>
  <c r="AV506" i="34"/>
  <c r="Q693" i="34"/>
  <c r="AA693" i="34" s="1"/>
  <c r="CT693" i="34"/>
  <c r="CU693" i="34"/>
  <c r="AN691" i="34"/>
  <c r="CT680" i="34"/>
  <c r="CU680" i="34"/>
  <c r="Q677" i="34"/>
  <c r="AA677" i="34" s="1"/>
  <c r="CT677" i="34"/>
  <c r="CU677" i="34"/>
  <c r="AQ676" i="34"/>
  <c r="AN675" i="34"/>
  <c r="AT674" i="34"/>
  <c r="AJ671" i="34"/>
  <c r="AN671" i="34" s="1"/>
  <c r="W669" i="34"/>
  <c r="CT664" i="34"/>
  <c r="CU664" i="34"/>
  <c r="Q661" i="34"/>
  <c r="AA661" i="34" s="1"/>
  <c r="CT661" i="34"/>
  <c r="CU661" i="34"/>
  <c r="AQ660" i="34"/>
  <c r="AN659" i="34"/>
  <c r="AT658" i="34"/>
  <c r="AJ655" i="34"/>
  <c r="W653" i="34"/>
  <c r="CT648" i="34"/>
  <c r="CU648" i="34"/>
  <c r="Q645" i="34"/>
  <c r="AA645" i="34" s="1"/>
  <c r="CT645" i="34"/>
  <c r="CU645" i="34"/>
  <c r="AN643" i="34"/>
  <c r="AT642" i="34"/>
  <c r="CT637" i="34"/>
  <c r="CU637" i="34"/>
  <c r="W634" i="34"/>
  <c r="CT634" i="34"/>
  <c r="CU634" i="34"/>
  <c r="AR631" i="34"/>
  <c r="AV628" i="34"/>
  <c r="CT627" i="34"/>
  <c r="CU627" i="34"/>
  <c r="AN625" i="34"/>
  <c r="W625" i="34"/>
  <c r="CT625" i="34"/>
  <c r="CU625" i="34"/>
  <c r="X624" i="34"/>
  <c r="AN622" i="34"/>
  <c r="R622" i="34"/>
  <c r="AB622" i="34" s="1"/>
  <c r="V622" i="34" s="1"/>
  <c r="AV621" i="34"/>
  <c r="AV620" i="34"/>
  <c r="Y618" i="34"/>
  <c r="X616" i="34"/>
  <c r="CT615" i="34"/>
  <c r="CU615" i="34"/>
  <c r="BA610" i="34"/>
  <c r="AT609" i="34"/>
  <c r="R607" i="34"/>
  <c r="AB607" i="34" s="1"/>
  <c r="V607" i="34" s="1"/>
  <c r="AI597" i="34"/>
  <c r="AJ597" i="34"/>
  <c r="W597" i="34"/>
  <c r="CT597" i="34"/>
  <c r="CU597" i="34"/>
  <c r="X597" i="34"/>
  <c r="Q597" i="34"/>
  <c r="AA597" i="34" s="1"/>
  <c r="AN593" i="34"/>
  <c r="AS593" i="34" s="1"/>
  <c r="W581" i="34"/>
  <c r="CT581" i="34"/>
  <c r="CU581" i="34"/>
  <c r="R581" i="34"/>
  <c r="AB581" i="34" s="1"/>
  <c r="AV571" i="34"/>
  <c r="BA566" i="34"/>
  <c r="AQ551" i="34"/>
  <c r="AT551" i="34"/>
  <c r="AU551" i="34"/>
  <c r="AV551" i="34"/>
  <c r="AV547" i="34"/>
  <c r="AR539" i="34"/>
  <c r="AO539" i="34"/>
  <c r="AR530" i="34"/>
  <c r="AO530" i="34"/>
  <c r="AT522" i="34"/>
  <c r="AQ522" i="34"/>
  <c r="AU522" i="34"/>
  <c r="AV522" i="34"/>
  <c r="Y513" i="34"/>
  <c r="AI509" i="34"/>
  <c r="AJ509" i="34"/>
  <c r="AN509" i="34" s="1"/>
  <c r="AX509" i="34" s="1"/>
  <c r="R694" i="34"/>
  <c r="AB694" i="34" s="1"/>
  <c r="CT694" i="34"/>
  <c r="CU694" i="34"/>
  <c r="BA691" i="34"/>
  <c r="W691" i="34"/>
  <c r="CT691" i="34"/>
  <c r="CU691" i="34"/>
  <c r="AN690" i="34"/>
  <c r="BA689" i="34"/>
  <c r="BA688" i="34"/>
  <c r="X686" i="34"/>
  <c r="AJ684" i="34"/>
  <c r="AN684" i="34" s="1"/>
  <c r="AR681" i="34"/>
  <c r="X680" i="34"/>
  <c r="R678" i="34"/>
  <c r="AB678" i="34" s="1"/>
  <c r="CT678" i="34"/>
  <c r="CU678" i="34"/>
  <c r="AN677" i="34"/>
  <c r="AL677" i="34" s="1"/>
  <c r="CS677" i="34" s="1"/>
  <c r="BA675" i="34"/>
  <c r="W675" i="34"/>
  <c r="CT675" i="34"/>
  <c r="CU675" i="34"/>
  <c r="AN674" i="34"/>
  <c r="BA673" i="34"/>
  <c r="BA672" i="34"/>
  <c r="X670" i="34"/>
  <c r="AJ668" i="34"/>
  <c r="AN668" i="34" s="1"/>
  <c r="AR665" i="34"/>
  <c r="X664" i="34"/>
  <c r="R662" i="34"/>
  <c r="AB662" i="34" s="1"/>
  <c r="CT662" i="34"/>
  <c r="CU662" i="34"/>
  <c r="AN661" i="34"/>
  <c r="AL661" i="34" s="1"/>
  <c r="CS661" i="34" s="1"/>
  <c r="BA659" i="34"/>
  <c r="W659" i="34"/>
  <c r="CT659" i="34"/>
  <c r="CU659" i="34"/>
  <c r="AN658" i="34"/>
  <c r="BA657" i="34"/>
  <c r="BA656" i="34"/>
  <c r="X655" i="34"/>
  <c r="X654" i="34"/>
  <c r="AJ652" i="34"/>
  <c r="AR649" i="34"/>
  <c r="X648" i="34"/>
  <c r="R646" i="34"/>
  <c r="AB646" i="34" s="1"/>
  <c r="CT646" i="34"/>
  <c r="CU646" i="34"/>
  <c r="AN645" i="34"/>
  <c r="AL645" i="34" s="1"/>
  <c r="CS645" i="34" s="1"/>
  <c r="BA643" i="34"/>
  <c r="W643" i="34"/>
  <c r="CT643" i="34"/>
  <c r="CU643" i="34"/>
  <c r="AN642" i="34"/>
  <c r="AR641" i="34"/>
  <c r="AN638" i="34"/>
  <c r="X636" i="34"/>
  <c r="AJ635" i="34"/>
  <c r="AN635" i="34" s="1"/>
  <c r="AS635" i="34" s="1"/>
  <c r="X634" i="34"/>
  <c r="CT632" i="34"/>
  <c r="CU632" i="34"/>
  <c r="BA630" i="34"/>
  <c r="X627" i="34"/>
  <c r="AJ624" i="34"/>
  <c r="BA622" i="34"/>
  <c r="AT621" i="34"/>
  <c r="X618" i="34"/>
  <c r="Y617" i="34"/>
  <c r="AJ616" i="34"/>
  <c r="AN616" i="34" s="1"/>
  <c r="AV615" i="34"/>
  <c r="R612" i="34"/>
  <c r="AB612" i="34" s="1"/>
  <c r="CT612" i="34"/>
  <c r="CU612" i="34"/>
  <c r="AN611" i="34"/>
  <c r="AL611" i="34" s="1"/>
  <c r="CS611" i="34" s="1"/>
  <c r="AJ610" i="34"/>
  <c r="AN610" i="34" s="1"/>
  <c r="W610" i="34"/>
  <c r="CT610" i="34"/>
  <c r="CU610" i="34"/>
  <c r="AN609" i="34"/>
  <c r="W609" i="34"/>
  <c r="CT609" i="34"/>
  <c r="CU609" i="34"/>
  <c r="AJ607" i="34"/>
  <c r="R604" i="34"/>
  <c r="AB604" i="34" s="1"/>
  <c r="CT604" i="34"/>
  <c r="CU604" i="34"/>
  <c r="X604" i="34"/>
  <c r="AN603" i="34"/>
  <c r="AL603" i="34" s="1"/>
  <c r="CS603" i="34" s="1"/>
  <c r="R600" i="34"/>
  <c r="AB600" i="34" s="1"/>
  <c r="CT600" i="34"/>
  <c r="CU600" i="34"/>
  <c r="X600" i="34"/>
  <c r="AT591" i="34"/>
  <c r="AV591" i="34"/>
  <c r="AN589" i="34"/>
  <c r="AQ585" i="34"/>
  <c r="AT585" i="34"/>
  <c r="CT584" i="34"/>
  <c r="CU584" i="34"/>
  <c r="X584" i="34"/>
  <c r="Q584" i="34"/>
  <c r="AA584" i="34" s="1"/>
  <c r="R584" i="34"/>
  <c r="AB584" i="34" s="1"/>
  <c r="AQ579" i="34"/>
  <c r="AT579" i="34"/>
  <c r="AV579" i="34"/>
  <c r="X577" i="34"/>
  <c r="CT577" i="34"/>
  <c r="CU577" i="34"/>
  <c r="W577" i="34"/>
  <c r="R577" i="34"/>
  <c r="AB577" i="34" s="1"/>
  <c r="AU575" i="34"/>
  <c r="AV575" i="34"/>
  <c r="AQ575" i="34"/>
  <c r="AQ567" i="34"/>
  <c r="AU567" i="34"/>
  <c r="AV567" i="34"/>
  <c r="R558" i="34"/>
  <c r="AB558" i="34" s="1"/>
  <c r="CT558" i="34"/>
  <c r="CU558" i="34"/>
  <c r="Q558" i="34"/>
  <c r="AA558" i="34" s="1"/>
  <c r="V558" i="34" s="1"/>
  <c r="X558" i="34"/>
  <c r="Y558" i="34"/>
  <c r="AN545" i="34"/>
  <c r="AO545" i="34"/>
  <c r="AI543" i="34"/>
  <c r="AJ543" i="34"/>
  <c r="AQ527" i="34"/>
  <c r="AT527" i="34"/>
  <c r="AV527" i="34"/>
  <c r="AT526" i="34"/>
  <c r="AQ526" i="34"/>
  <c r="AU526" i="34"/>
  <c r="AV526" i="34"/>
  <c r="AT513" i="34"/>
  <c r="AN513" i="34"/>
  <c r="AS513" i="34" s="1"/>
  <c r="AV513" i="34"/>
  <c r="AJ500" i="34"/>
  <c r="AI500" i="34"/>
  <c r="Q478" i="34"/>
  <c r="AA478" i="34" s="1"/>
  <c r="V478" i="34" s="1"/>
  <c r="CT478" i="34"/>
  <c r="CU478" i="34"/>
  <c r="X478" i="34"/>
  <c r="R478" i="34"/>
  <c r="AB478" i="34" s="1"/>
  <c r="AQ452" i="34"/>
  <c r="AT452" i="34"/>
  <c r="AU452" i="34"/>
  <c r="AV452" i="34"/>
  <c r="Q697" i="34"/>
  <c r="AA697" i="34" s="1"/>
  <c r="CT697" i="34"/>
  <c r="CU697" i="34"/>
  <c r="AN695" i="34"/>
  <c r="AJ686" i="34"/>
  <c r="CT684" i="34"/>
  <c r="CU684" i="34"/>
  <c r="Q681" i="34"/>
  <c r="AA681" i="34" s="1"/>
  <c r="CT681" i="34"/>
  <c r="CU681" i="34"/>
  <c r="W680" i="34"/>
  <c r="AN679" i="34"/>
  <c r="AJ673" i="34"/>
  <c r="R672" i="34"/>
  <c r="AB672" i="34" s="1"/>
  <c r="V672" i="34" s="1"/>
  <c r="AJ670" i="34"/>
  <c r="AN670" i="34" s="1"/>
  <c r="CT668" i="34"/>
  <c r="CU668" i="34"/>
  <c r="Q665" i="34"/>
  <c r="AA665" i="34" s="1"/>
  <c r="CT665" i="34"/>
  <c r="CU665" i="34"/>
  <c r="W664" i="34"/>
  <c r="AN663" i="34"/>
  <c r="AJ657" i="34"/>
  <c r="AQ657" i="34" s="1"/>
  <c r="R656" i="34"/>
  <c r="AB656" i="34" s="1"/>
  <c r="V656" i="34" s="1"/>
  <c r="AJ654" i="34"/>
  <c r="AN654" i="34" s="1"/>
  <c r="CT652" i="34"/>
  <c r="CU652" i="34"/>
  <c r="Q649" i="34"/>
  <c r="AA649" i="34" s="1"/>
  <c r="CT649" i="34"/>
  <c r="CU649" i="34"/>
  <c r="W648" i="34"/>
  <c r="AN647" i="34"/>
  <c r="AN641" i="34"/>
  <c r="CT641" i="34"/>
  <c r="CU641" i="34"/>
  <c r="R638" i="34"/>
  <c r="AB638" i="34" s="1"/>
  <c r="V638" i="34" s="1"/>
  <c r="AJ636" i="34"/>
  <c r="CT635" i="34"/>
  <c r="CU635" i="34"/>
  <c r="V634" i="34"/>
  <c r="AJ633" i="34"/>
  <c r="AN630" i="34"/>
  <c r="W629" i="34"/>
  <c r="CT629" i="34"/>
  <c r="CU629" i="34"/>
  <c r="W627" i="34"/>
  <c r="AN626" i="34"/>
  <c r="Y625" i="34"/>
  <c r="W622" i="34"/>
  <c r="CT622" i="34"/>
  <c r="CU622" i="34"/>
  <c r="AO621" i="34"/>
  <c r="AN621" i="34"/>
  <c r="W621" i="34"/>
  <c r="CT621" i="34"/>
  <c r="CU621" i="34"/>
  <c r="AJ619" i="34"/>
  <c r="AJ617" i="34"/>
  <c r="AN617" i="34" s="1"/>
  <c r="AS617" i="34" s="1"/>
  <c r="X617" i="34"/>
  <c r="AN614" i="34"/>
  <c r="R614" i="34"/>
  <c r="AB614" i="34" s="1"/>
  <c r="V614" i="34" s="1"/>
  <c r="AV613" i="34"/>
  <c r="AN608" i="34"/>
  <c r="CT607" i="34"/>
  <c r="CU607" i="34"/>
  <c r="BA588" i="34"/>
  <c r="AN584" i="34"/>
  <c r="W571" i="34"/>
  <c r="CT571" i="34"/>
  <c r="CU571" i="34"/>
  <c r="Y571" i="34"/>
  <c r="Q571" i="34"/>
  <c r="AA571" i="34" s="1"/>
  <c r="R571" i="34"/>
  <c r="AB571" i="34" s="1"/>
  <c r="AN566" i="34"/>
  <c r="AS566" i="34" s="1"/>
  <c r="CT565" i="34"/>
  <c r="CU565" i="34"/>
  <c r="AQ556" i="34"/>
  <c r="AN556" i="34"/>
  <c r="AS556" i="34" s="1"/>
  <c r="AV556" i="34"/>
  <c r="AI552" i="34"/>
  <c r="AJ552" i="34"/>
  <c r="AN551" i="34"/>
  <c r="AN529" i="34"/>
  <c r="AO529" i="34"/>
  <c r="CT431" i="34"/>
  <c r="CU431" i="34"/>
  <c r="X431" i="34"/>
  <c r="W405" i="34"/>
  <c r="CT405" i="34"/>
  <c r="CU405" i="34"/>
  <c r="Q405" i="34"/>
  <c r="AA405" i="34" s="1"/>
  <c r="R405" i="34"/>
  <c r="AB405" i="34" s="1"/>
  <c r="X405" i="34"/>
  <c r="Y405" i="34"/>
  <c r="AR334" i="34"/>
  <c r="AO334" i="34"/>
  <c r="CT591" i="34"/>
  <c r="CU591" i="34"/>
  <c r="BA586" i="34"/>
  <c r="AN579" i="34"/>
  <c r="CT576" i="34"/>
  <c r="CU576" i="34"/>
  <c r="CT573" i="34"/>
  <c r="CU573" i="34"/>
  <c r="AN571" i="34"/>
  <c r="X565" i="34"/>
  <c r="CT556" i="34"/>
  <c r="CU556" i="34"/>
  <c r="BA551" i="34"/>
  <c r="AO549" i="34"/>
  <c r="R548" i="34"/>
  <c r="AB548" i="34" s="1"/>
  <c r="V548" i="34" s="1"/>
  <c r="AO543" i="34"/>
  <c r="W541" i="34"/>
  <c r="CT541" i="34"/>
  <c r="CU541" i="34"/>
  <c r="AN540" i="34"/>
  <c r="AS540" i="34" s="1"/>
  <c r="AJ539" i="34"/>
  <c r="W539" i="34"/>
  <c r="CT539" i="34"/>
  <c r="CU539" i="34"/>
  <c r="AO538" i="34"/>
  <c r="AN538" i="34"/>
  <c r="R538" i="34"/>
  <c r="AB538" i="34" s="1"/>
  <c r="CT538" i="34"/>
  <c r="CU538" i="34"/>
  <c r="BA536" i="34"/>
  <c r="AO535" i="34"/>
  <c r="BA531" i="34"/>
  <c r="AN531" i="34"/>
  <c r="AJ530" i="34"/>
  <c r="AN526" i="34"/>
  <c r="BA525" i="34"/>
  <c r="CT525" i="34"/>
  <c r="CU525" i="34"/>
  <c r="AQ524" i="34"/>
  <c r="AR521" i="34"/>
  <c r="BA520" i="34"/>
  <c r="R517" i="34"/>
  <c r="AB517" i="34" s="1"/>
  <c r="V517" i="34" s="1"/>
  <c r="AJ514" i="34"/>
  <c r="AO512" i="34"/>
  <c r="W512" i="34"/>
  <c r="CT512" i="34"/>
  <c r="CU512" i="34"/>
  <c r="AN511" i="34"/>
  <c r="CT510" i="34"/>
  <c r="CU510" i="34"/>
  <c r="AN505" i="34"/>
  <c r="AS505" i="34" s="1"/>
  <c r="R503" i="34"/>
  <c r="AB503" i="34" s="1"/>
  <c r="CT503" i="34"/>
  <c r="CU503" i="34"/>
  <c r="BA501" i="34"/>
  <c r="AU498" i="34"/>
  <c r="Q494" i="34"/>
  <c r="AA494" i="34" s="1"/>
  <c r="CT494" i="34"/>
  <c r="CU494" i="34"/>
  <c r="R494" i="34"/>
  <c r="AB494" i="34" s="1"/>
  <c r="CT493" i="34"/>
  <c r="CU493" i="34"/>
  <c r="X493" i="34"/>
  <c r="AN485" i="34"/>
  <c r="V485" i="34"/>
  <c r="AR484" i="34"/>
  <c r="AO484" i="34"/>
  <c r="AQ481" i="34"/>
  <c r="AT481" i="34"/>
  <c r="AO475" i="34"/>
  <c r="AR475" i="34"/>
  <c r="CT469" i="34"/>
  <c r="CU469" i="34"/>
  <c r="Q469" i="34"/>
  <c r="AA469" i="34" s="1"/>
  <c r="R469" i="34"/>
  <c r="AB469" i="34" s="1"/>
  <c r="W469" i="34"/>
  <c r="AR464" i="34"/>
  <c r="AO464" i="34"/>
  <c r="AN462" i="34"/>
  <c r="AO462" i="34"/>
  <c r="AI447" i="34"/>
  <c r="AJ447" i="34"/>
  <c r="AL444" i="34"/>
  <c r="CS444" i="34" s="1"/>
  <c r="AS444" i="34"/>
  <c r="AQ436" i="34"/>
  <c r="AT436" i="34"/>
  <c r="AV436" i="34"/>
  <c r="AI431" i="34"/>
  <c r="AJ431" i="34"/>
  <c r="CT430" i="34"/>
  <c r="CU430" i="34"/>
  <c r="Q430" i="34"/>
  <c r="AA430" i="34" s="1"/>
  <c r="R430" i="34"/>
  <c r="AB430" i="34" s="1"/>
  <c r="X430" i="34"/>
  <c r="Y430" i="34"/>
  <c r="AQ419" i="34"/>
  <c r="AV419" i="34"/>
  <c r="W412" i="34"/>
  <c r="CT412" i="34"/>
  <c r="CU412" i="34"/>
  <c r="Q412" i="34"/>
  <c r="AA412" i="34" s="1"/>
  <c r="X412" i="34"/>
  <c r="Y412" i="34"/>
  <c r="AO391" i="34"/>
  <c r="AN604" i="34"/>
  <c r="CT603" i="34"/>
  <c r="CU603" i="34"/>
  <c r="BA598" i="34"/>
  <c r="X591" i="34"/>
  <c r="AO590" i="34"/>
  <c r="R588" i="34"/>
  <c r="AB588" i="34" s="1"/>
  <c r="CT588" i="34"/>
  <c r="CU588" i="34"/>
  <c r="W586" i="34"/>
  <c r="CT586" i="34"/>
  <c r="CU586" i="34"/>
  <c r="AO585" i="34"/>
  <c r="AN585" i="34"/>
  <c r="BA581" i="34"/>
  <c r="BA578" i="34"/>
  <c r="X576" i="34"/>
  <c r="AO575" i="34"/>
  <c r="AJ569" i="34"/>
  <c r="X569" i="34"/>
  <c r="AO562" i="34"/>
  <c r="AJ557" i="34"/>
  <c r="X556" i="34"/>
  <c r="AO555" i="34"/>
  <c r="W553" i="34"/>
  <c r="CT553" i="34"/>
  <c r="CU553" i="34"/>
  <c r="W551" i="34"/>
  <c r="CT551" i="34"/>
  <c r="CU551" i="34"/>
  <c r="AO550" i="34"/>
  <c r="R550" i="34"/>
  <c r="AB550" i="34" s="1"/>
  <c r="V550" i="34" s="1"/>
  <c r="CT550" i="34"/>
  <c r="CU550" i="34"/>
  <c r="BA548" i="34"/>
  <c r="AJ548" i="34"/>
  <c r="AJ546" i="34"/>
  <c r="AN543" i="34"/>
  <c r="Y539" i="34"/>
  <c r="AN537" i="34"/>
  <c r="BA535" i="34"/>
  <c r="AN535" i="34"/>
  <c r="AJ533" i="34"/>
  <c r="X525" i="34"/>
  <c r="AO524" i="34"/>
  <c r="W524" i="34"/>
  <c r="CT524" i="34"/>
  <c r="CU524" i="34"/>
  <c r="AN523" i="34"/>
  <c r="AJ519" i="34"/>
  <c r="R511" i="34"/>
  <c r="AB511" i="34" s="1"/>
  <c r="CT511" i="34"/>
  <c r="CU511" i="34"/>
  <c r="AJ508" i="34"/>
  <c r="Y508" i="34"/>
  <c r="AT502" i="34"/>
  <c r="AU502" i="34"/>
  <c r="CT501" i="34"/>
  <c r="CU501" i="34"/>
  <c r="AQ498" i="34"/>
  <c r="CT497" i="34"/>
  <c r="CU497" i="34"/>
  <c r="W497" i="34"/>
  <c r="AN494" i="34"/>
  <c r="AO494" i="34"/>
  <c r="AQ493" i="34"/>
  <c r="AT493" i="34"/>
  <c r="Y493" i="34"/>
  <c r="AU490" i="34"/>
  <c r="AI486" i="34"/>
  <c r="AJ486" i="34"/>
  <c r="Q486" i="34"/>
  <c r="AA486" i="34" s="1"/>
  <c r="V486" i="34" s="1"/>
  <c r="CT486" i="34"/>
  <c r="CU486" i="34"/>
  <c r="X486" i="34"/>
  <c r="AQ484" i="34"/>
  <c r="AT484" i="34"/>
  <c r="AV484" i="34"/>
  <c r="Q474" i="34"/>
  <c r="AA474" i="34" s="1"/>
  <c r="CT474" i="34"/>
  <c r="CU474" i="34"/>
  <c r="R474" i="34"/>
  <c r="AB474" i="34" s="1"/>
  <c r="AI465" i="34"/>
  <c r="AJ465" i="34"/>
  <c r="AU465" i="34" s="1"/>
  <c r="V465" i="34"/>
  <c r="W456" i="34"/>
  <c r="CT456" i="34"/>
  <c r="CU456" i="34"/>
  <c r="R456" i="34"/>
  <c r="AB456" i="34" s="1"/>
  <c r="X456" i="34"/>
  <c r="AI438" i="34"/>
  <c r="AJ438" i="34"/>
  <c r="AQ438" i="34" s="1"/>
  <c r="AR420" i="34"/>
  <c r="AO420" i="34"/>
  <c r="BA407" i="34"/>
  <c r="R562" i="34"/>
  <c r="AB562" i="34" s="1"/>
  <c r="V562" i="34" s="1"/>
  <c r="CT562" i="34"/>
  <c r="CU562" i="34"/>
  <c r="CT548" i="34"/>
  <c r="CU548" i="34"/>
  <c r="AN524" i="34"/>
  <c r="R523" i="34"/>
  <c r="AB523" i="34" s="1"/>
  <c r="V523" i="34" s="1"/>
  <c r="CT523" i="34"/>
  <c r="CU523" i="34"/>
  <c r="Q522" i="34"/>
  <c r="AA522" i="34" s="1"/>
  <c r="CT522" i="34"/>
  <c r="CU522" i="34"/>
  <c r="AN518" i="34"/>
  <c r="CT517" i="34"/>
  <c r="CU517" i="34"/>
  <c r="R506" i="34"/>
  <c r="AB506" i="34" s="1"/>
  <c r="CT506" i="34"/>
  <c r="CU506" i="34"/>
  <c r="W504" i="34"/>
  <c r="CT504" i="34"/>
  <c r="CU504" i="34"/>
  <c r="AV497" i="34"/>
  <c r="AN497" i="34"/>
  <c r="AT494" i="34"/>
  <c r="AU494" i="34"/>
  <c r="AI491" i="34"/>
  <c r="AJ491" i="34"/>
  <c r="AN491" i="34" s="1"/>
  <c r="AS491" i="34" s="1"/>
  <c r="W488" i="34"/>
  <c r="CT488" i="34"/>
  <c r="CU488" i="34"/>
  <c r="X488" i="34"/>
  <c r="AQ487" i="34"/>
  <c r="AV487" i="34"/>
  <c r="AN482" i="34"/>
  <c r="AO482" i="34"/>
  <c r="AT446" i="34"/>
  <c r="AQ446" i="34"/>
  <c r="AU446" i="34"/>
  <c r="AV446" i="34"/>
  <c r="CT446" i="34"/>
  <c r="CU446" i="34"/>
  <c r="Q446" i="34"/>
  <c r="AA446" i="34" s="1"/>
  <c r="R446" i="34"/>
  <c r="AB446" i="34" s="1"/>
  <c r="W446" i="34"/>
  <c r="X446" i="34"/>
  <c r="AQ413" i="34"/>
  <c r="AT413" i="34"/>
  <c r="AU413" i="34"/>
  <c r="AV413" i="34"/>
  <c r="AI400" i="34"/>
  <c r="AJ400" i="34"/>
  <c r="AO389" i="34"/>
  <c r="AR389" i="34"/>
  <c r="AJ384" i="34"/>
  <c r="AI384" i="34"/>
  <c r="AN596" i="34"/>
  <c r="CT595" i="34"/>
  <c r="CU595" i="34"/>
  <c r="BA590" i="34"/>
  <c r="AU581" i="34"/>
  <c r="Y579" i="34"/>
  <c r="BA575" i="34"/>
  <c r="W573" i="34"/>
  <c r="CT572" i="34"/>
  <c r="CU572" i="34"/>
  <c r="CT569" i="34"/>
  <c r="CU569" i="34"/>
  <c r="CT568" i="34"/>
  <c r="CU568" i="34"/>
  <c r="CT564" i="34"/>
  <c r="CU564" i="34"/>
  <c r="AN561" i="34"/>
  <c r="AL561" i="34" s="1"/>
  <c r="CS561" i="34" s="1"/>
  <c r="CT560" i="34"/>
  <c r="CU560" i="34"/>
  <c r="BA555" i="34"/>
  <c r="X548" i="34"/>
  <c r="W545" i="34"/>
  <c r="CT545" i="34"/>
  <c r="CU545" i="34"/>
  <c r="W543" i="34"/>
  <c r="CT543" i="34"/>
  <c r="CU543" i="34"/>
  <c r="R542" i="34"/>
  <c r="AB542" i="34" s="1"/>
  <c r="CT542" i="34"/>
  <c r="CU542" i="34"/>
  <c r="BA540" i="34"/>
  <c r="X538" i="34"/>
  <c r="AU531" i="34"/>
  <c r="CT531" i="34"/>
  <c r="CU531" i="34"/>
  <c r="W529" i="34"/>
  <c r="CT529" i="34"/>
  <c r="CU529" i="34"/>
  <c r="BA524" i="34"/>
  <c r="BA523" i="34"/>
  <c r="Y523" i="34"/>
  <c r="X517" i="34"/>
  <c r="W516" i="34"/>
  <c r="CT516" i="34"/>
  <c r="CU516" i="34"/>
  <c r="X512" i="34"/>
  <c r="X510" i="34"/>
  <c r="CT507" i="34"/>
  <c r="CU507" i="34"/>
  <c r="CT505" i="34"/>
  <c r="CU505" i="34"/>
  <c r="X503" i="34"/>
  <c r="BA502" i="34"/>
  <c r="AR501" i="34"/>
  <c r="X494" i="34"/>
  <c r="BA493" i="34"/>
  <c r="AI488" i="34"/>
  <c r="AJ488" i="34"/>
  <c r="AN488" i="34" s="1"/>
  <c r="AT482" i="34"/>
  <c r="AQ482" i="34"/>
  <c r="AU482" i="34"/>
  <c r="BA481" i="34"/>
  <c r="Y469" i="34"/>
  <c r="W468" i="34"/>
  <c r="CT468" i="34"/>
  <c r="CU468" i="34"/>
  <c r="X468" i="34"/>
  <c r="AO463" i="34"/>
  <c r="AR463" i="34"/>
  <c r="AO449" i="34"/>
  <c r="AR449" i="34"/>
  <c r="AI429" i="34"/>
  <c r="AJ429" i="34"/>
  <c r="AN429" i="34" s="1"/>
  <c r="AR425" i="34"/>
  <c r="AO425" i="34"/>
  <c r="R415" i="34"/>
  <c r="AB415" i="34" s="1"/>
  <c r="CT415" i="34"/>
  <c r="CU415" i="34"/>
  <c r="X415" i="34"/>
  <c r="AT410" i="34"/>
  <c r="AN410" i="34"/>
  <c r="AL410" i="34" s="1"/>
  <c r="CS410" i="34" s="1"/>
  <c r="AV410" i="34"/>
  <c r="AQ408" i="34"/>
  <c r="AT408" i="34"/>
  <c r="AV408" i="34"/>
  <c r="AI307" i="34"/>
  <c r="AJ307" i="34"/>
  <c r="Y562" i="34"/>
  <c r="AV560" i="34"/>
  <c r="W557" i="34"/>
  <c r="CT557" i="34"/>
  <c r="CU557" i="34"/>
  <c r="W555" i="34"/>
  <c r="CT555" i="34"/>
  <c r="CU555" i="34"/>
  <c r="AN554" i="34"/>
  <c r="R554" i="34"/>
  <c r="AB554" i="34" s="1"/>
  <c r="CT554" i="34"/>
  <c r="CU554" i="34"/>
  <c r="W548" i="34"/>
  <c r="AN547" i="34"/>
  <c r="CT540" i="34"/>
  <c r="CU540" i="34"/>
  <c r="CT535" i="34"/>
  <c r="CU535" i="34"/>
  <c r="W533" i="34"/>
  <c r="CT533" i="34"/>
  <c r="CU533" i="34"/>
  <c r="AT531" i="34"/>
  <c r="Q528" i="34"/>
  <c r="AA528" i="34" s="1"/>
  <c r="V528" i="34" s="1"/>
  <c r="CT528" i="34"/>
  <c r="CU528" i="34"/>
  <c r="AN527" i="34"/>
  <c r="X523" i="34"/>
  <c r="AV517" i="34"/>
  <c r="W517" i="34"/>
  <c r="AN516" i="34"/>
  <c r="R515" i="34"/>
  <c r="AB515" i="34" s="1"/>
  <c r="V515" i="34" s="1"/>
  <c r="CT515" i="34"/>
  <c r="CU515" i="34"/>
  <c r="Q514" i="34"/>
  <c r="AA514" i="34" s="1"/>
  <c r="CT514" i="34"/>
  <c r="CU514" i="34"/>
  <c r="AT497" i="34"/>
  <c r="AI489" i="34"/>
  <c r="AJ489" i="34"/>
  <c r="R479" i="34"/>
  <c r="AB479" i="34" s="1"/>
  <c r="CT479" i="34"/>
  <c r="CU479" i="34"/>
  <c r="W479" i="34"/>
  <c r="X479" i="34"/>
  <c r="Y479" i="34"/>
  <c r="Q479" i="34"/>
  <c r="AA479" i="34" s="1"/>
  <c r="AI477" i="34"/>
  <c r="AJ477" i="34"/>
  <c r="AN477" i="34" s="1"/>
  <c r="AQ469" i="34"/>
  <c r="AT469" i="34"/>
  <c r="AV469" i="34"/>
  <c r="AI468" i="34"/>
  <c r="AJ468" i="34"/>
  <c r="AN468" i="34" s="1"/>
  <c r="AQ463" i="34"/>
  <c r="AV463" i="34"/>
  <c r="AO461" i="34"/>
  <c r="AR461" i="34"/>
  <c r="AI459" i="34"/>
  <c r="AJ459" i="34"/>
  <c r="AN459" i="34" s="1"/>
  <c r="AS459" i="34" s="1"/>
  <c r="AT458" i="34"/>
  <c r="AQ458" i="34"/>
  <c r="AU458" i="34"/>
  <c r="AV458" i="34"/>
  <c r="AQ451" i="34"/>
  <c r="AT451" i="34"/>
  <c r="AV451" i="34"/>
  <c r="AI441" i="34"/>
  <c r="AJ441" i="34"/>
  <c r="AI415" i="34"/>
  <c r="AJ415" i="34"/>
  <c r="AQ397" i="34"/>
  <c r="AT397" i="34"/>
  <c r="AU397" i="34"/>
  <c r="AV397" i="34"/>
  <c r="CT323" i="34"/>
  <c r="CU323" i="34"/>
  <c r="X323" i="34"/>
  <c r="BA599" i="34"/>
  <c r="V599" i="34"/>
  <c r="W595" i="34"/>
  <c r="AN594" i="34"/>
  <c r="AN588" i="34"/>
  <c r="CT587" i="34"/>
  <c r="CU587" i="34"/>
  <c r="AJ577" i="34"/>
  <c r="Y575" i="34"/>
  <c r="W572" i="34"/>
  <c r="AJ570" i="34"/>
  <c r="X568" i="34"/>
  <c r="AN567" i="34"/>
  <c r="W564" i="34"/>
  <c r="AN563" i="34"/>
  <c r="AJ562" i="34"/>
  <c r="AN562" i="34" s="1"/>
  <c r="X562" i="34"/>
  <c r="W560" i="34"/>
  <c r="AN559" i="34"/>
  <c r="AV558" i="34"/>
  <c r="Y555" i="34"/>
  <c r="CT552" i="34"/>
  <c r="CU552" i="34"/>
  <c r="BA547" i="34"/>
  <c r="X543" i="34"/>
  <c r="Y542" i="34"/>
  <c r="AJ541" i="34"/>
  <c r="AN541" i="34" s="1"/>
  <c r="AV540" i="34"/>
  <c r="X540" i="34"/>
  <c r="W537" i="34"/>
  <c r="CT537" i="34"/>
  <c r="CU537" i="34"/>
  <c r="AN536" i="34"/>
  <c r="X535" i="34"/>
  <c r="Q532" i="34"/>
  <c r="AA532" i="34" s="1"/>
  <c r="V532" i="34" s="1"/>
  <c r="CT532" i="34"/>
  <c r="CU532" i="34"/>
  <c r="W531" i="34"/>
  <c r="R527" i="34"/>
  <c r="AB527" i="34" s="1"/>
  <c r="CT527" i="34"/>
  <c r="CU527" i="34"/>
  <c r="Q526" i="34"/>
  <c r="AA526" i="34" s="1"/>
  <c r="CT526" i="34"/>
  <c r="CU526" i="34"/>
  <c r="AN525" i="34"/>
  <c r="AS525" i="34" s="1"/>
  <c r="AV524" i="34"/>
  <c r="W523" i="34"/>
  <c r="AN522" i="34"/>
  <c r="BA521" i="34"/>
  <c r="AJ521" i="34"/>
  <c r="CT521" i="34"/>
  <c r="CU521" i="34"/>
  <c r="AR519" i="34"/>
  <c r="BA516" i="34"/>
  <c r="Y515" i="34"/>
  <c r="AV511" i="34"/>
  <c r="AO508" i="34"/>
  <c r="W508" i="34"/>
  <c r="CT508" i="34"/>
  <c r="CU508" i="34"/>
  <c r="X508" i="34"/>
  <c r="Y507" i="34"/>
  <c r="BA505" i="34"/>
  <c r="W505" i="34"/>
  <c r="Y504" i="34"/>
  <c r="AN501" i="34"/>
  <c r="BA498" i="34"/>
  <c r="R496" i="34"/>
  <c r="AB496" i="34" s="1"/>
  <c r="CT496" i="34"/>
  <c r="CU496" i="34"/>
  <c r="W492" i="34"/>
  <c r="CT492" i="34"/>
  <c r="CU492" i="34"/>
  <c r="X492" i="34"/>
  <c r="AI490" i="34"/>
  <c r="AV481" i="34"/>
  <c r="AI479" i="34"/>
  <c r="AJ479" i="34"/>
  <c r="R475" i="34"/>
  <c r="AB475" i="34" s="1"/>
  <c r="CT475" i="34"/>
  <c r="CU475" i="34"/>
  <c r="Q475" i="34"/>
  <c r="AA475" i="34" s="1"/>
  <c r="V475" i="34" s="1"/>
  <c r="X475" i="34"/>
  <c r="AT474" i="34"/>
  <c r="AQ474" i="34"/>
  <c r="AU474" i="34"/>
  <c r="AV474" i="34"/>
  <c r="V473" i="34"/>
  <c r="AI466" i="34"/>
  <c r="AJ466" i="34"/>
  <c r="AO430" i="34"/>
  <c r="AR430" i="34"/>
  <c r="AI398" i="34"/>
  <c r="AJ398" i="34"/>
  <c r="AT369" i="34"/>
  <c r="AN369" i="34"/>
  <c r="AS369" i="34" s="1"/>
  <c r="AV369" i="34"/>
  <c r="AN600" i="34"/>
  <c r="CT599" i="34"/>
  <c r="CU599" i="34"/>
  <c r="BA594" i="34"/>
  <c r="R591" i="34"/>
  <c r="AB591" i="34" s="1"/>
  <c r="V591" i="34" s="1"/>
  <c r="X587" i="34"/>
  <c r="AO586" i="34"/>
  <c r="AN583" i="34"/>
  <c r="Q582" i="34"/>
  <c r="AA582" i="34" s="1"/>
  <c r="CT582" i="34"/>
  <c r="CU582" i="34"/>
  <c r="R576" i="34"/>
  <c r="AB576" i="34" s="1"/>
  <c r="V576" i="34" s="1"/>
  <c r="BA567" i="34"/>
  <c r="R566" i="34"/>
  <c r="AB566" i="34" s="1"/>
  <c r="CT566" i="34"/>
  <c r="CU566" i="34"/>
  <c r="BA563" i="34"/>
  <c r="BA559" i="34"/>
  <c r="AT558" i="34"/>
  <c r="AO557" i="34"/>
  <c r="R556" i="34"/>
  <c r="AB556" i="34" s="1"/>
  <c r="V556" i="34" s="1"/>
  <c r="X555" i="34"/>
  <c r="Y554" i="34"/>
  <c r="AJ553" i="34"/>
  <c r="AN553" i="34" s="1"/>
  <c r="X552" i="34"/>
  <c r="AO551" i="34"/>
  <c r="W549" i="34"/>
  <c r="CT549" i="34"/>
  <c r="CU549" i="34"/>
  <c r="W547" i="34"/>
  <c r="CT547" i="34"/>
  <c r="CU547" i="34"/>
  <c r="AO546" i="34"/>
  <c r="R546" i="34"/>
  <c r="AB546" i="34" s="1"/>
  <c r="V546" i="34" s="1"/>
  <c r="CT546" i="34"/>
  <c r="CU546" i="34"/>
  <c r="BA544" i="34"/>
  <c r="AJ544" i="34"/>
  <c r="AT544" i="34" s="1"/>
  <c r="AJ542" i="34"/>
  <c r="X542" i="34"/>
  <c r="W540" i="34"/>
  <c r="AN539" i="34"/>
  <c r="R539" i="34"/>
  <c r="AB539" i="34" s="1"/>
  <c r="V539" i="34" s="1"/>
  <c r="AV538" i="34"/>
  <c r="AV537" i="34"/>
  <c r="Q536" i="34"/>
  <c r="AA536" i="34" s="1"/>
  <c r="V536" i="34" s="1"/>
  <c r="CT536" i="34"/>
  <c r="CU536" i="34"/>
  <c r="W535" i="34"/>
  <c r="AO534" i="34"/>
  <c r="AO533" i="34"/>
  <c r="AN530" i="34"/>
  <c r="R530" i="34"/>
  <c r="AB530" i="34" s="1"/>
  <c r="CT530" i="34"/>
  <c r="CU530" i="34"/>
  <c r="BA528" i="34"/>
  <c r="AJ528" i="34"/>
  <c r="X528" i="34"/>
  <c r="Y527" i="34"/>
  <c r="AO526" i="34"/>
  <c r="R525" i="34"/>
  <c r="AB525" i="34" s="1"/>
  <c r="V525" i="34" s="1"/>
  <c r="X522" i="34"/>
  <c r="X521" i="34"/>
  <c r="AO520" i="34"/>
  <c r="W520" i="34"/>
  <c r="CT520" i="34"/>
  <c r="CU520" i="34"/>
  <c r="X516" i="34"/>
  <c r="AJ515" i="34"/>
  <c r="AN515" i="34" s="1"/>
  <c r="X515" i="34"/>
  <c r="AT511" i="34"/>
  <c r="AN508" i="34"/>
  <c r="AJ507" i="34"/>
  <c r="W507" i="34"/>
  <c r="W506" i="34"/>
  <c r="BA504" i="34"/>
  <c r="R500" i="34"/>
  <c r="AB500" i="34" s="1"/>
  <c r="CT500" i="34"/>
  <c r="CU500" i="34"/>
  <c r="AU496" i="34"/>
  <c r="AV494" i="34"/>
  <c r="AO493" i="34"/>
  <c r="AN493" i="34"/>
  <c r="AS493" i="34" s="1"/>
  <c r="R493" i="34"/>
  <c r="AB493" i="34" s="1"/>
  <c r="V493" i="34" s="1"/>
  <c r="AO488" i="34"/>
  <c r="R487" i="34"/>
  <c r="AB487" i="34" s="1"/>
  <c r="V487" i="34" s="1"/>
  <c r="CT487" i="34"/>
  <c r="CU487" i="34"/>
  <c r="W487" i="34"/>
  <c r="Y487" i="34"/>
  <c r="AN486" i="34"/>
  <c r="AQ483" i="34"/>
  <c r="AN483" i="34"/>
  <c r="AS483" i="34" s="1"/>
  <c r="AV483" i="34"/>
  <c r="BA482" i="34"/>
  <c r="CT481" i="34"/>
  <c r="CU481" i="34"/>
  <c r="R481" i="34"/>
  <c r="AB481" i="34" s="1"/>
  <c r="V481" i="34" s="1"/>
  <c r="X481" i="34"/>
  <c r="AQ476" i="34"/>
  <c r="AT476" i="34"/>
  <c r="AU476" i="34"/>
  <c r="AV476" i="34"/>
  <c r="Y446" i="34"/>
  <c r="V434" i="34"/>
  <c r="AO422" i="34"/>
  <c r="AR422" i="34"/>
  <c r="W413" i="34"/>
  <c r="CT413" i="34"/>
  <c r="CU413" i="34"/>
  <c r="Q413" i="34"/>
  <c r="AA413" i="34" s="1"/>
  <c r="R413" i="34"/>
  <c r="AB413" i="34" s="1"/>
  <c r="X413" i="34"/>
  <c r="Y413" i="34"/>
  <c r="BA408" i="34"/>
  <c r="AQ388" i="34"/>
  <c r="AT388" i="34"/>
  <c r="AU388" i="34"/>
  <c r="AV388" i="34"/>
  <c r="Q374" i="34"/>
  <c r="AA374" i="34" s="1"/>
  <c r="CT374" i="34"/>
  <c r="CU374" i="34"/>
  <c r="X374" i="34"/>
  <c r="AQ329" i="34"/>
  <c r="AT329" i="34"/>
  <c r="AU329" i="34"/>
  <c r="AV329" i="34"/>
  <c r="R455" i="34"/>
  <c r="AB455" i="34" s="1"/>
  <c r="CT455" i="34"/>
  <c r="CU455" i="34"/>
  <c r="Q454" i="34"/>
  <c r="AA454" i="34" s="1"/>
  <c r="CT454" i="34"/>
  <c r="CU454" i="34"/>
  <c r="AN450" i="34"/>
  <c r="AL450" i="34" s="1"/>
  <c r="CS450" i="34" s="1"/>
  <c r="BA449" i="34"/>
  <c r="CT449" i="34"/>
  <c r="CU449" i="34"/>
  <c r="CT440" i="34"/>
  <c r="CU440" i="34"/>
  <c r="BA433" i="34"/>
  <c r="R427" i="34"/>
  <c r="AB427" i="34" s="1"/>
  <c r="CT427" i="34"/>
  <c r="CU427" i="34"/>
  <c r="W425" i="34"/>
  <c r="CT425" i="34"/>
  <c r="CU425" i="34"/>
  <c r="W424" i="34"/>
  <c r="CT424" i="34"/>
  <c r="CU424" i="34"/>
  <c r="BA422" i="34"/>
  <c r="CT410" i="34"/>
  <c r="CU410" i="34"/>
  <c r="R403" i="34"/>
  <c r="AB403" i="34" s="1"/>
  <c r="CT403" i="34"/>
  <c r="CU403" i="34"/>
  <c r="X403" i="34"/>
  <c r="W400" i="34"/>
  <c r="CT400" i="34"/>
  <c r="CU400" i="34"/>
  <c r="Y400" i="34"/>
  <c r="BA396" i="34"/>
  <c r="AN395" i="34"/>
  <c r="AO395" i="34"/>
  <c r="BA388" i="34"/>
  <c r="W384" i="34"/>
  <c r="CT384" i="34"/>
  <c r="CU384" i="34"/>
  <c r="Q384" i="34"/>
  <c r="AA384" i="34" s="1"/>
  <c r="R384" i="34"/>
  <c r="AB384" i="34" s="1"/>
  <c r="AR379" i="34"/>
  <c r="AO379" i="34"/>
  <c r="AI374" i="34"/>
  <c r="AJ374" i="34"/>
  <c r="AN374" i="34" s="1"/>
  <c r="AX374" i="34" s="1"/>
  <c r="Q364" i="34"/>
  <c r="AA364" i="34" s="1"/>
  <c r="CT364" i="34"/>
  <c r="CU364" i="34"/>
  <c r="R364" i="34"/>
  <c r="AB364" i="34" s="1"/>
  <c r="V364" i="34" s="1"/>
  <c r="Y364" i="34"/>
  <c r="AQ336" i="34"/>
  <c r="AN336" i="34"/>
  <c r="AS336" i="34" s="1"/>
  <c r="AV336" i="34"/>
  <c r="AO333" i="34"/>
  <c r="AI323" i="34"/>
  <c r="AJ323" i="34"/>
  <c r="BA487" i="34"/>
  <c r="W480" i="34"/>
  <c r="CT480" i="34"/>
  <c r="CU480" i="34"/>
  <c r="AN474" i="34"/>
  <c r="AL474" i="34" s="1"/>
  <c r="CS474" i="34" s="1"/>
  <c r="R467" i="34"/>
  <c r="AB467" i="34" s="1"/>
  <c r="CT467" i="34"/>
  <c r="CU467" i="34"/>
  <c r="Q466" i="34"/>
  <c r="AA466" i="34" s="1"/>
  <c r="V466" i="34" s="1"/>
  <c r="CT466" i="34"/>
  <c r="CU466" i="34"/>
  <c r="BA462" i="34"/>
  <c r="BA461" i="34"/>
  <c r="CT461" i="34"/>
  <c r="CU461" i="34"/>
  <c r="BA456" i="34"/>
  <c r="BA455" i="34"/>
  <c r="Y455" i="34"/>
  <c r="X449" i="34"/>
  <c r="W448" i="34"/>
  <c r="CT448" i="34"/>
  <c r="CU448" i="34"/>
  <c r="AN447" i="34"/>
  <c r="AV443" i="34"/>
  <c r="AN441" i="34"/>
  <c r="W439" i="34"/>
  <c r="BA437" i="34"/>
  <c r="CT436" i="34"/>
  <c r="CU436" i="34"/>
  <c r="W433" i="34"/>
  <c r="CT433" i="34"/>
  <c r="CU433" i="34"/>
  <c r="AV425" i="34"/>
  <c r="Y425" i="34"/>
  <c r="AN423" i="34"/>
  <c r="CT422" i="34"/>
  <c r="CU422" i="34"/>
  <c r="BA417" i="34"/>
  <c r="X410" i="34"/>
  <c r="R407" i="34"/>
  <c r="AB407" i="34" s="1"/>
  <c r="CT407" i="34"/>
  <c r="CU407" i="34"/>
  <c r="AV405" i="34"/>
  <c r="AQ404" i="34"/>
  <c r="AT404" i="34"/>
  <c r="AN401" i="34"/>
  <c r="AN400" i="34"/>
  <c r="W396" i="34"/>
  <c r="CT396" i="34"/>
  <c r="CU396" i="34"/>
  <c r="Q396" i="34"/>
  <c r="AA396" i="34" s="1"/>
  <c r="Y396" i="34"/>
  <c r="AT393" i="34"/>
  <c r="AQ390" i="34"/>
  <c r="CT385" i="34"/>
  <c r="CU385" i="34"/>
  <c r="Q385" i="34"/>
  <c r="AA385" i="34" s="1"/>
  <c r="V385" i="34" s="1"/>
  <c r="R385" i="34"/>
  <c r="AB385" i="34" s="1"/>
  <c r="W385" i="34"/>
  <c r="W372" i="34"/>
  <c r="CT372" i="34"/>
  <c r="CU372" i="34"/>
  <c r="Q372" i="34"/>
  <c r="AA372" i="34" s="1"/>
  <c r="R372" i="34"/>
  <c r="AB372" i="34" s="1"/>
  <c r="X372" i="34"/>
  <c r="Y372" i="34"/>
  <c r="AI356" i="34"/>
  <c r="AJ356" i="34"/>
  <c r="AI352" i="34"/>
  <c r="AJ352" i="34"/>
  <c r="CT306" i="34"/>
  <c r="CU306" i="34"/>
  <c r="W306" i="34"/>
  <c r="Q306" i="34"/>
  <c r="AA306" i="34" s="1"/>
  <c r="R306" i="34"/>
  <c r="AB306" i="34" s="1"/>
  <c r="X306" i="34"/>
  <c r="Y306" i="34"/>
  <c r="CT473" i="34"/>
  <c r="CU473" i="34"/>
  <c r="W460" i="34"/>
  <c r="CT460" i="34"/>
  <c r="CU460" i="34"/>
  <c r="X455" i="34"/>
  <c r="AV449" i="34"/>
  <c r="W449" i="34"/>
  <c r="R447" i="34"/>
  <c r="AB447" i="34" s="1"/>
  <c r="CT447" i="34"/>
  <c r="CU447" i="34"/>
  <c r="AU443" i="34"/>
  <c r="CT439" i="34"/>
  <c r="CU439" i="34"/>
  <c r="AU425" i="34"/>
  <c r="X425" i="34"/>
  <c r="Y424" i="34"/>
  <c r="AV422" i="34"/>
  <c r="R419" i="34"/>
  <c r="AB419" i="34" s="1"/>
  <c r="CT419" i="34"/>
  <c r="CU419" i="34"/>
  <c r="W417" i="34"/>
  <c r="CT417" i="34"/>
  <c r="CU417" i="34"/>
  <c r="AN416" i="34"/>
  <c r="W416" i="34"/>
  <c r="CT416" i="34"/>
  <c r="CU416" i="34"/>
  <c r="W410" i="34"/>
  <c r="AU405" i="34"/>
  <c r="W401" i="34"/>
  <c r="CT401" i="34"/>
  <c r="CU401" i="34"/>
  <c r="X401" i="34"/>
  <c r="AQ393" i="34"/>
  <c r="AN393" i="34"/>
  <c r="AN390" i="34"/>
  <c r="AL390" i="34" s="1"/>
  <c r="CS390" i="34" s="1"/>
  <c r="AI389" i="34"/>
  <c r="AJ389" i="34"/>
  <c r="AI347" i="34"/>
  <c r="AJ347" i="34"/>
  <c r="AN347" i="34" s="1"/>
  <c r="CT326" i="34"/>
  <c r="CU326" i="34"/>
  <c r="Q326" i="34"/>
  <c r="AA326" i="34" s="1"/>
  <c r="R326" i="34"/>
  <c r="AB326" i="34" s="1"/>
  <c r="W326" i="34"/>
  <c r="X326" i="34"/>
  <c r="AI322" i="34"/>
  <c r="AJ322" i="34"/>
  <c r="AN322" i="34" s="1"/>
  <c r="AI313" i="34"/>
  <c r="AJ313" i="34"/>
  <c r="W495" i="34"/>
  <c r="R491" i="34"/>
  <c r="AB491" i="34" s="1"/>
  <c r="CT491" i="34"/>
  <c r="CU491" i="34"/>
  <c r="Q490" i="34"/>
  <c r="AA490" i="34" s="1"/>
  <c r="V490" i="34" s="1"/>
  <c r="CT490" i="34"/>
  <c r="CU490" i="34"/>
  <c r="AN489" i="34"/>
  <c r="BA486" i="34"/>
  <c r="BA485" i="34"/>
  <c r="CT485" i="34"/>
  <c r="CU485" i="34"/>
  <c r="BA479" i="34"/>
  <c r="AV475" i="34"/>
  <c r="X473" i="34"/>
  <c r="W472" i="34"/>
  <c r="CT472" i="34"/>
  <c r="CU472" i="34"/>
  <c r="X467" i="34"/>
  <c r="AN466" i="34"/>
  <c r="AU464" i="34"/>
  <c r="AV462" i="34"/>
  <c r="AV461" i="34"/>
  <c r="W461" i="34"/>
  <c r="R459" i="34"/>
  <c r="AB459" i="34" s="1"/>
  <c r="V459" i="34" s="1"/>
  <c r="CT459" i="34"/>
  <c r="CU459" i="34"/>
  <c r="Q458" i="34"/>
  <c r="AA458" i="34" s="1"/>
  <c r="CT458" i="34"/>
  <c r="CU458" i="34"/>
  <c r="AV456" i="34"/>
  <c r="W455" i="34"/>
  <c r="AN454" i="34"/>
  <c r="BA453" i="34"/>
  <c r="CT453" i="34"/>
  <c r="CU453" i="34"/>
  <c r="AV450" i="34"/>
  <c r="BA448" i="34"/>
  <c r="BA447" i="34"/>
  <c r="Y447" i="34"/>
  <c r="W445" i="34"/>
  <c r="CT445" i="34"/>
  <c r="CU445" i="34"/>
  <c r="CT443" i="34"/>
  <c r="CU443" i="34"/>
  <c r="AU433" i="34"/>
  <c r="X433" i="34"/>
  <c r="AO432" i="34"/>
  <c r="W432" i="34"/>
  <c r="CT432" i="34"/>
  <c r="CU432" i="34"/>
  <c r="W429" i="34"/>
  <c r="CT429" i="34"/>
  <c r="CU429" i="34"/>
  <c r="AO428" i="34"/>
  <c r="AN428" i="34"/>
  <c r="W428" i="34"/>
  <c r="CT428" i="34"/>
  <c r="CU428" i="34"/>
  <c r="BA426" i="34"/>
  <c r="AT425" i="34"/>
  <c r="X424" i="34"/>
  <c r="W422" i="34"/>
  <c r="AV420" i="34"/>
  <c r="AV417" i="34"/>
  <c r="Y417" i="34"/>
  <c r="AN415" i="34"/>
  <c r="CT414" i="34"/>
  <c r="CU414" i="34"/>
  <c r="BA409" i="34"/>
  <c r="AT405" i="34"/>
  <c r="AQ401" i="34"/>
  <c r="AU401" i="34"/>
  <c r="X400" i="34"/>
  <c r="BA399" i="34"/>
  <c r="AI399" i="34"/>
  <c r="AJ399" i="34"/>
  <c r="R399" i="34"/>
  <c r="AB399" i="34" s="1"/>
  <c r="CT399" i="34"/>
  <c r="CU399" i="34"/>
  <c r="CT394" i="34"/>
  <c r="CU394" i="34"/>
  <c r="R394" i="34"/>
  <c r="AB394" i="34" s="1"/>
  <c r="V394" i="34" s="1"/>
  <c r="X394" i="34"/>
  <c r="AQ387" i="34"/>
  <c r="AT387" i="34"/>
  <c r="AV387" i="34"/>
  <c r="Y384" i="34"/>
  <c r="BA383" i="34"/>
  <c r="AI365" i="34"/>
  <c r="AJ365" i="34"/>
  <c r="AN352" i="34"/>
  <c r="AS352" i="34" s="1"/>
  <c r="AI346" i="34"/>
  <c r="AJ346" i="34"/>
  <c r="AQ334" i="34"/>
  <c r="AT334" i="34"/>
  <c r="AU334" i="34"/>
  <c r="AV334" i="34"/>
  <c r="W319" i="34"/>
  <c r="CT319" i="34"/>
  <c r="CU319" i="34"/>
  <c r="X319" i="34"/>
  <c r="AV317" i="34"/>
  <c r="AQ317" i="34"/>
  <c r="AT317" i="34"/>
  <c r="W315" i="34"/>
  <c r="CT315" i="34"/>
  <c r="CU315" i="34"/>
  <c r="X315" i="34"/>
  <c r="AQ296" i="34"/>
  <c r="AT296" i="34"/>
  <c r="AV296" i="34"/>
  <c r="W484" i="34"/>
  <c r="CT484" i="34"/>
  <c r="CU484" i="34"/>
  <c r="AN478" i="34"/>
  <c r="AL478" i="34" s="1"/>
  <c r="CS478" i="34" s="1"/>
  <c r="V477" i="34"/>
  <c r="AV473" i="34"/>
  <c r="W473" i="34"/>
  <c r="R471" i="34"/>
  <c r="AB471" i="34" s="1"/>
  <c r="V471" i="34" s="1"/>
  <c r="CT471" i="34"/>
  <c r="CU471" i="34"/>
  <c r="Q470" i="34"/>
  <c r="AA470" i="34" s="1"/>
  <c r="V470" i="34" s="1"/>
  <c r="CT470" i="34"/>
  <c r="CU470" i="34"/>
  <c r="AN469" i="34"/>
  <c r="W467" i="34"/>
  <c r="X466" i="34"/>
  <c r="CT465" i="34"/>
  <c r="CU465" i="34"/>
  <c r="AT464" i="34"/>
  <c r="AU462" i="34"/>
  <c r="AT461" i="34"/>
  <c r="AU456" i="34"/>
  <c r="AV455" i="34"/>
  <c r="AJ454" i="34"/>
  <c r="X454" i="34"/>
  <c r="W452" i="34"/>
  <c r="CT452" i="34"/>
  <c r="CU452" i="34"/>
  <c r="AN451" i="34"/>
  <c r="AU450" i="34"/>
  <c r="AJ448" i="34"/>
  <c r="AN448" i="34" s="1"/>
  <c r="X448" i="34"/>
  <c r="X447" i="34"/>
  <c r="AJ445" i="34"/>
  <c r="AN445" i="34" s="1"/>
  <c r="CT444" i="34"/>
  <c r="CU444" i="34"/>
  <c r="AQ443" i="34"/>
  <c r="V442" i="34"/>
  <c r="W441" i="34"/>
  <c r="CT441" i="34"/>
  <c r="CU441" i="34"/>
  <c r="AJ437" i="34"/>
  <c r="AN436" i="34"/>
  <c r="AP436" i="34" s="1"/>
  <c r="CT435" i="34"/>
  <c r="CU435" i="34"/>
  <c r="W430" i="34"/>
  <c r="X427" i="34"/>
  <c r="CT426" i="34"/>
  <c r="CU426" i="34"/>
  <c r="AT420" i="34"/>
  <c r="AU417" i="34"/>
  <c r="X417" i="34"/>
  <c r="Y416" i="34"/>
  <c r="R411" i="34"/>
  <c r="AB411" i="34" s="1"/>
  <c r="CT411" i="34"/>
  <c r="CU411" i="34"/>
  <c r="AJ409" i="34"/>
  <c r="W409" i="34"/>
  <c r="CT409" i="34"/>
  <c r="CU409" i="34"/>
  <c r="AN408" i="34"/>
  <c r="W408" i="34"/>
  <c r="CT408" i="34"/>
  <c r="CU408" i="34"/>
  <c r="CT406" i="34"/>
  <c r="CU406" i="34"/>
  <c r="Y401" i="34"/>
  <c r="CT398" i="34"/>
  <c r="CU398" i="34"/>
  <c r="X398" i="34"/>
  <c r="AR393" i="34"/>
  <c r="AO393" i="34"/>
  <c r="AO390" i="34"/>
  <c r="AR390" i="34"/>
  <c r="X384" i="34"/>
  <c r="V376" i="34"/>
  <c r="AQ367" i="34"/>
  <c r="AT367" i="34"/>
  <c r="AV367" i="34"/>
  <c r="CT355" i="34"/>
  <c r="CU355" i="34"/>
  <c r="Q355" i="34"/>
  <c r="AA355" i="34" s="1"/>
  <c r="R355" i="34"/>
  <c r="AB355" i="34" s="1"/>
  <c r="W355" i="34"/>
  <c r="X355" i="34"/>
  <c r="AI339" i="34"/>
  <c r="AJ339" i="34"/>
  <c r="AQ324" i="34"/>
  <c r="AT324" i="34"/>
  <c r="AV324" i="34"/>
  <c r="AI319" i="34"/>
  <c r="AJ319" i="34"/>
  <c r="AI315" i="34"/>
  <c r="AJ315" i="34"/>
  <c r="AN315" i="34" s="1"/>
  <c r="R495" i="34"/>
  <c r="AB495" i="34" s="1"/>
  <c r="CT495" i="34"/>
  <c r="CU495" i="34"/>
  <c r="AN490" i="34"/>
  <c r="AR487" i="34"/>
  <c r="R483" i="34"/>
  <c r="AB483" i="34" s="1"/>
  <c r="CT483" i="34"/>
  <c r="CU483" i="34"/>
  <c r="Q482" i="34"/>
  <c r="AA482" i="34" s="1"/>
  <c r="V482" i="34" s="1"/>
  <c r="CT482" i="34"/>
  <c r="CU482" i="34"/>
  <c r="AN481" i="34"/>
  <c r="AJ480" i="34"/>
  <c r="X480" i="34"/>
  <c r="BA478" i="34"/>
  <c r="AJ478" i="34"/>
  <c r="BA477" i="34"/>
  <c r="CT477" i="34"/>
  <c r="CU477" i="34"/>
  <c r="AT473" i="34"/>
  <c r="AN472" i="34"/>
  <c r="Y471" i="34"/>
  <c r="X465" i="34"/>
  <c r="W464" i="34"/>
  <c r="CT464" i="34"/>
  <c r="CU464" i="34"/>
  <c r="AQ462" i="34"/>
  <c r="AJ460" i="34"/>
  <c r="X460" i="34"/>
  <c r="AT456" i="34"/>
  <c r="AT455" i="34"/>
  <c r="AN452" i="34"/>
  <c r="R451" i="34"/>
  <c r="AB451" i="34" s="1"/>
  <c r="V451" i="34" s="1"/>
  <c r="CT451" i="34"/>
  <c r="CU451" i="34"/>
  <c r="AQ450" i="34"/>
  <c r="Q450" i="34"/>
  <c r="AA450" i="34" s="1"/>
  <c r="CT450" i="34"/>
  <c r="CU450" i="34"/>
  <c r="AN449" i="34"/>
  <c r="AS449" i="34" s="1"/>
  <c r="W447" i="34"/>
  <c r="AN446" i="34"/>
  <c r="AN443" i="34"/>
  <c r="AS443" i="34" s="1"/>
  <c r="AJ442" i="34"/>
  <c r="CT442" i="34"/>
  <c r="CU442" i="34"/>
  <c r="X441" i="34"/>
  <c r="CT438" i="34"/>
  <c r="CU438" i="34"/>
  <c r="W437" i="34"/>
  <c r="CT437" i="34"/>
  <c r="CU437" i="34"/>
  <c r="AJ434" i="34"/>
  <c r="CT434" i="34"/>
  <c r="CU434" i="34"/>
  <c r="AJ427" i="34"/>
  <c r="AN427" i="34" s="1"/>
  <c r="X426" i="34"/>
  <c r="R423" i="34"/>
  <c r="AB423" i="34" s="1"/>
  <c r="CT423" i="34"/>
  <c r="CU423" i="34"/>
  <c r="AN422" i="34"/>
  <c r="AL422" i="34" s="1"/>
  <c r="CS422" i="34" s="1"/>
  <c r="AJ421" i="34"/>
  <c r="AN421" i="34" s="1"/>
  <c r="W421" i="34"/>
  <c r="CT421" i="34"/>
  <c r="CU421" i="34"/>
  <c r="AN420" i="34"/>
  <c r="W420" i="34"/>
  <c r="CT420" i="34"/>
  <c r="CU420" i="34"/>
  <c r="BA418" i="34"/>
  <c r="AJ418" i="34"/>
  <c r="V418" i="34"/>
  <c r="AT417" i="34"/>
  <c r="AJ416" i="34"/>
  <c r="X416" i="34"/>
  <c r="AR414" i="34"/>
  <c r="AN413" i="34"/>
  <c r="AV412" i="34"/>
  <c r="Y409" i="34"/>
  <c r="AN407" i="34"/>
  <c r="X407" i="34"/>
  <c r="X406" i="34"/>
  <c r="AV404" i="34"/>
  <c r="W404" i="34"/>
  <c r="CT404" i="34"/>
  <c r="CU404" i="34"/>
  <c r="Q404" i="34"/>
  <c r="AA404" i="34" s="1"/>
  <c r="BA400" i="34"/>
  <c r="Y398" i="34"/>
  <c r="AN397" i="34"/>
  <c r="W397" i="34"/>
  <c r="CT397" i="34"/>
  <c r="CU397" i="34"/>
  <c r="Q397" i="34"/>
  <c r="AA397" i="34" s="1"/>
  <c r="V397" i="34" s="1"/>
  <c r="X397" i="34"/>
  <c r="X396" i="34"/>
  <c r="AJ394" i="34"/>
  <c r="AI393" i="34"/>
  <c r="BA392" i="34"/>
  <c r="AI390" i="34"/>
  <c r="AN388" i="34"/>
  <c r="Q387" i="34"/>
  <c r="AA387" i="34" s="1"/>
  <c r="CT387" i="34"/>
  <c r="CU387" i="34"/>
  <c r="AT378" i="34"/>
  <c r="AV378" i="34"/>
  <c r="AQ372" i="34"/>
  <c r="AT372" i="34"/>
  <c r="AU372" i="34"/>
  <c r="AV372" i="34"/>
  <c r="R371" i="34"/>
  <c r="AB371" i="34" s="1"/>
  <c r="CT371" i="34"/>
  <c r="CU371" i="34"/>
  <c r="Q371" i="34"/>
  <c r="AA371" i="34" s="1"/>
  <c r="X371" i="34"/>
  <c r="Y371" i="34"/>
  <c r="AO340" i="34"/>
  <c r="AR340" i="34"/>
  <c r="AI304" i="34"/>
  <c r="AJ304" i="34"/>
  <c r="AN304" i="34" s="1"/>
  <c r="AT290" i="34"/>
  <c r="AQ290" i="34"/>
  <c r="AU290" i="34"/>
  <c r="AV290" i="34"/>
  <c r="CT509" i="34"/>
  <c r="CU509" i="34"/>
  <c r="AN507" i="34"/>
  <c r="W503" i="34"/>
  <c r="X502" i="34"/>
  <c r="CT502" i="34"/>
  <c r="CU502" i="34"/>
  <c r="BA500" i="34"/>
  <c r="R499" i="34"/>
  <c r="AB499" i="34" s="1"/>
  <c r="CT499" i="34"/>
  <c r="CU499" i="34"/>
  <c r="W491" i="34"/>
  <c r="BA490" i="34"/>
  <c r="X490" i="34"/>
  <c r="BA489" i="34"/>
  <c r="CT489" i="34"/>
  <c r="CU489" i="34"/>
  <c r="AT485" i="34"/>
  <c r="AN484" i="34"/>
  <c r="AX484" i="34" s="1"/>
  <c r="BA483" i="34"/>
  <c r="Y483" i="34"/>
  <c r="X477" i="34"/>
  <c r="W476" i="34"/>
  <c r="CT476" i="34"/>
  <c r="CU476" i="34"/>
  <c r="AN475" i="34"/>
  <c r="AS475" i="34" s="1"/>
  <c r="AJ471" i="34"/>
  <c r="X471" i="34"/>
  <c r="AN470" i="34"/>
  <c r="W465" i="34"/>
  <c r="R463" i="34"/>
  <c r="AB463" i="34" s="1"/>
  <c r="CT463" i="34"/>
  <c r="CU463" i="34"/>
  <c r="Q462" i="34"/>
  <c r="AA462" i="34" s="1"/>
  <c r="CT462" i="34"/>
  <c r="CU462" i="34"/>
  <c r="AN461" i="34"/>
  <c r="W459" i="34"/>
  <c r="AN458" i="34"/>
  <c r="BA457" i="34"/>
  <c r="AJ457" i="34"/>
  <c r="CT457" i="34"/>
  <c r="CU457" i="34"/>
  <c r="BA452" i="34"/>
  <c r="BA451" i="34"/>
  <c r="Y451" i="34"/>
  <c r="AO450" i="34"/>
  <c r="R449" i="34"/>
  <c r="AB449" i="34" s="1"/>
  <c r="V449" i="34" s="1"/>
  <c r="Y445" i="34"/>
  <c r="Y444" i="34"/>
  <c r="BA442" i="34"/>
  <c r="X442" i="34"/>
  <c r="V441" i="34"/>
  <c r="AJ440" i="34"/>
  <c r="AN440" i="34" s="1"/>
  <c r="AP440" i="34" s="1"/>
  <c r="AR439" i="34"/>
  <c r="X438" i="34"/>
  <c r="X437" i="34"/>
  <c r="Y434" i="34"/>
  <c r="AO433" i="34"/>
  <c r="AJ432" i="34"/>
  <c r="AN432" i="34" s="1"/>
  <c r="X432" i="34"/>
  <c r="AJ428" i="34"/>
  <c r="X428" i="34"/>
  <c r="W426" i="34"/>
  <c r="AN425" i="34"/>
  <c r="R425" i="34"/>
  <c r="AB425" i="34" s="1"/>
  <c r="AV424" i="34"/>
  <c r="AV423" i="34"/>
  <c r="Y421" i="34"/>
  <c r="AN419" i="34"/>
  <c r="X419" i="34"/>
  <c r="CT418" i="34"/>
  <c r="CU418" i="34"/>
  <c r="BA413" i="34"/>
  <c r="AT412" i="34"/>
  <c r="AO411" i="34"/>
  <c r="R410" i="34"/>
  <c r="AB410" i="34" s="1"/>
  <c r="V410" i="34" s="1"/>
  <c r="X409" i="34"/>
  <c r="Y408" i="34"/>
  <c r="AJ407" i="34"/>
  <c r="AV406" i="34"/>
  <c r="W406" i="34"/>
  <c r="AN405" i="34"/>
  <c r="AO404" i="34"/>
  <c r="AN404" i="34"/>
  <c r="AJ403" i="34"/>
  <c r="AV401" i="34"/>
  <c r="AO399" i="34"/>
  <c r="BA398" i="34"/>
  <c r="W398" i="34"/>
  <c r="AJ396" i="34"/>
  <c r="AN396" i="34" s="1"/>
  <c r="W394" i="34"/>
  <c r="BA393" i="34"/>
  <c r="AI354" i="34"/>
  <c r="AJ354" i="34"/>
  <c r="Q344" i="34"/>
  <c r="AA344" i="34" s="1"/>
  <c r="CT344" i="34"/>
  <c r="CU344" i="34"/>
  <c r="R344" i="34"/>
  <c r="AB344" i="34" s="1"/>
  <c r="W344" i="34"/>
  <c r="X344" i="34"/>
  <c r="R338" i="34"/>
  <c r="AB338" i="34" s="1"/>
  <c r="CT338" i="34"/>
  <c r="CU338" i="34"/>
  <c r="Q338" i="34"/>
  <c r="AA338" i="34" s="1"/>
  <c r="X338" i="34"/>
  <c r="Y338" i="34"/>
  <c r="Y326" i="34"/>
  <c r="R391" i="34"/>
  <c r="AB391" i="34" s="1"/>
  <c r="CT391" i="34"/>
  <c r="CU391" i="34"/>
  <c r="R390" i="34"/>
  <c r="AB390" i="34" s="1"/>
  <c r="CT390" i="34"/>
  <c r="CU390" i="34"/>
  <c r="AN389" i="34"/>
  <c r="W381" i="34"/>
  <c r="W377" i="34"/>
  <c r="AN370" i="34"/>
  <c r="CT369" i="34"/>
  <c r="CU369" i="34"/>
  <c r="AQ368" i="34"/>
  <c r="BA364" i="34"/>
  <c r="AQ363" i="34"/>
  <c r="AU358" i="34"/>
  <c r="AQ343" i="34"/>
  <c r="R342" i="34"/>
  <c r="AB342" i="34" s="1"/>
  <c r="CT342" i="34"/>
  <c r="CU342" i="34"/>
  <c r="BA340" i="34"/>
  <c r="AJ340" i="34"/>
  <c r="X340" i="34"/>
  <c r="AN337" i="34"/>
  <c r="BA335" i="34"/>
  <c r="Y334" i="34"/>
  <c r="AJ333" i="34"/>
  <c r="AN333" i="34" s="1"/>
  <c r="Q332" i="34"/>
  <c r="AA332" i="34" s="1"/>
  <c r="CT332" i="34"/>
  <c r="CU332" i="34"/>
  <c r="W329" i="34"/>
  <c r="CT329" i="34"/>
  <c r="CU329" i="34"/>
  <c r="AU326" i="34"/>
  <c r="AO325" i="34"/>
  <c r="BA321" i="34"/>
  <c r="W313" i="34"/>
  <c r="CT313" i="34"/>
  <c r="CU313" i="34"/>
  <c r="Q313" i="34"/>
  <c r="AA313" i="34" s="1"/>
  <c r="V313" i="34" s="1"/>
  <c r="R313" i="34"/>
  <c r="AB313" i="34" s="1"/>
  <c r="Y313" i="34"/>
  <c r="W311" i="34"/>
  <c r="CT311" i="34"/>
  <c r="CU311" i="34"/>
  <c r="X311" i="34"/>
  <c r="V309" i="34"/>
  <c r="AJ299" i="34"/>
  <c r="Y290" i="34"/>
  <c r="AI289" i="34"/>
  <c r="W280" i="34"/>
  <c r="CT280" i="34"/>
  <c r="CU280" i="34"/>
  <c r="X280" i="34"/>
  <c r="AQ279" i="34"/>
  <c r="AV279" i="34"/>
  <c r="W277" i="34"/>
  <c r="CT277" i="34"/>
  <c r="CU277" i="34"/>
  <c r="Q277" i="34"/>
  <c r="AA277" i="34" s="1"/>
  <c r="R277" i="34"/>
  <c r="AB277" i="34" s="1"/>
  <c r="X277" i="34"/>
  <c r="Y277" i="34"/>
  <c r="AQ276" i="34"/>
  <c r="AT276" i="34"/>
  <c r="AV276" i="34"/>
  <c r="AQ264" i="34"/>
  <c r="AU264" i="34"/>
  <c r="AT264" i="34"/>
  <c r="AV264" i="34"/>
  <c r="Q366" i="34"/>
  <c r="AA366" i="34" s="1"/>
  <c r="CT366" i="34"/>
  <c r="CU366" i="34"/>
  <c r="CT357" i="34"/>
  <c r="CU357" i="34"/>
  <c r="AN354" i="34"/>
  <c r="AN346" i="34"/>
  <c r="R346" i="34"/>
  <c r="AB346" i="34" s="1"/>
  <c r="CT346" i="34"/>
  <c r="CU346" i="34"/>
  <c r="AN341" i="34"/>
  <c r="AN339" i="34"/>
  <c r="AL339" i="34" s="1"/>
  <c r="CS339" i="34" s="1"/>
  <c r="X334" i="34"/>
  <c r="W321" i="34"/>
  <c r="CT321" i="34"/>
  <c r="CU321" i="34"/>
  <c r="R321" i="34"/>
  <c r="AB321" i="34" s="1"/>
  <c r="V321" i="34" s="1"/>
  <c r="AI320" i="34"/>
  <c r="AJ320" i="34"/>
  <c r="AN320" i="34" s="1"/>
  <c r="CT318" i="34"/>
  <c r="CU318" i="34"/>
  <c r="W318" i="34"/>
  <c r="CT314" i="34"/>
  <c r="CU314" i="34"/>
  <c r="W314" i="34"/>
  <c r="AT312" i="34"/>
  <c r="AV312" i="34"/>
  <c r="AQ308" i="34"/>
  <c r="AT308" i="34"/>
  <c r="AT306" i="34"/>
  <c r="AN306" i="34"/>
  <c r="AS306" i="34" s="1"/>
  <c r="AU306" i="34"/>
  <c r="Q303" i="34"/>
  <c r="AA303" i="34" s="1"/>
  <c r="CT303" i="34"/>
  <c r="CU303" i="34"/>
  <c r="W303" i="34"/>
  <c r="X303" i="34"/>
  <c r="CT298" i="34"/>
  <c r="CU298" i="34"/>
  <c r="W298" i="34"/>
  <c r="Q298" i="34"/>
  <c r="AA298" i="34" s="1"/>
  <c r="V298" i="34" s="1"/>
  <c r="W293" i="34"/>
  <c r="CT293" i="34"/>
  <c r="CU293" i="34"/>
  <c r="X293" i="34"/>
  <c r="R293" i="34"/>
  <c r="AB293" i="34" s="1"/>
  <c r="V293" i="34" s="1"/>
  <c r="AO291" i="34"/>
  <c r="AR291" i="34"/>
  <c r="AI280" i="34"/>
  <c r="AJ280" i="34"/>
  <c r="AN280" i="34" s="1"/>
  <c r="AQ277" i="34"/>
  <c r="AT277" i="34"/>
  <c r="AV277" i="34"/>
  <c r="AT273" i="34"/>
  <c r="AU273" i="34"/>
  <c r="W259" i="34"/>
  <c r="CT259" i="34"/>
  <c r="CU259" i="34"/>
  <c r="X259" i="34"/>
  <c r="AT253" i="34"/>
  <c r="AV253" i="34"/>
  <c r="AQ253" i="34"/>
  <c r="AU253" i="34"/>
  <c r="V389" i="34"/>
  <c r="BA384" i="34"/>
  <c r="Q383" i="34"/>
  <c r="AA383" i="34" s="1"/>
  <c r="CT383" i="34"/>
  <c r="CU383" i="34"/>
  <c r="AJ380" i="34"/>
  <c r="AN380" i="34" s="1"/>
  <c r="W380" i="34"/>
  <c r="CT380" i="34"/>
  <c r="CU380" i="34"/>
  <c r="Q378" i="34"/>
  <c r="AA378" i="34" s="1"/>
  <c r="CT378" i="34"/>
  <c r="CU378" i="34"/>
  <c r="AJ376" i="34"/>
  <c r="W376" i="34"/>
  <c r="CT376" i="34"/>
  <c r="CU376" i="34"/>
  <c r="AO375" i="34"/>
  <c r="R375" i="34"/>
  <c r="AB375" i="34" s="1"/>
  <c r="V375" i="34" s="1"/>
  <c r="CT375" i="34"/>
  <c r="CU375" i="34"/>
  <c r="BA373" i="34"/>
  <c r="V373" i="34"/>
  <c r="AR369" i="34"/>
  <c r="AN368" i="34"/>
  <c r="R368" i="34"/>
  <c r="AB368" i="34" s="1"/>
  <c r="V368" i="34" s="1"/>
  <c r="AV364" i="34"/>
  <c r="AN363" i="34"/>
  <c r="W362" i="34"/>
  <c r="CT362" i="34"/>
  <c r="CU362" i="34"/>
  <c r="AV359" i="34"/>
  <c r="CT359" i="34"/>
  <c r="CU359" i="34"/>
  <c r="R358" i="34"/>
  <c r="AB358" i="34" s="1"/>
  <c r="V358" i="34" s="1"/>
  <c r="CT356" i="34"/>
  <c r="CU356" i="34"/>
  <c r="BA354" i="34"/>
  <c r="W354" i="34"/>
  <c r="CT354" i="34"/>
  <c r="CU354" i="34"/>
  <c r="AV351" i="34"/>
  <c r="AN351" i="34"/>
  <c r="R347" i="34"/>
  <c r="AB347" i="34" s="1"/>
  <c r="V347" i="34" s="1"/>
  <c r="AN345" i="34"/>
  <c r="AS345" i="34" s="1"/>
  <c r="BA343" i="34"/>
  <c r="AN343" i="34"/>
  <c r="AJ342" i="34"/>
  <c r="AN342" i="34" s="1"/>
  <c r="R339" i="34"/>
  <c r="AB339" i="34" s="1"/>
  <c r="AV338" i="34"/>
  <c r="AR336" i="34"/>
  <c r="AJ335" i="34"/>
  <c r="AN335" i="34" s="1"/>
  <c r="V335" i="34"/>
  <c r="CT330" i="34"/>
  <c r="CU330" i="34"/>
  <c r="CT327" i="34"/>
  <c r="CU327" i="34"/>
  <c r="BA325" i="34"/>
  <c r="AN325" i="34"/>
  <c r="Q324" i="34"/>
  <c r="AA324" i="34" s="1"/>
  <c r="CT324" i="34"/>
  <c r="CU324" i="34"/>
  <c r="AV321" i="34"/>
  <c r="Y321" i="34"/>
  <c r="R320" i="34"/>
  <c r="AB320" i="34" s="1"/>
  <c r="CT320" i="34"/>
  <c r="CU320" i="34"/>
  <c r="X320" i="34"/>
  <c r="BA318" i="34"/>
  <c r="Y318" i="34"/>
  <c r="BA314" i="34"/>
  <c r="Y314" i="34"/>
  <c r="AN309" i="34"/>
  <c r="AI303" i="34"/>
  <c r="AJ303" i="34"/>
  <c r="AN303" i="34" s="1"/>
  <c r="AN301" i="34"/>
  <c r="AR297" i="34"/>
  <c r="AO297" i="34"/>
  <c r="AT294" i="34"/>
  <c r="AV294" i="34"/>
  <c r="R287" i="34"/>
  <c r="AB287" i="34" s="1"/>
  <c r="CT287" i="34"/>
  <c r="CU287" i="34"/>
  <c r="W287" i="34"/>
  <c r="X287" i="34"/>
  <c r="AN285" i="34"/>
  <c r="AQ281" i="34"/>
  <c r="AT281" i="34"/>
  <c r="AU281" i="34"/>
  <c r="AV281" i="34"/>
  <c r="AO275" i="34"/>
  <c r="AR275" i="34"/>
  <c r="AQ273" i="34"/>
  <c r="BA405" i="34"/>
  <c r="AO397" i="34"/>
  <c r="R395" i="34"/>
  <c r="AB395" i="34" s="1"/>
  <c r="CT395" i="34"/>
  <c r="CU395" i="34"/>
  <c r="W393" i="34"/>
  <c r="CT393" i="34"/>
  <c r="CU393" i="34"/>
  <c r="AO392" i="34"/>
  <c r="AN392" i="34"/>
  <c r="W392" i="34"/>
  <c r="CT392" i="34"/>
  <c r="CU392" i="34"/>
  <c r="BA390" i="34"/>
  <c r="BA389" i="34"/>
  <c r="CT389" i="34"/>
  <c r="CU389" i="34"/>
  <c r="CT386" i="34"/>
  <c r="CU386" i="34"/>
  <c r="AN384" i="34"/>
  <c r="CT382" i="34"/>
  <c r="CU382" i="34"/>
  <c r="Y380" i="34"/>
  <c r="Y376" i="34"/>
  <c r="CT373" i="34"/>
  <c r="CU373" i="34"/>
  <c r="BA368" i="34"/>
  <c r="AU364" i="34"/>
  <c r="AV360" i="34"/>
  <c r="X359" i="34"/>
  <c r="AO358" i="34"/>
  <c r="X357" i="34"/>
  <c r="AJ353" i="34"/>
  <c r="Q352" i="34"/>
  <c r="AA352" i="34" s="1"/>
  <c r="V352" i="34" s="1"/>
  <c r="CT352" i="34"/>
  <c r="CU352" i="34"/>
  <c r="CT350" i="34"/>
  <c r="CU350" i="34"/>
  <c r="AV348" i="34"/>
  <c r="Y346" i="34"/>
  <c r="AJ345" i="34"/>
  <c r="AV344" i="34"/>
  <c r="AU338" i="34"/>
  <c r="CT335" i="34"/>
  <c r="CU335" i="34"/>
  <c r="W333" i="34"/>
  <c r="CT333" i="34"/>
  <c r="CU333" i="34"/>
  <c r="BA331" i="34"/>
  <c r="X330" i="34"/>
  <c r="AO329" i="34"/>
  <c r="AR327" i="34"/>
  <c r="AU321" i="34"/>
  <c r="X321" i="34"/>
  <c r="AO320" i="34"/>
  <c r="AN319" i="34"/>
  <c r="X318" i="34"/>
  <c r="AO316" i="34"/>
  <c r="AN316" i="34"/>
  <c r="R316" i="34"/>
  <c r="AB316" i="34" s="1"/>
  <c r="CT316" i="34"/>
  <c r="CU316" i="34"/>
  <c r="X314" i="34"/>
  <c r="AJ310" i="34"/>
  <c r="AV306" i="34"/>
  <c r="AI305" i="34"/>
  <c r="AJ305" i="34"/>
  <c r="AO298" i="34"/>
  <c r="AR298" i="34"/>
  <c r="Y298" i="34"/>
  <c r="Y297" i="34"/>
  <c r="AQ294" i="34"/>
  <c r="CT294" i="34"/>
  <c r="CU294" i="34"/>
  <c r="Q294" i="34"/>
  <c r="AA294" i="34" s="1"/>
  <c r="R294" i="34"/>
  <c r="AB294" i="34" s="1"/>
  <c r="X294" i="34"/>
  <c r="CT292" i="34"/>
  <c r="CU292" i="34"/>
  <c r="X292" i="34"/>
  <c r="AU277" i="34"/>
  <c r="AR272" i="34"/>
  <c r="AO272" i="34"/>
  <c r="AQ225" i="34"/>
  <c r="AT225" i="34"/>
  <c r="AV225" i="34"/>
  <c r="AN387" i="34"/>
  <c r="AP387" i="34" s="1"/>
  <c r="R381" i="34"/>
  <c r="AB381" i="34" s="1"/>
  <c r="R377" i="34"/>
  <c r="AB377" i="34" s="1"/>
  <c r="V377" i="34" s="1"/>
  <c r="AO372" i="34"/>
  <c r="Q370" i="34"/>
  <c r="AA370" i="34" s="1"/>
  <c r="CT370" i="34"/>
  <c r="CU370" i="34"/>
  <c r="W368" i="34"/>
  <c r="CT368" i="34"/>
  <c r="CU368" i="34"/>
  <c r="AO367" i="34"/>
  <c r="AN367" i="34"/>
  <c r="R367" i="34"/>
  <c r="AB367" i="34" s="1"/>
  <c r="CT367" i="34"/>
  <c r="CU367" i="34"/>
  <c r="V365" i="34"/>
  <c r="AT364" i="34"/>
  <c r="AQ359" i="34"/>
  <c r="W358" i="34"/>
  <c r="CT358" i="34"/>
  <c r="CU358" i="34"/>
  <c r="W357" i="34"/>
  <c r="V351" i="34"/>
  <c r="W348" i="34"/>
  <c r="CT347" i="34"/>
  <c r="CU347" i="34"/>
  <c r="X346" i="34"/>
  <c r="CT339" i="34"/>
  <c r="CU339" i="34"/>
  <c r="AT338" i="34"/>
  <c r="W337" i="34"/>
  <c r="CT337" i="34"/>
  <c r="CU337" i="34"/>
  <c r="V322" i="34"/>
  <c r="AT321" i="34"/>
  <c r="AV318" i="34"/>
  <c r="W317" i="34"/>
  <c r="CT317" i="34"/>
  <c r="CU317" i="34"/>
  <c r="R317" i="34"/>
  <c r="AB317" i="34" s="1"/>
  <c r="AV314" i="34"/>
  <c r="AT302" i="34"/>
  <c r="AN302" i="34"/>
  <c r="AS302" i="34" s="1"/>
  <c r="AU302" i="34"/>
  <c r="X298" i="34"/>
  <c r="AO296" i="34"/>
  <c r="AN296" i="34"/>
  <c r="AP296" i="34" s="1"/>
  <c r="AN294" i="34"/>
  <c r="AL294" i="34" s="1"/>
  <c r="CS294" i="34" s="1"/>
  <c r="AI292" i="34"/>
  <c r="AJ292" i="34"/>
  <c r="CT274" i="34"/>
  <c r="CU274" i="34"/>
  <c r="W274" i="34"/>
  <c r="X274" i="34"/>
  <c r="Q274" i="34"/>
  <c r="AA274" i="34" s="1"/>
  <c r="V274" i="34" s="1"/>
  <c r="R274" i="34"/>
  <c r="AB274" i="34" s="1"/>
  <c r="AI265" i="34"/>
  <c r="AJ265" i="34"/>
  <c r="AO257" i="34"/>
  <c r="AR257" i="34"/>
  <c r="AQ255" i="34"/>
  <c r="AT255" i="34"/>
  <c r="AU255" i="34"/>
  <c r="AN403" i="34"/>
  <c r="CT402" i="34"/>
  <c r="CU402" i="34"/>
  <c r="BA397" i="34"/>
  <c r="AJ391" i="34"/>
  <c r="AN391" i="34" s="1"/>
  <c r="W388" i="34"/>
  <c r="CT388" i="34"/>
  <c r="CU388" i="34"/>
  <c r="AJ385" i="34"/>
  <c r="AT383" i="34"/>
  <c r="AN383" i="34"/>
  <c r="AP383" i="34" s="1"/>
  <c r="AJ381" i="34"/>
  <c r="AN379" i="34"/>
  <c r="R379" i="34"/>
  <c r="AB379" i="34" s="1"/>
  <c r="CT379" i="34"/>
  <c r="CU379" i="34"/>
  <c r="BA377" i="34"/>
  <c r="AJ377" i="34"/>
  <c r="AJ375" i="34"/>
  <c r="X375" i="34"/>
  <c r="AR373" i="34"/>
  <c r="AN372" i="34"/>
  <c r="AV371" i="34"/>
  <c r="AV370" i="34"/>
  <c r="Y368" i="34"/>
  <c r="X366" i="34"/>
  <c r="CT365" i="34"/>
  <c r="CU365" i="34"/>
  <c r="CT363" i="34"/>
  <c r="CU363" i="34"/>
  <c r="AJ362" i="34"/>
  <c r="CT361" i="34"/>
  <c r="CU361" i="34"/>
  <c r="CT360" i="34"/>
  <c r="CU360" i="34"/>
  <c r="BA358" i="34"/>
  <c r="W356" i="34"/>
  <c r="Y354" i="34"/>
  <c r="W353" i="34"/>
  <c r="CT351" i="34"/>
  <c r="CU351" i="34"/>
  <c r="AJ350" i="34"/>
  <c r="AN350" i="34" s="1"/>
  <c r="AQ348" i="34"/>
  <c r="X347" i="34"/>
  <c r="CT343" i="34"/>
  <c r="CU343" i="34"/>
  <c r="W341" i="34"/>
  <c r="CT341" i="34"/>
  <c r="CU341" i="34"/>
  <c r="X339" i="34"/>
  <c r="AV337" i="34"/>
  <c r="Q336" i="34"/>
  <c r="AA336" i="34" s="1"/>
  <c r="V336" i="34" s="1"/>
  <c r="CT336" i="34"/>
  <c r="CU336" i="34"/>
  <c r="W335" i="34"/>
  <c r="AU331" i="34"/>
  <c r="W331" i="34"/>
  <c r="CT331" i="34"/>
  <c r="CU331" i="34"/>
  <c r="BA329" i="34"/>
  <c r="AN329" i="34"/>
  <c r="Q328" i="34"/>
  <c r="AA328" i="34" s="1"/>
  <c r="CT328" i="34"/>
  <c r="CU328" i="34"/>
  <c r="W325" i="34"/>
  <c r="CT325" i="34"/>
  <c r="CU325" i="34"/>
  <c r="CT322" i="34"/>
  <c r="CU322" i="34"/>
  <c r="Y320" i="34"/>
  <c r="R312" i="34"/>
  <c r="AB312" i="34" s="1"/>
  <c r="V312" i="34" s="1"/>
  <c r="CT312" i="34"/>
  <c r="CU312" i="34"/>
  <c r="Q312" i="34"/>
  <c r="AA312" i="34" s="1"/>
  <c r="AV308" i="34"/>
  <c r="AQ306" i="34"/>
  <c r="AN290" i="34"/>
  <c r="AL290" i="34" s="1"/>
  <c r="CS290" i="34" s="1"/>
  <c r="CT290" i="34"/>
  <c r="CU290" i="34"/>
  <c r="W290" i="34"/>
  <c r="X290" i="34"/>
  <c r="R290" i="34"/>
  <c r="AB290" i="34" s="1"/>
  <c r="AR288" i="34"/>
  <c r="AO288" i="34"/>
  <c r="AT286" i="34"/>
  <c r="AN286" i="34"/>
  <c r="AL286" i="34" s="1"/>
  <c r="CS286" i="34" s="1"/>
  <c r="AU286" i="34"/>
  <c r="AR277" i="34"/>
  <c r="AO277" i="34"/>
  <c r="CT381" i="34"/>
  <c r="CU381" i="34"/>
  <c r="AN378" i="34"/>
  <c r="CT377" i="34"/>
  <c r="CU377" i="34"/>
  <c r="AJ366" i="34"/>
  <c r="AN366" i="34" s="1"/>
  <c r="BA357" i="34"/>
  <c r="AJ355" i="34"/>
  <c r="CT353" i="34"/>
  <c r="CU353" i="34"/>
  <c r="CT349" i="34"/>
  <c r="CU349" i="34"/>
  <c r="Q348" i="34"/>
  <c r="AA348" i="34" s="1"/>
  <c r="V348" i="34" s="1"/>
  <c r="CT348" i="34"/>
  <c r="CU348" i="34"/>
  <c r="W345" i="34"/>
  <c r="CT345" i="34"/>
  <c r="CU345" i="34"/>
  <c r="AN344" i="34"/>
  <c r="AS344" i="34" s="1"/>
  <c r="Q340" i="34"/>
  <c r="AA340" i="34" s="1"/>
  <c r="V340" i="34" s="1"/>
  <c r="CT340" i="34"/>
  <c r="CU340" i="34"/>
  <c r="AN334" i="34"/>
  <c r="R334" i="34"/>
  <c r="AB334" i="34" s="1"/>
  <c r="CT334" i="34"/>
  <c r="CU334" i="34"/>
  <c r="AJ332" i="34"/>
  <c r="W323" i="34"/>
  <c r="AQ316" i="34"/>
  <c r="AV316" i="34"/>
  <c r="AJ311" i="34"/>
  <c r="AU311" i="34" s="1"/>
  <c r="Q307" i="34"/>
  <c r="AA307" i="34" s="1"/>
  <c r="CT307" i="34"/>
  <c r="CU307" i="34"/>
  <c r="W307" i="34"/>
  <c r="X307" i="34"/>
  <c r="AI300" i="34"/>
  <c r="AJ300" i="34"/>
  <c r="AQ297" i="34"/>
  <c r="AV297" i="34"/>
  <c r="W297" i="34"/>
  <c r="CT297" i="34"/>
  <c r="CU297" i="34"/>
  <c r="Q297" i="34"/>
  <c r="AA297" i="34" s="1"/>
  <c r="R297" i="34"/>
  <c r="AB297" i="34" s="1"/>
  <c r="BA293" i="34"/>
  <c r="AI283" i="34"/>
  <c r="AJ283" i="34"/>
  <c r="AI278" i="34"/>
  <c r="AJ278" i="34"/>
  <c r="AN278" i="34" s="1"/>
  <c r="AL278" i="34" s="1"/>
  <c r="CS278" i="34" s="1"/>
  <c r="AI273" i="34"/>
  <c r="AT269" i="34"/>
  <c r="AQ269" i="34"/>
  <c r="AU269" i="34"/>
  <c r="AI260" i="34"/>
  <c r="AJ260" i="34"/>
  <c r="AN260" i="34" s="1"/>
  <c r="AV255" i="34"/>
  <c r="AQ251" i="34"/>
  <c r="AT251" i="34"/>
  <c r="AU251" i="34"/>
  <c r="AV251" i="34"/>
  <c r="AN317" i="34"/>
  <c r="CT310" i="34"/>
  <c r="CU310" i="34"/>
  <c r="AQ309" i="34"/>
  <c r="CT302" i="34"/>
  <c r="CU302" i="34"/>
  <c r="AJ298" i="34"/>
  <c r="R295" i="34"/>
  <c r="AB295" i="34" s="1"/>
  <c r="CT295" i="34"/>
  <c r="CU295" i="34"/>
  <c r="AO293" i="34"/>
  <c r="AJ288" i="34"/>
  <c r="CT286" i="34"/>
  <c r="CU286" i="34"/>
  <c r="AQ285" i="34"/>
  <c r="R283" i="34"/>
  <c r="AB283" i="34" s="1"/>
  <c r="CT283" i="34"/>
  <c r="CU283" i="34"/>
  <c r="W282" i="34"/>
  <c r="AN281" i="34"/>
  <c r="AJ275" i="34"/>
  <c r="AJ272" i="34"/>
  <c r="W268" i="34"/>
  <c r="AT261" i="34"/>
  <c r="AV261" i="34"/>
  <c r="Q261" i="34"/>
  <c r="AA261" i="34" s="1"/>
  <c r="CT261" i="34"/>
  <c r="CU261" i="34"/>
  <c r="X261" i="34"/>
  <c r="R261" i="34"/>
  <c r="AB261" i="34" s="1"/>
  <c r="R260" i="34"/>
  <c r="AB260" i="34" s="1"/>
  <c r="V260" i="34" s="1"/>
  <c r="R256" i="34"/>
  <c r="AB256" i="34" s="1"/>
  <c r="V256" i="34" s="1"/>
  <c r="AJ254" i="34"/>
  <c r="W284" i="34"/>
  <c r="CT284" i="34"/>
  <c r="CU284" i="34"/>
  <c r="W281" i="34"/>
  <c r="CT281" i="34"/>
  <c r="CU281" i="34"/>
  <c r="BA279" i="34"/>
  <c r="W267" i="34"/>
  <c r="CT267" i="34"/>
  <c r="CU267" i="34"/>
  <c r="BA258" i="34"/>
  <c r="AN255" i="34"/>
  <c r="AN253" i="34"/>
  <c r="AL253" i="34" s="1"/>
  <c r="CS253" i="34" s="1"/>
  <c r="AI244" i="34"/>
  <c r="AJ244" i="34"/>
  <c r="AS218" i="34"/>
  <c r="AX218" i="34"/>
  <c r="AP218" i="34"/>
  <c r="R262" i="34"/>
  <c r="AB262" i="34" s="1"/>
  <c r="CT262" i="34"/>
  <c r="CU262" i="34"/>
  <c r="AN261" i="34"/>
  <c r="AL261" i="34" s="1"/>
  <c r="CS261" i="34" s="1"/>
  <c r="CT260" i="34"/>
  <c r="CU260" i="34"/>
  <c r="W260" i="34"/>
  <c r="AN259" i="34"/>
  <c r="CT256" i="34"/>
  <c r="CU256" i="34"/>
  <c r="W256" i="34"/>
  <c r="X256" i="34"/>
  <c r="AI250" i="34"/>
  <c r="AJ250" i="34"/>
  <c r="AO242" i="34"/>
  <c r="AR242" i="34"/>
  <c r="AI240" i="34"/>
  <c r="AJ240" i="34"/>
  <c r="BA309" i="34"/>
  <c r="AN305" i="34"/>
  <c r="BA301" i="34"/>
  <c r="W301" i="34"/>
  <c r="CT301" i="34"/>
  <c r="CU301" i="34"/>
  <c r="AN300" i="34"/>
  <c r="CT300" i="34"/>
  <c r="CU300" i="34"/>
  <c r="R291" i="34"/>
  <c r="AB291" i="34" s="1"/>
  <c r="CT291" i="34"/>
  <c r="CU291" i="34"/>
  <c r="W288" i="34"/>
  <c r="CT288" i="34"/>
  <c r="CU288" i="34"/>
  <c r="BA285" i="34"/>
  <c r="W285" i="34"/>
  <c r="CT285" i="34"/>
  <c r="CU285" i="34"/>
  <c r="BA283" i="34"/>
  <c r="BA282" i="34"/>
  <c r="X281" i="34"/>
  <c r="W272" i="34"/>
  <c r="CT272" i="34"/>
  <c r="CU272" i="34"/>
  <c r="W271" i="34"/>
  <c r="CT271" i="34"/>
  <c r="CU271" i="34"/>
  <c r="AV267" i="34"/>
  <c r="CT266" i="34"/>
  <c r="CU266" i="34"/>
  <c r="Q265" i="34"/>
  <c r="AA265" i="34" s="1"/>
  <c r="V265" i="34" s="1"/>
  <c r="CT265" i="34"/>
  <c r="CU265" i="34"/>
  <c r="Y260" i="34"/>
  <c r="AT257" i="34"/>
  <c r="AV257" i="34"/>
  <c r="Q257" i="34"/>
  <c r="AA257" i="34" s="1"/>
  <c r="CT257" i="34"/>
  <c r="CU257" i="34"/>
  <c r="X257" i="34"/>
  <c r="R257" i="34"/>
  <c r="AB257" i="34" s="1"/>
  <c r="AR255" i="34"/>
  <c r="AO255" i="34"/>
  <c r="AO248" i="34"/>
  <c r="AR248" i="34"/>
  <c r="AQ239" i="34"/>
  <c r="AT239" i="34"/>
  <c r="AU239" i="34"/>
  <c r="AV239" i="34"/>
  <c r="CT237" i="34"/>
  <c r="CU237" i="34"/>
  <c r="R237" i="34"/>
  <c r="AB237" i="34" s="1"/>
  <c r="V237" i="34" s="1"/>
  <c r="W237" i="34"/>
  <c r="X237" i="34"/>
  <c r="AR236" i="34"/>
  <c r="AO236" i="34"/>
  <c r="AT222" i="34"/>
  <c r="AQ222" i="34"/>
  <c r="AU222" i="34"/>
  <c r="W309" i="34"/>
  <c r="CT309" i="34"/>
  <c r="CU309" i="34"/>
  <c r="AN308" i="34"/>
  <c r="R308" i="34"/>
  <c r="AB308" i="34" s="1"/>
  <c r="CT308" i="34"/>
  <c r="CU308" i="34"/>
  <c r="W305" i="34"/>
  <c r="CT305" i="34"/>
  <c r="CU305" i="34"/>
  <c r="R304" i="34"/>
  <c r="AB304" i="34" s="1"/>
  <c r="V304" i="34" s="1"/>
  <c r="CT304" i="34"/>
  <c r="CU304" i="34"/>
  <c r="CT296" i="34"/>
  <c r="CU296" i="34"/>
  <c r="AN289" i="34"/>
  <c r="CT278" i="34"/>
  <c r="CU278" i="34"/>
  <c r="R275" i="34"/>
  <c r="AB275" i="34" s="1"/>
  <c r="CT275" i="34"/>
  <c r="CU275" i="34"/>
  <c r="AQ274" i="34"/>
  <c r="AN273" i="34"/>
  <c r="CT270" i="34"/>
  <c r="CU270" i="34"/>
  <c r="CT269" i="34"/>
  <c r="CU269" i="34"/>
  <c r="R268" i="34"/>
  <c r="AB268" i="34" s="1"/>
  <c r="V268" i="34" s="1"/>
  <c r="AU267" i="34"/>
  <c r="Y267" i="34"/>
  <c r="AN264" i="34"/>
  <c r="X260" i="34"/>
  <c r="AR259" i="34"/>
  <c r="AO259" i="34"/>
  <c r="AV258" i="34"/>
  <c r="Y256" i="34"/>
  <c r="AQ247" i="34"/>
  <c r="AT247" i="34"/>
  <c r="AI243" i="34"/>
  <c r="AJ243" i="34"/>
  <c r="CT243" i="34"/>
  <c r="CU243" i="34"/>
  <c r="AO241" i="34"/>
  <c r="AR241" i="34"/>
  <c r="AQ236" i="34"/>
  <c r="AT236" i="34"/>
  <c r="AN313" i="34"/>
  <c r="AV309" i="34"/>
  <c r="Y309" i="34"/>
  <c r="AN307" i="34"/>
  <c r="BA306" i="34"/>
  <c r="Y305" i="34"/>
  <c r="BA302" i="34"/>
  <c r="X301" i="34"/>
  <c r="X300" i="34"/>
  <c r="CT299" i="34"/>
  <c r="CU299" i="34"/>
  <c r="BA297" i="34"/>
  <c r="AU293" i="34"/>
  <c r="Y293" i="34"/>
  <c r="BA289" i="34"/>
  <c r="W289" i="34"/>
  <c r="CT289" i="34"/>
  <c r="CU289" i="34"/>
  <c r="AN288" i="34"/>
  <c r="BA287" i="34"/>
  <c r="BA286" i="34"/>
  <c r="AV285" i="34"/>
  <c r="X285" i="34"/>
  <c r="X284" i="34"/>
  <c r="AJ282" i="34"/>
  <c r="AR279" i="34"/>
  <c r="X278" i="34"/>
  <c r="W276" i="34"/>
  <c r="CT276" i="34"/>
  <c r="CU276" i="34"/>
  <c r="BA273" i="34"/>
  <c r="W273" i="34"/>
  <c r="CT273" i="34"/>
  <c r="CU273" i="34"/>
  <c r="AN272" i="34"/>
  <c r="BA271" i="34"/>
  <c r="BA270" i="34"/>
  <c r="Y270" i="34"/>
  <c r="AT267" i="34"/>
  <c r="X265" i="34"/>
  <c r="AQ263" i="34"/>
  <c r="X262" i="34"/>
  <c r="AI261" i="34"/>
  <c r="BA259" i="34"/>
  <c r="AI259" i="34"/>
  <c r="AR258" i="34"/>
  <c r="AQ257" i="34"/>
  <c r="AN257" i="34"/>
  <c r="AL257" i="34" s="1"/>
  <c r="CS257" i="34" s="1"/>
  <c r="AJ256" i="34"/>
  <c r="AN256" i="34" s="1"/>
  <c r="BA255" i="34"/>
  <c r="AT249" i="34"/>
  <c r="AV249" i="34"/>
  <c r="AQ249" i="34"/>
  <c r="AV247" i="34"/>
  <c r="AV222" i="34"/>
  <c r="BA313" i="34"/>
  <c r="X309" i="34"/>
  <c r="Y308" i="34"/>
  <c r="X305" i="34"/>
  <c r="Y304" i="34"/>
  <c r="W300" i="34"/>
  <c r="AN297" i="34"/>
  <c r="BA295" i="34"/>
  <c r="X291" i="34"/>
  <c r="AJ287" i="34"/>
  <c r="AJ284" i="34"/>
  <c r="CT282" i="34"/>
  <c r="CU282" i="34"/>
  <c r="R279" i="34"/>
  <c r="AB279" i="34" s="1"/>
  <c r="CT279" i="34"/>
  <c r="CU279" i="34"/>
  <c r="W278" i="34"/>
  <c r="AN277" i="34"/>
  <c r="AJ271" i="34"/>
  <c r="Y271" i="34"/>
  <c r="AJ270" i="34"/>
  <c r="AJ268" i="34"/>
  <c r="CT268" i="34"/>
  <c r="CU268" i="34"/>
  <c r="W265" i="34"/>
  <c r="AJ262" i="34"/>
  <c r="AN262" i="34" s="1"/>
  <c r="W262" i="34"/>
  <c r="R258" i="34"/>
  <c r="AB258" i="34" s="1"/>
  <c r="CT258" i="34"/>
  <c r="CU258" i="34"/>
  <c r="AO252" i="34"/>
  <c r="AR252" i="34"/>
  <c r="AT237" i="34"/>
  <c r="AV237" i="34"/>
  <c r="R235" i="34"/>
  <c r="AB235" i="34" s="1"/>
  <c r="CT235" i="34"/>
  <c r="CU235" i="34"/>
  <c r="X235" i="34"/>
  <c r="Y235" i="34"/>
  <c r="AI230" i="34"/>
  <c r="AJ230" i="34"/>
  <c r="CT218" i="34"/>
  <c r="CU218" i="34"/>
  <c r="R218" i="34"/>
  <c r="AB218" i="34" s="1"/>
  <c r="Q218" i="34"/>
  <c r="AA218" i="34" s="1"/>
  <c r="W218" i="34"/>
  <c r="X218" i="34"/>
  <c r="CT232" i="34"/>
  <c r="CU232" i="34"/>
  <c r="CT221" i="34"/>
  <c r="CU221" i="34"/>
  <c r="AR218" i="34"/>
  <c r="AO218" i="34"/>
  <c r="R254" i="34"/>
  <c r="AB254" i="34" s="1"/>
  <c r="CT254" i="34"/>
  <c r="CU254" i="34"/>
  <c r="AJ252" i="34"/>
  <c r="CT252" i="34"/>
  <c r="CU252" i="34"/>
  <c r="R250" i="34"/>
  <c r="AB250" i="34" s="1"/>
  <c r="CT250" i="34"/>
  <c r="CU250" i="34"/>
  <c r="AJ248" i="34"/>
  <c r="AN248" i="34" s="1"/>
  <c r="CT248" i="34"/>
  <c r="CU248" i="34"/>
  <c r="CT246" i="34"/>
  <c r="CU246" i="34"/>
  <c r="BA244" i="34"/>
  <c r="AN244" i="34"/>
  <c r="AJ241" i="34"/>
  <c r="AN241" i="34" s="1"/>
  <c r="AN240" i="34"/>
  <c r="W236" i="34"/>
  <c r="CT236" i="34"/>
  <c r="CU236" i="34"/>
  <c r="BA230" i="34"/>
  <c r="CT229" i="34"/>
  <c r="CU229" i="34"/>
  <c r="BA227" i="34"/>
  <c r="AJ226" i="34"/>
  <c r="BA223" i="34"/>
  <c r="AI221" i="34"/>
  <c r="AJ221" i="34"/>
  <c r="AN221" i="34" s="1"/>
  <c r="AR219" i="34"/>
  <c r="W255" i="34"/>
  <c r="CT255" i="34"/>
  <c r="CU255" i="34"/>
  <c r="X252" i="34"/>
  <c r="W251" i="34"/>
  <c r="CT251" i="34"/>
  <c r="CU251" i="34"/>
  <c r="X248" i="34"/>
  <c r="W247" i="34"/>
  <c r="CT247" i="34"/>
  <c r="CU247" i="34"/>
  <c r="AN245" i="34"/>
  <c r="AS245" i="34" s="1"/>
  <c r="W244" i="34"/>
  <c r="CT244" i="34"/>
  <c r="CU244" i="34"/>
  <c r="CT241" i="34"/>
  <c r="CU241" i="34"/>
  <c r="V240" i="34"/>
  <c r="CT239" i="34"/>
  <c r="CU239" i="34"/>
  <c r="X236" i="34"/>
  <c r="AN231" i="34"/>
  <c r="AS231" i="34" s="1"/>
  <c r="CT225" i="34"/>
  <c r="CU225" i="34"/>
  <c r="AJ223" i="34"/>
  <c r="AO222" i="34"/>
  <c r="Q220" i="34"/>
  <c r="AA220" i="34" s="1"/>
  <c r="CT220" i="34"/>
  <c r="CU220" i="34"/>
  <c r="AQ219" i="34"/>
  <c r="W266" i="34"/>
  <c r="CT264" i="34"/>
  <c r="CU264" i="34"/>
  <c r="W252" i="34"/>
  <c r="AO251" i="34"/>
  <c r="W248" i="34"/>
  <c r="AO247" i="34"/>
  <c r="AJ246" i="34"/>
  <c r="AN246" i="34" s="1"/>
  <c r="X246" i="34"/>
  <c r="W242" i="34"/>
  <c r="X241" i="34"/>
  <c r="CT240" i="34"/>
  <c r="CU240" i="34"/>
  <c r="V236" i="34"/>
  <c r="AJ235" i="34"/>
  <c r="CT234" i="34"/>
  <c r="CU234" i="34"/>
  <c r="W230" i="34"/>
  <c r="CT230" i="34"/>
  <c r="CU230" i="34"/>
  <c r="AV227" i="34"/>
  <c r="CT227" i="34"/>
  <c r="CU227" i="34"/>
  <c r="AJ224" i="34"/>
  <c r="AV224" i="34" s="1"/>
  <c r="R222" i="34"/>
  <c r="AB222" i="34" s="1"/>
  <c r="V222" i="34" s="1"/>
  <c r="AN219" i="34"/>
  <c r="AS219" i="34" s="1"/>
  <c r="R219" i="34"/>
  <c r="AB219" i="34" s="1"/>
  <c r="V219" i="34" s="1"/>
  <c r="AU218" i="34"/>
  <c r="BA254" i="34"/>
  <c r="X254" i="34"/>
  <c r="Q253" i="34"/>
  <c r="AA253" i="34" s="1"/>
  <c r="V253" i="34" s="1"/>
  <c r="CT253" i="34"/>
  <c r="CU253" i="34"/>
  <c r="AN251" i="34"/>
  <c r="BA250" i="34"/>
  <c r="X250" i="34"/>
  <c r="Q249" i="34"/>
  <c r="AA249" i="34" s="1"/>
  <c r="V249" i="34" s="1"/>
  <c r="CT249" i="34"/>
  <c r="CU249" i="34"/>
  <c r="AN247" i="34"/>
  <c r="AP247" i="34" s="1"/>
  <c r="BA246" i="34"/>
  <c r="W246" i="34"/>
  <c r="X244" i="34"/>
  <c r="CT242" i="34"/>
  <c r="CU242" i="34"/>
  <c r="W241" i="34"/>
  <c r="CT233" i="34"/>
  <c r="CU233" i="34"/>
  <c r="X232" i="34"/>
  <c r="Y229" i="34"/>
  <c r="AU227" i="34"/>
  <c r="AN222" i="34"/>
  <c r="X243" i="34"/>
  <c r="AN239" i="34"/>
  <c r="X238" i="34"/>
  <c r="CT238" i="34"/>
  <c r="CU238" i="34"/>
  <c r="AJ232" i="34"/>
  <c r="AJ229" i="34"/>
  <c r="AO226" i="34"/>
  <c r="W222" i="34"/>
  <c r="CT222" i="34"/>
  <c r="CU222" i="34"/>
  <c r="CT219" i="34"/>
  <c r="CU219" i="34"/>
  <c r="X219" i="34"/>
  <c r="AI217" i="34"/>
  <c r="AJ217" i="34"/>
  <c r="CU263" i="34"/>
  <c r="X255" i="34"/>
  <c r="X253" i="34"/>
  <c r="X251" i="34"/>
  <c r="X249" i="34"/>
  <c r="X247" i="34"/>
  <c r="AV245" i="34"/>
  <c r="CT245" i="34"/>
  <c r="CU245" i="34"/>
  <c r="BA240" i="34"/>
  <c r="AN236" i="34"/>
  <c r="AV234" i="34"/>
  <c r="AU231" i="34"/>
  <c r="CT231" i="34"/>
  <c r="CU231" i="34"/>
  <c r="X229" i="34"/>
  <c r="Q228" i="34"/>
  <c r="AA228" i="34" s="1"/>
  <c r="CT228" i="34"/>
  <c r="CU228" i="34"/>
  <c r="AQ227" i="34"/>
  <c r="W226" i="34"/>
  <c r="CT226" i="34"/>
  <c r="CU226" i="34"/>
  <c r="Q226" i="34"/>
  <c r="AA226" i="34" s="1"/>
  <c r="X225" i="34"/>
  <c r="Q224" i="34"/>
  <c r="AA224" i="34" s="1"/>
  <c r="CT224" i="34"/>
  <c r="CU224" i="34"/>
  <c r="Y222" i="34"/>
  <c r="AO220" i="34"/>
  <c r="AR220" i="34"/>
  <c r="W220" i="34"/>
  <c r="Y219" i="34"/>
  <c r="BA216" i="34"/>
  <c r="Y218" i="34"/>
  <c r="Q216" i="34"/>
  <c r="AA216" i="34" s="1"/>
  <c r="CT216" i="34"/>
  <c r="CU216" i="34"/>
  <c r="BA218" i="34"/>
  <c r="X217" i="34"/>
  <c r="BA226" i="34"/>
  <c r="BA224" i="34"/>
  <c r="CT223" i="34"/>
  <c r="CU223" i="34"/>
  <c r="X221" i="34"/>
  <c r="Y216" i="34"/>
  <c r="CT217" i="34"/>
  <c r="CU217" i="34"/>
  <c r="X216" i="34"/>
  <c r="AS1014" i="34"/>
  <c r="AP1014" i="34"/>
  <c r="AL1014" i="34"/>
  <c r="CS1014" i="34" s="1"/>
  <c r="AX1014" i="34"/>
  <c r="AU1012" i="34"/>
  <c r="AV1012" i="34"/>
  <c r="AQ1012" i="34"/>
  <c r="AN1012" i="34"/>
  <c r="AT1012" i="34"/>
  <c r="AV1014" i="34"/>
  <c r="AT1014" i="34"/>
  <c r="AQ1014" i="34"/>
  <c r="AU1014" i="34"/>
  <c r="AL1011" i="34"/>
  <c r="CS1011" i="34" s="1"/>
  <c r="AP1011" i="34"/>
  <c r="AX1011" i="34"/>
  <c r="AS1011" i="34"/>
  <c r="AS987" i="34"/>
  <c r="AL987" i="34"/>
  <c r="CS987" i="34" s="1"/>
  <c r="AP987" i="34"/>
  <c r="AX987" i="34"/>
  <c r="V987" i="34"/>
  <c r="V1011" i="34"/>
  <c r="AP995" i="34"/>
  <c r="AS994" i="34"/>
  <c r="AL994" i="34"/>
  <c r="CS994" i="34" s="1"/>
  <c r="AP994" i="34"/>
  <c r="AX994" i="34"/>
  <c r="AS1006" i="34"/>
  <c r="AL1006" i="34"/>
  <c r="CS1006" i="34" s="1"/>
  <c r="AP1006" i="34"/>
  <c r="AX1006" i="34"/>
  <c r="AS1003" i="34"/>
  <c r="AL1003" i="34"/>
  <c r="CS1003" i="34" s="1"/>
  <c r="AP1003" i="34"/>
  <c r="AX1003" i="34"/>
  <c r="AS999" i="34"/>
  <c r="AL999" i="34"/>
  <c r="CS999" i="34" s="1"/>
  <c r="AP999" i="34"/>
  <c r="AX999" i="34"/>
  <c r="AS991" i="34"/>
  <c r="AL991" i="34"/>
  <c r="CS991" i="34" s="1"/>
  <c r="AP991" i="34"/>
  <c r="AX991" i="34"/>
  <c r="V991" i="34"/>
  <c r="V982" i="34"/>
  <c r="AO1013" i="34"/>
  <c r="W1013" i="34"/>
  <c r="AJ1009" i="34"/>
  <c r="X1006" i="34"/>
  <c r="AJ1001" i="34"/>
  <c r="AJ997" i="34"/>
  <c r="X994" i="34"/>
  <c r="AJ993" i="34"/>
  <c r="R1013" i="34"/>
  <c r="AB1013" i="34" s="1"/>
  <c r="V1013" i="34" s="1"/>
  <c r="AR1010" i="34"/>
  <c r="AJ1010" i="34"/>
  <c r="AN1010" i="34" s="1"/>
  <c r="AI1014" i="34"/>
  <c r="R1014" i="34"/>
  <c r="AB1014" i="34" s="1"/>
  <c r="Y1013" i="34"/>
  <c r="R1010" i="34"/>
  <c r="AB1010" i="34" s="1"/>
  <c r="V1010" i="34" s="1"/>
  <c r="Y1009" i="34"/>
  <c r="Q1009" i="34"/>
  <c r="AA1009" i="34" s="1"/>
  <c r="AU1006" i="34"/>
  <c r="R1006" i="34"/>
  <c r="AB1006" i="34" s="1"/>
  <c r="Y1005" i="34"/>
  <c r="Q1005" i="34"/>
  <c r="AA1005" i="34" s="1"/>
  <c r="AS1004" i="34"/>
  <c r="AU1002" i="34"/>
  <c r="R1002" i="34"/>
  <c r="AB1002" i="34" s="1"/>
  <c r="Y1001" i="34"/>
  <c r="Q1001" i="34"/>
  <c r="AA1001" i="34" s="1"/>
  <c r="V1001" i="34" s="1"/>
  <c r="AS1000" i="34"/>
  <c r="AU998" i="34"/>
  <c r="R998" i="34"/>
  <c r="AB998" i="34" s="1"/>
  <c r="Y997" i="34"/>
  <c r="Q997" i="34"/>
  <c r="AA997" i="34" s="1"/>
  <c r="V997" i="34" s="1"/>
  <c r="AS996" i="34"/>
  <c r="AU994" i="34"/>
  <c r="R994" i="34"/>
  <c r="AB994" i="34" s="1"/>
  <c r="Y993" i="34"/>
  <c r="Q993" i="34"/>
  <c r="AA993" i="34" s="1"/>
  <c r="V993" i="34" s="1"/>
  <c r="AS992" i="34"/>
  <c r="AU990" i="34"/>
  <c r="R990" i="34"/>
  <c r="AB990" i="34" s="1"/>
  <c r="AT989" i="34"/>
  <c r="Y989" i="34"/>
  <c r="Q989" i="34"/>
  <c r="AA989" i="34" s="1"/>
  <c r="V989" i="34" s="1"/>
  <c r="AU986" i="34"/>
  <c r="R986" i="34"/>
  <c r="AB986" i="34" s="1"/>
  <c r="R985" i="34"/>
  <c r="AB985" i="34" s="1"/>
  <c r="X984" i="34"/>
  <c r="AT982" i="34"/>
  <c r="AN981" i="34"/>
  <c r="X981" i="34"/>
  <c r="AJ980" i="34"/>
  <c r="AN979" i="34"/>
  <c r="Q979" i="34"/>
  <c r="AA979" i="34" s="1"/>
  <c r="V979" i="34" s="1"/>
  <c r="Y979" i="34"/>
  <c r="BA978" i="34"/>
  <c r="AU978" i="34"/>
  <c r="R976" i="34"/>
  <c r="AB976" i="34" s="1"/>
  <c r="V976" i="34" s="1"/>
  <c r="AV974" i="34"/>
  <c r="AO973" i="34"/>
  <c r="Y973" i="34"/>
  <c r="R972" i="34"/>
  <c r="AB972" i="34" s="1"/>
  <c r="Q972" i="34"/>
  <c r="AA972" i="34" s="1"/>
  <c r="Y972" i="34"/>
  <c r="BA971" i="34"/>
  <c r="AX970" i="34"/>
  <c r="X969" i="34"/>
  <c r="AQ967" i="34"/>
  <c r="AN965" i="34"/>
  <c r="W965" i="34"/>
  <c r="R965" i="34"/>
  <c r="AB965" i="34" s="1"/>
  <c r="V965" i="34" s="1"/>
  <c r="AJ960" i="34"/>
  <c r="AU959" i="34"/>
  <c r="AN959" i="34"/>
  <c r="AP958" i="34"/>
  <c r="AX957" i="34"/>
  <c r="AO957" i="34"/>
  <c r="Y957" i="34"/>
  <c r="Y1006" i="34"/>
  <c r="Q1006" i="34"/>
  <c r="AA1006" i="34" s="1"/>
  <c r="Y1002" i="34"/>
  <c r="Q1002" i="34"/>
  <c r="AA1002" i="34" s="1"/>
  <c r="V1002" i="34" s="1"/>
  <c r="Y998" i="34"/>
  <c r="Q998" i="34"/>
  <c r="AA998" i="34" s="1"/>
  <c r="Y994" i="34"/>
  <c r="Q994" i="34"/>
  <c r="AA994" i="34" s="1"/>
  <c r="Y990" i="34"/>
  <c r="Q990" i="34"/>
  <c r="AA990" i="34" s="1"/>
  <c r="Y986" i="34"/>
  <c r="Q986" i="34"/>
  <c r="AA986" i="34" s="1"/>
  <c r="Q985" i="34"/>
  <c r="AA985" i="34" s="1"/>
  <c r="W984" i="34"/>
  <c r="AV983" i="34"/>
  <c r="AQ983" i="34"/>
  <c r="AR979" i="34"/>
  <c r="AT978" i="34"/>
  <c r="AN977" i="34"/>
  <c r="AQ976" i="34"/>
  <c r="AU976" i="34"/>
  <c r="AL975" i="34"/>
  <c r="CS975" i="34" s="1"/>
  <c r="AP975" i="34"/>
  <c r="AX975" i="34"/>
  <c r="Q975" i="34"/>
  <c r="AA975" i="34" s="1"/>
  <c r="V975" i="34" s="1"/>
  <c r="Y975" i="34"/>
  <c r="X973" i="34"/>
  <c r="AQ971" i="34"/>
  <c r="AN969" i="34"/>
  <c r="W969" i="34"/>
  <c r="R969" i="34"/>
  <c r="AB969" i="34" s="1"/>
  <c r="AQ964" i="34"/>
  <c r="AU964" i="34"/>
  <c r="AT964" i="34"/>
  <c r="R960" i="34"/>
  <c r="AB960" i="34" s="1"/>
  <c r="Q960" i="34"/>
  <c r="AA960" i="34" s="1"/>
  <c r="Y960" i="34"/>
  <c r="AS957" i="34"/>
  <c r="X957" i="34"/>
  <c r="AL950" i="34"/>
  <c r="CS950" i="34" s="1"/>
  <c r="AP950" i="34"/>
  <c r="AS946" i="34"/>
  <c r="AL946" i="34"/>
  <c r="CS946" i="34" s="1"/>
  <c r="AP946" i="34"/>
  <c r="AX946" i="34"/>
  <c r="AS942" i="34"/>
  <c r="AL942" i="34"/>
  <c r="CS942" i="34" s="1"/>
  <c r="AP942" i="34"/>
  <c r="AX942" i="34"/>
  <c r="AS938" i="34"/>
  <c r="AL938" i="34"/>
  <c r="CS938" i="34" s="1"/>
  <c r="AP938" i="34"/>
  <c r="AX938" i="34"/>
  <c r="AS934" i="34"/>
  <c r="AL934" i="34"/>
  <c r="CS934" i="34" s="1"/>
  <c r="AP934" i="34"/>
  <c r="AX934" i="34"/>
  <c r="AX930" i="34"/>
  <c r="AS926" i="34"/>
  <c r="AL926" i="34"/>
  <c r="CS926" i="34" s="1"/>
  <c r="AP926" i="34"/>
  <c r="AX926" i="34"/>
  <c r="AS922" i="34"/>
  <c r="AL922" i="34"/>
  <c r="CS922" i="34" s="1"/>
  <c r="AP922" i="34"/>
  <c r="AX922" i="34"/>
  <c r="AS910" i="34"/>
  <c r="AL910" i="34"/>
  <c r="CS910" i="34" s="1"/>
  <c r="AP910" i="34"/>
  <c r="AX910" i="34"/>
  <c r="AS906" i="34"/>
  <c r="AL906" i="34"/>
  <c r="CS906" i="34" s="1"/>
  <c r="AP906" i="34"/>
  <c r="AX906" i="34"/>
  <c r="AX902" i="34"/>
  <c r="AP898" i="34"/>
  <c r="AS890" i="34"/>
  <c r="AL890" i="34"/>
  <c r="CS890" i="34" s="1"/>
  <c r="AP890" i="34"/>
  <c r="AX890" i="34"/>
  <c r="AS886" i="34"/>
  <c r="AL886" i="34"/>
  <c r="CS886" i="34" s="1"/>
  <c r="AP886" i="34"/>
  <c r="AX886" i="34"/>
  <c r="AS882" i="34"/>
  <c r="AL882" i="34"/>
  <c r="CS882" i="34" s="1"/>
  <c r="AP882" i="34"/>
  <c r="AX882" i="34"/>
  <c r="AS874" i="34"/>
  <c r="AL874" i="34"/>
  <c r="CS874" i="34" s="1"/>
  <c r="AP874" i="34"/>
  <c r="AX874" i="34"/>
  <c r="AL866" i="34"/>
  <c r="CS866" i="34" s="1"/>
  <c r="AP866" i="34"/>
  <c r="AL862" i="34"/>
  <c r="CS862" i="34" s="1"/>
  <c r="AP862" i="34"/>
  <c r="AS862" i="34"/>
  <c r="AX862" i="34"/>
  <c r="AI1012" i="34"/>
  <c r="AO1006" i="34"/>
  <c r="AO998" i="34"/>
  <c r="AO994" i="34"/>
  <c r="R984" i="34"/>
  <c r="AB984" i="34" s="1"/>
  <c r="V984" i="34" s="1"/>
  <c r="W973" i="34"/>
  <c r="R973" i="34"/>
  <c r="AB973" i="34" s="1"/>
  <c r="AQ968" i="34"/>
  <c r="AU968" i="34"/>
  <c r="AT968" i="34"/>
  <c r="AL967" i="34"/>
  <c r="CS967" i="34" s="1"/>
  <c r="AP967" i="34"/>
  <c r="AX967" i="34"/>
  <c r="AS967" i="34"/>
  <c r="R964" i="34"/>
  <c r="AB964" i="34" s="1"/>
  <c r="Q964" i="34"/>
  <c r="AA964" i="34" s="1"/>
  <c r="Y964" i="34"/>
  <c r="W957" i="34"/>
  <c r="R957" i="34"/>
  <c r="AB957" i="34" s="1"/>
  <c r="AP953" i="34"/>
  <c r="AX953" i="34"/>
  <c r="AS945" i="34"/>
  <c r="AL945" i="34"/>
  <c r="CS945" i="34" s="1"/>
  <c r="AP945" i="34"/>
  <c r="AX945" i="34"/>
  <c r="AS937" i="34"/>
  <c r="AL937" i="34"/>
  <c r="CS937" i="34" s="1"/>
  <c r="AP937" i="34"/>
  <c r="AX937" i="34"/>
  <c r="AS929" i="34"/>
  <c r="AL929" i="34"/>
  <c r="CS929" i="34" s="1"/>
  <c r="AP929" i="34"/>
  <c r="AX929" i="34"/>
  <c r="AS921" i="34"/>
  <c r="AL921" i="34"/>
  <c r="CS921" i="34" s="1"/>
  <c r="AP921" i="34"/>
  <c r="AX921" i="34"/>
  <c r="AS917" i="34"/>
  <c r="AL917" i="34"/>
  <c r="CS917" i="34" s="1"/>
  <c r="AP917" i="34"/>
  <c r="AX917" i="34"/>
  <c r="AS913" i="34"/>
  <c r="AL913" i="34"/>
  <c r="CS913" i="34" s="1"/>
  <c r="AP913" i="34"/>
  <c r="AX913" i="34"/>
  <c r="AS909" i="34"/>
  <c r="AL909" i="34"/>
  <c r="CS909" i="34" s="1"/>
  <c r="AP909" i="34"/>
  <c r="AX909" i="34"/>
  <c r="AS905" i="34"/>
  <c r="AL905" i="34"/>
  <c r="CS905" i="34" s="1"/>
  <c r="AP905" i="34"/>
  <c r="AX905" i="34"/>
  <c r="AS889" i="34"/>
  <c r="AL889" i="34"/>
  <c r="CS889" i="34" s="1"/>
  <c r="AP889" i="34"/>
  <c r="AX889" i="34"/>
  <c r="AS885" i="34"/>
  <c r="AL885" i="34"/>
  <c r="CS885" i="34" s="1"/>
  <c r="AP885" i="34"/>
  <c r="AX885" i="34"/>
  <c r="AS881" i="34"/>
  <c r="AL881" i="34"/>
  <c r="CS881" i="34" s="1"/>
  <c r="AP881" i="34"/>
  <c r="AX881" i="34"/>
  <c r="AS877" i="34"/>
  <c r="AL877" i="34"/>
  <c r="CS877" i="34" s="1"/>
  <c r="AP877" i="34"/>
  <c r="AX877" i="34"/>
  <c r="V875" i="34"/>
  <c r="V874" i="34"/>
  <c r="AS873" i="34"/>
  <c r="AL873" i="34"/>
  <c r="CS873" i="34" s="1"/>
  <c r="V871" i="34"/>
  <c r="V870" i="34"/>
  <c r="AS869" i="34"/>
  <c r="AL869" i="34"/>
  <c r="CS869" i="34" s="1"/>
  <c r="AP869" i="34"/>
  <c r="AX869" i="34"/>
  <c r="AS856" i="34"/>
  <c r="AX856" i="34"/>
  <c r="AL856" i="34"/>
  <c r="CS856" i="34" s="1"/>
  <c r="AP856" i="34"/>
  <c r="AO1014" i="34"/>
  <c r="AJ1013" i="34"/>
  <c r="W1009" i="34"/>
  <c r="AJ1005" i="34"/>
  <c r="AO1002" i="34"/>
  <c r="V1005" i="34"/>
  <c r="AX1004" i="34"/>
  <c r="AP1004" i="34"/>
  <c r="AX1000" i="34"/>
  <c r="AP1000" i="34"/>
  <c r="AX996" i="34"/>
  <c r="AP996" i="34"/>
  <c r="AX992" i="34"/>
  <c r="AP992" i="34"/>
  <c r="AU989" i="34"/>
  <c r="X985" i="34"/>
  <c r="AJ984" i="34"/>
  <c r="Y984" i="34"/>
  <c r="AN983" i="34"/>
  <c r="Q983" i="34"/>
  <c r="AA983" i="34" s="1"/>
  <c r="V983" i="34" s="1"/>
  <c r="Y983" i="34"/>
  <c r="BA982" i="34"/>
  <c r="R980" i="34"/>
  <c r="AB980" i="34" s="1"/>
  <c r="V980" i="34" s="1"/>
  <c r="AV978" i="34"/>
  <c r="AO977" i="34"/>
  <c r="AV976" i="34"/>
  <c r="W975" i="34"/>
  <c r="AJ972" i="34"/>
  <c r="AU971" i="34"/>
  <c r="AN971" i="34"/>
  <c r="AP970" i="34"/>
  <c r="AO969" i="34"/>
  <c r="Y969" i="34"/>
  <c r="AV968" i="34"/>
  <c r="AN968" i="34"/>
  <c r="R968" i="34"/>
  <c r="AB968" i="34" s="1"/>
  <c r="Q968" i="34"/>
  <c r="AA968" i="34" s="1"/>
  <c r="Y968" i="34"/>
  <c r="BA967" i="34"/>
  <c r="W961" i="34"/>
  <c r="R961" i="34"/>
  <c r="AB961" i="34" s="1"/>
  <c r="V961" i="34" s="1"/>
  <c r="AJ956" i="34"/>
  <c r="V856" i="34"/>
  <c r="Y956" i="34"/>
  <c r="Q956" i="34"/>
  <c r="AA956" i="34" s="1"/>
  <c r="R953" i="34"/>
  <c r="AB953" i="34" s="1"/>
  <c r="AT952" i="34"/>
  <c r="Y952" i="34"/>
  <c r="Q952" i="34"/>
  <c r="AA952" i="34" s="1"/>
  <c r="AS951" i="34"/>
  <c r="R949" i="34"/>
  <c r="AB949" i="34" s="1"/>
  <c r="AT948" i="34"/>
  <c r="Y948" i="34"/>
  <c r="Q948" i="34"/>
  <c r="AA948" i="34" s="1"/>
  <c r="R945" i="34"/>
  <c r="AB945" i="34" s="1"/>
  <c r="AT944" i="34"/>
  <c r="Y944" i="34"/>
  <c r="Q944" i="34"/>
  <c r="AA944" i="34" s="1"/>
  <c r="V944" i="34" s="1"/>
  <c r="R941" i="34"/>
  <c r="AB941" i="34" s="1"/>
  <c r="AT940" i="34"/>
  <c r="Y940" i="34"/>
  <c r="Q940" i="34"/>
  <c r="AA940" i="34" s="1"/>
  <c r="V940" i="34" s="1"/>
  <c r="AS939" i="34"/>
  <c r="R937" i="34"/>
  <c r="AB937" i="34" s="1"/>
  <c r="AT936" i="34"/>
  <c r="Y936" i="34"/>
  <c r="Q936" i="34"/>
  <c r="AA936" i="34" s="1"/>
  <c r="V936" i="34" s="1"/>
  <c r="AS935" i="34"/>
  <c r="R933" i="34"/>
  <c r="AB933" i="34" s="1"/>
  <c r="AT932" i="34"/>
  <c r="Y932" i="34"/>
  <c r="Q932" i="34"/>
  <c r="AA932" i="34" s="1"/>
  <c r="V932" i="34" s="1"/>
  <c r="AS931" i="34"/>
  <c r="R929" i="34"/>
  <c r="AB929" i="34" s="1"/>
  <c r="AT928" i="34"/>
  <c r="Y928" i="34"/>
  <c r="Q928" i="34"/>
  <c r="AA928" i="34" s="1"/>
  <c r="AS927" i="34"/>
  <c r="R925" i="34"/>
  <c r="AB925" i="34" s="1"/>
  <c r="AT924" i="34"/>
  <c r="Y924" i="34"/>
  <c r="Q924" i="34"/>
  <c r="AA924" i="34" s="1"/>
  <c r="R921" i="34"/>
  <c r="AB921" i="34" s="1"/>
  <c r="AT920" i="34"/>
  <c r="Y920" i="34"/>
  <c r="Q920" i="34"/>
  <c r="AA920" i="34" s="1"/>
  <c r="AS919" i="34"/>
  <c r="R917" i="34"/>
  <c r="AB917" i="34" s="1"/>
  <c r="AT916" i="34"/>
  <c r="Y916" i="34"/>
  <c r="Q916" i="34"/>
  <c r="AA916" i="34" s="1"/>
  <c r="V916" i="34" s="1"/>
  <c r="AS915" i="34"/>
  <c r="R913" i="34"/>
  <c r="AB913" i="34" s="1"/>
  <c r="AX912" i="34"/>
  <c r="AT912" i="34"/>
  <c r="AP912" i="34"/>
  <c r="AL912" i="34"/>
  <c r="CS912" i="34" s="1"/>
  <c r="Y912" i="34"/>
  <c r="Q912" i="34"/>
  <c r="AA912" i="34" s="1"/>
  <c r="V912" i="34" s="1"/>
  <c r="AS911" i="34"/>
  <c r="R909" i="34"/>
  <c r="AB909" i="34" s="1"/>
  <c r="AT908" i="34"/>
  <c r="Y908" i="34"/>
  <c r="Q908" i="34"/>
  <c r="AA908" i="34" s="1"/>
  <c r="AS907" i="34"/>
  <c r="R905" i="34"/>
  <c r="AB905" i="34" s="1"/>
  <c r="AT904" i="34"/>
  <c r="Y904" i="34"/>
  <c r="Q904" i="34"/>
  <c r="AA904" i="34" s="1"/>
  <c r="R901" i="34"/>
  <c r="AB901" i="34" s="1"/>
  <c r="AX900" i="34"/>
  <c r="AT900" i="34"/>
  <c r="AP900" i="34"/>
  <c r="AL900" i="34"/>
  <c r="CS900" i="34" s="1"/>
  <c r="Y900" i="34"/>
  <c r="Q900" i="34"/>
  <c r="AA900" i="34" s="1"/>
  <c r="V900" i="34" s="1"/>
  <c r="AS899" i="34"/>
  <c r="R897" i="34"/>
  <c r="AB897" i="34" s="1"/>
  <c r="AX896" i="34"/>
  <c r="AT896" i="34"/>
  <c r="AP896" i="34"/>
  <c r="AL896" i="34"/>
  <c r="CS896" i="34" s="1"/>
  <c r="Y896" i="34"/>
  <c r="Q896" i="34"/>
  <c r="AA896" i="34" s="1"/>
  <c r="V896" i="34" s="1"/>
  <c r="R893" i="34"/>
  <c r="AB893" i="34" s="1"/>
  <c r="AX892" i="34"/>
  <c r="AT892" i="34"/>
  <c r="AP892" i="34"/>
  <c r="AL892" i="34"/>
  <c r="CS892" i="34" s="1"/>
  <c r="Y892" i="34"/>
  <c r="Q892" i="34"/>
  <c r="AA892" i="34" s="1"/>
  <c r="R889" i="34"/>
  <c r="AB889" i="34" s="1"/>
  <c r="AX888" i="34"/>
  <c r="AT888" i="34"/>
  <c r="AP888" i="34"/>
  <c r="AL888" i="34"/>
  <c r="CS888" i="34" s="1"/>
  <c r="Y888" i="34"/>
  <c r="Q888" i="34"/>
  <c r="AA888" i="34" s="1"/>
  <c r="R885" i="34"/>
  <c r="AB885" i="34" s="1"/>
  <c r="AX884" i="34"/>
  <c r="AT884" i="34"/>
  <c r="AP884" i="34"/>
  <c r="AL884" i="34"/>
  <c r="CS884" i="34" s="1"/>
  <c r="Y884" i="34"/>
  <c r="Q884" i="34"/>
  <c r="AA884" i="34" s="1"/>
  <c r="V884" i="34" s="1"/>
  <c r="R881" i="34"/>
  <c r="AB881" i="34" s="1"/>
  <c r="AX880" i="34"/>
  <c r="AT880" i="34"/>
  <c r="AP880" i="34"/>
  <c r="AL880" i="34"/>
  <c r="CS880" i="34" s="1"/>
  <c r="Y880" i="34"/>
  <c r="Q880" i="34"/>
  <c r="AA880" i="34" s="1"/>
  <c r="V880" i="34" s="1"/>
  <c r="R877" i="34"/>
  <c r="AB877" i="34" s="1"/>
  <c r="AX876" i="34"/>
  <c r="AT876" i="34"/>
  <c r="AP876" i="34"/>
  <c r="AL876" i="34"/>
  <c r="CS876" i="34" s="1"/>
  <c r="Y876" i="34"/>
  <c r="Q876" i="34"/>
  <c r="AA876" i="34" s="1"/>
  <c r="R873" i="34"/>
  <c r="AB873" i="34" s="1"/>
  <c r="AX872" i="34"/>
  <c r="AT872" i="34"/>
  <c r="AP872" i="34"/>
  <c r="AL872" i="34"/>
  <c r="CS872" i="34" s="1"/>
  <c r="Y872" i="34"/>
  <c r="Q872" i="34"/>
  <c r="AA872" i="34" s="1"/>
  <c r="R869" i="34"/>
  <c r="AB869" i="34" s="1"/>
  <c r="AX868" i="34"/>
  <c r="AT868" i="34"/>
  <c r="AP868" i="34"/>
  <c r="AL868" i="34"/>
  <c r="CS868" i="34" s="1"/>
  <c r="Y868" i="34"/>
  <c r="Q868" i="34"/>
  <c r="AA868" i="34" s="1"/>
  <c r="V868" i="34" s="1"/>
  <c r="W866" i="34"/>
  <c r="AN863" i="34"/>
  <c r="AQ862" i="34"/>
  <c r="AU862" i="34"/>
  <c r="AN861" i="34"/>
  <c r="Q861" i="34"/>
  <c r="AA861" i="34" s="1"/>
  <c r="Y861" i="34"/>
  <c r="AU860" i="34"/>
  <c r="R858" i="34"/>
  <c r="AB858" i="34" s="1"/>
  <c r="AX855" i="34"/>
  <c r="Q855" i="34"/>
  <c r="AA855" i="34" s="1"/>
  <c r="AV854" i="34"/>
  <c r="AP854" i="34"/>
  <c r="W854" i="34"/>
  <c r="W853" i="34"/>
  <c r="R851" i="34"/>
  <c r="AB851" i="34" s="1"/>
  <c r="AP848" i="34"/>
  <c r="AL848" i="34"/>
  <c r="CS848" i="34" s="1"/>
  <c r="W847" i="34"/>
  <c r="Q847" i="34"/>
  <c r="AA847" i="34" s="1"/>
  <c r="Y847" i="34"/>
  <c r="AO843" i="34"/>
  <c r="AS841" i="34"/>
  <c r="AL841" i="34"/>
  <c r="CS841" i="34" s="1"/>
  <c r="AP841" i="34"/>
  <c r="AX841" i="34"/>
  <c r="AX840" i="34"/>
  <c r="AL840" i="34"/>
  <c r="CS840" i="34" s="1"/>
  <c r="R839" i="34"/>
  <c r="AB839" i="34" s="1"/>
  <c r="W839" i="34"/>
  <c r="Q839" i="34"/>
  <c r="AA839" i="34" s="1"/>
  <c r="Y839" i="34"/>
  <c r="AJ834" i="34"/>
  <c r="AS821" i="34"/>
  <c r="AL821" i="34"/>
  <c r="CS821" i="34" s="1"/>
  <c r="AP821" i="34"/>
  <c r="AX821" i="34"/>
  <c r="AS816" i="34"/>
  <c r="AL816" i="34"/>
  <c r="CS816" i="34" s="1"/>
  <c r="AP816" i="34"/>
  <c r="AX816" i="34"/>
  <c r="AS815" i="34"/>
  <c r="AL815" i="34"/>
  <c r="CS815" i="34" s="1"/>
  <c r="AP815" i="34"/>
  <c r="AX815" i="34"/>
  <c r="AS805" i="34"/>
  <c r="AL805" i="34"/>
  <c r="CS805" i="34" s="1"/>
  <c r="AP805" i="34"/>
  <c r="AX805" i="34"/>
  <c r="AS799" i="34"/>
  <c r="AP799" i="34"/>
  <c r="AX799" i="34"/>
  <c r="AS784" i="34"/>
  <c r="AL784" i="34"/>
  <c r="CS784" i="34" s="1"/>
  <c r="AP784" i="34"/>
  <c r="AX784" i="34"/>
  <c r="AS773" i="34"/>
  <c r="AL773" i="34"/>
  <c r="CS773" i="34" s="1"/>
  <c r="AP773" i="34"/>
  <c r="AX773" i="34"/>
  <c r="AS768" i="34"/>
  <c r="AL768" i="34"/>
  <c r="CS768" i="34" s="1"/>
  <c r="AP768" i="34"/>
  <c r="AX768" i="34"/>
  <c r="AS767" i="34"/>
  <c r="AL767" i="34"/>
  <c r="CS767" i="34" s="1"/>
  <c r="AP767" i="34"/>
  <c r="AX767" i="34"/>
  <c r="AS757" i="34"/>
  <c r="AP757" i="34"/>
  <c r="AX757" i="34"/>
  <c r="AS752" i="34"/>
  <c r="AL752" i="34"/>
  <c r="CS752" i="34" s="1"/>
  <c r="AP752" i="34"/>
  <c r="AX752" i="34"/>
  <c r="AS741" i="34"/>
  <c r="AL741" i="34"/>
  <c r="CS741" i="34" s="1"/>
  <c r="AP741" i="34"/>
  <c r="AX741" i="34"/>
  <c r="V737" i="34"/>
  <c r="AS736" i="34"/>
  <c r="AL736" i="34"/>
  <c r="CS736" i="34" s="1"/>
  <c r="AP736" i="34"/>
  <c r="AX736" i="34"/>
  <c r="AS735" i="34"/>
  <c r="AL735" i="34"/>
  <c r="CS735" i="34" s="1"/>
  <c r="AP735" i="34"/>
  <c r="AX735" i="34"/>
  <c r="Y953" i="34"/>
  <c r="Q953" i="34"/>
  <c r="AA953" i="34" s="1"/>
  <c r="Y949" i="34"/>
  <c r="Q949" i="34"/>
  <c r="AA949" i="34" s="1"/>
  <c r="Y945" i="34"/>
  <c r="Q945" i="34"/>
  <c r="AA945" i="34" s="1"/>
  <c r="Y941" i="34"/>
  <c r="Q941" i="34"/>
  <c r="AA941" i="34" s="1"/>
  <c r="Y937" i="34"/>
  <c r="Q937" i="34"/>
  <c r="AA937" i="34" s="1"/>
  <c r="Y933" i="34"/>
  <c r="Q933" i="34"/>
  <c r="AA933" i="34" s="1"/>
  <c r="V933" i="34" s="1"/>
  <c r="Y929" i="34"/>
  <c r="Q929" i="34"/>
  <c r="AA929" i="34" s="1"/>
  <c r="Y925" i="34"/>
  <c r="Q925" i="34"/>
  <c r="AA925" i="34" s="1"/>
  <c r="Y921" i="34"/>
  <c r="Q921" i="34"/>
  <c r="AA921" i="34" s="1"/>
  <c r="Y917" i="34"/>
  <c r="Q917" i="34"/>
  <c r="AA917" i="34" s="1"/>
  <c r="Y913" i="34"/>
  <c r="Q913" i="34"/>
  <c r="AA913" i="34" s="1"/>
  <c r="Y909" i="34"/>
  <c r="Q909" i="34"/>
  <c r="AA909" i="34" s="1"/>
  <c r="Y905" i="34"/>
  <c r="Q905" i="34"/>
  <c r="AA905" i="34" s="1"/>
  <c r="Y901" i="34"/>
  <c r="Q901" i="34"/>
  <c r="AA901" i="34" s="1"/>
  <c r="Y897" i="34"/>
  <c r="Q897" i="34"/>
  <c r="AA897" i="34" s="1"/>
  <c r="Y893" i="34"/>
  <c r="Q893" i="34"/>
  <c r="AA893" i="34" s="1"/>
  <c r="Y889" i="34"/>
  <c r="Q889" i="34"/>
  <c r="AA889" i="34" s="1"/>
  <c r="Y885" i="34"/>
  <c r="Q885" i="34"/>
  <c r="AA885" i="34" s="1"/>
  <c r="Y881" i="34"/>
  <c r="Q881" i="34"/>
  <c r="AA881" i="34" s="1"/>
  <c r="Y877" i="34"/>
  <c r="Q877" i="34"/>
  <c r="AA877" i="34" s="1"/>
  <c r="Y873" i="34"/>
  <c r="Q873" i="34"/>
  <c r="AA873" i="34" s="1"/>
  <c r="Y869" i="34"/>
  <c r="Q869" i="34"/>
  <c r="AA869" i="34" s="1"/>
  <c r="Q866" i="34"/>
  <c r="AA866" i="34" s="1"/>
  <c r="V866" i="34" s="1"/>
  <c r="AV865" i="34"/>
  <c r="AQ865" i="34"/>
  <c r="AR861" i="34"/>
  <c r="AT860" i="34"/>
  <c r="AN859" i="34"/>
  <c r="AQ858" i="34"/>
  <c r="AU858" i="34"/>
  <c r="Q857" i="34"/>
  <c r="AA857" i="34" s="1"/>
  <c r="Y857" i="34"/>
  <c r="AS855" i="34"/>
  <c r="R854" i="34"/>
  <c r="AB854" i="34" s="1"/>
  <c r="Q851" i="34"/>
  <c r="AA851" i="34" s="1"/>
  <c r="V851" i="34" s="1"/>
  <c r="AL843" i="34"/>
  <c r="CS843" i="34" s="1"/>
  <c r="AP843" i="34"/>
  <c r="AX843" i="34"/>
  <c r="R835" i="34"/>
  <c r="AB835" i="34" s="1"/>
  <c r="W835" i="34"/>
  <c r="Q835" i="34"/>
  <c r="AA835" i="34" s="1"/>
  <c r="Y835" i="34"/>
  <c r="V830" i="34"/>
  <c r="AS829" i="34"/>
  <c r="AL829" i="34"/>
  <c r="CS829" i="34" s="1"/>
  <c r="AP829" i="34"/>
  <c r="AX829" i="34"/>
  <c r="AS825" i="34"/>
  <c r="AL825" i="34"/>
  <c r="CS825" i="34" s="1"/>
  <c r="AP825" i="34"/>
  <c r="AX825" i="34"/>
  <c r="AS817" i="34"/>
  <c r="AL817" i="34"/>
  <c r="CS817" i="34" s="1"/>
  <c r="AP817" i="34"/>
  <c r="AX817" i="34"/>
  <c r="AS812" i="34"/>
  <c r="AL812" i="34"/>
  <c r="CS812" i="34" s="1"/>
  <c r="AS811" i="34"/>
  <c r="AL811" i="34"/>
  <c r="CS811" i="34" s="1"/>
  <c r="AP811" i="34"/>
  <c r="AX811" i="34"/>
  <c r="AS796" i="34"/>
  <c r="AL796" i="34"/>
  <c r="CS796" i="34" s="1"/>
  <c r="AS795" i="34"/>
  <c r="AL795" i="34"/>
  <c r="CS795" i="34" s="1"/>
  <c r="AP795" i="34"/>
  <c r="AX795" i="34"/>
  <c r="AS780" i="34"/>
  <c r="AL780" i="34"/>
  <c r="CS780" i="34" s="1"/>
  <c r="AP780" i="34"/>
  <c r="AX780" i="34"/>
  <c r="AS769" i="34"/>
  <c r="AL769" i="34"/>
  <c r="CS769" i="34" s="1"/>
  <c r="AP763" i="34"/>
  <c r="AP748" i="34"/>
  <c r="AS747" i="34"/>
  <c r="AL747" i="34"/>
  <c r="CS747" i="34" s="1"/>
  <c r="AP737" i="34"/>
  <c r="AS732" i="34"/>
  <c r="AL731" i="34"/>
  <c r="CS731" i="34" s="1"/>
  <c r="AX731" i="34"/>
  <c r="AL725" i="34"/>
  <c r="CS725" i="34" s="1"/>
  <c r="AP725" i="34"/>
  <c r="AX725" i="34"/>
  <c r="AS725" i="34"/>
  <c r="AQ854" i="34"/>
  <c r="AU854" i="34"/>
  <c r="Q853" i="34"/>
  <c r="AA853" i="34" s="1"/>
  <c r="Y853" i="34"/>
  <c r="AQ848" i="34"/>
  <c r="AU848" i="34"/>
  <c r="AJ842" i="34"/>
  <c r="AL839" i="34"/>
  <c r="CS839" i="34" s="1"/>
  <c r="AP839" i="34"/>
  <c r="AX839" i="34"/>
  <c r="AN831" i="34"/>
  <c r="AR831" i="34"/>
  <c r="BA830" i="34"/>
  <c r="AT830" i="34"/>
  <c r="AQ830" i="34"/>
  <c r="AU830" i="34"/>
  <c r="AN827" i="34"/>
  <c r="AR827" i="34"/>
  <c r="AT826" i="34"/>
  <c r="AQ826" i="34"/>
  <c r="AU826" i="34"/>
  <c r="AN823" i="34"/>
  <c r="AR823" i="34"/>
  <c r="AT822" i="34"/>
  <c r="AQ822" i="34"/>
  <c r="AU822" i="34"/>
  <c r="AS813" i="34"/>
  <c r="AL813" i="34"/>
  <c r="CS813" i="34" s="1"/>
  <c r="AP813" i="34"/>
  <c r="AX813" i="34"/>
  <c r="AX808" i="34"/>
  <c r="AS797" i="34"/>
  <c r="AL797" i="34"/>
  <c r="CS797" i="34" s="1"/>
  <c r="AP797" i="34"/>
  <c r="AX797" i="34"/>
  <c r="AL792" i="34"/>
  <c r="CS792" i="34" s="1"/>
  <c r="AP792" i="34"/>
  <c r="AX791" i="34"/>
  <c r="AS781" i="34"/>
  <c r="AL781" i="34"/>
  <c r="CS781" i="34" s="1"/>
  <c r="AP781" i="34"/>
  <c r="AX781" i="34"/>
  <c r="AL775" i="34"/>
  <c r="CS775" i="34" s="1"/>
  <c r="AP775" i="34"/>
  <c r="AS765" i="34"/>
  <c r="AL765" i="34"/>
  <c r="CS765" i="34" s="1"/>
  <c r="AP765" i="34"/>
  <c r="AX765" i="34"/>
  <c r="AS760" i="34"/>
  <c r="AL760" i="34"/>
  <c r="CS760" i="34" s="1"/>
  <c r="AP760" i="34"/>
  <c r="AX760" i="34"/>
  <c r="AX759" i="34"/>
  <c r="AS749" i="34"/>
  <c r="AL749" i="34"/>
  <c r="CS749" i="34" s="1"/>
  <c r="AP749" i="34"/>
  <c r="AX749" i="34"/>
  <c r="AS744" i="34"/>
  <c r="AL744" i="34"/>
  <c r="CS744" i="34" s="1"/>
  <c r="AP744" i="34"/>
  <c r="AX744" i="34"/>
  <c r="AS743" i="34"/>
  <c r="AL743" i="34"/>
  <c r="CS743" i="34" s="1"/>
  <c r="AP743" i="34"/>
  <c r="AX743" i="34"/>
  <c r="AS733" i="34"/>
  <c r="AL733" i="34"/>
  <c r="CS733" i="34" s="1"/>
  <c r="AP733" i="34"/>
  <c r="AX733" i="34"/>
  <c r="AS728" i="34"/>
  <c r="AL728" i="34"/>
  <c r="CS728" i="34" s="1"/>
  <c r="AP728" i="34"/>
  <c r="AX728" i="34"/>
  <c r="AS716" i="34"/>
  <c r="AX716" i="34"/>
  <c r="AL716" i="34"/>
  <c r="CS716" i="34" s="1"/>
  <c r="AP716" i="34"/>
  <c r="Y971" i="34"/>
  <c r="Y967" i="34"/>
  <c r="Y963" i="34"/>
  <c r="Y959" i="34"/>
  <c r="V956" i="34"/>
  <c r="Y955" i="34"/>
  <c r="AU952" i="34"/>
  <c r="AX951" i="34"/>
  <c r="AP951" i="34"/>
  <c r="Y951" i="34"/>
  <c r="AU948" i="34"/>
  <c r="Y947" i="34"/>
  <c r="AU944" i="34"/>
  <c r="Y943" i="34"/>
  <c r="AU940" i="34"/>
  <c r="AX939" i="34"/>
  <c r="AP939" i="34"/>
  <c r="Y939" i="34"/>
  <c r="AU936" i="34"/>
  <c r="AX935" i="34"/>
  <c r="AP935" i="34"/>
  <c r="Y935" i="34"/>
  <c r="AU932" i="34"/>
  <c r="AX931" i="34"/>
  <c r="AP931" i="34"/>
  <c r="Y931" i="34"/>
  <c r="AU928" i="34"/>
  <c r="V928" i="34"/>
  <c r="AX927" i="34"/>
  <c r="Y927" i="34"/>
  <c r="AU924" i="34"/>
  <c r="Y923" i="34"/>
  <c r="AU920" i="34"/>
  <c r="AX919" i="34"/>
  <c r="AP919" i="34"/>
  <c r="Y919" i="34"/>
  <c r="AU916" i="34"/>
  <c r="AX915" i="34"/>
  <c r="AP915" i="34"/>
  <c r="Y915" i="34"/>
  <c r="AU912" i="34"/>
  <c r="AX911" i="34"/>
  <c r="AP911" i="34"/>
  <c r="Y911" i="34"/>
  <c r="AU908" i="34"/>
  <c r="AX907" i="34"/>
  <c r="AP907" i="34"/>
  <c r="Y907" i="34"/>
  <c r="AU904" i="34"/>
  <c r="V904" i="34"/>
  <c r="Y903" i="34"/>
  <c r="AU900" i="34"/>
  <c r="Y899" i="34"/>
  <c r="AU896" i="34"/>
  <c r="Y895" i="34"/>
  <c r="AU892" i="34"/>
  <c r="Y891" i="34"/>
  <c r="AU888" i="34"/>
  <c r="Y887" i="34"/>
  <c r="AU884" i="34"/>
  <c r="Y883" i="34"/>
  <c r="AU880" i="34"/>
  <c r="Y879" i="34"/>
  <c r="AU876" i="34"/>
  <c r="Y875" i="34"/>
  <c r="AU872" i="34"/>
  <c r="Y871" i="34"/>
  <c r="AU868" i="34"/>
  <c r="Y867" i="34"/>
  <c r="X866" i="34"/>
  <c r="AN865" i="34"/>
  <c r="Q865" i="34"/>
  <c r="AA865" i="34" s="1"/>
  <c r="V865" i="34" s="1"/>
  <c r="Y865" i="34"/>
  <c r="BA864" i="34"/>
  <c r="AT862" i="34"/>
  <c r="R862" i="34"/>
  <c r="AB862" i="34" s="1"/>
  <c r="V862" i="34" s="1"/>
  <c r="R861" i="34"/>
  <c r="AB861" i="34" s="1"/>
  <c r="AV860" i="34"/>
  <c r="AO859" i="34"/>
  <c r="Q859" i="34"/>
  <c r="AA859" i="34" s="1"/>
  <c r="V859" i="34" s="1"/>
  <c r="AV858" i="34"/>
  <c r="W858" i="34"/>
  <c r="Q858" i="34"/>
  <c r="AA858" i="34" s="1"/>
  <c r="AV857" i="34"/>
  <c r="AQ857" i="34"/>
  <c r="W857" i="34"/>
  <c r="R855" i="34"/>
  <c r="AB855" i="34" s="1"/>
  <c r="X854" i="34"/>
  <c r="X853" i="34"/>
  <c r="AN851" i="34"/>
  <c r="X851" i="34"/>
  <c r="AJ850" i="34"/>
  <c r="AN850" i="34" s="1"/>
  <c r="AN849" i="34"/>
  <c r="AR849" i="34"/>
  <c r="Q849" i="34"/>
  <c r="AA849" i="34" s="1"/>
  <c r="Y849" i="34"/>
  <c r="W849" i="34"/>
  <c r="AX848" i="34"/>
  <c r="AN847" i="34"/>
  <c r="R847" i="34"/>
  <c r="AB847" i="34" s="1"/>
  <c r="V847" i="34" s="1"/>
  <c r="AJ846" i="34"/>
  <c r="AN846" i="34" s="1"/>
  <c r="AN845" i="34"/>
  <c r="AR845" i="34"/>
  <c r="AX844" i="34"/>
  <c r="AL844" i="34"/>
  <c r="CS844" i="34" s="1"/>
  <c r="R843" i="34"/>
  <c r="AB843" i="34" s="1"/>
  <c r="W843" i="34"/>
  <c r="Q843" i="34"/>
  <c r="AA843" i="34" s="1"/>
  <c r="Y843" i="34"/>
  <c r="AS839" i="34"/>
  <c r="AJ838" i="34"/>
  <c r="AL835" i="34"/>
  <c r="CS835" i="34" s="1"/>
  <c r="AP835" i="34"/>
  <c r="AX835" i="34"/>
  <c r="AP832" i="34"/>
  <c r="R831" i="34"/>
  <c r="AB831" i="34" s="1"/>
  <c r="W831" i="34"/>
  <c r="Q831" i="34"/>
  <c r="AA831" i="34" s="1"/>
  <c r="Y831" i="34"/>
  <c r="AN830" i="34"/>
  <c r="AP828" i="34"/>
  <c r="R827" i="34"/>
  <c r="AB827" i="34" s="1"/>
  <c r="W827" i="34"/>
  <c r="Q827" i="34"/>
  <c r="AA827" i="34" s="1"/>
  <c r="Y827" i="34"/>
  <c r="AN826" i="34"/>
  <c r="AP824" i="34"/>
  <c r="R823" i="34"/>
  <c r="AB823" i="34" s="1"/>
  <c r="W823" i="34"/>
  <c r="Q823" i="34"/>
  <c r="AA823" i="34" s="1"/>
  <c r="Y823" i="34"/>
  <c r="AN822" i="34"/>
  <c r="AS820" i="34"/>
  <c r="AL820" i="34"/>
  <c r="CS820" i="34" s="1"/>
  <c r="AP820" i="34"/>
  <c r="AX820" i="34"/>
  <c r="AS803" i="34"/>
  <c r="AL803" i="34"/>
  <c r="CS803" i="34" s="1"/>
  <c r="AP803" i="34"/>
  <c r="AX803" i="34"/>
  <c r="AS787" i="34"/>
  <c r="AL787" i="34"/>
  <c r="CS787" i="34" s="1"/>
  <c r="AP787" i="34"/>
  <c r="AX787" i="34"/>
  <c r="AS771" i="34"/>
  <c r="AL771" i="34"/>
  <c r="CS771" i="34" s="1"/>
  <c r="AP771" i="34"/>
  <c r="AX771" i="34"/>
  <c r="AS761" i="34"/>
  <c r="AL761" i="34"/>
  <c r="CS761" i="34" s="1"/>
  <c r="AP761" i="34"/>
  <c r="AX761" i="34"/>
  <c r="V757" i="34"/>
  <c r="AS755" i="34"/>
  <c r="AL755" i="34"/>
  <c r="CS755" i="34" s="1"/>
  <c r="AP755" i="34"/>
  <c r="AX755" i="34"/>
  <c r="AS739" i="34"/>
  <c r="AL739" i="34"/>
  <c r="CS739" i="34" s="1"/>
  <c r="AP739" i="34"/>
  <c r="AX739" i="34"/>
  <c r="AS729" i="34"/>
  <c r="AL729" i="34"/>
  <c r="CS729" i="34" s="1"/>
  <c r="AP729" i="34"/>
  <c r="AX729" i="34"/>
  <c r="W845" i="34"/>
  <c r="AU844" i="34"/>
  <c r="AR841" i="34"/>
  <c r="W841" i="34"/>
  <c r="AU840" i="34"/>
  <c r="AR837" i="34"/>
  <c r="W837" i="34"/>
  <c r="AR833" i="34"/>
  <c r="W833" i="34"/>
  <c r="AU832" i="34"/>
  <c r="V832" i="34"/>
  <c r="W829" i="34"/>
  <c r="AU828" i="34"/>
  <c r="V828" i="34"/>
  <c r="W825" i="34"/>
  <c r="AU824" i="34"/>
  <c r="W821" i="34"/>
  <c r="AU820" i="34"/>
  <c r="V820" i="34"/>
  <c r="Y819" i="34"/>
  <c r="Q819" i="34"/>
  <c r="AA819" i="34" s="1"/>
  <c r="V819" i="34" s="1"/>
  <c r="W817" i="34"/>
  <c r="AU816" i="34"/>
  <c r="V816" i="34"/>
  <c r="Y815" i="34"/>
  <c r="Q815" i="34"/>
  <c r="AA815" i="34" s="1"/>
  <c r="AS814" i="34"/>
  <c r="W813" i="34"/>
  <c r="AU812" i="34"/>
  <c r="Y811" i="34"/>
  <c r="Q811" i="34"/>
  <c r="AA811" i="34" s="1"/>
  <c r="W809" i="34"/>
  <c r="AU808" i="34"/>
  <c r="Y807" i="34"/>
  <c r="Q807" i="34"/>
  <c r="AA807" i="34" s="1"/>
  <c r="V807" i="34" s="1"/>
  <c r="W805" i="34"/>
  <c r="AU804" i="34"/>
  <c r="V804" i="34"/>
  <c r="Y803" i="34"/>
  <c r="Q803" i="34"/>
  <c r="AA803" i="34" s="1"/>
  <c r="V803" i="34" s="1"/>
  <c r="AS802" i="34"/>
  <c r="W801" i="34"/>
  <c r="AU800" i="34"/>
  <c r="V800" i="34"/>
  <c r="Y799" i="34"/>
  <c r="Q799" i="34"/>
  <c r="AA799" i="34" s="1"/>
  <c r="V799" i="34" s="1"/>
  <c r="W797" i="34"/>
  <c r="AU796" i="34"/>
  <c r="V796" i="34"/>
  <c r="Y795" i="34"/>
  <c r="Q795" i="34"/>
  <c r="AA795" i="34" s="1"/>
  <c r="V795" i="34" s="1"/>
  <c r="W793" i="34"/>
  <c r="AU792" i="34"/>
  <c r="Y791" i="34"/>
  <c r="Q791" i="34"/>
  <c r="AA791" i="34" s="1"/>
  <c r="V791" i="34" s="1"/>
  <c r="W789" i="34"/>
  <c r="AU788" i="34"/>
  <c r="V788" i="34"/>
  <c r="Y787" i="34"/>
  <c r="Q787" i="34"/>
  <c r="AA787" i="34" s="1"/>
  <c r="V787" i="34" s="1"/>
  <c r="AS786" i="34"/>
  <c r="W785" i="34"/>
  <c r="AU784" i="34"/>
  <c r="Y783" i="34"/>
  <c r="Q783" i="34"/>
  <c r="AA783" i="34" s="1"/>
  <c r="V783" i="34" s="1"/>
  <c r="W781" i="34"/>
  <c r="AU780" i="34"/>
  <c r="V780" i="34"/>
  <c r="Y779" i="34"/>
  <c r="Q779" i="34"/>
  <c r="AA779" i="34" s="1"/>
  <c r="V779" i="34" s="1"/>
  <c r="AS778" i="34"/>
  <c r="W777" i="34"/>
  <c r="Y775" i="34"/>
  <c r="Q775" i="34"/>
  <c r="AA775" i="34" s="1"/>
  <c r="V775" i="34" s="1"/>
  <c r="W773" i="34"/>
  <c r="AU772" i="34"/>
  <c r="Y771" i="34"/>
  <c r="Q771" i="34"/>
  <c r="AA771" i="34" s="1"/>
  <c r="V771" i="34" s="1"/>
  <c r="AS770" i="34"/>
  <c r="W769" i="34"/>
  <c r="AU768" i="34"/>
  <c r="Y767" i="34"/>
  <c r="Q767" i="34"/>
  <c r="AA767" i="34" s="1"/>
  <c r="V767" i="34" s="1"/>
  <c r="W765" i="34"/>
  <c r="AU764" i="34"/>
  <c r="V764" i="34"/>
  <c r="Y763" i="34"/>
  <c r="Q763" i="34"/>
  <c r="AA763" i="34" s="1"/>
  <c r="AS762" i="34"/>
  <c r="W761" i="34"/>
  <c r="AU760" i="34"/>
  <c r="Y759" i="34"/>
  <c r="Q759" i="34"/>
  <c r="AA759" i="34" s="1"/>
  <c r="W757" i="34"/>
  <c r="AU756" i="34"/>
  <c r="V756" i="34"/>
  <c r="Y755" i="34"/>
  <c r="Q755" i="34"/>
  <c r="AA755" i="34" s="1"/>
  <c r="V755" i="34" s="1"/>
  <c r="W753" i="34"/>
  <c r="AU752" i="34"/>
  <c r="Y751" i="34"/>
  <c r="Q751" i="34"/>
  <c r="AA751" i="34" s="1"/>
  <c r="W749" i="34"/>
  <c r="AU748" i="34"/>
  <c r="V748" i="34"/>
  <c r="Y747" i="34"/>
  <c r="Q747" i="34"/>
  <c r="AA747" i="34" s="1"/>
  <c r="V747" i="34" s="1"/>
  <c r="AS746" i="34"/>
  <c r="W745" i="34"/>
  <c r="AU744" i="34"/>
  <c r="V744" i="34"/>
  <c r="Y743" i="34"/>
  <c r="Q743" i="34"/>
  <c r="AA743" i="34" s="1"/>
  <c r="V743" i="34" s="1"/>
  <c r="W741" i="34"/>
  <c r="V740" i="34"/>
  <c r="Y739" i="34"/>
  <c r="Q739" i="34"/>
  <c r="AA739" i="34" s="1"/>
  <c r="AS738" i="34"/>
  <c r="W737" i="34"/>
  <c r="AU736" i="34"/>
  <c r="Y735" i="34"/>
  <c r="Q735" i="34"/>
  <c r="AA735" i="34" s="1"/>
  <c r="V735" i="34" s="1"/>
  <c r="W733" i="34"/>
  <c r="V732" i="34"/>
  <c r="Y731" i="34"/>
  <c r="Q731" i="34"/>
  <c r="AA731" i="34" s="1"/>
  <c r="AS730" i="34"/>
  <c r="W729" i="34"/>
  <c r="AU728" i="34"/>
  <c r="V728" i="34"/>
  <c r="Y727" i="34"/>
  <c r="Q727" i="34"/>
  <c r="AA727" i="34" s="1"/>
  <c r="V727" i="34" s="1"/>
  <c r="AR725" i="34"/>
  <c r="X725" i="34"/>
  <c r="AT724" i="34"/>
  <c r="AN723" i="34"/>
  <c r="X723" i="34"/>
  <c r="AJ722" i="34"/>
  <c r="AN722" i="34" s="1"/>
  <c r="Y722" i="34"/>
  <c r="AN721" i="34"/>
  <c r="Q721" i="34"/>
  <c r="AA721" i="34" s="1"/>
  <c r="V721" i="34" s="1"/>
  <c r="Y721" i="34"/>
  <c r="BA720" i="34"/>
  <c r="AS719" i="34"/>
  <c r="R718" i="34"/>
  <c r="AB718" i="34" s="1"/>
  <c r="V718" i="34" s="1"/>
  <c r="AO717" i="34"/>
  <c r="AV716" i="34"/>
  <c r="AQ716" i="34"/>
  <c r="AO715" i="34"/>
  <c r="Q715" i="34"/>
  <c r="AA715" i="34" s="1"/>
  <c r="AO714" i="34"/>
  <c r="X714" i="34"/>
  <c r="AQ712" i="34"/>
  <c r="AO710" i="34"/>
  <c r="X710" i="34"/>
  <c r="AQ708" i="34"/>
  <c r="AO706" i="34"/>
  <c r="AN706" i="34"/>
  <c r="AP703" i="34"/>
  <c r="AS699" i="34"/>
  <c r="AP699" i="34"/>
  <c r="AX699" i="34"/>
  <c r="AS691" i="34"/>
  <c r="AL691" i="34"/>
  <c r="CS691" i="34" s="1"/>
  <c r="AP691" i="34"/>
  <c r="AX691" i="34"/>
  <c r="AS675" i="34"/>
  <c r="V675" i="34"/>
  <c r="V667" i="34"/>
  <c r="AS659" i="34"/>
  <c r="AL659" i="34"/>
  <c r="CS659" i="34" s="1"/>
  <c r="AP659" i="34"/>
  <c r="AX659" i="34"/>
  <c r="V659" i="34"/>
  <c r="AP651" i="34"/>
  <c r="V651" i="34"/>
  <c r="AS643" i="34"/>
  <c r="AL643" i="34"/>
  <c r="CS643" i="34" s="1"/>
  <c r="AP643" i="34"/>
  <c r="AX643" i="34"/>
  <c r="AQ718" i="34"/>
  <c r="AU718" i="34"/>
  <c r="AL717" i="34"/>
  <c r="CS717" i="34" s="1"/>
  <c r="AP717" i="34"/>
  <c r="AX717" i="34"/>
  <c r="Q717" i="34"/>
  <c r="AA717" i="34" s="1"/>
  <c r="Y717" i="34"/>
  <c r="R714" i="34"/>
  <c r="AB714" i="34" s="1"/>
  <c r="V714" i="34" s="1"/>
  <c r="W714" i="34"/>
  <c r="R710" i="34"/>
  <c r="AB710" i="34" s="1"/>
  <c r="V710" i="34" s="1"/>
  <c r="W710" i="34"/>
  <c r="AT705" i="34"/>
  <c r="AQ705" i="34"/>
  <c r="AU705" i="34"/>
  <c r="AS690" i="34"/>
  <c r="AL690" i="34"/>
  <c r="CS690" i="34" s="1"/>
  <c r="AP690" i="34"/>
  <c r="AX690" i="34"/>
  <c r="AS682" i="34"/>
  <c r="AL682" i="34"/>
  <c r="CS682" i="34" s="1"/>
  <c r="AP682" i="34"/>
  <c r="AX682" i="34"/>
  <c r="AS674" i="34"/>
  <c r="AL674" i="34"/>
  <c r="CS674" i="34" s="1"/>
  <c r="AP674" i="34"/>
  <c r="AX674" i="34"/>
  <c r="AS666" i="34"/>
  <c r="AP666" i="34"/>
  <c r="AX666" i="34"/>
  <c r="AS658" i="34"/>
  <c r="AL658" i="34"/>
  <c r="CS658" i="34" s="1"/>
  <c r="AP658" i="34"/>
  <c r="AX658" i="34"/>
  <c r="AS650" i="34"/>
  <c r="AL650" i="34"/>
  <c r="CS650" i="34" s="1"/>
  <c r="AP650" i="34"/>
  <c r="AX650" i="34"/>
  <c r="AS642" i="34"/>
  <c r="AL642" i="34"/>
  <c r="CS642" i="34" s="1"/>
  <c r="AP642" i="34"/>
  <c r="AX642" i="34"/>
  <c r="V846" i="34"/>
  <c r="Y845" i="34"/>
  <c r="V842" i="34"/>
  <c r="Y841" i="34"/>
  <c r="Y837" i="34"/>
  <c r="V834" i="34"/>
  <c r="Y833" i="34"/>
  <c r="Y829" i="34"/>
  <c r="Y825" i="34"/>
  <c r="Y821" i="34"/>
  <c r="AR819" i="34"/>
  <c r="W819" i="34"/>
  <c r="AU818" i="34"/>
  <c r="AQ818" i="34"/>
  <c r="Y817" i="34"/>
  <c r="AR815" i="34"/>
  <c r="W815" i="34"/>
  <c r="AU814" i="34"/>
  <c r="AQ814" i="34"/>
  <c r="Y813" i="34"/>
  <c r="AR811" i="34"/>
  <c r="W811" i="34"/>
  <c r="AU810" i="34"/>
  <c r="AQ810" i="34"/>
  <c r="Y809" i="34"/>
  <c r="AR807" i="34"/>
  <c r="W807" i="34"/>
  <c r="AU806" i="34"/>
  <c r="AQ806" i="34"/>
  <c r="Y805" i="34"/>
  <c r="AR803" i="34"/>
  <c r="W803" i="34"/>
  <c r="AU802" i="34"/>
  <c r="AQ802" i="34"/>
  <c r="Y801" i="34"/>
  <c r="AR799" i="34"/>
  <c r="W799" i="34"/>
  <c r="AU798" i="34"/>
  <c r="AQ798" i="34"/>
  <c r="Y797" i="34"/>
  <c r="AR795" i="34"/>
  <c r="W795" i="34"/>
  <c r="AU794" i="34"/>
  <c r="AQ794" i="34"/>
  <c r="Y793" i="34"/>
  <c r="AR791" i="34"/>
  <c r="W791" i="34"/>
  <c r="AU790" i="34"/>
  <c r="AQ790" i="34"/>
  <c r="Y789" i="34"/>
  <c r="AR787" i="34"/>
  <c r="W787" i="34"/>
  <c r="AU786" i="34"/>
  <c r="AQ786" i="34"/>
  <c r="Y785" i="34"/>
  <c r="AR783" i="34"/>
  <c r="W783" i="34"/>
  <c r="AU782" i="34"/>
  <c r="AQ782" i="34"/>
  <c r="Y781" i="34"/>
  <c r="AR779" i="34"/>
  <c r="W779" i="34"/>
  <c r="AU778" i="34"/>
  <c r="AQ778" i="34"/>
  <c r="Y777" i="34"/>
  <c r="AR775" i="34"/>
  <c r="W775" i="34"/>
  <c r="AU774" i="34"/>
  <c r="AQ774" i="34"/>
  <c r="Y773" i="34"/>
  <c r="AR771" i="34"/>
  <c r="W771" i="34"/>
  <c r="AU770" i="34"/>
  <c r="AQ770" i="34"/>
  <c r="Y769" i="34"/>
  <c r="AR767" i="34"/>
  <c r="W767" i="34"/>
  <c r="AU766" i="34"/>
  <c r="AQ766" i="34"/>
  <c r="Y765" i="34"/>
  <c r="AR763" i="34"/>
  <c r="W763" i="34"/>
  <c r="AU762" i="34"/>
  <c r="AQ762" i="34"/>
  <c r="Y761" i="34"/>
  <c r="AR759" i="34"/>
  <c r="W759" i="34"/>
  <c r="AU758" i="34"/>
  <c r="AQ758" i="34"/>
  <c r="Y757" i="34"/>
  <c r="AR755" i="34"/>
  <c r="W755" i="34"/>
  <c r="AU754" i="34"/>
  <c r="AQ754" i="34"/>
  <c r="Y753" i="34"/>
  <c r="AR751" i="34"/>
  <c r="W751" i="34"/>
  <c r="AU750" i="34"/>
  <c r="AQ750" i="34"/>
  <c r="Y749" i="34"/>
  <c r="AR747" i="34"/>
  <c r="W747" i="34"/>
  <c r="AU746" i="34"/>
  <c r="AQ746" i="34"/>
  <c r="Y745" i="34"/>
  <c r="AR743" i="34"/>
  <c r="W743" i="34"/>
  <c r="AU742" i="34"/>
  <c r="AQ742" i="34"/>
  <c r="Y741" i="34"/>
  <c r="AR739" i="34"/>
  <c r="W739" i="34"/>
  <c r="AU738" i="34"/>
  <c r="AQ738" i="34"/>
  <c r="Y737" i="34"/>
  <c r="AR735" i="34"/>
  <c r="W735" i="34"/>
  <c r="AU734" i="34"/>
  <c r="AQ734" i="34"/>
  <c r="Y733" i="34"/>
  <c r="AR731" i="34"/>
  <c r="W731" i="34"/>
  <c r="AU730" i="34"/>
  <c r="AQ730" i="34"/>
  <c r="Y729" i="34"/>
  <c r="AR727" i="34"/>
  <c r="W727" i="34"/>
  <c r="AU726" i="34"/>
  <c r="AQ726" i="34"/>
  <c r="R726" i="34"/>
  <c r="AB726" i="34" s="1"/>
  <c r="AO725" i="34"/>
  <c r="AV724" i="34"/>
  <c r="AQ724" i="34"/>
  <c r="AO723" i="34"/>
  <c r="Q723" i="34"/>
  <c r="AA723" i="34" s="1"/>
  <c r="V723" i="34" s="1"/>
  <c r="W722" i="34"/>
  <c r="AV721" i="34"/>
  <c r="AQ721" i="34"/>
  <c r="AP719" i="34"/>
  <c r="X717" i="34"/>
  <c r="AN715" i="34"/>
  <c r="X715" i="34"/>
  <c r="AX714" i="34"/>
  <c r="AS714" i="34"/>
  <c r="AL714" i="34"/>
  <c r="CS714" i="34" s="1"/>
  <c r="AJ713" i="34"/>
  <c r="AU712" i="34"/>
  <c r="AN712" i="34"/>
  <c r="AX710" i="34"/>
  <c r="AS710" i="34"/>
  <c r="AL710" i="34"/>
  <c r="CS710" i="34" s="1"/>
  <c r="AJ709" i="34"/>
  <c r="AU708" i="34"/>
  <c r="AN708" i="34"/>
  <c r="R706" i="34"/>
  <c r="AB706" i="34" s="1"/>
  <c r="W706" i="34"/>
  <c r="Q706" i="34"/>
  <c r="AA706" i="34" s="1"/>
  <c r="Y706" i="34"/>
  <c r="AN705" i="34"/>
  <c r="AX703" i="34"/>
  <c r="AJ701" i="34"/>
  <c r="AS695" i="34"/>
  <c r="AL695" i="34"/>
  <c r="CS695" i="34" s="1"/>
  <c r="AP695" i="34"/>
  <c r="AX695" i="34"/>
  <c r="AS687" i="34"/>
  <c r="AL687" i="34"/>
  <c r="CS687" i="34" s="1"/>
  <c r="AP687" i="34"/>
  <c r="AX687" i="34"/>
  <c r="V687" i="34"/>
  <c r="AS679" i="34"/>
  <c r="AL679" i="34"/>
  <c r="CS679" i="34" s="1"/>
  <c r="AP679" i="34"/>
  <c r="AX679" i="34"/>
  <c r="AL671" i="34"/>
  <c r="CS671" i="34" s="1"/>
  <c r="AX671" i="34"/>
  <c r="AS663" i="34"/>
  <c r="AL663" i="34"/>
  <c r="CS663" i="34" s="1"/>
  <c r="AP663" i="34"/>
  <c r="AX663" i="34"/>
  <c r="AX647" i="34"/>
  <c r="AL641" i="34"/>
  <c r="CS641" i="34" s="1"/>
  <c r="AP641" i="34"/>
  <c r="AS641" i="34"/>
  <c r="AX641" i="34"/>
  <c r="AP818" i="34"/>
  <c r="V815" i="34"/>
  <c r="AX814" i="34"/>
  <c r="AP814" i="34"/>
  <c r="AX802" i="34"/>
  <c r="AP802" i="34"/>
  <c r="AP798" i="34"/>
  <c r="AX794" i="34"/>
  <c r="AX786" i="34"/>
  <c r="AP786" i="34"/>
  <c r="AX778" i="34"/>
  <c r="AP778" i="34"/>
  <c r="AX770" i="34"/>
  <c r="AP770" i="34"/>
  <c r="AX762" i="34"/>
  <c r="AP762" i="34"/>
  <c r="AX746" i="34"/>
  <c r="AP746" i="34"/>
  <c r="AX738" i="34"/>
  <c r="AP738" i="34"/>
  <c r="AX730" i="34"/>
  <c r="AP730" i="34"/>
  <c r="Q725" i="34"/>
  <c r="AA725" i="34" s="1"/>
  <c r="V725" i="34" s="1"/>
  <c r="Y725" i="34"/>
  <c r="R722" i="34"/>
  <c r="AB722" i="34" s="1"/>
  <c r="AV718" i="34"/>
  <c r="AP718" i="34"/>
  <c r="W717" i="34"/>
  <c r="V715" i="34"/>
  <c r="R715" i="34"/>
  <c r="AB715" i="34" s="1"/>
  <c r="Y714" i="34"/>
  <c r="Q713" i="34"/>
  <c r="AA713" i="34" s="1"/>
  <c r="Y713" i="34"/>
  <c r="R713" i="34"/>
  <c r="AB713" i="34" s="1"/>
  <c r="Y710" i="34"/>
  <c r="Q709" i="34"/>
  <c r="AA709" i="34" s="1"/>
  <c r="Y709" i="34"/>
  <c r="R709" i="34"/>
  <c r="AB709" i="34" s="1"/>
  <c r="AV705" i="34"/>
  <c r="R702" i="34"/>
  <c r="AB702" i="34" s="1"/>
  <c r="W702" i="34"/>
  <c r="Q702" i="34"/>
  <c r="AA702" i="34" s="1"/>
  <c r="Y702" i="34"/>
  <c r="AL694" i="34"/>
  <c r="CS694" i="34" s="1"/>
  <c r="Y698" i="34"/>
  <c r="Q698" i="34"/>
  <c r="AA698" i="34" s="1"/>
  <c r="Y694" i="34"/>
  <c r="Q694" i="34"/>
  <c r="AA694" i="34" s="1"/>
  <c r="V694" i="34" s="1"/>
  <c r="AS693" i="34"/>
  <c r="Y690" i="34"/>
  <c r="Q690" i="34"/>
  <c r="AA690" i="34" s="1"/>
  <c r="V690" i="34" s="1"/>
  <c r="Y686" i="34"/>
  <c r="Q686" i="34"/>
  <c r="AA686" i="34" s="1"/>
  <c r="Y682" i="34"/>
  <c r="Q682" i="34"/>
  <c r="AA682" i="34" s="1"/>
  <c r="Y678" i="34"/>
  <c r="Q678" i="34"/>
  <c r="AA678" i="34" s="1"/>
  <c r="V678" i="34" s="1"/>
  <c r="AS677" i="34"/>
  <c r="Y674" i="34"/>
  <c r="Q674" i="34"/>
  <c r="AA674" i="34" s="1"/>
  <c r="V674" i="34" s="1"/>
  <c r="Y670" i="34"/>
  <c r="Q670" i="34"/>
  <c r="AA670" i="34" s="1"/>
  <c r="Y666" i="34"/>
  <c r="Q666" i="34"/>
  <c r="AA666" i="34" s="1"/>
  <c r="Y662" i="34"/>
  <c r="Q662" i="34"/>
  <c r="AA662" i="34" s="1"/>
  <c r="V662" i="34" s="1"/>
  <c r="AS661" i="34"/>
  <c r="Y658" i="34"/>
  <c r="Q658" i="34"/>
  <c r="AA658" i="34" s="1"/>
  <c r="V658" i="34" s="1"/>
  <c r="Y654" i="34"/>
  <c r="Q654" i="34"/>
  <c r="AA654" i="34" s="1"/>
  <c r="V654" i="34" s="1"/>
  <c r="Y650" i="34"/>
  <c r="Q650" i="34"/>
  <c r="AA650" i="34" s="1"/>
  <c r="Y646" i="34"/>
  <c r="Q646" i="34"/>
  <c r="AA646" i="34" s="1"/>
  <c r="V646" i="34" s="1"/>
  <c r="AS645" i="34"/>
  <c r="AQ641" i="34"/>
  <c r="AU641" i="34"/>
  <c r="Q640" i="34"/>
  <c r="AA640" i="34" s="1"/>
  <c r="Y640" i="34"/>
  <c r="AS638" i="34"/>
  <c r="AN637" i="34"/>
  <c r="W637" i="34"/>
  <c r="R637" i="34"/>
  <c r="AB637" i="34" s="1"/>
  <c r="AX634" i="34"/>
  <c r="AN633" i="34"/>
  <c r="W633" i="34"/>
  <c r="R633" i="34"/>
  <c r="AB633" i="34" s="1"/>
  <c r="AN629" i="34"/>
  <c r="AT623" i="34"/>
  <c r="AQ623" i="34"/>
  <c r="AU623" i="34"/>
  <c r="AS622" i="34"/>
  <c r="AL622" i="34"/>
  <c r="CS622" i="34" s="1"/>
  <c r="AP622" i="34"/>
  <c r="AX622" i="34"/>
  <c r="AL616" i="34"/>
  <c r="CS616" i="34" s="1"/>
  <c r="AX616" i="34"/>
  <c r="AS613" i="34"/>
  <c r="AL613" i="34"/>
  <c r="CS613" i="34" s="1"/>
  <c r="AP613" i="34"/>
  <c r="AX613" i="34"/>
  <c r="AS606" i="34"/>
  <c r="AL606" i="34"/>
  <c r="CS606" i="34" s="1"/>
  <c r="AP606" i="34"/>
  <c r="AX606" i="34"/>
  <c r="AS600" i="34"/>
  <c r="AL600" i="34"/>
  <c r="CS600" i="34" s="1"/>
  <c r="AP600" i="34"/>
  <c r="AX600" i="34"/>
  <c r="AL590" i="34"/>
  <c r="CS590" i="34" s="1"/>
  <c r="AX590" i="34"/>
  <c r="AQ636" i="34"/>
  <c r="AU636" i="34"/>
  <c r="AT636" i="34"/>
  <c r="AQ632" i="34"/>
  <c r="AU632" i="34"/>
  <c r="AT632" i="34"/>
  <c r="AL631" i="34"/>
  <c r="CS631" i="34" s="1"/>
  <c r="AP631" i="34"/>
  <c r="AX631" i="34"/>
  <c r="AS631" i="34"/>
  <c r="BA627" i="34"/>
  <c r="AT627" i="34"/>
  <c r="AQ627" i="34"/>
  <c r="AU627" i="34"/>
  <c r="AS626" i="34"/>
  <c r="AL626" i="34"/>
  <c r="CS626" i="34" s="1"/>
  <c r="AN624" i="34"/>
  <c r="AR624" i="34"/>
  <c r="R624" i="34"/>
  <c r="AB624" i="34" s="1"/>
  <c r="W624" i="34"/>
  <c r="Q624" i="34"/>
  <c r="AA624" i="34" s="1"/>
  <c r="Y624" i="34"/>
  <c r="AN623" i="34"/>
  <c r="AP618" i="34"/>
  <c r="AS609" i="34"/>
  <c r="AL609" i="34"/>
  <c r="CS609" i="34" s="1"/>
  <c r="AP609" i="34"/>
  <c r="AX609" i="34"/>
  <c r="AS602" i="34"/>
  <c r="AL602" i="34"/>
  <c r="CS602" i="34" s="1"/>
  <c r="AP602" i="34"/>
  <c r="AX602" i="34"/>
  <c r="AS596" i="34"/>
  <c r="AL596" i="34"/>
  <c r="CS596" i="34" s="1"/>
  <c r="AP593" i="34"/>
  <c r="AS586" i="34"/>
  <c r="AL586" i="34"/>
  <c r="CS586" i="34" s="1"/>
  <c r="AP586" i="34"/>
  <c r="AX586" i="34"/>
  <c r="AS584" i="34"/>
  <c r="AX584" i="34"/>
  <c r="AL584" i="34"/>
  <c r="CS584" i="34" s="1"/>
  <c r="AP584" i="34"/>
  <c r="AS580" i="34"/>
  <c r="AX580" i="34"/>
  <c r="AL580" i="34"/>
  <c r="CS580" i="34" s="1"/>
  <c r="AP580" i="34"/>
  <c r="R705" i="34"/>
  <c r="AB705" i="34" s="1"/>
  <c r="V705" i="34" s="1"/>
  <c r="R701" i="34"/>
  <c r="AB701" i="34" s="1"/>
  <c r="V701" i="34" s="1"/>
  <c r="AX700" i="34"/>
  <c r="AP700" i="34"/>
  <c r="AL700" i="34"/>
  <c r="CS700" i="34" s="1"/>
  <c r="W698" i="34"/>
  <c r="R697" i="34"/>
  <c r="AB697" i="34" s="1"/>
  <c r="V697" i="34" s="1"/>
  <c r="AX696" i="34"/>
  <c r="AP696" i="34"/>
  <c r="AL696" i="34"/>
  <c r="CS696" i="34" s="1"/>
  <c r="W694" i="34"/>
  <c r="AU693" i="34"/>
  <c r="AQ693" i="34"/>
  <c r="R693" i="34"/>
  <c r="AB693" i="34" s="1"/>
  <c r="AX692" i="34"/>
  <c r="AP692" i="34"/>
  <c r="AL692" i="34"/>
  <c r="CS692" i="34" s="1"/>
  <c r="W690" i="34"/>
  <c r="AU689" i="34"/>
  <c r="AQ689" i="34"/>
  <c r="R689" i="34"/>
  <c r="AB689" i="34" s="1"/>
  <c r="V689" i="34" s="1"/>
  <c r="AX688" i="34"/>
  <c r="AP688" i="34"/>
  <c r="AL688" i="34"/>
  <c r="CS688" i="34" s="1"/>
  <c r="W686" i="34"/>
  <c r="AQ685" i="34"/>
  <c r="R685" i="34"/>
  <c r="AB685" i="34" s="1"/>
  <c r="AL684" i="34"/>
  <c r="CS684" i="34" s="1"/>
  <c r="W682" i="34"/>
  <c r="AU681" i="34"/>
  <c r="AQ681" i="34"/>
  <c r="R681" i="34"/>
  <c r="AB681" i="34" s="1"/>
  <c r="W678" i="34"/>
  <c r="AU677" i="34"/>
  <c r="AQ677" i="34"/>
  <c r="R677" i="34"/>
  <c r="AB677" i="34" s="1"/>
  <c r="V677" i="34" s="1"/>
  <c r="AX676" i="34"/>
  <c r="AP676" i="34"/>
  <c r="AL676" i="34"/>
  <c r="CS676" i="34" s="1"/>
  <c r="W674" i="34"/>
  <c r="AU673" i="34"/>
  <c r="AQ673" i="34"/>
  <c r="R673" i="34"/>
  <c r="AB673" i="34" s="1"/>
  <c r="AX672" i="34"/>
  <c r="AP672" i="34"/>
  <c r="AL672" i="34"/>
  <c r="CS672" i="34" s="1"/>
  <c r="W670" i="34"/>
  <c r="AU669" i="34"/>
  <c r="AQ669" i="34"/>
  <c r="R669" i="34"/>
  <c r="AB669" i="34" s="1"/>
  <c r="V669" i="34" s="1"/>
  <c r="AP668" i="34"/>
  <c r="W666" i="34"/>
  <c r="R665" i="34"/>
  <c r="AB665" i="34" s="1"/>
  <c r="V665" i="34" s="1"/>
  <c r="W662" i="34"/>
  <c r="AU661" i="34"/>
  <c r="AQ661" i="34"/>
  <c r="R661" i="34"/>
  <c r="AB661" i="34" s="1"/>
  <c r="W658" i="34"/>
  <c r="AU657" i="34"/>
  <c r="R657" i="34"/>
  <c r="AB657" i="34" s="1"/>
  <c r="V657" i="34" s="1"/>
  <c r="AX656" i="34"/>
  <c r="AP656" i="34"/>
  <c r="AL656" i="34"/>
  <c r="CS656" i="34" s="1"/>
  <c r="W654" i="34"/>
  <c r="AU653" i="34"/>
  <c r="AQ653" i="34"/>
  <c r="R653" i="34"/>
  <c r="AB653" i="34" s="1"/>
  <c r="W650" i="34"/>
  <c r="AU649" i="34"/>
  <c r="AQ649" i="34"/>
  <c r="R649" i="34"/>
  <c r="AB649" i="34" s="1"/>
  <c r="V649" i="34" s="1"/>
  <c r="W646" i="34"/>
  <c r="AU645" i="34"/>
  <c r="AQ645" i="34"/>
  <c r="R645" i="34"/>
  <c r="AB645" i="34" s="1"/>
  <c r="AV641" i="34"/>
  <c r="W640" i="34"/>
  <c r="AP638" i="34"/>
  <c r="Y637" i="34"/>
  <c r="AV636" i="34"/>
  <c r="AN636" i="34"/>
  <c r="R636" i="34"/>
  <c r="AB636" i="34" s="1"/>
  <c r="Q636" i="34"/>
  <c r="AA636" i="34" s="1"/>
  <c r="Y636" i="34"/>
  <c r="BA635" i="34"/>
  <c r="AP634" i="34"/>
  <c r="Y633" i="34"/>
  <c r="AV632" i="34"/>
  <c r="AN632" i="34"/>
  <c r="R632" i="34"/>
  <c r="AB632" i="34" s="1"/>
  <c r="Q632" i="34"/>
  <c r="AA632" i="34" s="1"/>
  <c r="Y632" i="34"/>
  <c r="BA631" i="34"/>
  <c r="AP630" i="34"/>
  <c r="AN628" i="34"/>
  <c r="AR628" i="34"/>
  <c r="R628" i="34"/>
  <c r="AB628" i="34" s="1"/>
  <c r="W628" i="34"/>
  <c r="Q628" i="34"/>
  <c r="AA628" i="34" s="1"/>
  <c r="Y628" i="34"/>
  <c r="AN627" i="34"/>
  <c r="AS621" i="34"/>
  <c r="AL621" i="34"/>
  <c r="CS621" i="34" s="1"/>
  <c r="AP621" i="34"/>
  <c r="AX621" i="34"/>
  <c r="AS614" i="34"/>
  <c r="AL614" i="34"/>
  <c r="CS614" i="34" s="1"/>
  <c r="AP614" i="34"/>
  <c r="AX614" i="34"/>
  <c r="AL608" i="34"/>
  <c r="CS608" i="34" s="1"/>
  <c r="AX608" i="34"/>
  <c r="AS598" i="34"/>
  <c r="AL598" i="34"/>
  <c r="CS598" i="34" s="1"/>
  <c r="AP598" i="34"/>
  <c r="AX598" i="34"/>
  <c r="AS589" i="34"/>
  <c r="AL589" i="34"/>
  <c r="CS589" i="34" s="1"/>
  <c r="AP589" i="34"/>
  <c r="AX589" i="34"/>
  <c r="AU714" i="34"/>
  <c r="AU710" i="34"/>
  <c r="AU706" i="34"/>
  <c r="Y705" i="34"/>
  <c r="AU702" i="34"/>
  <c r="Y701" i="34"/>
  <c r="Y697" i="34"/>
  <c r="AU694" i="34"/>
  <c r="AX693" i="34"/>
  <c r="AP693" i="34"/>
  <c r="Y693" i="34"/>
  <c r="AU690" i="34"/>
  <c r="Y689" i="34"/>
  <c r="AU686" i="34"/>
  <c r="V686" i="34"/>
  <c r="Y685" i="34"/>
  <c r="AU682" i="34"/>
  <c r="AX681" i="34"/>
  <c r="Y681" i="34"/>
  <c r="AU678" i="34"/>
  <c r="AX677" i="34"/>
  <c r="AP677" i="34"/>
  <c r="Y677" i="34"/>
  <c r="AU674" i="34"/>
  <c r="Y673" i="34"/>
  <c r="AU670" i="34"/>
  <c r="Y669" i="34"/>
  <c r="AU666" i="34"/>
  <c r="V666" i="34"/>
  <c r="Y665" i="34"/>
  <c r="AU662" i="34"/>
  <c r="AX661" i="34"/>
  <c r="AP661" i="34"/>
  <c r="Y661" i="34"/>
  <c r="AU658" i="34"/>
  <c r="Y657" i="34"/>
  <c r="AU654" i="34"/>
  <c r="Y653" i="34"/>
  <c r="AU650" i="34"/>
  <c r="V650" i="34"/>
  <c r="Y649" i="34"/>
  <c r="AU646" i="34"/>
  <c r="AX645" i="34"/>
  <c r="AP645" i="34"/>
  <c r="Y645" i="34"/>
  <c r="AU642" i="34"/>
  <c r="AT641" i="34"/>
  <c r="R641" i="34"/>
  <c r="AB641" i="34" s="1"/>
  <c r="V641" i="34" s="1"/>
  <c r="R640" i="34"/>
  <c r="AB640" i="34" s="1"/>
  <c r="V640" i="34" s="1"/>
  <c r="AV639" i="34"/>
  <c r="AO638" i="34"/>
  <c r="AO637" i="34"/>
  <c r="X637" i="34"/>
  <c r="Q637" i="34"/>
  <c r="AA637" i="34" s="1"/>
  <c r="AQ635" i="34"/>
  <c r="AO633" i="34"/>
  <c r="X633" i="34"/>
  <c r="Q633" i="34"/>
  <c r="AA633" i="34" s="1"/>
  <c r="AQ631" i="34"/>
  <c r="AO629" i="34"/>
  <c r="AV627" i="34"/>
  <c r="AO624" i="34"/>
  <c r="AS620" i="34"/>
  <c r="AL620" i="34"/>
  <c r="CS620" i="34" s="1"/>
  <c r="AP620" i="34"/>
  <c r="AX620" i="34"/>
  <c r="V618" i="34"/>
  <c r="AL617" i="34"/>
  <c r="CS617" i="34" s="1"/>
  <c r="AP617" i="34"/>
  <c r="AX617" i="34"/>
  <c r="AL610" i="34"/>
  <c r="CS610" i="34" s="1"/>
  <c r="AX610" i="34"/>
  <c r="AS604" i="34"/>
  <c r="AL604" i="34"/>
  <c r="CS604" i="34" s="1"/>
  <c r="AP604" i="34"/>
  <c r="AX604" i="34"/>
  <c r="V602" i="34"/>
  <c r="AS601" i="34"/>
  <c r="AL601" i="34"/>
  <c r="CS601" i="34" s="1"/>
  <c r="AP601" i="34"/>
  <c r="AX601" i="34"/>
  <c r="AS594" i="34"/>
  <c r="AL594" i="34"/>
  <c r="CS594" i="34" s="1"/>
  <c r="AP594" i="34"/>
  <c r="AX594" i="34"/>
  <c r="AS588" i="34"/>
  <c r="AL588" i="34"/>
  <c r="CS588" i="34" s="1"/>
  <c r="AP588" i="34"/>
  <c r="AX588" i="34"/>
  <c r="V586" i="34"/>
  <c r="AX585" i="34"/>
  <c r="AU637" i="34"/>
  <c r="AU633" i="34"/>
  <c r="AU629" i="34"/>
  <c r="R629" i="34"/>
  <c r="AB629" i="34" s="1"/>
  <c r="V629" i="34" s="1"/>
  <c r="AT628" i="34"/>
  <c r="AU625" i="34"/>
  <c r="R625" i="34"/>
  <c r="AB625" i="34" s="1"/>
  <c r="V625" i="34" s="1"/>
  <c r="AT624" i="34"/>
  <c r="AU621" i="34"/>
  <c r="R621" i="34"/>
  <c r="AB621" i="34" s="1"/>
  <c r="V621" i="34" s="1"/>
  <c r="AT620" i="34"/>
  <c r="Y620" i="34"/>
  <c r="Q620" i="34"/>
  <c r="AA620" i="34" s="1"/>
  <c r="V620" i="34" s="1"/>
  <c r="AU617" i="34"/>
  <c r="R617" i="34"/>
  <c r="AB617" i="34" s="1"/>
  <c r="V617" i="34" s="1"/>
  <c r="AT616" i="34"/>
  <c r="Y616" i="34"/>
  <c r="Q616" i="34"/>
  <c r="AA616" i="34" s="1"/>
  <c r="AS615" i="34"/>
  <c r="AU613" i="34"/>
  <c r="R613" i="34"/>
  <c r="AB613" i="34" s="1"/>
  <c r="V613" i="34" s="1"/>
  <c r="AT612" i="34"/>
  <c r="Y612" i="34"/>
  <c r="Q612" i="34"/>
  <c r="AA612" i="34" s="1"/>
  <c r="AS611" i="34"/>
  <c r="AU609" i="34"/>
  <c r="R609" i="34"/>
  <c r="AB609" i="34" s="1"/>
  <c r="V609" i="34" s="1"/>
  <c r="AT608" i="34"/>
  <c r="Y608" i="34"/>
  <c r="Q608" i="34"/>
  <c r="AA608" i="34" s="1"/>
  <c r="R605" i="34"/>
  <c r="AB605" i="34" s="1"/>
  <c r="V605" i="34" s="1"/>
  <c r="AT604" i="34"/>
  <c r="Y604" i="34"/>
  <c r="Q604" i="34"/>
  <c r="AA604" i="34" s="1"/>
  <c r="V604" i="34" s="1"/>
  <c r="AS603" i="34"/>
  <c r="AU601" i="34"/>
  <c r="R601" i="34"/>
  <c r="AB601" i="34" s="1"/>
  <c r="V601" i="34" s="1"/>
  <c r="AT600" i="34"/>
  <c r="Y600" i="34"/>
  <c r="Q600" i="34"/>
  <c r="AA600" i="34" s="1"/>
  <c r="V600" i="34" s="1"/>
  <c r="AU597" i="34"/>
  <c r="R597" i="34"/>
  <c r="AB597" i="34" s="1"/>
  <c r="V597" i="34" s="1"/>
  <c r="AT596" i="34"/>
  <c r="Y596" i="34"/>
  <c r="Q596" i="34"/>
  <c r="AA596" i="34" s="1"/>
  <c r="V596" i="34" s="1"/>
  <c r="AS595" i="34"/>
  <c r="AU593" i="34"/>
  <c r="R593" i="34"/>
  <c r="AB593" i="34" s="1"/>
  <c r="Y592" i="34"/>
  <c r="Q592" i="34"/>
  <c r="AA592" i="34" s="1"/>
  <c r="V592" i="34" s="1"/>
  <c r="AS591" i="34"/>
  <c r="AU589" i="34"/>
  <c r="R589" i="34"/>
  <c r="AB589" i="34" s="1"/>
  <c r="AT588" i="34"/>
  <c r="Y588" i="34"/>
  <c r="Q588" i="34"/>
  <c r="AA588" i="34" s="1"/>
  <c r="AS587" i="34"/>
  <c r="AU585" i="34"/>
  <c r="R585" i="34"/>
  <c r="AB585" i="34" s="1"/>
  <c r="V585" i="34" s="1"/>
  <c r="AV584" i="34"/>
  <c r="AX583" i="34"/>
  <c r="AO583" i="34"/>
  <c r="Q583" i="34"/>
  <c r="AA583" i="34" s="1"/>
  <c r="W582" i="34"/>
  <c r="AV581" i="34"/>
  <c r="AQ581" i="34"/>
  <c r="R579" i="34"/>
  <c r="AB579" i="34" s="1"/>
  <c r="AR577" i="34"/>
  <c r="AX576" i="34"/>
  <c r="AT576" i="34"/>
  <c r="AN575" i="34"/>
  <c r="X575" i="34"/>
  <c r="AJ574" i="34"/>
  <c r="AN573" i="34"/>
  <c r="Q573" i="34"/>
  <c r="AA573" i="34" s="1"/>
  <c r="V573" i="34" s="1"/>
  <c r="Y573" i="34"/>
  <c r="BA572" i="34"/>
  <c r="AU572" i="34"/>
  <c r="AP572" i="34"/>
  <c r="AL572" i="34"/>
  <c r="CS572" i="34" s="1"/>
  <c r="AP571" i="34"/>
  <c r="Y570" i="34"/>
  <c r="AN569" i="34"/>
  <c r="AR569" i="34"/>
  <c r="W569" i="34"/>
  <c r="Q569" i="34"/>
  <c r="AA569" i="34" s="1"/>
  <c r="Y569" i="34"/>
  <c r="R569" i="34"/>
  <c r="AB569" i="34" s="1"/>
  <c r="AS549" i="34"/>
  <c r="AL549" i="34"/>
  <c r="CS549" i="34" s="1"/>
  <c r="AP549" i="34"/>
  <c r="AX549" i="34"/>
  <c r="V547" i="34"/>
  <c r="AL539" i="34"/>
  <c r="CS539" i="34" s="1"/>
  <c r="AP539" i="34"/>
  <c r="AX539" i="34"/>
  <c r="AS539" i="34"/>
  <c r="V531" i="34"/>
  <c r="AS530" i="34"/>
  <c r="AL530" i="34"/>
  <c r="CS530" i="34" s="1"/>
  <c r="AP530" i="34"/>
  <c r="AX530" i="34"/>
  <c r="AS524" i="34"/>
  <c r="AL524" i="34"/>
  <c r="CS524" i="34" s="1"/>
  <c r="AP524" i="34"/>
  <c r="AX524" i="34"/>
  <c r="AS518" i="34"/>
  <c r="AL518" i="34"/>
  <c r="CS518" i="34" s="1"/>
  <c r="AP518" i="34"/>
  <c r="AX518" i="34"/>
  <c r="AS507" i="34"/>
  <c r="R582" i="34"/>
  <c r="AB582" i="34" s="1"/>
  <c r="AR573" i="34"/>
  <c r="AX572" i="34"/>
  <c r="AT572" i="34"/>
  <c r="X570" i="34"/>
  <c r="AS561" i="34"/>
  <c r="AP561" i="34"/>
  <c r="AX561" i="34"/>
  <c r="AS558" i="34"/>
  <c r="AL558" i="34"/>
  <c r="CS558" i="34" s="1"/>
  <c r="AP558" i="34"/>
  <c r="AX558" i="34"/>
  <c r="AL551" i="34"/>
  <c r="CS551" i="34" s="1"/>
  <c r="AP551" i="34"/>
  <c r="AX551" i="34"/>
  <c r="AS551" i="34"/>
  <c r="AS534" i="34"/>
  <c r="AL534" i="34"/>
  <c r="CS534" i="34" s="1"/>
  <c r="AP534" i="34"/>
  <c r="AX534" i="34"/>
  <c r="AS529" i="34"/>
  <c r="AL529" i="34"/>
  <c r="CS529" i="34" s="1"/>
  <c r="AP529" i="34"/>
  <c r="AX529" i="34"/>
  <c r="AS520" i="34"/>
  <c r="AL520" i="34"/>
  <c r="CS520" i="34" s="1"/>
  <c r="AP520" i="34"/>
  <c r="AX520" i="34"/>
  <c r="AL515" i="34"/>
  <c r="CS515" i="34" s="1"/>
  <c r="AP515" i="34"/>
  <c r="AX515" i="34"/>
  <c r="AS515" i="34"/>
  <c r="AS509" i="34"/>
  <c r="AL509" i="34"/>
  <c r="CS509" i="34" s="1"/>
  <c r="AP509" i="34"/>
  <c r="AR620" i="34"/>
  <c r="W620" i="34"/>
  <c r="AU619" i="34"/>
  <c r="AQ619" i="34"/>
  <c r="AR616" i="34"/>
  <c r="W616" i="34"/>
  <c r="AU615" i="34"/>
  <c r="AQ615" i="34"/>
  <c r="AR612" i="34"/>
  <c r="W612" i="34"/>
  <c r="AU611" i="34"/>
  <c r="AQ611" i="34"/>
  <c r="AR608" i="34"/>
  <c r="W608" i="34"/>
  <c r="AU607" i="34"/>
  <c r="AQ607" i="34"/>
  <c r="AR604" i="34"/>
  <c r="W604" i="34"/>
  <c r="AU603" i="34"/>
  <c r="AQ603" i="34"/>
  <c r="AR600" i="34"/>
  <c r="W600" i="34"/>
  <c r="AU599" i="34"/>
  <c r="AQ599" i="34"/>
  <c r="AR596" i="34"/>
  <c r="W596" i="34"/>
  <c r="AU595" i="34"/>
  <c r="AQ595" i="34"/>
  <c r="AR592" i="34"/>
  <c r="W592" i="34"/>
  <c r="AU591" i="34"/>
  <c r="AQ591" i="34"/>
  <c r="AR588" i="34"/>
  <c r="W588" i="34"/>
  <c r="AU587" i="34"/>
  <c r="AQ587" i="34"/>
  <c r="X585" i="34"/>
  <c r="X583" i="34"/>
  <c r="AJ582" i="34"/>
  <c r="Y582" i="34"/>
  <c r="AN581" i="34"/>
  <c r="Q581" i="34"/>
  <c r="AA581" i="34" s="1"/>
  <c r="V581" i="34" s="1"/>
  <c r="Y581" i="34"/>
  <c r="BA580" i="34"/>
  <c r="R578" i="34"/>
  <c r="AB578" i="34" s="1"/>
  <c r="R570" i="34"/>
  <c r="AB570" i="34" s="1"/>
  <c r="V570" i="34"/>
  <c r="W570" i="34"/>
  <c r="AL566" i="34"/>
  <c r="CS566" i="34" s="1"/>
  <c r="BA564" i="34"/>
  <c r="AJ564" i="34"/>
  <c r="V564" i="34"/>
  <c r="AL563" i="34"/>
  <c r="CS563" i="34" s="1"/>
  <c r="AP563" i="34"/>
  <c r="AX563" i="34"/>
  <c r="AS563" i="34"/>
  <c r="AX554" i="34"/>
  <c r="AL547" i="34"/>
  <c r="CS547" i="34" s="1"/>
  <c r="AP547" i="34"/>
  <c r="AX547" i="34"/>
  <c r="AS547" i="34"/>
  <c r="AS541" i="34"/>
  <c r="AL541" i="34"/>
  <c r="CS541" i="34" s="1"/>
  <c r="AP541" i="34"/>
  <c r="AX541" i="34"/>
  <c r="AS538" i="34"/>
  <c r="AL538" i="34"/>
  <c r="CS538" i="34" s="1"/>
  <c r="AP538" i="34"/>
  <c r="AX538" i="34"/>
  <c r="AL531" i="34"/>
  <c r="CS531" i="34" s="1"/>
  <c r="AP531" i="34"/>
  <c r="AX531" i="34"/>
  <c r="AS531" i="34"/>
  <c r="AP527" i="34"/>
  <c r="AX527" i="34"/>
  <c r="AS526" i="34"/>
  <c r="AL526" i="34"/>
  <c r="CS526" i="34" s="1"/>
  <c r="AP526" i="34"/>
  <c r="AX526" i="34"/>
  <c r="AS516" i="34"/>
  <c r="AL516" i="34"/>
  <c r="CS516" i="34" s="1"/>
  <c r="AP516" i="34"/>
  <c r="AX516" i="34"/>
  <c r="AL511" i="34"/>
  <c r="CS511" i="34" s="1"/>
  <c r="AP511" i="34"/>
  <c r="AX511" i="34"/>
  <c r="AS511" i="34"/>
  <c r="AU628" i="34"/>
  <c r="AU624" i="34"/>
  <c r="AU620" i="34"/>
  <c r="AU616" i="34"/>
  <c r="AX615" i="34"/>
  <c r="AP615" i="34"/>
  <c r="AU612" i="34"/>
  <c r="V612" i="34"/>
  <c r="AX611" i="34"/>
  <c r="AP611" i="34"/>
  <c r="AU608" i="34"/>
  <c r="AU604" i="34"/>
  <c r="AX603" i="34"/>
  <c r="AP603" i="34"/>
  <c r="AU600" i="34"/>
  <c r="AU596" i="34"/>
  <c r="AX595" i="34"/>
  <c r="AP595" i="34"/>
  <c r="AX591" i="34"/>
  <c r="AP591" i="34"/>
  <c r="AU588" i="34"/>
  <c r="AX587" i="34"/>
  <c r="AP587" i="34"/>
  <c r="W585" i="34"/>
  <c r="R583" i="34"/>
  <c r="AB583" i="34" s="1"/>
  <c r="X582" i="34"/>
  <c r="X581" i="34"/>
  <c r="X579" i="34"/>
  <c r="AJ578" i="34"/>
  <c r="Y578" i="34"/>
  <c r="AN577" i="34"/>
  <c r="Q577" i="34"/>
  <c r="AA577" i="34" s="1"/>
  <c r="V577" i="34" s="1"/>
  <c r="Y577" i="34"/>
  <c r="BA576" i="34"/>
  <c r="AL576" i="34"/>
  <c r="CS576" i="34" s="1"/>
  <c r="R574" i="34"/>
  <c r="AB574" i="34" s="1"/>
  <c r="AV572" i="34"/>
  <c r="BA568" i="34"/>
  <c r="AJ568" i="34"/>
  <c r="V568" i="34"/>
  <c r="AL567" i="34"/>
  <c r="CS567" i="34" s="1"/>
  <c r="AP567" i="34"/>
  <c r="AX567" i="34"/>
  <c r="AS567" i="34"/>
  <c r="AX566" i="34"/>
  <c r="AP566" i="34"/>
  <c r="AN565" i="34"/>
  <c r="AR565" i="34"/>
  <c r="W565" i="34"/>
  <c r="Q565" i="34"/>
  <c r="AA565" i="34" s="1"/>
  <c r="Y565" i="34"/>
  <c r="R565" i="34"/>
  <c r="AB565" i="34" s="1"/>
  <c r="AX559" i="34"/>
  <c r="AS553" i="34"/>
  <c r="AL553" i="34"/>
  <c r="CS553" i="34" s="1"/>
  <c r="V551" i="34"/>
  <c r="AL550" i="34"/>
  <c r="CS550" i="34" s="1"/>
  <c r="AP550" i="34"/>
  <c r="AX550" i="34"/>
  <c r="AL543" i="34"/>
  <c r="CS543" i="34" s="1"/>
  <c r="AS537" i="34"/>
  <c r="AL537" i="34"/>
  <c r="CS537" i="34" s="1"/>
  <c r="AP537" i="34"/>
  <c r="AX537" i="34"/>
  <c r="AL535" i="34"/>
  <c r="CS535" i="34" s="1"/>
  <c r="AP535" i="34"/>
  <c r="AX535" i="34"/>
  <c r="AS535" i="34"/>
  <c r="AL523" i="34"/>
  <c r="CS523" i="34" s="1"/>
  <c r="AP523" i="34"/>
  <c r="AX523" i="34"/>
  <c r="AS523" i="34"/>
  <c r="AS522" i="34"/>
  <c r="AL522" i="34"/>
  <c r="CS522" i="34" s="1"/>
  <c r="AP522" i="34"/>
  <c r="AX522" i="34"/>
  <c r="AL512" i="34"/>
  <c r="CS512" i="34" s="1"/>
  <c r="AP512" i="34"/>
  <c r="AX512" i="34"/>
  <c r="V509" i="34"/>
  <c r="AU569" i="34"/>
  <c r="AQ569" i="34"/>
  <c r="W566" i="34"/>
  <c r="AU565" i="34"/>
  <c r="AQ565" i="34"/>
  <c r="W562" i="34"/>
  <c r="AU561" i="34"/>
  <c r="AQ561" i="34"/>
  <c r="R561" i="34"/>
  <c r="AB561" i="34" s="1"/>
  <c r="AT560" i="34"/>
  <c r="W558" i="34"/>
  <c r="AU557" i="34"/>
  <c r="AQ557" i="34"/>
  <c r="R557" i="34"/>
  <c r="AB557" i="34" s="1"/>
  <c r="AX556" i="34"/>
  <c r="AT556" i="34"/>
  <c r="AP556" i="34"/>
  <c r="AL556" i="34"/>
  <c r="CS556" i="34" s="1"/>
  <c r="W554" i="34"/>
  <c r="AU553" i="34"/>
  <c r="AQ553" i="34"/>
  <c r="R553" i="34"/>
  <c r="AB553" i="34" s="1"/>
  <c r="AT552" i="34"/>
  <c r="W550" i="34"/>
  <c r="AU549" i="34"/>
  <c r="AQ549" i="34"/>
  <c r="R549" i="34"/>
  <c r="AB549" i="34" s="1"/>
  <c r="AT548" i="34"/>
  <c r="W546" i="34"/>
  <c r="AU545" i="34"/>
  <c r="AQ545" i="34"/>
  <c r="R545" i="34"/>
  <c r="AB545" i="34" s="1"/>
  <c r="W542" i="34"/>
  <c r="AU541" i="34"/>
  <c r="AQ541" i="34"/>
  <c r="R541" i="34"/>
  <c r="AB541" i="34" s="1"/>
  <c r="AX540" i="34"/>
  <c r="AT540" i="34"/>
  <c r="AP540" i="34"/>
  <c r="AL540" i="34"/>
  <c r="CS540" i="34" s="1"/>
  <c r="W538" i="34"/>
  <c r="AU537" i="34"/>
  <c r="AQ537" i="34"/>
  <c r="R537" i="34"/>
  <c r="AB537" i="34" s="1"/>
  <c r="AT536" i="34"/>
  <c r="Y536" i="34"/>
  <c r="W534" i="34"/>
  <c r="AU533" i="34"/>
  <c r="AQ533" i="34"/>
  <c r="R533" i="34"/>
  <c r="AB533" i="34" s="1"/>
  <c r="AX532" i="34"/>
  <c r="AT532" i="34"/>
  <c r="AP532" i="34"/>
  <c r="AL532" i="34"/>
  <c r="CS532" i="34" s="1"/>
  <c r="Y532" i="34"/>
  <c r="W530" i="34"/>
  <c r="AU529" i="34"/>
  <c r="AQ529" i="34"/>
  <c r="R529" i="34"/>
  <c r="AB529" i="34" s="1"/>
  <c r="AT528" i="34"/>
  <c r="Y528" i="34"/>
  <c r="AR526" i="34"/>
  <c r="W526" i="34"/>
  <c r="AU525" i="34"/>
  <c r="AQ525" i="34"/>
  <c r="Y524" i="34"/>
  <c r="Q524" i="34"/>
  <c r="AA524" i="34" s="1"/>
  <c r="V524" i="34" s="1"/>
  <c r="AR522" i="34"/>
  <c r="W522" i="34"/>
  <c r="AU521" i="34"/>
  <c r="AQ521" i="34"/>
  <c r="Y520" i="34"/>
  <c r="Q520" i="34"/>
  <c r="AA520" i="34" s="1"/>
  <c r="V520" i="34" s="1"/>
  <c r="AR518" i="34"/>
  <c r="W518" i="34"/>
  <c r="AU517" i="34"/>
  <c r="AQ517" i="34"/>
  <c r="Y516" i="34"/>
  <c r="Q516" i="34"/>
  <c r="AA516" i="34" s="1"/>
  <c r="V516" i="34" s="1"/>
  <c r="AR514" i="34"/>
  <c r="W514" i="34"/>
  <c r="AU513" i="34"/>
  <c r="AQ513" i="34"/>
  <c r="Y512" i="34"/>
  <c r="Q512" i="34"/>
  <c r="AA512" i="34" s="1"/>
  <c r="V512" i="34" s="1"/>
  <c r="AV510" i="34"/>
  <c r="AN510" i="34"/>
  <c r="Q510" i="34"/>
  <c r="AA510" i="34" s="1"/>
  <c r="V510" i="34" s="1"/>
  <c r="Y510" i="34"/>
  <c r="BA509" i="34"/>
  <c r="AS508" i="34"/>
  <c r="R507" i="34"/>
  <c r="AB507" i="34" s="1"/>
  <c r="V507" i="34" s="1"/>
  <c r="AO506" i="34"/>
  <c r="AV505" i="34"/>
  <c r="AQ505" i="34"/>
  <c r="AO504" i="34"/>
  <c r="Q504" i="34"/>
  <c r="AA504" i="34" s="1"/>
  <c r="V504" i="34" s="1"/>
  <c r="AL494" i="34"/>
  <c r="CS494" i="34" s="1"/>
  <c r="AP494" i="34"/>
  <c r="AX494" i="34"/>
  <c r="AS494" i="34"/>
  <c r="AX493" i="34"/>
  <c r="AL493" i="34"/>
  <c r="CS493" i="34" s="1"/>
  <c r="AL486" i="34"/>
  <c r="CS486" i="34" s="1"/>
  <c r="AP486" i="34"/>
  <c r="AX486" i="34"/>
  <c r="AS486" i="34"/>
  <c r="AS484" i="34"/>
  <c r="AL484" i="34"/>
  <c r="CS484" i="34" s="1"/>
  <c r="AP484" i="34"/>
  <c r="AP477" i="34"/>
  <c r="AX477" i="34"/>
  <c r="AL470" i="34"/>
  <c r="CS470" i="34" s="1"/>
  <c r="AP470" i="34"/>
  <c r="AX470" i="34"/>
  <c r="AS470" i="34"/>
  <c r="AP468" i="34"/>
  <c r="AX468" i="34"/>
  <c r="V462" i="34"/>
  <c r="AS461" i="34"/>
  <c r="AL461" i="34"/>
  <c r="CS461" i="34" s="1"/>
  <c r="AP461" i="34"/>
  <c r="AX461" i="34"/>
  <c r="AL459" i="34"/>
  <c r="CS459" i="34" s="1"/>
  <c r="AP459" i="34"/>
  <c r="AX459" i="34"/>
  <c r="AL458" i="34"/>
  <c r="CS458" i="34" s="1"/>
  <c r="AP458" i="34"/>
  <c r="AX458" i="34"/>
  <c r="AS458" i="34"/>
  <c r="AS448" i="34"/>
  <c r="AL448" i="34"/>
  <c r="CS448" i="34" s="1"/>
  <c r="AP448" i="34"/>
  <c r="AX448" i="34"/>
  <c r="V446" i="34"/>
  <c r="AU566" i="34"/>
  <c r="V566" i="34"/>
  <c r="AU562" i="34"/>
  <c r="Y561" i="34"/>
  <c r="Q561" i="34"/>
  <c r="AA561" i="34" s="1"/>
  <c r="AU558" i="34"/>
  <c r="Y557" i="34"/>
  <c r="Q557" i="34"/>
  <c r="AA557" i="34" s="1"/>
  <c r="AU554" i="34"/>
  <c r="V554" i="34"/>
  <c r="Y553" i="34"/>
  <c r="Q553" i="34"/>
  <c r="AA553" i="34" s="1"/>
  <c r="V553" i="34" s="1"/>
  <c r="AU550" i="34"/>
  <c r="Y549" i="34"/>
  <c r="Q549" i="34"/>
  <c r="AA549" i="34" s="1"/>
  <c r="Y545" i="34"/>
  <c r="Q545" i="34"/>
  <c r="AA545" i="34" s="1"/>
  <c r="AU542" i="34"/>
  <c r="V542" i="34"/>
  <c r="Y541" i="34"/>
  <c r="Q541" i="34"/>
  <c r="AA541" i="34" s="1"/>
  <c r="AU538" i="34"/>
  <c r="V538" i="34"/>
  <c r="Y537" i="34"/>
  <c r="Q537" i="34"/>
  <c r="AA537" i="34" s="1"/>
  <c r="Y533" i="34"/>
  <c r="Q533" i="34"/>
  <c r="AA533" i="34" s="1"/>
  <c r="V530" i="34"/>
  <c r="Y529" i="34"/>
  <c r="Q529" i="34"/>
  <c r="AA529" i="34" s="1"/>
  <c r="R526" i="34"/>
  <c r="AB526" i="34" s="1"/>
  <c r="AX525" i="34"/>
  <c r="AP525" i="34"/>
  <c r="AL525" i="34"/>
  <c r="CS525" i="34" s="1"/>
  <c r="R522" i="34"/>
  <c r="AB522" i="34" s="1"/>
  <c r="V522" i="34" s="1"/>
  <c r="R518" i="34"/>
  <c r="AB518" i="34" s="1"/>
  <c r="V518" i="34" s="1"/>
  <c r="AX517" i="34"/>
  <c r="AP517" i="34"/>
  <c r="AL517" i="34"/>
  <c r="CS517" i="34" s="1"/>
  <c r="R514" i="34"/>
  <c r="AB514" i="34" s="1"/>
  <c r="AX513" i="34"/>
  <c r="AP513" i="34"/>
  <c r="AL513" i="34"/>
  <c r="CS513" i="34" s="1"/>
  <c r="AU510" i="34"/>
  <c r="AQ510" i="34"/>
  <c r="AQ507" i="34"/>
  <c r="AU507" i="34"/>
  <c r="AN506" i="34"/>
  <c r="Q506" i="34"/>
  <c r="AA506" i="34" s="1"/>
  <c r="Y506" i="34"/>
  <c r="AU505" i="34"/>
  <c r="AP505" i="34"/>
  <c r="AL505" i="34"/>
  <c r="CS505" i="34" s="1"/>
  <c r="AQ501" i="34"/>
  <c r="AU501" i="34"/>
  <c r="AO500" i="34"/>
  <c r="X500" i="34"/>
  <c r="AQ497" i="34"/>
  <c r="AU497" i="34"/>
  <c r="AO496" i="34"/>
  <c r="X496" i="34"/>
  <c r="AP493" i="34"/>
  <c r="AO492" i="34"/>
  <c r="AS489" i="34"/>
  <c r="AL489" i="34"/>
  <c r="CS489" i="34" s="1"/>
  <c r="AP489" i="34"/>
  <c r="AX489" i="34"/>
  <c r="AL482" i="34"/>
  <c r="CS482" i="34" s="1"/>
  <c r="AP482" i="34"/>
  <c r="AX482" i="34"/>
  <c r="AS482" i="34"/>
  <c r="AS473" i="34"/>
  <c r="AL473" i="34"/>
  <c r="CS473" i="34" s="1"/>
  <c r="AP473" i="34"/>
  <c r="AX473" i="34"/>
  <c r="AL466" i="34"/>
  <c r="CS466" i="34" s="1"/>
  <c r="AP466" i="34"/>
  <c r="AX466" i="34"/>
  <c r="AS466" i="34"/>
  <c r="AS464" i="34"/>
  <c r="AL464" i="34"/>
  <c r="CS464" i="34" s="1"/>
  <c r="AP464" i="34"/>
  <c r="AX464" i="34"/>
  <c r="AL454" i="34"/>
  <c r="CS454" i="34" s="1"/>
  <c r="AP454" i="34"/>
  <c r="AX454" i="34"/>
  <c r="AS454" i="34"/>
  <c r="AU527" i="34"/>
  <c r="V527" i="34"/>
  <c r="Y526" i="34"/>
  <c r="AU523" i="34"/>
  <c r="Y522" i="34"/>
  <c r="AU519" i="34"/>
  <c r="Y518" i="34"/>
  <c r="AU515" i="34"/>
  <c r="Y514" i="34"/>
  <c r="AU511" i="34"/>
  <c r="V511" i="34"/>
  <c r="W510" i="34"/>
  <c r="R508" i="34"/>
  <c r="AB508" i="34" s="1"/>
  <c r="V508" i="34" s="1"/>
  <c r="X507" i="34"/>
  <c r="X506" i="34"/>
  <c r="AX505" i="34"/>
  <c r="AN504" i="34"/>
  <c r="X504" i="34"/>
  <c r="AJ503" i="34"/>
  <c r="AN502" i="34"/>
  <c r="AR502" i="34"/>
  <c r="Q502" i="34"/>
  <c r="AA502" i="34" s="1"/>
  <c r="V502" i="34" s="1"/>
  <c r="Y502" i="34"/>
  <c r="W502" i="34"/>
  <c r="AX501" i="34"/>
  <c r="AN500" i="34"/>
  <c r="AJ499" i="34"/>
  <c r="AN499" i="34" s="1"/>
  <c r="AN498" i="34"/>
  <c r="AR498" i="34"/>
  <c r="Q498" i="34"/>
  <c r="AA498" i="34" s="1"/>
  <c r="Y498" i="34"/>
  <c r="W498" i="34"/>
  <c r="AX497" i="34"/>
  <c r="AN496" i="34"/>
  <c r="AJ495" i="34"/>
  <c r="AN495" i="34" s="1"/>
  <c r="AN492" i="34"/>
  <c r="AS485" i="34"/>
  <c r="AL485" i="34"/>
  <c r="CS485" i="34" s="1"/>
  <c r="AP485" i="34"/>
  <c r="AX485" i="34"/>
  <c r="AX478" i="34"/>
  <c r="AS476" i="34"/>
  <c r="AL476" i="34"/>
  <c r="CS476" i="34" s="1"/>
  <c r="AP476" i="34"/>
  <c r="AX476" i="34"/>
  <c r="AS469" i="34"/>
  <c r="AL469" i="34"/>
  <c r="CS469" i="34" s="1"/>
  <c r="AP469" i="34"/>
  <c r="AX469" i="34"/>
  <c r="AL462" i="34"/>
  <c r="CS462" i="34" s="1"/>
  <c r="AP462" i="34"/>
  <c r="AX462" i="34"/>
  <c r="AS462" i="34"/>
  <c r="AS456" i="34"/>
  <c r="AL456" i="34"/>
  <c r="CS456" i="34" s="1"/>
  <c r="AP456" i="34"/>
  <c r="AX456" i="34"/>
  <c r="AS451" i="34"/>
  <c r="AL451" i="34"/>
  <c r="CS451" i="34" s="1"/>
  <c r="AP451" i="34"/>
  <c r="AX451" i="34"/>
  <c r="AX450" i="34"/>
  <c r="AR561" i="34"/>
  <c r="AU560" i="34"/>
  <c r="AR557" i="34"/>
  <c r="AU556" i="34"/>
  <c r="AR553" i="34"/>
  <c r="AU552" i="34"/>
  <c r="AR549" i="34"/>
  <c r="AU548" i="34"/>
  <c r="AR545" i="34"/>
  <c r="AR541" i="34"/>
  <c r="AU540" i="34"/>
  <c r="AR537" i="34"/>
  <c r="AU536" i="34"/>
  <c r="AR533" i="34"/>
  <c r="AU532" i="34"/>
  <c r="AR529" i="34"/>
  <c r="AU528" i="34"/>
  <c r="W500" i="34"/>
  <c r="Q500" i="34"/>
  <c r="AA500" i="34" s="1"/>
  <c r="V500" i="34" s="1"/>
  <c r="Y500" i="34"/>
  <c r="W496" i="34"/>
  <c r="Q496" i="34"/>
  <c r="AA496" i="34" s="1"/>
  <c r="V496" i="34" s="1"/>
  <c r="Y496" i="34"/>
  <c r="AL490" i="34"/>
  <c r="CS490" i="34" s="1"/>
  <c r="AP490" i="34"/>
  <c r="AX490" i="34"/>
  <c r="AS490" i="34"/>
  <c r="AS488" i="34"/>
  <c r="AL488" i="34"/>
  <c r="CS488" i="34" s="1"/>
  <c r="AP488" i="34"/>
  <c r="AX488" i="34"/>
  <c r="AS481" i="34"/>
  <c r="AL481" i="34"/>
  <c r="CS481" i="34" s="1"/>
  <c r="AP481" i="34"/>
  <c r="AX481" i="34"/>
  <c r="AX474" i="34"/>
  <c r="AS472" i="34"/>
  <c r="AL472" i="34"/>
  <c r="CS472" i="34" s="1"/>
  <c r="AP472" i="34"/>
  <c r="AX472" i="34"/>
  <c r="AS452" i="34"/>
  <c r="AL452" i="34"/>
  <c r="CS452" i="34" s="1"/>
  <c r="AP452" i="34"/>
  <c r="AX452" i="34"/>
  <c r="AS447" i="34"/>
  <c r="AL447" i="34"/>
  <c r="CS447" i="34" s="1"/>
  <c r="AP447" i="34"/>
  <c r="AX447" i="34"/>
  <c r="AL446" i="34"/>
  <c r="CS446" i="34" s="1"/>
  <c r="AP446" i="34"/>
  <c r="AX446" i="34"/>
  <c r="AS446" i="34"/>
  <c r="R492" i="34"/>
  <c r="AB492" i="34" s="1"/>
  <c r="AX491" i="34"/>
  <c r="AT491" i="34"/>
  <c r="AP491" i="34"/>
  <c r="AL491" i="34"/>
  <c r="CS491" i="34" s="1"/>
  <c r="R488" i="34"/>
  <c r="AB488" i="34" s="1"/>
  <c r="AX487" i="34"/>
  <c r="AT487" i="34"/>
  <c r="AP487" i="34"/>
  <c r="AL487" i="34"/>
  <c r="CS487" i="34" s="1"/>
  <c r="R484" i="34"/>
  <c r="AB484" i="34" s="1"/>
  <c r="AX483" i="34"/>
  <c r="AT483" i="34"/>
  <c r="AP483" i="34"/>
  <c r="AL483" i="34"/>
  <c r="CS483" i="34" s="1"/>
  <c r="R480" i="34"/>
  <c r="AB480" i="34" s="1"/>
  <c r="AT479" i="34"/>
  <c r="R476" i="34"/>
  <c r="AB476" i="34" s="1"/>
  <c r="AX475" i="34"/>
  <c r="AT475" i="34"/>
  <c r="AP475" i="34"/>
  <c r="AL475" i="34"/>
  <c r="CS475" i="34" s="1"/>
  <c r="R472" i="34"/>
  <c r="AB472" i="34" s="1"/>
  <c r="AT471" i="34"/>
  <c r="R468" i="34"/>
  <c r="AB468" i="34" s="1"/>
  <c r="AX467" i="34"/>
  <c r="AT467" i="34"/>
  <c r="AP467" i="34"/>
  <c r="AL467" i="34"/>
  <c r="CS467" i="34" s="1"/>
  <c r="R464" i="34"/>
  <c r="AB464" i="34" s="1"/>
  <c r="AX463" i="34"/>
  <c r="AT463" i="34"/>
  <c r="AP463" i="34"/>
  <c r="AL463" i="34"/>
  <c r="CS463" i="34" s="1"/>
  <c r="AQ444" i="34"/>
  <c r="AU444" i="34"/>
  <c r="AL443" i="34"/>
  <c r="CS443" i="34" s="1"/>
  <c r="AP443" i="34"/>
  <c r="AX443" i="34"/>
  <c r="Q443" i="34"/>
  <c r="AA443" i="34" s="1"/>
  <c r="Y443" i="34"/>
  <c r="W440" i="34"/>
  <c r="R440" i="34"/>
  <c r="AB440" i="34" s="1"/>
  <c r="W436" i="34"/>
  <c r="R436" i="34"/>
  <c r="AB436" i="34" s="1"/>
  <c r="AT434" i="34"/>
  <c r="AQ434" i="34"/>
  <c r="AU434" i="34"/>
  <c r="AS433" i="34"/>
  <c r="AL433" i="34"/>
  <c r="CS433" i="34" s="1"/>
  <c r="AP433" i="34"/>
  <c r="AX433" i="34"/>
  <c r="AN431" i="34"/>
  <c r="AR431" i="34"/>
  <c r="R431" i="34"/>
  <c r="AB431" i="34" s="1"/>
  <c r="W431" i="34"/>
  <c r="Q431" i="34"/>
  <c r="AA431" i="34" s="1"/>
  <c r="Y431" i="34"/>
  <c r="AS425" i="34"/>
  <c r="AL425" i="34"/>
  <c r="CS425" i="34" s="1"/>
  <c r="AP425" i="34"/>
  <c r="AX425" i="34"/>
  <c r="AS419" i="34"/>
  <c r="AL419" i="34"/>
  <c r="CS419" i="34" s="1"/>
  <c r="AP419" i="34"/>
  <c r="AX419" i="34"/>
  <c r="AS416" i="34"/>
  <c r="AL416" i="34"/>
  <c r="CS416" i="34" s="1"/>
  <c r="AP416" i="34"/>
  <c r="AX416" i="34"/>
  <c r="AS403" i="34"/>
  <c r="AL403" i="34"/>
  <c r="CS403" i="34" s="1"/>
  <c r="AP403" i="34"/>
  <c r="AX403" i="34"/>
  <c r="AS400" i="34"/>
  <c r="AL400" i="34"/>
  <c r="CS400" i="34" s="1"/>
  <c r="AP400" i="34"/>
  <c r="AX400" i="34"/>
  <c r="AS393" i="34"/>
  <c r="AL393" i="34"/>
  <c r="CS393" i="34" s="1"/>
  <c r="AP393" i="34"/>
  <c r="AX393" i="34"/>
  <c r="AR494" i="34"/>
  <c r="W494" i="34"/>
  <c r="AU493" i="34"/>
  <c r="Y492" i="34"/>
  <c r="Q492" i="34"/>
  <c r="AA492" i="34" s="1"/>
  <c r="AR490" i="34"/>
  <c r="W490" i="34"/>
  <c r="AU489" i="34"/>
  <c r="Y488" i="34"/>
  <c r="Q488" i="34"/>
  <c r="AA488" i="34" s="1"/>
  <c r="AR486" i="34"/>
  <c r="W486" i="34"/>
  <c r="AU485" i="34"/>
  <c r="Y484" i="34"/>
  <c r="Q484" i="34"/>
  <c r="AA484" i="34" s="1"/>
  <c r="AR482" i="34"/>
  <c r="W482" i="34"/>
  <c r="AU481" i="34"/>
  <c r="Y480" i="34"/>
  <c r="Q480" i="34"/>
  <c r="AA480" i="34" s="1"/>
  <c r="AR478" i="34"/>
  <c r="W478" i="34"/>
  <c r="AU477" i="34"/>
  <c r="Y476" i="34"/>
  <c r="Q476" i="34"/>
  <c r="AA476" i="34" s="1"/>
  <c r="AR474" i="34"/>
  <c r="W474" i="34"/>
  <c r="AU473" i="34"/>
  <c r="Y472" i="34"/>
  <c r="Q472" i="34"/>
  <c r="AA472" i="34" s="1"/>
  <c r="AR470" i="34"/>
  <c r="W470" i="34"/>
  <c r="AU469" i="34"/>
  <c r="Y468" i="34"/>
  <c r="Q468" i="34"/>
  <c r="AA468" i="34" s="1"/>
  <c r="AR466" i="34"/>
  <c r="W466" i="34"/>
  <c r="Y464" i="34"/>
  <c r="Q464" i="34"/>
  <c r="AA464" i="34" s="1"/>
  <c r="AR462" i="34"/>
  <c r="W462" i="34"/>
  <c r="AU461" i="34"/>
  <c r="Y460" i="34"/>
  <c r="Q460" i="34"/>
  <c r="AA460" i="34" s="1"/>
  <c r="V460" i="34" s="1"/>
  <c r="AR458" i="34"/>
  <c r="W458" i="34"/>
  <c r="AU457" i="34"/>
  <c r="AQ457" i="34"/>
  <c r="Y456" i="34"/>
  <c r="Q456" i="34"/>
  <c r="AA456" i="34" s="1"/>
  <c r="V456" i="34" s="1"/>
  <c r="AR454" i="34"/>
  <c r="W454" i="34"/>
  <c r="AU453" i="34"/>
  <c r="AQ453" i="34"/>
  <c r="Y452" i="34"/>
  <c r="Q452" i="34"/>
  <c r="AA452" i="34" s="1"/>
  <c r="V452" i="34" s="1"/>
  <c r="AR450" i="34"/>
  <c r="W450" i="34"/>
  <c r="AU449" i="34"/>
  <c r="AQ449" i="34"/>
  <c r="Y448" i="34"/>
  <c r="Q448" i="34"/>
  <c r="AA448" i="34" s="1"/>
  <c r="V448" i="34" s="1"/>
  <c r="AR446" i="34"/>
  <c r="AP445" i="34"/>
  <c r="AR443" i="34"/>
  <c r="X443" i="34"/>
  <c r="AT442" i="34"/>
  <c r="AX440" i="34"/>
  <c r="AS440" i="34"/>
  <c r="AL440" i="34"/>
  <c r="CS440" i="34" s="1"/>
  <c r="AJ439" i="34"/>
  <c r="AU438" i="34"/>
  <c r="AX436" i="34"/>
  <c r="AS436" i="34"/>
  <c r="AL436" i="34"/>
  <c r="CS436" i="34" s="1"/>
  <c r="AJ435" i="34"/>
  <c r="R435" i="34"/>
  <c r="AB435" i="34" s="1"/>
  <c r="W435" i="34"/>
  <c r="Q435" i="34"/>
  <c r="AA435" i="34" s="1"/>
  <c r="Y435" i="34"/>
  <c r="AN434" i="34"/>
  <c r="AS428" i="34"/>
  <c r="AL428" i="34"/>
  <c r="CS428" i="34" s="1"/>
  <c r="AP428" i="34"/>
  <c r="AX428" i="34"/>
  <c r="AS421" i="34"/>
  <c r="AL421" i="34"/>
  <c r="CS421" i="34" s="1"/>
  <c r="AP421" i="34"/>
  <c r="AX421" i="34"/>
  <c r="AS415" i="34"/>
  <c r="AL415" i="34"/>
  <c r="CS415" i="34" s="1"/>
  <c r="AP415" i="34"/>
  <c r="AX415" i="34"/>
  <c r="AS405" i="34"/>
  <c r="AL405" i="34"/>
  <c r="CS405" i="34" s="1"/>
  <c r="AP405" i="34"/>
  <c r="AX405" i="34"/>
  <c r="AS396" i="34"/>
  <c r="AL396" i="34"/>
  <c r="CS396" i="34" s="1"/>
  <c r="AP396" i="34"/>
  <c r="AX396" i="34"/>
  <c r="R458" i="34"/>
  <c r="AB458" i="34" s="1"/>
  <c r="V458" i="34" s="1"/>
  <c r="R454" i="34"/>
  <c r="AB454" i="34" s="1"/>
  <c r="V454" i="34" s="1"/>
  <c r="AX453" i="34"/>
  <c r="AP453" i="34"/>
  <c r="AL453" i="34"/>
  <c r="CS453" i="34" s="1"/>
  <c r="R450" i="34"/>
  <c r="AB450" i="34" s="1"/>
  <c r="V450" i="34" s="1"/>
  <c r="AX449" i="34"/>
  <c r="AP449" i="34"/>
  <c r="AL449" i="34"/>
  <c r="CS449" i="34" s="1"/>
  <c r="AX445" i="34"/>
  <c r="AV444" i="34"/>
  <c r="AP444" i="34"/>
  <c r="W443" i="34"/>
  <c r="AP441" i="34"/>
  <c r="Y440" i="34"/>
  <c r="R439" i="34"/>
  <c r="AB439" i="34" s="1"/>
  <c r="Q439" i="34"/>
  <c r="AA439" i="34" s="1"/>
  <c r="Y439" i="34"/>
  <c r="BA438" i="34"/>
  <c r="Y436" i="34"/>
  <c r="AV434" i="34"/>
  <c r="AO431" i="34"/>
  <c r="AS427" i="34"/>
  <c r="AL427" i="34"/>
  <c r="CS427" i="34" s="1"/>
  <c r="AP427" i="34"/>
  <c r="AX427" i="34"/>
  <c r="V425" i="34"/>
  <c r="AS424" i="34"/>
  <c r="AL424" i="34"/>
  <c r="CS424" i="34" s="1"/>
  <c r="AP424" i="34"/>
  <c r="AX424" i="34"/>
  <c r="V409" i="34"/>
  <c r="AS408" i="34"/>
  <c r="AL408" i="34"/>
  <c r="CS408" i="34" s="1"/>
  <c r="AP408" i="34"/>
  <c r="AX408" i="34"/>
  <c r="AS401" i="34"/>
  <c r="AL401" i="34"/>
  <c r="CS401" i="34" s="1"/>
  <c r="AP401" i="34"/>
  <c r="AX401" i="34"/>
  <c r="AS395" i="34"/>
  <c r="AL395" i="34"/>
  <c r="CS395" i="34" s="1"/>
  <c r="AP395" i="34"/>
  <c r="AX395" i="34"/>
  <c r="AS392" i="34"/>
  <c r="AL392" i="34"/>
  <c r="CS392" i="34" s="1"/>
  <c r="AP392" i="34"/>
  <c r="AX392" i="34"/>
  <c r="V503" i="34"/>
  <c r="V499" i="34"/>
  <c r="V495" i="34"/>
  <c r="Y494" i="34"/>
  <c r="AU491" i="34"/>
  <c r="V491" i="34"/>
  <c r="Y490" i="34"/>
  <c r="AU487" i="34"/>
  <c r="Y486" i="34"/>
  <c r="AU483" i="34"/>
  <c r="V483" i="34"/>
  <c r="Y482" i="34"/>
  <c r="AU479" i="34"/>
  <c r="Y478" i="34"/>
  <c r="AU475" i="34"/>
  <c r="Y474" i="34"/>
  <c r="AU471" i="34"/>
  <c r="Y470" i="34"/>
  <c r="AU467" i="34"/>
  <c r="V467" i="34"/>
  <c r="Y466" i="34"/>
  <c r="AU463" i="34"/>
  <c r="V463" i="34"/>
  <c r="Y462" i="34"/>
  <c r="AU459" i="34"/>
  <c r="Y458" i="34"/>
  <c r="AU455" i="34"/>
  <c r="V455" i="34"/>
  <c r="Y454" i="34"/>
  <c r="AU451" i="34"/>
  <c r="Y450" i="34"/>
  <c r="AU447" i="34"/>
  <c r="V447" i="34"/>
  <c r="AT444" i="34"/>
  <c r="R444" i="34"/>
  <c r="AB444" i="34" s="1"/>
  <c r="V444" i="34" s="1"/>
  <c r="R443" i="34"/>
  <c r="AB443" i="34" s="1"/>
  <c r="AV442" i="34"/>
  <c r="AO441" i="34"/>
  <c r="AO440" i="34"/>
  <c r="X440" i="34"/>
  <c r="Q440" i="34"/>
  <c r="AA440" i="34" s="1"/>
  <c r="AO436" i="34"/>
  <c r="X436" i="34"/>
  <c r="Q436" i="34"/>
  <c r="AA436" i="34" s="1"/>
  <c r="AL432" i="34"/>
  <c r="CS432" i="34" s="1"/>
  <c r="BA430" i="34"/>
  <c r="AJ430" i="34"/>
  <c r="V430" i="34"/>
  <c r="AS429" i="34"/>
  <c r="AL429" i="34"/>
  <c r="CS429" i="34" s="1"/>
  <c r="AP429" i="34"/>
  <c r="AX429" i="34"/>
  <c r="AS423" i="34"/>
  <c r="AL423" i="34"/>
  <c r="CS423" i="34" s="1"/>
  <c r="AP423" i="34"/>
  <c r="AX423" i="34"/>
  <c r="V421" i="34"/>
  <c r="AS420" i="34"/>
  <c r="AL420" i="34"/>
  <c r="CS420" i="34" s="1"/>
  <c r="AP420" i="34"/>
  <c r="AX420" i="34"/>
  <c r="AS413" i="34"/>
  <c r="AL413" i="34"/>
  <c r="CS413" i="34" s="1"/>
  <c r="AP413" i="34"/>
  <c r="AX413" i="34"/>
  <c r="AS407" i="34"/>
  <c r="AL407" i="34"/>
  <c r="CS407" i="34" s="1"/>
  <c r="AP407" i="34"/>
  <c r="AX407" i="34"/>
  <c r="V405" i="34"/>
  <c r="AS404" i="34"/>
  <c r="AL404" i="34"/>
  <c r="CS404" i="34" s="1"/>
  <c r="AP404" i="34"/>
  <c r="AX404" i="34"/>
  <c r="AS397" i="34"/>
  <c r="AL397" i="34"/>
  <c r="CS397" i="34" s="1"/>
  <c r="AP397" i="34"/>
  <c r="AX397" i="34"/>
  <c r="AS391" i="34"/>
  <c r="AL391" i="34"/>
  <c r="CS391" i="34" s="1"/>
  <c r="AP391" i="34"/>
  <c r="AX391" i="34"/>
  <c r="AS389" i="34"/>
  <c r="AX389" i="34"/>
  <c r="AL389" i="34"/>
  <c r="CS389" i="34" s="1"/>
  <c r="AP389" i="34"/>
  <c r="AU440" i="34"/>
  <c r="AU436" i="34"/>
  <c r="AU432" i="34"/>
  <c r="R432" i="34"/>
  <c r="AB432" i="34" s="1"/>
  <c r="V432" i="34" s="1"/>
  <c r="AT431" i="34"/>
  <c r="AU428" i="34"/>
  <c r="R428" i="34"/>
  <c r="AB428" i="34" s="1"/>
  <c r="V428" i="34" s="1"/>
  <c r="AT427" i="34"/>
  <c r="Y427" i="34"/>
  <c r="Q427" i="34"/>
  <c r="AA427" i="34" s="1"/>
  <c r="V427" i="34" s="1"/>
  <c r="AS426" i="34"/>
  <c r="AU424" i="34"/>
  <c r="R424" i="34"/>
  <c r="AB424" i="34" s="1"/>
  <c r="V424" i="34" s="1"/>
  <c r="AT423" i="34"/>
  <c r="Y423" i="34"/>
  <c r="Q423" i="34"/>
  <c r="AA423" i="34" s="1"/>
  <c r="V423" i="34" s="1"/>
  <c r="AS422" i="34"/>
  <c r="AU420" i="34"/>
  <c r="R420" i="34"/>
  <c r="AB420" i="34" s="1"/>
  <c r="V420" i="34" s="1"/>
  <c r="AT419" i="34"/>
  <c r="Y419" i="34"/>
  <c r="Q419" i="34"/>
  <c r="AA419" i="34" s="1"/>
  <c r="V419" i="34" s="1"/>
  <c r="AU416" i="34"/>
  <c r="R416" i="34"/>
  <c r="AB416" i="34" s="1"/>
  <c r="V416" i="34" s="1"/>
  <c r="AT415" i="34"/>
  <c r="Y415" i="34"/>
  <c r="Q415" i="34"/>
  <c r="AA415" i="34" s="1"/>
  <c r="V415" i="34" s="1"/>
  <c r="AU412" i="34"/>
  <c r="R412" i="34"/>
  <c r="AB412" i="34" s="1"/>
  <c r="V412" i="34" s="1"/>
  <c r="AT411" i="34"/>
  <c r="Y411" i="34"/>
  <c r="Q411" i="34"/>
  <c r="AA411" i="34" s="1"/>
  <c r="V411" i="34" s="1"/>
  <c r="AS410" i="34"/>
  <c r="AU408" i="34"/>
  <c r="R408" i="34"/>
  <c r="AB408" i="34" s="1"/>
  <c r="V408" i="34" s="1"/>
  <c r="AT407" i="34"/>
  <c r="Y407" i="34"/>
  <c r="Q407" i="34"/>
  <c r="AA407" i="34" s="1"/>
  <c r="AS406" i="34"/>
  <c r="AU404" i="34"/>
  <c r="R404" i="34"/>
  <c r="AB404" i="34" s="1"/>
  <c r="V404" i="34" s="1"/>
  <c r="AT403" i="34"/>
  <c r="Y403" i="34"/>
  <c r="Q403" i="34"/>
  <c r="AA403" i="34" s="1"/>
  <c r="V403" i="34" s="1"/>
  <c r="AU400" i="34"/>
  <c r="R400" i="34"/>
  <c r="AB400" i="34" s="1"/>
  <c r="V400" i="34" s="1"/>
  <c r="AT399" i="34"/>
  <c r="Y399" i="34"/>
  <c r="Q399" i="34"/>
  <c r="AA399" i="34" s="1"/>
  <c r="V399" i="34" s="1"/>
  <c r="AU396" i="34"/>
  <c r="R396" i="34"/>
  <c r="AB396" i="34" s="1"/>
  <c r="AT395" i="34"/>
  <c r="Y395" i="34"/>
  <c r="Q395" i="34"/>
  <c r="AA395" i="34" s="1"/>
  <c r="V395" i="34" s="1"/>
  <c r="AU392" i="34"/>
  <c r="R392" i="34"/>
  <c r="AB392" i="34" s="1"/>
  <c r="V392" i="34" s="1"/>
  <c r="AT391" i="34"/>
  <c r="Y391" i="34"/>
  <c r="Q391" i="34"/>
  <c r="AA391" i="34" s="1"/>
  <c r="V391" i="34" s="1"/>
  <c r="AS390" i="34"/>
  <c r="AV389" i="34"/>
  <c r="AX388" i="34"/>
  <c r="AO388" i="34"/>
  <c r="Q388" i="34"/>
  <c r="AA388" i="34" s="1"/>
  <c r="AO387" i="34"/>
  <c r="X387" i="34"/>
  <c r="AQ385" i="34"/>
  <c r="AO383" i="34"/>
  <c r="X383" i="34"/>
  <c r="AQ381" i="34"/>
  <c r="AS372" i="34"/>
  <c r="AL372" i="34"/>
  <c r="CS372" i="34" s="1"/>
  <c r="AP372" i="34"/>
  <c r="AX372" i="34"/>
  <c r="AL366" i="34"/>
  <c r="CS366" i="34" s="1"/>
  <c r="AP366" i="34"/>
  <c r="AX366" i="34"/>
  <c r="AS366" i="34"/>
  <c r="Q390" i="34"/>
  <c r="AA390" i="34" s="1"/>
  <c r="V390" i="34" s="1"/>
  <c r="Y390" i="34"/>
  <c r="R387" i="34"/>
  <c r="AB387" i="34" s="1"/>
  <c r="V387" i="34" s="1"/>
  <c r="W387" i="34"/>
  <c r="R383" i="34"/>
  <c r="AB383" i="34" s="1"/>
  <c r="W383" i="34"/>
  <c r="AL378" i="34"/>
  <c r="CS378" i="34" s="1"/>
  <c r="AP378" i="34"/>
  <c r="AX378" i="34"/>
  <c r="AS378" i="34"/>
  <c r="AS368" i="34"/>
  <c r="AL368" i="34"/>
  <c r="CS368" i="34" s="1"/>
  <c r="AP368" i="34"/>
  <c r="AX368" i="34"/>
  <c r="AS363" i="34"/>
  <c r="AX363" i="34"/>
  <c r="AL363" i="34"/>
  <c r="CS363" i="34" s="1"/>
  <c r="AP363" i="34"/>
  <c r="AR427" i="34"/>
  <c r="W427" i="34"/>
  <c r="AU426" i="34"/>
  <c r="AQ426" i="34"/>
  <c r="AR423" i="34"/>
  <c r="W423" i="34"/>
  <c r="AU422" i="34"/>
  <c r="AQ422" i="34"/>
  <c r="AR419" i="34"/>
  <c r="W419" i="34"/>
  <c r="AU418" i="34"/>
  <c r="AQ418" i="34"/>
  <c r="AR415" i="34"/>
  <c r="W415" i="34"/>
  <c r="AU414" i="34"/>
  <c r="AQ414" i="34"/>
  <c r="AR411" i="34"/>
  <c r="W411" i="34"/>
  <c r="AU410" i="34"/>
  <c r="AQ410" i="34"/>
  <c r="AR407" i="34"/>
  <c r="W407" i="34"/>
  <c r="AU406" i="34"/>
  <c r="AQ406" i="34"/>
  <c r="AR403" i="34"/>
  <c r="W403" i="34"/>
  <c r="AU402" i="34"/>
  <c r="AQ402" i="34"/>
  <c r="AR399" i="34"/>
  <c r="W399" i="34"/>
  <c r="AU398" i="34"/>
  <c r="AQ398" i="34"/>
  <c r="AR395" i="34"/>
  <c r="W395" i="34"/>
  <c r="AU394" i="34"/>
  <c r="AQ394" i="34"/>
  <c r="AR391" i="34"/>
  <c r="W391" i="34"/>
  <c r="X390" i="34"/>
  <c r="X388" i="34"/>
  <c r="AX387" i="34"/>
  <c r="AS387" i="34"/>
  <c r="AL387" i="34"/>
  <c r="CS387" i="34" s="1"/>
  <c r="AJ386" i="34"/>
  <c r="AU385" i="34"/>
  <c r="AN385" i="34"/>
  <c r="AX383" i="34"/>
  <c r="AS383" i="34"/>
  <c r="AL383" i="34"/>
  <c r="CS383" i="34" s="1"/>
  <c r="AJ382" i="34"/>
  <c r="AU381" i="34"/>
  <c r="AN381" i="34"/>
  <c r="V381" i="34"/>
  <c r="AS380" i="34"/>
  <c r="AL380" i="34"/>
  <c r="CS380" i="34" s="1"/>
  <c r="AP380" i="34"/>
  <c r="AX380" i="34"/>
  <c r="AL374" i="34"/>
  <c r="CS374" i="34" s="1"/>
  <c r="AS371" i="34"/>
  <c r="AL371" i="34"/>
  <c r="CS371" i="34" s="1"/>
  <c r="AP371" i="34"/>
  <c r="AX371" i="34"/>
  <c r="AS364" i="34"/>
  <c r="AL364" i="34"/>
  <c r="CS364" i="34" s="1"/>
  <c r="AP364" i="34"/>
  <c r="AX364" i="34"/>
  <c r="AU431" i="34"/>
  <c r="AU427" i="34"/>
  <c r="AX426" i="34"/>
  <c r="AP426" i="34"/>
  <c r="AU423" i="34"/>
  <c r="AX422" i="34"/>
  <c r="AP422" i="34"/>
  <c r="AU419" i="34"/>
  <c r="AU415" i="34"/>
  <c r="AU411" i="34"/>
  <c r="AX410" i="34"/>
  <c r="AP410" i="34"/>
  <c r="AU407" i="34"/>
  <c r="AX406" i="34"/>
  <c r="AP406" i="34"/>
  <c r="AU403" i="34"/>
  <c r="AU399" i="34"/>
  <c r="AU395" i="34"/>
  <c r="AU391" i="34"/>
  <c r="AX390" i="34"/>
  <c r="AP390" i="34"/>
  <c r="W390" i="34"/>
  <c r="R388" i="34"/>
  <c r="AB388" i="34" s="1"/>
  <c r="Y387" i="34"/>
  <c r="Q386" i="34"/>
  <c r="AA386" i="34" s="1"/>
  <c r="Y386" i="34"/>
  <c r="R386" i="34"/>
  <c r="AB386" i="34" s="1"/>
  <c r="BA385" i="34"/>
  <c r="AP384" i="34"/>
  <c r="Y383" i="34"/>
  <c r="Q382" i="34"/>
  <c r="AA382" i="34" s="1"/>
  <c r="Y382" i="34"/>
  <c r="R382" i="34"/>
  <c r="AB382" i="34" s="1"/>
  <c r="BA381" i="34"/>
  <c r="AL370" i="34"/>
  <c r="CS370" i="34" s="1"/>
  <c r="AP370" i="34"/>
  <c r="AX370" i="34"/>
  <c r="AS370" i="34"/>
  <c r="AS367" i="34"/>
  <c r="AL367" i="34"/>
  <c r="CS367" i="34" s="1"/>
  <c r="AP367" i="34"/>
  <c r="AX367" i="34"/>
  <c r="AR356" i="34"/>
  <c r="AT353" i="34"/>
  <c r="AQ353" i="34"/>
  <c r="AU353" i="34"/>
  <c r="Q349" i="34"/>
  <c r="AA349" i="34" s="1"/>
  <c r="Y349" i="34"/>
  <c r="R349" i="34"/>
  <c r="AB349" i="34" s="1"/>
  <c r="AS341" i="34"/>
  <c r="AL341" i="34"/>
  <c r="CS341" i="34" s="1"/>
  <c r="AP341" i="34"/>
  <c r="AX341" i="34"/>
  <c r="AX339" i="34"/>
  <c r="AR378" i="34"/>
  <c r="W378" i="34"/>
  <c r="AU377" i="34"/>
  <c r="AQ377" i="34"/>
  <c r="AR374" i="34"/>
  <c r="W374" i="34"/>
  <c r="AU373" i="34"/>
  <c r="AQ373" i="34"/>
  <c r="AR370" i="34"/>
  <c r="W370" i="34"/>
  <c r="AU369" i="34"/>
  <c r="AQ369" i="34"/>
  <c r="AR366" i="34"/>
  <c r="W366" i="34"/>
  <c r="AU365" i="34"/>
  <c r="AQ365" i="34"/>
  <c r="BA363" i="34"/>
  <c r="R361" i="34"/>
  <c r="AB361" i="34" s="1"/>
  <c r="V361" i="34" s="1"/>
  <c r="AO360" i="34"/>
  <c r="AP354" i="34"/>
  <c r="AV353" i="34"/>
  <c r="AN353" i="34"/>
  <c r="Q353" i="34"/>
  <c r="AA353" i="34" s="1"/>
  <c r="Y353" i="34"/>
  <c r="R353" i="34"/>
  <c r="AB353" i="34" s="1"/>
  <c r="BA352" i="34"/>
  <c r="AL343" i="34"/>
  <c r="CS343" i="34" s="1"/>
  <c r="AP343" i="34"/>
  <c r="AX343" i="34"/>
  <c r="AS343" i="34"/>
  <c r="AS334" i="34"/>
  <c r="AL334" i="34"/>
  <c r="CS334" i="34" s="1"/>
  <c r="AP334" i="34"/>
  <c r="AX334" i="34"/>
  <c r="W379" i="34"/>
  <c r="AU378" i="34"/>
  <c r="AQ378" i="34"/>
  <c r="R378" i="34"/>
  <c r="AB378" i="34" s="1"/>
  <c r="W375" i="34"/>
  <c r="R374" i="34"/>
  <c r="AB374" i="34" s="1"/>
  <c r="V374" i="34" s="1"/>
  <c r="AX373" i="34"/>
  <c r="AP373" i="34"/>
  <c r="AL373" i="34"/>
  <c r="CS373" i="34" s="1"/>
  <c r="W371" i="34"/>
  <c r="AU370" i="34"/>
  <c r="AQ370" i="34"/>
  <c r="R370" i="34"/>
  <c r="AB370" i="34" s="1"/>
  <c r="V370" i="34" s="1"/>
  <c r="AX369" i="34"/>
  <c r="AP369" i="34"/>
  <c r="AL369" i="34"/>
  <c r="CS369" i="34" s="1"/>
  <c r="W367" i="34"/>
  <c r="AU366" i="34"/>
  <c r="AQ366" i="34"/>
  <c r="R366" i="34"/>
  <c r="AB366" i="34" s="1"/>
  <c r="V366" i="34" s="1"/>
  <c r="X364" i="34"/>
  <c r="X362" i="34"/>
  <c r="AJ361" i="34"/>
  <c r="Y361" i="34"/>
  <c r="AN360" i="34"/>
  <c r="Q360" i="34"/>
  <c r="AA360" i="34" s="1"/>
  <c r="V360" i="34" s="1"/>
  <c r="Y360" i="34"/>
  <c r="BA359" i="34"/>
  <c r="AU359" i="34"/>
  <c r="AP359" i="34"/>
  <c r="AL359" i="34"/>
  <c r="CS359" i="34" s="1"/>
  <c r="R357" i="34"/>
  <c r="AB357" i="34" s="1"/>
  <c r="V357" i="34" s="1"/>
  <c r="AV355" i="34"/>
  <c r="AQ355" i="34"/>
  <c r="AX354" i="34"/>
  <c r="AO354" i="34"/>
  <c r="R350" i="34"/>
  <c r="AB350" i="34" s="1"/>
  <c r="V350" i="34" s="1"/>
  <c r="W350" i="34"/>
  <c r="AL347" i="34"/>
  <c r="CS347" i="34" s="1"/>
  <c r="AP347" i="34"/>
  <c r="AX347" i="34"/>
  <c r="AS347" i="34"/>
  <c r="V339" i="34"/>
  <c r="AS338" i="34"/>
  <c r="AL338" i="34"/>
  <c r="CS338" i="34" s="1"/>
  <c r="AP338" i="34"/>
  <c r="AX338" i="34"/>
  <c r="AS333" i="34"/>
  <c r="AL333" i="34"/>
  <c r="CS333" i="34" s="1"/>
  <c r="AP333" i="34"/>
  <c r="AX333" i="34"/>
  <c r="AU387" i="34"/>
  <c r="AU383" i="34"/>
  <c r="AU379" i="34"/>
  <c r="V379" i="34"/>
  <c r="Y378" i="34"/>
  <c r="AU375" i="34"/>
  <c r="Y374" i="34"/>
  <c r="AU371" i="34"/>
  <c r="V371" i="34"/>
  <c r="Y370" i="34"/>
  <c r="AU367" i="34"/>
  <c r="V367" i="34"/>
  <c r="Y366" i="34"/>
  <c r="W364" i="34"/>
  <c r="R362" i="34"/>
  <c r="AB362" i="34" s="1"/>
  <c r="V362" i="34" s="1"/>
  <c r="X361" i="34"/>
  <c r="X360" i="34"/>
  <c r="AX359" i="34"/>
  <c r="AN358" i="34"/>
  <c r="X358" i="34"/>
  <c r="AJ357" i="34"/>
  <c r="AN357" i="34" s="1"/>
  <c r="Y357" i="34"/>
  <c r="AN356" i="34"/>
  <c r="Q356" i="34"/>
  <c r="AA356" i="34" s="1"/>
  <c r="V356" i="34" s="1"/>
  <c r="Y356" i="34"/>
  <c r="BA355" i="34"/>
  <c r="AJ349" i="34"/>
  <c r="X349" i="34"/>
  <c r="AU348" i="34"/>
  <c r="AN348" i="34"/>
  <c r="AX346" i="34"/>
  <c r="AS342" i="34"/>
  <c r="AL342" i="34"/>
  <c r="CS342" i="34" s="1"/>
  <c r="AP342" i="34"/>
  <c r="AX342" i="34"/>
  <c r="AS337" i="34"/>
  <c r="AL337" i="34"/>
  <c r="CS337" i="34" s="1"/>
  <c r="AP337" i="34"/>
  <c r="AX337" i="34"/>
  <c r="AL335" i="34"/>
  <c r="CS335" i="34" s="1"/>
  <c r="AP335" i="34"/>
  <c r="AX335" i="34"/>
  <c r="AS335" i="34"/>
  <c r="Y352" i="34"/>
  <c r="Y348" i="34"/>
  <c r="W346" i="34"/>
  <c r="AU345" i="34"/>
  <c r="AQ345" i="34"/>
  <c r="R345" i="34"/>
  <c r="AB345" i="34" s="1"/>
  <c r="AX344" i="34"/>
  <c r="AT344" i="34"/>
  <c r="AP344" i="34"/>
  <c r="AL344" i="34"/>
  <c r="CS344" i="34" s="1"/>
  <c r="Y344" i="34"/>
  <c r="W342" i="34"/>
  <c r="AU341" i="34"/>
  <c r="AQ341" i="34"/>
  <c r="R341" i="34"/>
  <c r="AB341" i="34" s="1"/>
  <c r="AT340" i="34"/>
  <c r="Y340" i="34"/>
  <c r="W338" i="34"/>
  <c r="AU337" i="34"/>
  <c r="AQ337" i="34"/>
  <c r="R337" i="34"/>
  <c r="AB337" i="34" s="1"/>
  <c r="AX336" i="34"/>
  <c r="AT336" i="34"/>
  <c r="AP336" i="34"/>
  <c r="AL336" i="34"/>
  <c r="CS336" i="34" s="1"/>
  <c r="Y336" i="34"/>
  <c r="W334" i="34"/>
  <c r="AU333" i="34"/>
  <c r="AQ333" i="34"/>
  <c r="R333" i="34"/>
  <c r="AB333" i="34" s="1"/>
  <c r="AT332" i="34"/>
  <c r="X332" i="34"/>
  <c r="X331" i="34"/>
  <c r="AQ330" i="34"/>
  <c r="AO328" i="34"/>
  <c r="X328" i="34"/>
  <c r="AQ326" i="34"/>
  <c r="AO324" i="34"/>
  <c r="X324" i="34"/>
  <c r="AQ322" i="34"/>
  <c r="AL313" i="34"/>
  <c r="CS313" i="34" s="1"/>
  <c r="AP313" i="34"/>
  <c r="AX313" i="34"/>
  <c r="AS313" i="34"/>
  <c r="AS307" i="34"/>
  <c r="AL307" i="34"/>
  <c r="CS307" i="34" s="1"/>
  <c r="AP307" i="34"/>
  <c r="AX307" i="34"/>
  <c r="AS303" i="34"/>
  <c r="AL303" i="34"/>
  <c r="CS303" i="34" s="1"/>
  <c r="AP303" i="34"/>
  <c r="AX303" i="34"/>
  <c r="V346" i="34"/>
  <c r="Y345" i="34"/>
  <c r="Q345" i="34"/>
  <c r="AA345" i="34" s="1"/>
  <c r="V342" i="34"/>
  <c r="Y341" i="34"/>
  <c r="Q341" i="34"/>
  <c r="AA341" i="34" s="1"/>
  <c r="V338" i="34"/>
  <c r="Y337" i="34"/>
  <c r="Q337" i="34"/>
  <c r="AA337" i="34" s="1"/>
  <c r="V337" i="34" s="1"/>
  <c r="V334" i="34"/>
  <c r="Y333" i="34"/>
  <c r="Q333" i="34"/>
  <c r="AA333" i="34" s="1"/>
  <c r="W332" i="34"/>
  <c r="AV331" i="34"/>
  <c r="AQ331" i="34"/>
  <c r="AX329" i="34"/>
  <c r="AN328" i="34"/>
  <c r="R328" i="34"/>
  <c r="AB328" i="34" s="1"/>
  <c r="W328" i="34"/>
  <c r="AX325" i="34"/>
  <c r="AN324" i="34"/>
  <c r="R324" i="34"/>
  <c r="AB324" i="34" s="1"/>
  <c r="W324" i="34"/>
  <c r="AS319" i="34"/>
  <c r="AL319" i="34"/>
  <c r="CS319" i="34" s="1"/>
  <c r="AP319" i="34"/>
  <c r="AX319" i="34"/>
  <c r="V317" i="34"/>
  <c r="AS316" i="34"/>
  <c r="AL316" i="34"/>
  <c r="CS316" i="34" s="1"/>
  <c r="AP316" i="34"/>
  <c r="AX316" i="34"/>
  <c r="AL309" i="34"/>
  <c r="CS309" i="34" s="1"/>
  <c r="AP309" i="34"/>
  <c r="AX309" i="34"/>
  <c r="AS309" i="34"/>
  <c r="AL301" i="34"/>
  <c r="CS301" i="34" s="1"/>
  <c r="AP301" i="34"/>
  <c r="AX301" i="34"/>
  <c r="AS301" i="34"/>
  <c r="R332" i="34"/>
  <c r="AB332" i="34" s="1"/>
  <c r="V332" i="34" s="1"/>
  <c r="AT327" i="34"/>
  <c r="AQ327" i="34"/>
  <c r="AU327" i="34"/>
  <c r="AS326" i="34"/>
  <c r="AL326" i="34"/>
  <c r="CS326" i="34" s="1"/>
  <c r="AP326" i="34"/>
  <c r="AX326" i="34"/>
  <c r="AT323" i="34"/>
  <c r="AQ323" i="34"/>
  <c r="AU323" i="34"/>
  <c r="AS322" i="34"/>
  <c r="AL322" i="34"/>
  <c r="CS322" i="34" s="1"/>
  <c r="AP322" i="34"/>
  <c r="AX322" i="34"/>
  <c r="AL321" i="34"/>
  <c r="CS321" i="34" s="1"/>
  <c r="AP321" i="34"/>
  <c r="AX321" i="34"/>
  <c r="AS321" i="34"/>
  <c r="AS315" i="34"/>
  <c r="AL315" i="34"/>
  <c r="CS315" i="34" s="1"/>
  <c r="AP315" i="34"/>
  <c r="AX315" i="34"/>
  <c r="AL305" i="34"/>
  <c r="CS305" i="34" s="1"/>
  <c r="AP305" i="34"/>
  <c r="AX305" i="34"/>
  <c r="AS305" i="34"/>
  <c r="AS300" i="34"/>
  <c r="AL300" i="34"/>
  <c r="CS300" i="34" s="1"/>
  <c r="AP300" i="34"/>
  <c r="AX300" i="34"/>
  <c r="AR345" i="34"/>
  <c r="AU344" i="34"/>
  <c r="AR341" i="34"/>
  <c r="AU340" i="34"/>
  <c r="AR337" i="34"/>
  <c r="AU336" i="34"/>
  <c r="AR333" i="34"/>
  <c r="AU332" i="34"/>
  <c r="Y332" i="34"/>
  <c r="AN331" i="34"/>
  <c r="Q331" i="34"/>
  <c r="AA331" i="34" s="1"/>
  <c r="V331" i="34" s="1"/>
  <c r="Y331" i="34"/>
  <c r="BA330" i="34"/>
  <c r="AP329" i="34"/>
  <c r="AV327" i="34"/>
  <c r="AN327" i="34"/>
  <c r="Q327" i="34"/>
  <c r="AA327" i="34" s="1"/>
  <c r="Y327" i="34"/>
  <c r="R327" i="34"/>
  <c r="AB327" i="34" s="1"/>
  <c r="BA326" i="34"/>
  <c r="AP325" i="34"/>
  <c r="AV323" i="34"/>
  <c r="AN323" i="34"/>
  <c r="Q323" i="34"/>
  <c r="AA323" i="34" s="1"/>
  <c r="Y323" i="34"/>
  <c r="R323" i="34"/>
  <c r="AB323" i="34" s="1"/>
  <c r="BA322" i="34"/>
  <c r="AL317" i="34"/>
  <c r="CS317" i="34" s="1"/>
  <c r="AP317" i="34"/>
  <c r="AX317" i="34"/>
  <c r="AS317" i="34"/>
  <c r="AS308" i="34"/>
  <c r="AL308" i="34"/>
  <c r="CS308" i="34" s="1"/>
  <c r="AP308" i="34"/>
  <c r="AX308" i="34"/>
  <c r="AS304" i="34"/>
  <c r="AL304" i="34"/>
  <c r="CS304" i="34" s="1"/>
  <c r="AP304" i="34"/>
  <c r="AX304" i="34"/>
  <c r="W320" i="34"/>
  <c r="AU319" i="34"/>
  <c r="AQ319" i="34"/>
  <c r="R319" i="34"/>
  <c r="AB319" i="34" s="1"/>
  <c r="AX318" i="34"/>
  <c r="AT318" i="34"/>
  <c r="AP318" i="34"/>
  <c r="AL318" i="34"/>
  <c r="CS318" i="34" s="1"/>
  <c r="W316" i="34"/>
  <c r="AU315" i="34"/>
  <c r="AQ315" i="34"/>
  <c r="R315" i="34"/>
  <c r="AB315" i="34" s="1"/>
  <c r="AX314" i="34"/>
  <c r="AT314" i="34"/>
  <c r="AP314" i="34"/>
  <c r="AL314" i="34"/>
  <c r="CS314" i="34" s="1"/>
  <c r="W312" i="34"/>
  <c r="R311" i="34"/>
  <c r="AB311" i="34" s="1"/>
  <c r="AT310" i="34"/>
  <c r="W308" i="34"/>
  <c r="AU307" i="34"/>
  <c r="AQ307" i="34"/>
  <c r="R307" i="34"/>
  <c r="AB307" i="34" s="1"/>
  <c r="V307" i="34" s="1"/>
  <c r="AX306" i="34"/>
  <c r="AP306" i="34"/>
  <c r="AL306" i="34"/>
  <c r="CS306" i="34" s="1"/>
  <c r="W304" i="34"/>
  <c r="AU303" i="34"/>
  <c r="AQ303" i="34"/>
  <c r="R303" i="34"/>
  <c r="AB303" i="34" s="1"/>
  <c r="AX302" i="34"/>
  <c r="AP302" i="34"/>
  <c r="AL302" i="34"/>
  <c r="CS302" i="34" s="1"/>
  <c r="R300" i="34"/>
  <c r="AB300" i="34" s="1"/>
  <c r="V300" i="34" s="1"/>
  <c r="AU298" i="34"/>
  <c r="AN298" i="34"/>
  <c r="AX296" i="34"/>
  <c r="AS296" i="34"/>
  <c r="AL296" i="34"/>
  <c r="CS296" i="34" s="1"/>
  <c r="AJ295" i="34"/>
  <c r="AO292" i="34"/>
  <c r="AN292" i="34"/>
  <c r="V290" i="34"/>
  <c r="AS288" i="34"/>
  <c r="AL288" i="34"/>
  <c r="CS288" i="34" s="1"/>
  <c r="AP288" i="34"/>
  <c r="AX288" i="34"/>
  <c r="V282" i="34"/>
  <c r="AS280" i="34"/>
  <c r="AL280" i="34"/>
  <c r="CS280" i="34" s="1"/>
  <c r="AP280" i="34"/>
  <c r="AX280" i="34"/>
  <c r="AS272" i="34"/>
  <c r="AL272" i="34"/>
  <c r="CS272" i="34" s="1"/>
  <c r="AP272" i="34"/>
  <c r="AX272" i="34"/>
  <c r="AU328" i="34"/>
  <c r="AU324" i="34"/>
  <c r="V320" i="34"/>
  <c r="Y319" i="34"/>
  <c r="Q319" i="34"/>
  <c r="AA319" i="34" s="1"/>
  <c r="AU316" i="34"/>
  <c r="V316" i="34"/>
  <c r="Y315" i="34"/>
  <c r="Q315" i="34"/>
  <c r="AA315" i="34" s="1"/>
  <c r="AU312" i="34"/>
  <c r="Y311" i="34"/>
  <c r="Q311" i="34"/>
  <c r="AA311" i="34" s="1"/>
  <c r="AU308" i="34"/>
  <c r="V308" i="34"/>
  <c r="Y307" i="34"/>
  <c r="AU304" i="34"/>
  <c r="Y303" i="34"/>
  <c r="AU300" i="34"/>
  <c r="Y300" i="34"/>
  <c r="AN299" i="34"/>
  <c r="Q299" i="34"/>
  <c r="AA299" i="34" s="1"/>
  <c r="V299" i="34" s="1"/>
  <c r="Y299" i="34"/>
  <c r="BA298" i="34"/>
  <c r="AP297" i="34"/>
  <c r="W296" i="34"/>
  <c r="Q296" i="34"/>
  <c r="AA296" i="34" s="1"/>
  <c r="Y296" i="34"/>
  <c r="R296" i="34"/>
  <c r="AB296" i="34" s="1"/>
  <c r="AX293" i="34"/>
  <c r="AJ291" i="34"/>
  <c r="AS285" i="34"/>
  <c r="AL285" i="34"/>
  <c r="CS285" i="34" s="1"/>
  <c r="AP285" i="34"/>
  <c r="AX285" i="34"/>
  <c r="AS277" i="34"/>
  <c r="AL277" i="34"/>
  <c r="CS277" i="34" s="1"/>
  <c r="AP277" i="34"/>
  <c r="AX277" i="34"/>
  <c r="V277" i="34"/>
  <c r="W292" i="34"/>
  <c r="Q292" i="34"/>
  <c r="AA292" i="34" s="1"/>
  <c r="Y292" i="34"/>
  <c r="R292" i="34"/>
  <c r="AB292" i="34" s="1"/>
  <c r="AS276" i="34"/>
  <c r="AL276" i="34"/>
  <c r="CS276" i="34" s="1"/>
  <c r="AP276" i="34"/>
  <c r="AX276" i="34"/>
  <c r="AR319" i="34"/>
  <c r="AU318" i="34"/>
  <c r="AR315" i="34"/>
  <c r="AU314" i="34"/>
  <c r="AR311" i="34"/>
  <c r="AU310" i="34"/>
  <c r="AR307" i="34"/>
  <c r="AR303" i="34"/>
  <c r="AP293" i="34"/>
  <c r="AS289" i="34"/>
  <c r="AL289" i="34"/>
  <c r="CS289" i="34" s="1"/>
  <c r="AP289" i="34"/>
  <c r="AX289" i="34"/>
  <c r="AS281" i="34"/>
  <c r="AL281" i="34"/>
  <c r="CS281" i="34" s="1"/>
  <c r="AP281" i="34"/>
  <c r="AX281" i="34"/>
  <c r="V281" i="34"/>
  <c r="AS273" i="34"/>
  <c r="AL273" i="34"/>
  <c r="CS273" i="34" s="1"/>
  <c r="AP273" i="34"/>
  <c r="AX273" i="34"/>
  <c r="AU296" i="34"/>
  <c r="Y295" i="34"/>
  <c r="Q295" i="34"/>
  <c r="AA295" i="34" s="1"/>
  <c r="V295" i="34" s="1"/>
  <c r="AS294" i="34"/>
  <c r="AU292" i="34"/>
  <c r="Y291" i="34"/>
  <c r="Q291" i="34"/>
  <c r="AA291" i="34" s="1"/>
  <c r="V291" i="34" s="1"/>
  <c r="AS290" i="34"/>
  <c r="AU288" i="34"/>
  <c r="R288" i="34"/>
  <c r="AB288" i="34" s="1"/>
  <c r="AT287" i="34"/>
  <c r="Y287" i="34"/>
  <c r="Q287" i="34"/>
  <c r="AA287" i="34" s="1"/>
  <c r="AS286" i="34"/>
  <c r="AU284" i="34"/>
  <c r="R284" i="34"/>
  <c r="AB284" i="34" s="1"/>
  <c r="AT283" i="34"/>
  <c r="Y283" i="34"/>
  <c r="Q283" i="34"/>
  <c r="AA283" i="34" s="1"/>
  <c r="V283" i="34" s="1"/>
  <c r="AU280" i="34"/>
  <c r="R280" i="34"/>
  <c r="AB280" i="34" s="1"/>
  <c r="AX279" i="34"/>
  <c r="AT279" i="34"/>
  <c r="AP279" i="34"/>
  <c r="AL279" i="34"/>
  <c r="CS279" i="34" s="1"/>
  <c r="Y279" i="34"/>
  <c r="Q279" i="34"/>
  <c r="AA279" i="34" s="1"/>
  <c r="AS278" i="34"/>
  <c r="AU276" i="34"/>
  <c r="R276" i="34"/>
  <c r="AB276" i="34" s="1"/>
  <c r="AT275" i="34"/>
  <c r="Y275" i="34"/>
  <c r="Q275" i="34"/>
  <c r="AA275" i="34" s="1"/>
  <c r="V275" i="34" s="1"/>
  <c r="AS274" i="34"/>
  <c r="AU272" i="34"/>
  <c r="R272" i="34"/>
  <c r="AB272" i="34" s="1"/>
  <c r="AT271" i="34"/>
  <c r="AQ270" i="34"/>
  <c r="AU270" i="34"/>
  <c r="AN269" i="34"/>
  <c r="Q269" i="34"/>
  <c r="AA269" i="34" s="1"/>
  <c r="Y269" i="34"/>
  <c r="AU268" i="34"/>
  <c r="R266" i="34"/>
  <c r="AB266" i="34" s="1"/>
  <c r="Q266" i="34"/>
  <c r="AA266" i="34" s="1"/>
  <c r="Y266" i="34"/>
  <c r="BA265" i="34"/>
  <c r="AX264" i="34"/>
  <c r="AN263" i="34"/>
  <c r="Y288" i="34"/>
  <c r="Q288" i="34"/>
  <c r="AA288" i="34" s="1"/>
  <c r="Y284" i="34"/>
  <c r="Q284" i="34"/>
  <c r="AA284" i="34" s="1"/>
  <c r="Y280" i="34"/>
  <c r="Q280" i="34"/>
  <c r="AA280" i="34" s="1"/>
  <c r="Y276" i="34"/>
  <c r="Q276" i="34"/>
  <c r="AA276" i="34" s="1"/>
  <c r="Y272" i="34"/>
  <c r="Q272" i="34"/>
  <c r="AA272" i="34" s="1"/>
  <c r="AR269" i="34"/>
  <c r="AT268" i="34"/>
  <c r="AN267" i="34"/>
  <c r="AQ265" i="34"/>
  <c r="AQ262" i="34"/>
  <c r="AU262" i="34"/>
  <c r="AT262" i="34"/>
  <c r="AS260" i="34"/>
  <c r="AL260" i="34"/>
  <c r="CS260" i="34" s="1"/>
  <c r="AP260" i="34"/>
  <c r="AX260" i="34"/>
  <c r="AS248" i="34"/>
  <c r="AL248" i="34"/>
  <c r="CS248" i="34" s="1"/>
  <c r="AP248" i="34"/>
  <c r="AX248" i="34"/>
  <c r="W263" i="34"/>
  <c r="Q263" i="34"/>
  <c r="AA263" i="34" s="1"/>
  <c r="Y263" i="34"/>
  <c r="R263" i="34"/>
  <c r="AB263" i="34" s="1"/>
  <c r="AS262" i="34"/>
  <c r="AL262" i="34"/>
  <c r="CS262" i="34" s="1"/>
  <c r="AP262" i="34"/>
  <c r="AX262" i="34"/>
  <c r="AS259" i="34"/>
  <c r="AL259" i="34"/>
  <c r="CS259" i="34" s="1"/>
  <c r="AP259" i="34"/>
  <c r="AX259" i="34"/>
  <c r="AS255" i="34"/>
  <c r="AL255" i="34"/>
  <c r="CS255" i="34" s="1"/>
  <c r="AP255" i="34"/>
  <c r="AX255" i="34"/>
  <c r="AS251" i="34"/>
  <c r="AL251" i="34"/>
  <c r="CS251" i="34" s="1"/>
  <c r="AP251" i="34"/>
  <c r="AX251" i="34"/>
  <c r="AS247" i="34"/>
  <c r="AX294" i="34"/>
  <c r="AP294" i="34"/>
  <c r="AX290" i="34"/>
  <c r="AP290" i="34"/>
  <c r="AU287" i="34"/>
  <c r="V287" i="34"/>
  <c r="AX286" i="34"/>
  <c r="AP286" i="34"/>
  <c r="AU283" i="34"/>
  <c r="AU279" i="34"/>
  <c r="AX278" i="34"/>
  <c r="AP278" i="34"/>
  <c r="AU275" i="34"/>
  <c r="AX274" i="34"/>
  <c r="AP274" i="34"/>
  <c r="AU271" i="34"/>
  <c r="R270" i="34"/>
  <c r="AB270" i="34" s="1"/>
  <c r="V270" i="34" s="1"/>
  <c r="R269" i="34"/>
  <c r="AB269" i="34" s="1"/>
  <c r="AV268" i="34"/>
  <c r="AO267" i="34"/>
  <c r="AJ266" i="34"/>
  <c r="AU265" i="34"/>
  <c r="AN265" i="34"/>
  <c r="AP264" i="34"/>
  <c r="V264" i="34"/>
  <c r="AO263" i="34"/>
  <c r="AV262" i="34"/>
  <c r="Y262" i="34"/>
  <c r="Q262" i="34"/>
  <c r="AA262" i="34" s="1"/>
  <c r="V262" i="34" s="1"/>
  <c r="AS261" i="34"/>
  <c r="R259" i="34"/>
  <c r="AB259" i="34" s="1"/>
  <c r="AT258" i="34"/>
  <c r="Y258" i="34"/>
  <c r="Q258" i="34"/>
  <c r="AA258" i="34" s="1"/>
  <c r="V258" i="34" s="1"/>
  <c r="R255" i="34"/>
  <c r="AB255" i="34" s="1"/>
  <c r="AT254" i="34"/>
  <c r="Y254" i="34"/>
  <c r="Q254" i="34"/>
  <c r="AA254" i="34" s="1"/>
  <c r="AS253" i="34"/>
  <c r="R251" i="34"/>
  <c r="AB251" i="34" s="1"/>
  <c r="AT250" i="34"/>
  <c r="Y250" i="34"/>
  <c r="Q250" i="34"/>
  <c r="AA250" i="34" s="1"/>
  <c r="V250" i="34" s="1"/>
  <c r="AS249" i="34"/>
  <c r="R247" i="34"/>
  <c r="AB247" i="34" s="1"/>
  <c r="AX245" i="34"/>
  <c r="AT245" i="34"/>
  <c r="R239" i="34"/>
  <c r="AB239" i="34" s="1"/>
  <c r="W239" i="34"/>
  <c r="AN235" i="34"/>
  <c r="AT232" i="34"/>
  <c r="AQ232" i="34"/>
  <c r="AV232" i="34"/>
  <c r="AN232" i="34"/>
  <c r="AL221" i="34"/>
  <c r="CS221" i="34" s="1"/>
  <c r="AP221" i="34"/>
  <c r="AX221" i="34"/>
  <c r="AS221" i="34"/>
  <c r="AI220" i="34"/>
  <c r="AJ220" i="34"/>
  <c r="Y259" i="34"/>
  <c r="Q259" i="34"/>
  <c r="AA259" i="34" s="1"/>
  <c r="Y255" i="34"/>
  <c r="Q255" i="34"/>
  <c r="AA255" i="34" s="1"/>
  <c r="Y251" i="34"/>
  <c r="Q251" i="34"/>
  <c r="AA251" i="34" s="1"/>
  <c r="Y247" i="34"/>
  <c r="Q247" i="34"/>
  <c r="AA247" i="34" s="1"/>
  <c r="AQ246" i="34"/>
  <c r="AX244" i="34"/>
  <c r="AN243" i="34"/>
  <c r="R243" i="34"/>
  <c r="AB243" i="34" s="1"/>
  <c r="V243" i="34" s="1"/>
  <c r="W243" i="34"/>
  <c r="AS239" i="34"/>
  <c r="AJ238" i="34"/>
  <c r="AU237" i="34"/>
  <c r="AN237" i="34"/>
  <c r="AO233" i="34"/>
  <c r="BA232" i="34"/>
  <c r="AT242" i="34"/>
  <c r="AQ242" i="34"/>
  <c r="AU242" i="34"/>
  <c r="AS241" i="34"/>
  <c r="AL241" i="34"/>
  <c r="CS241" i="34" s="1"/>
  <c r="AP241" i="34"/>
  <c r="AX241" i="34"/>
  <c r="Y239" i="34"/>
  <c r="Q238" i="34"/>
  <c r="AA238" i="34" s="1"/>
  <c r="Y238" i="34"/>
  <c r="R238" i="34"/>
  <c r="AB238" i="34" s="1"/>
  <c r="AN234" i="34"/>
  <c r="AR234" i="34"/>
  <c r="Q234" i="34"/>
  <c r="AA234" i="34" s="1"/>
  <c r="Y234" i="34"/>
  <c r="R234" i="34"/>
  <c r="AB234" i="34" s="1"/>
  <c r="W234" i="34"/>
  <c r="AI233" i="34"/>
  <c r="AJ233" i="34"/>
  <c r="R233" i="34"/>
  <c r="AB233" i="34" s="1"/>
  <c r="Q233" i="34"/>
  <c r="AA233" i="34" s="1"/>
  <c r="W233" i="34"/>
  <c r="X233" i="34"/>
  <c r="Y233" i="34"/>
  <c r="AQ224" i="34"/>
  <c r="Y265" i="34"/>
  <c r="AX261" i="34"/>
  <c r="AP261" i="34"/>
  <c r="Y261" i="34"/>
  <c r="AU258" i="34"/>
  <c r="Y257" i="34"/>
  <c r="AU254" i="34"/>
  <c r="AX253" i="34"/>
  <c r="AP253" i="34"/>
  <c r="Y253" i="34"/>
  <c r="AU250" i="34"/>
  <c r="AX249" i="34"/>
  <c r="AP249" i="34"/>
  <c r="Y249" i="34"/>
  <c r="Q246" i="34"/>
  <c r="AA246" i="34" s="1"/>
  <c r="V246" i="34" s="1"/>
  <c r="Y246" i="34"/>
  <c r="BA245" i="34"/>
  <c r="AP245" i="34"/>
  <c r="AL245" i="34"/>
  <c r="CS245" i="34" s="1"/>
  <c r="AP244" i="34"/>
  <c r="Y243" i="34"/>
  <c r="AV242" i="34"/>
  <c r="AN242" i="34"/>
  <c r="Q242" i="34"/>
  <c r="AA242" i="34" s="1"/>
  <c r="Y242" i="34"/>
  <c r="R242" i="34"/>
  <c r="AB242" i="34" s="1"/>
  <c r="BA241" i="34"/>
  <c r="AO239" i="34"/>
  <c r="X239" i="34"/>
  <c r="Q239" i="34"/>
  <c r="AA239" i="34" s="1"/>
  <c r="AQ237" i="34"/>
  <c r="AO235" i="34"/>
  <c r="AU232" i="34"/>
  <c r="Q232" i="34"/>
  <c r="AA232" i="34" s="1"/>
  <c r="Y232" i="34"/>
  <c r="R232" i="34"/>
  <c r="AB232" i="34" s="1"/>
  <c r="BA231" i="34"/>
  <c r="V226" i="34"/>
  <c r="Q225" i="34"/>
  <c r="AA225" i="34" s="1"/>
  <c r="Y225" i="34"/>
  <c r="R225" i="34"/>
  <c r="AB225" i="34" s="1"/>
  <c r="W225" i="34"/>
  <c r="AJ216" i="34"/>
  <c r="W235" i="34"/>
  <c r="AU234" i="34"/>
  <c r="AQ234" i="34"/>
  <c r="AO229" i="34"/>
  <c r="Q221" i="34"/>
  <c r="AA221" i="34" s="1"/>
  <c r="Y221" i="34"/>
  <c r="R221" i="34"/>
  <c r="AB221" i="34" s="1"/>
  <c r="W221" i="34"/>
  <c r="Q217" i="34"/>
  <c r="AA217" i="34" s="1"/>
  <c r="Y217" i="34"/>
  <c r="R217" i="34"/>
  <c r="AB217" i="34" s="1"/>
  <c r="W217" i="34"/>
  <c r="AU243" i="34"/>
  <c r="AU235" i="34"/>
  <c r="V235" i="34"/>
  <c r="AN229" i="34"/>
  <c r="R229" i="34"/>
  <c r="AB229" i="34" s="1"/>
  <c r="V229" i="34" s="1"/>
  <c r="W229" i="34"/>
  <c r="AJ228" i="34"/>
  <c r="AO225" i="34"/>
  <c r="AN225" i="34"/>
  <c r="AP222" i="34"/>
  <c r="V228" i="34"/>
  <c r="R228" i="34"/>
  <c r="AB228" i="34" s="1"/>
  <c r="R224" i="34"/>
  <c r="AB224" i="34" s="1"/>
  <c r="V224" i="34" s="1"/>
  <c r="R220" i="34"/>
  <c r="AB220" i="34" s="1"/>
  <c r="AX219" i="34"/>
  <c r="AP219" i="34"/>
  <c r="AL219" i="34"/>
  <c r="CS219" i="34" s="1"/>
  <c r="R216" i="34"/>
  <c r="AB216" i="34" s="1"/>
  <c r="AU229" i="34"/>
  <c r="Y228" i="34"/>
  <c r="AU225" i="34"/>
  <c r="Y224" i="34"/>
  <c r="AU221" i="34"/>
  <c r="Y220" i="34"/>
  <c r="V920" i="34" l="1"/>
  <c r="V324" i="34"/>
  <c r="V341" i="34"/>
  <c r="V582" i="34"/>
  <c r="V593" i="34"/>
  <c r="V685" i="34"/>
  <c r="V763" i="34"/>
  <c r="V383" i="34"/>
  <c r="V396" i="34"/>
  <c r="V384" i="34"/>
  <c r="V479" i="34"/>
  <c r="V555" i="34"/>
  <c r="V826" i="34"/>
  <c r="V574" i="34"/>
  <c r="V589" i="34"/>
  <c r="V888" i="34"/>
  <c r="V969" i="34"/>
  <c r="V220" i="34"/>
  <c r="V998" i="34"/>
  <c r="V691" i="34"/>
  <c r="V254" i="34"/>
  <c r="V279" i="34"/>
  <c r="V514" i="34"/>
  <c r="V579" i="34"/>
  <c r="V957" i="34"/>
  <c r="V903" i="34"/>
  <c r="V407" i="34"/>
  <c r="V526" i="34"/>
  <c r="V292" i="34"/>
  <c r="V296" i="34"/>
  <c r="V588" i="34"/>
  <c r="V653" i="34"/>
  <c r="V854" i="34"/>
  <c r="V303" i="34"/>
  <c r="V561" i="34"/>
  <c r="V578" i="34"/>
  <c r="V739" i="34"/>
  <c r="V741" i="34"/>
  <c r="V948" i="34"/>
  <c r="V608" i="34"/>
  <c r="V861" i="34"/>
  <c r="V892" i="34"/>
  <c r="V973" i="34"/>
  <c r="V1014" i="34"/>
  <c r="V808" i="34"/>
  <c r="V378" i="34"/>
  <c r="V498" i="34"/>
  <c r="V545" i="34"/>
  <c r="V717" i="34"/>
  <c r="V849" i="34"/>
  <c r="V857" i="34"/>
  <c r="V952" i="34"/>
  <c r="V682" i="34"/>
  <c r="V436" i="34"/>
  <c r="V443" i="34"/>
  <c r="V673" i="34"/>
  <c r="V543" i="34"/>
  <c r="V552" i="34"/>
  <c r="V328" i="34"/>
  <c r="V565" i="34"/>
  <c r="V533" i="34"/>
  <c r="V661" i="34"/>
  <c r="V722" i="34"/>
  <c r="V908" i="34"/>
  <c r="V255" i="34"/>
  <c r="V280" i="34"/>
  <c r="V616" i="34"/>
  <c r="V681" i="34"/>
  <c r="V713" i="34"/>
  <c r="V876" i="34"/>
  <c r="V218" i="34"/>
  <c r="V915" i="34"/>
  <c r="V506" i="34"/>
  <c r="V698" i="34"/>
  <c r="V537" i="34"/>
  <c r="V693" i="34"/>
  <c r="V706" i="34"/>
  <c r="V968" i="34"/>
  <c r="V261" i="34"/>
  <c r="V217" i="34"/>
  <c r="V234" i="34"/>
  <c r="V633" i="34"/>
  <c r="V624" i="34"/>
  <c r="V994" i="34"/>
  <c r="V413" i="34"/>
  <c r="V559" i="34"/>
  <c r="V590" i="34"/>
  <c r="V719" i="34"/>
  <c r="V695" i="34"/>
  <c r="V707" i="34"/>
  <c r="V872" i="34"/>
  <c r="V794" i="34"/>
  <c r="V852" i="34"/>
  <c r="V1012" i="34"/>
  <c r="V414" i="34"/>
  <c r="V610" i="34"/>
  <c r="V257" i="34"/>
  <c r="V811" i="34"/>
  <c r="V469" i="34"/>
  <c r="V563" i="34"/>
  <c r="V278" i="34"/>
  <c r="V223" i="34"/>
  <c r="V245" i="34"/>
  <c r="V272" i="34"/>
  <c r="V345" i="34"/>
  <c r="V382" i="34"/>
  <c r="V388" i="34"/>
  <c r="V529" i="34"/>
  <c r="V827" i="34"/>
  <c r="V839" i="34"/>
  <c r="V355" i="34"/>
  <c r="V306" i="34"/>
  <c r="V670" i="34"/>
  <c r="V703" i="34"/>
  <c r="V594" i="34"/>
  <c r="V1009" i="34"/>
  <c r="V895" i="34"/>
  <c r="V1006" i="34"/>
  <c r="V513" i="34"/>
  <c r="V575" i="34"/>
  <c r="V731" i="34"/>
  <c r="V431" i="34"/>
  <c r="V583" i="34"/>
  <c r="V869" i="34"/>
  <c r="V885" i="34"/>
  <c r="V901" i="34"/>
  <c r="V949" i="34"/>
  <c r="V786" i="34"/>
  <c r="V924" i="34"/>
  <c r="V227" i="34"/>
  <c r="AS256" i="34"/>
  <c r="AL256" i="34"/>
  <c r="CS256" i="34" s="1"/>
  <c r="AP256" i="34"/>
  <c r="AX256" i="34"/>
  <c r="AU224" i="34"/>
  <c r="AL247" i="34"/>
  <c r="CS247" i="34" s="1"/>
  <c r="AS339" i="34"/>
  <c r="AP374" i="34"/>
  <c r="AN438" i="34"/>
  <c r="AS474" i="34"/>
  <c r="AS450" i="34"/>
  <c r="AS478" i="34"/>
  <c r="V917" i="34"/>
  <c r="AS468" i="34"/>
  <c r="AL468" i="34"/>
  <c r="CS468" i="34" s="1"/>
  <c r="AN546" i="34"/>
  <c r="AU546" i="34"/>
  <c r="AS763" i="34"/>
  <c r="AL763" i="34"/>
  <c r="CS763" i="34" s="1"/>
  <c r="AX763" i="34"/>
  <c r="AX769" i="34"/>
  <c r="AP769" i="34"/>
  <c r="AP732" i="34"/>
  <c r="AX732" i="34"/>
  <c r="AL732" i="34"/>
  <c r="CS732" i="34" s="1"/>
  <c r="AL899" i="34"/>
  <c r="CS899" i="34" s="1"/>
  <c r="AX899" i="34"/>
  <c r="AP899" i="34"/>
  <c r="AL818" i="34"/>
  <c r="CS818" i="34" s="1"/>
  <c r="AX818" i="34"/>
  <c r="AS818" i="34"/>
  <c r="AS995" i="34"/>
  <c r="AL995" i="34"/>
  <c r="CS995" i="34" s="1"/>
  <c r="AX995" i="34"/>
  <c r="AX796" i="34"/>
  <c r="AP796" i="34"/>
  <c r="AT330" i="34"/>
  <c r="AN330" i="34"/>
  <c r="AU330" i="34"/>
  <c r="AV330" i="34"/>
  <c r="AQ776" i="34"/>
  <c r="AV776" i="34"/>
  <c r="AU776" i="34"/>
  <c r="AT776" i="34"/>
  <c r="AN776" i="34"/>
  <c r="AX747" i="34"/>
  <c r="AP747" i="34"/>
  <c r="AQ836" i="34"/>
  <c r="AV836" i="34"/>
  <c r="AT836" i="34"/>
  <c r="AN836" i="34"/>
  <c r="AU836" i="34"/>
  <c r="AS914" i="34"/>
  <c r="AX914" i="34"/>
  <c r="AS1015" i="34"/>
  <c r="AL1015" i="34"/>
  <c r="CS1015" i="34" s="1"/>
  <c r="AT224" i="34"/>
  <c r="V288" i="34"/>
  <c r="AX345" i="34"/>
  <c r="AP339" i="34"/>
  <c r="V349" i="34"/>
  <c r="V464" i="34"/>
  <c r="AP474" i="34"/>
  <c r="AP450" i="34"/>
  <c r="AP478" i="34"/>
  <c r="AX1015" i="34"/>
  <c r="AN465" i="34"/>
  <c r="AS792" i="34"/>
  <c r="AX792" i="34"/>
  <c r="AS618" i="34"/>
  <c r="AL618" i="34"/>
  <c r="CS618" i="34" s="1"/>
  <c r="AX618" i="34"/>
  <c r="AL794" i="34"/>
  <c r="CS794" i="34" s="1"/>
  <c r="AS794" i="34"/>
  <c r="AP794" i="34"/>
  <c r="AL933" i="34"/>
  <c r="CS933" i="34" s="1"/>
  <c r="AP933" i="34"/>
  <c r="AX933" i="34"/>
  <c r="AS933" i="34"/>
  <c r="AL809" i="34"/>
  <c r="CS809" i="34" s="1"/>
  <c r="AP809" i="34"/>
  <c r="AX809" i="34"/>
  <c r="AS809" i="34"/>
  <c r="AS779" i="34"/>
  <c r="AL779" i="34"/>
  <c r="CS779" i="34" s="1"/>
  <c r="AX779" i="34"/>
  <c r="AV246" i="34"/>
  <c r="AX231" i="34"/>
  <c r="V247" i="34"/>
  <c r="V276" i="34"/>
  <c r="AU320" i="34"/>
  <c r="V327" i="34"/>
  <c r="AQ374" i="34"/>
  <c r="AP345" i="34"/>
  <c r="AX352" i="34"/>
  <c r="V484" i="34"/>
  <c r="V468" i="34"/>
  <c r="AP878" i="34"/>
  <c r="AP1015" i="34"/>
  <c r="AS616" i="34"/>
  <c r="AP616" i="34"/>
  <c r="AP675" i="34"/>
  <c r="AX675" i="34"/>
  <c r="AL675" i="34"/>
  <c r="CS675" i="34" s="1"/>
  <c r="AN592" i="34"/>
  <c r="AT592" i="34"/>
  <c r="AU592" i="34"/>
  <c r="AS651" i="34"/>
  <c r="AL651" i="34"/>
  <c r="CS651" i="34" s="1"/>
  <c r="AX651" i="34"/>
  <c r="AS590" i="34"/>
  <c r="AP590" i="34"/>
  <c r="AS791" i="34"/>
  <c r="AL791" i="34"/>
  <c r="CS791" i="34" s="1"/>
  <c r="AP791" i="34"/>
  <c r="AU605" i="34"/>
  <c r="AN605" i="34"/>
  <c r="AS860" i="34"/>
  <c r="AP860" i="34"/>
  <c r="AX860" i="34"/>
  <c r="AL860" i="34"/>
  <c r="CS860" i="34" s="1"/>
  <c r="AS866" i="34"/>
  <c r="AX866" i="34"/>
  <c r="AQ411" i="34"/>
  <c r="AV411" i="34"/>
  <c r="AN411" i="34"/>
  <c r="AQ573" i="34"/>
  <c r="AU573" i="34"/>
  <c r="AV573" i="34"/>
  <c r="AT573" i="34"/>
  <c r="AS576" i="34"/>
  <c r="AP576" i="34"/>
  <c r="AL927" i="34"/>
  <c r="CS927" i="34" s="1"/>
  <c r="AP927" i="34"/>
  <c r="AL923" i="34"/>
  <c r="CS923" i="34" s="1"/>
  <c r="AS923" i="34"/>
  <c r="AX923" i="34"/>
  <c r="AP923" i="34"/>
  <c r="AL953" i="34"/>
  <c r="CS953" i="34" s="1"/>
  <c r="AS953" i="34"/>
  <c r="AN311" i="34"/>
  <c r="V239" i="34"/>
  <c r="AP231" i="34"/>
  <c r="V259" i="34"/>
  <c r="V323" i="34"/>
  <c r="AU374" i="34"/>
  <c r="AL345" i="34"/>
  <c r="CS345" i="34" s="1"/>
  <c r="AP352" i="34"/>
  <c r="V472" i="34"/>
  <c r="AP779" i="34"/>
  <c r="AP914" i="34"/>
  <c r="V960" i="34"/>
  <c r="V986" i="34"/>
  <c r="AL527" i="34"/>
  <c r="CS527" i="34" s="1"/>
  <c r="AS527" i="34"/>
  <c r="AX873" i="34"/>
  <c r="AP873" i="34"/>
  <c r="AL955" i="34"/>
  <c r="CS955" i="34" s="1"/>
  <c r="AS955" i="34"/>
  <c r="AX955" i="34"/>
  <c r="AP955" i="34"/>
  <c r="AQ312" i="34"/>
  <c r="AN312" i="34"/>
  <c r="AU301" i="34"/>
  <c r="AT301" i="34"/>
  <c r="AQ301" i="34"/>
  <c r="AV301" i="34"/>
  <c r="AP985" i="34"/>
  <c r="AL985" i="34"/>
  <c r="CS985" i="34" s="1"/>
  <c r="AX985" i="34"/>
  <c r="AQ1002" i="34"/>
  <c r="AV1002" i="34"/>
  <c r="AT1002" i="34"/>
  <c r="AN1002" i="34"/>
  <c r="AU864" i="34"/>
  <c r="AN864" i="34"/>
  <c r="AT864" i="34"/>
  <c r="AQ864" i="34"/>
  <c r="V216" i="34"/>
  <c r="AL231" i="34"/>
  <c r="CS231" i="34" s="1"/>
  <c r="V251" i="34"/>
  <c r="AS257" i="34"/>
  <c r="AL352" i="34"/>
  <c r="CS352" i="34" s="1"/>
  <c r="AL914" i="34"/>
  <c r="CS914" i="34" s="1"/>
  <c r="AL559" i="34"/>
  <c r="CS559" i="34" s="1"/>
  <c r="AP559" i="34"/>
  <c r="AS559" i="34"/>
  <c r="AN570" i="34"/>
  <c r="AU570" i="34"/>
  <c r="AS477" i="34"/>
  <c r="AL477" i="34"/>
  <c r="CS477" i="34" s="1"/>
  <c r="AS554" i="34"/>
  <c r="AL554" i="34"/>
  <c r="CS554" i="34" s="1"/>
  <c r="AP554" i="34"/>
  <c r="AX596" i="34"/>
  <c r="AP596" i="34"/>
  <c r="AS647" i="34"/>
  <c r="AL647" i="34"/>
  <c r="CS647" i="34" s="1"/>
  <c r="AP647" i="34"/>
  <c r="AL545" i="34"/>
  <c r="CS545" i="34" s="1"/>
  <c r="AP545" i="34"/>
  <c r="AX545" i="34"/>
  <c r="AS545" i="34"/>
  <c r="AS610" i="34"/>
  <c r="AP610" i="34"/>
  <c r="AN740" i="34"/>
  <c r="AU740" i="34"/>
  <c r="AS930" i="34"/>
  <c r="AL930" i="34"/>
  <c r="CS930" i="34" s="1"/>
  <c r="AP930" i="34"/>
  <c r="AQ807" i="34"/>
  <c r="AN807" i="34"/>
  <c r="AT807" i="34"/>
  <c r="AU807" i="34"/>
  <c r="AU555" i="34"/>
  <c r="AT555" i="34"/>
  <c r="AV555" i="34"/>
  <c r="AQ555" i="34"/>
  <c r="AN555" i="34"/>
  <c r="AT644" i="34"/>
  <c r="AV644" i="34"/>
  <c r="AN644" i="34"/>
  <c r="AU644" i="34"/>
  <c r="AQ644" i="34"/>
  <c r="AX753" i="34"/>
  <c r="AP753" i="34"/>
  <c r="AS878" i="34"/>
  <c r="AX878" i="34"/>
  <c r="AP257" i="34"/>
  <c r="AN224" i="34"/>
  <c r="AX247" i="34"/>
  <c r="AQ311" i="34"/>
  <c r="AS374" i="34"/>
  <c r="V440" i="34"/>
  <c r="AU544" i="34"/>
  <c r="AL507" i="34"/>
  <c r="CS507" i="34" s="1"/>
  <c r="AP507" i="34"/>
  <c r="AX507" i="34"/>
  <c r="AS608" i="34"/>
  <c r="AP608" i="34"/>
  <c r="AX626" i="34"/>
  <c r="AP626" i="34"/>
  <c r="AP694" i="34"/>
  <c r="AS694" i="34"/>
  <c r="AX694" i="34"/>
  <c r="AL756" i="34"/>
  <c r="CS756" i="34" s="1"/>
  <c r="AP756" i="34"/>
  <c r="AX756" i="34"/>
  <c r="AS756" i="34"/>
  <c r="AU698" i="34"/>
  <c r="AN698" i="34"/>
  <c r="AV852" i="34"/>
  <c r="AN852" i="34"/>
  <c r="AT852" i="34"/>
  <c r="AU852" i="34"/>
  <c r="AS898" i="34"/>
  <c r="AX898" i="34"/>
  <c r="AX257" i="34"/>
  <c r="V353" i="34"/>
  <c r="AL753" i="34"/>
  <c r="CS753" i="34" s="1"/>
  <c r="AX553" i="34"/>
  <c r="AP553" i="34"/>
  <c r="AS536" i="34"/>
  <c r="AP536" i="34"/>
  <c r="AL536" i="34"/>
  <c r="CS536" i="34" s="1"/>
  <c r="AX536" i="34"/>
  <c r="AX543" i="34"/>
  <c r="AS543" i="34"/>
  <c r="AP543" i="34"/>
  <c r="AS585" i="34"/>
  <c r="AL585" i="34"/>
  <c r="CS585" i="34" s="1"/>
  <c r="AP585" i="34"/>
  <c r="AL789" i="34"/>
  <c r="CS789" i="34" s="1"/>
  <c r="AP789" i="34"/>
  <c r="AX789" i="34"/>
  <c r="AS789" i="34"/>
  <c r="AS759" i="34"/>
  <c r="AL759" i="34"/>
  <c r="CS759" i="34" s="1"/>
  <c r="AP759" i="34"/>
  <c r="AS748" i="34"/>
  <c r="AL748" i="34"/>
  <c r="CS748" i="34" s="1"/>
  <c r="AX748" i="34"/>
  <c r="AS844" i="34"/>
  <c r="AP844" i="34"/>
  <c r="V628" i="34"/>
  <c r="AU697" i="34"/>
  <c r="V726" i="34"/>
  <c r="AS754" i="34"/>
  <c r="AX775" i="34"/>
  <c r="AP812" i="34"/>
  <c r="AS800" i="34"/>
  <c r="AX950" i="34"/>
  <c r="V985" i="34"/>
  <c r="V642" i="34"/>
  <c r="V619" i="34"/>
  <c r="AQ328" i="34"/>
  <c r="AV328" i="34"/>
  <c r="AT328" i="34"/>
  <c r="AQ395" i="34"/>
  <c r="AV395" i="34"/>
  <c r="AQ464" i="34"/>
  <c r="AV464" i="34"/>
  <c r="AQ805" i="34"/>
  <c r="AV805" i="34"/>
  <c r="AT805" i="34"/>
  <c r="AU805" i="34"/>
  <c r="AQ829" i="34"/>
  <c r="AU829" i="34"/>
  <c r="AT849" i="34"/>
  <c r="AV849" i="34"/>
  <c r="AQ741" i="34"/>
  <c r="AT741" i="34"/>
  <c r="AU741" i="34"/>
  <c r="AV741" i="34"/>
  <c r="AQ855" i="34"/>
  <c r="AT855" i="34"/>
  <c r="AV855" i="34"/>
  <c r="AT738" i="34"/>
  <c r="AV738" i="34"/>
  <c r="AQ258" i="34"/>
  <c r="AN258" i="34"/>
  <c r="AU236" i="34"/>
  <c r="AV236" i="34"/>
  <c r="AT414" i="34"/>
  <c r="AN414" i="34"/>
  <c r="AQ560" i="34"/>
  <c r="AN560" i="34"/>
  <c r="AT837" i="34"/>
  <c r="AV837" i="34"/>
  <c r="AT779" i="34"/>
  <c r="AU779" i="34"/>
  <c r="AV779" i="34"/>
  <c r="AT831" i="34"/>
  <c r="AQ831" i="34"/>
  <c r="AQ938" i="34"/>
  <c r="AV938" i="34"/>
  <c r="AV953" i="34"/>
  <c r="AU953" i="34"/>
  <c r="AT953" i="34"/>
  <c r="AU825" i="34"/>
  <c r="AT825" i="34"/>
  <c r="V645" i="34"/>
  <c r="AX593" i="34"/>
  <c r="AU732" i="34"/>
  <c r="V853" i="34"/>
  <c r="AP731" i="34"/>
  <c r="AX737" i="34"/>
  <c r="AX978" i="34"/>
  <c r="V990" i="34"/>
  <c r="AT219" i="34"/>
  <c r="AV219" i="34"/>
  <c r="AU219" i="34"/>
  <c r="AN455" i="34"/>
  <c r="AQ600" i="34"/>
  <c r="AV600" i="34"/>
  <c r="AN412" i="34"/>
  <c r="AQ809" i="34"/>
  <c r="AU809" i="34"/>
  <c r="V540" i="34"/>
  <c r="AQ752" i="34"/>
  <c r="AV752" i="34"/>
  <c r="AT545" i="34"/>
  <c r="AV545" i="34"/>
  <c r="AT992" i="34"/>
  <c r="AQ992" i="34"/>
  <c r="AV992" i="34"/>
  <c r="AQ1007" i="34"/>
  <c r="AU1007" i="34"/>
  <c r="AV1007" i="34"/>
  <c r="AT1007" i="34"/>
  <c r="AQ531" i="34"/>
  <c r="AV531" i="34"/>
  <c r="V344" i="34"/>
  <c r="V899" i="34"/>
  <c r="AS293" i="34"/>
  <c r="AL293" i="34"/>
  <c r="CS293" i="34" s="1"/>
  <c r="AQ302" i="34"/>
  <c r="AV302" i="34"/>
  <c r="AT402" i="34"/>
  <c r="AV402" i="34"/>
  <c r="AN402" i="34"/>
  <c r="V248" i="34"/>
  <c r="AV368" i="34"/>
  <c r="AT368" i="34"/>
  <c r="AU368" i="34"/>
  <c r="AQ433" i="34"/>
  <c r="AT433" i="34"/>
  <c r="AV433" i="34"/>
  <c r="AT660" i="34"/>
  <c r="AV660" i="34"/>
  <c r="AN660" i="34"/>
  <c r="AQ588" i="34"/>
  <c r="AV588" i="34"/>
  <c r="AU720" i="34"/>
  <c r="AQ720" i="34"/>
  <c r="AT720" i="34"/>
  <c r="AV720" i="34"/>
  <c r="AN720" i="34"/>
  <c r="AT943" i="34"/>
  <c r="AQ943" i="34"/>
  <c r="AV943" i="34"/>
  <c r="AT996" i="34"/>
  <c r="AQ996" i="34"/>
  <c r="AV996" i="34"/>
  <c r="AT815" i="34"/>
  <c r="AV815" i="34"/>
  <c r="AV941" i="34"/>
  <c r="AT941" i="34"/>
  <c r="AU941" i="34"/>
  <c r="AN943" i="34"/>
  <c r="AQ659" i="34"/>
  <c r="AU659" i="34"/>
  <c r="AV659" i="34"/>
  <c r="AT659" i="34"/>
  <c r="AT843" i="34"/>
  <c r="AQ843" i="34"/>
  <c r="AU843" i="34"/>
  <c r="AN941" i="34"/>
  <c r="V637" i="34"/>
  <c r="AL593" i="34"/>
  <c r="CS593" i="34" s="1"/>
  <c r="V709" i="34"/>
  <c r="AX702" i="34"/>
  <c r="AP808" i="34"/>
  <c r="AL737" i="34"/>
  <c r="CS737" i="34" s="1"/>
  <c r="AX800" i="34"/>
  <c r="AQ853" i="34"/>
  <c r="AP902" i="34"/>
  <c r="AT1008" i="34"/>
  <c r="V544" i="34"/>
  <c r="V567" i="34"/>
  <c r="AN227" i="34"/>
  <c r="AQ784" i="34"/>
  <c r="AV784" i="34"/>
  <c r="AQ840" i="34"/>
  <c r="AT840" i="34"/>
  <c r="V716" i="34"/>
  <c r="AU966" i="34"/>
  <c r="AV966" i="34"/>
  <c r="AQ966" i="34"/>
  <c r="AT966" i="34"/>
  <c r="AN916" i="34"/>
  <c r="AQ930" i="34"/>
  <c r="AV930" i="34"/>
  <c r="AN966" i="34"/>
  <c r="AQ665" i="34"/>
  <c r="AP754" i="34"/>
  <c r="AP702" i="34"/>
  <c r="V759" i="34"/>
  <c r="V831" i="34"/>
  <c r="AL808" i="34"/>
  <c r="CS808" i="34" s="1"/>
  <c r="AP800" i="34"/>
  <c r="AL902" i="34"/>
  <c r="CS902" i="34" s="1"/>
  <c r="AL978" i="34"/>
  <c r="CS978" i="34" s="1"/>
  <c r="AV414" i="34"/>
  <c r="AN858" i="34"/>
  <c r="V829" i="34"/>
  <c r="AQ392" i="34"/>
  <c r="AV392" i="34"/>
  <c r="AT392" i="34"/>
  <c r="AT360" i="34"/>
  <c r="AQ360" i="34"/>
  <c r="AU360" i="34"/>
  <c r="AQ424" i="34"/>
  <c r="AT424" i="34"/>
  <c r="AQ485" i="34"/>
  <c r="AV485" i="34"/>
  <c r="AN417" i="34"/>
  <c r="AT770" i="34"/>
  <c r="AV770" i="34"/>
  <c r="AU733" i="34"/>
  <c r="AT733" i="34"/>
  <c r="AV733" i="34"/>
  <c r="AT549" i="34"/>
  <c r="AV549" i="34"/>
  <c r="AT947" i="34"/>
  <c r="AV947" i="34"/>
  <c r="AQ947" i="34"/>
  <c r="AX754" i="34"/>
  <c r="AL702" i="34"/>
  <c r="CS702" i="34" s="1"/>
  <c r="V858" i="34"/>
  <c r="AP978" i="34"/>
  <c r="V294" i="34"/>
  <c r="V494" i="34"/>
  <c r="V584" i="34"/>
  <c r="AN837" i="34"/>
  <c r="V252" i="34"/>
  <c r="AQ379" i="34"/>
  <c r="AT379" i="34"/>
  <c r="AV379" i="34"/>
  <c r="AT602" i="34"/>
  <c r="AU602" i="34"/>
  <c r="AT927" i="34"/>
  <c r="AQ927" i="34"/>
  <c r="AV927" i="34"/>
  <c r="AV949" i="34"/>
  <c r="AT949" i="34"/>
  <c r="AU949" i="34"/>
  <c r="AV933" i="34"/>
  <c r="AU933" i="34"/>
  <c r="AT933" i="34"/>
  <c r="AN949" i="34"/>
  <c r="AT983" i="34"/>
  <c r="AU983" i="34"/>
  <c r="AN1007" i="34"/>
  <c r="AN947" i="34"/>
  <c r="V225" i="34"/>
  <c r="V269" i="34"/>
  <c r="V263" i="34"/>
  <c r="V284" i="34"/>
  <c r="V266" i="34"/>
  <c r="V386" i="34"/>
  <c r="V439" i="34"/>
  <c r="V480" i="34"/>
  <c r="V569" i="34"/>
  <c r="AS671" i="34"/>
  <c r="AP671" i="34"/>
  <c r="V333" i="34"/>
  <c r="V541" i="34"/>
  <c r="V549" i="34"/>
  <c r="V557" i="34"/>
  <c r="AP654" i="34"/>
  <c r="AX654" i="34"/>
  <c r="AS654" i="34"/>
  <c r="AL654" i="34"/>
  <c r="CS654" i="34" s="1"/>
  <c r="AS684" i="34"/>
  <c r="AX684" i="34"/>
  <c r="AP684" i="34"/>
  <c r="AL681" i="34"/>
  <c r="CS681" i="34" s="1"/>
  <c r="AS681" i="34"/>
  <c r="AP681" i="34"/>
  <c r="AL798" i="34"/>
  <c r="CS798" i="34" s="1"/>
  <c r="AS798" i="34"/>
  <c r="AX798" i="34"/>
  <c r="AS785" i="34"/>
  <c r="AL785" i="34"/>
  <c r="CS785" i="34" s="1"/>
  <c r="AP785" i="34"/>
  <c r="AX785" i="34"/>
  <c r="AP897" i="34"/>
  <c r="AX897" i="34"/>
  <c r="AS897" i="34"/>
  <c r="AL897" i="34"/>
  <c r="CS897" i="34" s="1"/>
  <c r="V242" i="34"/>
  <c r="V488" i="34"/>
  <c r="AS668" i="34"/>
  <c r="AX668" i="34"/>
  <c r="AL668" i="34"/>
  <c r="CS668" i="34" s="1"/>
  <c r="AS592" i="34"/>
  <c r="AX592" i="34"/>
  <c r="AP783" i="34"/>
  <c r="AX783" i="34"/>
  <c r="AS783" i="34"/>
  <c r="AL783" i="34"/>
  <c r="CS783" i="34" s="1"/>
  <c r="AS740" i="34"/>
  <c r="AL740" i="34"/>
  <c r="CS740" i="34" s="1"/>
  <c r="AP740" i="34"/>
  <c r="AX740" i="34"/>
  <c r="V233" i="34"/>
  <c r="V311" i="34"/>
  <c r="V319" i="34"/>
  <c r="V435" i="34"/>
  <c r="V476" i="34"/>
  <c r="AP670" i="34"/>
  <c r="AX670" i="34"/>
  <c r="AS670" i="34"/>
  <c r="AL670" i="34"/>
  <c r="CS670" i="34" s="1"/>
  <c r="AP635" i="34"/>
  <c r="AX635" i="34"/>
  <c r="AL635" i="34"/>
  <c r="CS635" i="34" s="1"/>
  <c r="AL879" i="34"/>
  <c r="CS879" i="34" s="1"/>
  <c r="AX879" i="34"/>
  <c r="AP879" i="34"/>
  <c r="AS879" i="34"/>
  <c r="AS925" i="34"/>
  <c r="AL925" i="34"/>
  <c r="CS925" i="34" s="1"/>
  <c r="AP925" i="34"/>
  <c r="AX925" i="34"/>
  <c r="V632" i="34"/>
  <c r="AL903" i="34"/>
  <c r="CS903" i="34" s="1"/>
  <c r="AS903" i="34"/>
  <c r="AX903" i="34"/>
  <c r="AP903" i="34"/>
  <c r="AS990" i="34"/>
  <c r="AL990" i="34"/>
  <c r="CS990" i="34" s="1"/>
  <c r="AP990" i="34"/>
  <c r="AX990" i="34"/>
  <c r="AS801" i="34"/>
  <c r="AL801" i="34"/>
  <c r="CS801" i="34" s="1"/>
  <c r="AP801" i="34"/>
  <c r="AX801" i="34"/>
  <c r="AS998" i="34"/>
  <c r="AL998" i="34"/>
  <c r="CS998" i="34" s="1"/>
  <c r="AP998" i="34"/>
  <c r="AX998" i="34"/>
  <c r="AP612" i="34"/>
  <c r="AX612" i="34"/>
  <c r="AS612" i="34"/>
  <c r="AL612" i="34"/>
  <c r="CS612" i="34" s="1"/>
  <c r="AS764" i="34"/>
  <c r="AL764" i="34"/>
  <c r="CS764" i="34" s="1"/>
  <c r="AP764" i="34"/>
  <c r="AX764" i="34"/>
  <c r="AS788" i="34"/>
  <c r="AL788" i="34"/>
  <c r="CS788" i="34" s="1"/>
  <c r="AP788" i="34"/>
  <c r="AX788" i="34"/>
  <c r="AP986" i="34"/>
  <c r="AX986" i="34"/>
  <c r="AS986" i="34"/>
  <c r="AL986" i="34"/>
  <c r="CS986" i="34" s="1"/>
  <c r="AS870" i="34"/>
  <c r="AL870" i="34"/>
  <c r="CS870" i="34" s="1"/>
  <c r="AP870" i="34"/>
  <c r="AX870" i="34"/>
  <c r="AS989" i="34"/>
  <c r="AP989" i="34"/>
  <c r="AL989" i="34"/>
  <c r="CS989" i="34" s="1"/>
  <c r="AX989" i="34"/>
  <c r="V221" i="34"/>
  <c r="V232" i="34"/>
  <c r="V238" i="34"/>
  <c r="V315" i="34"/>
  <c r="V492" i="34"/>
  <c r="AS819" i="34"/>
  <c r="AL819" i="34"/>
  <c r="CS819" i="34" s="1"/>
  <c r="AP819" i="34"/>
  <c r="AX819" i="34"/>
  <c r="AL867" i="34"/>
  <c r="CS867" i="34" s="1"/>
  <c r="AX867" i="34"/>
  <c r="AP867" i="34"/>
  <c r="AS867" i="34"/>
  <c r="AS236" i="34"/>
  <c r="AL236" i="34"/>
  <c r="CS236" i="34" s="1"/>
  <c r="AX236" i="34"/>
  <c r="AP236" i="34"/>
  <c r="AT246" i="34"/>
  <c r="AU246" i="34"/>
  <c r="AQ287" i="34"/>
  <c r="AN287" i="34"/>
  <c r="AV287" i="34"/>
  <c r="AT256" i="34"/>
  <c r="AU256" i="34"/>
  <c r="AQ256" i="34"/>
  <c r="AV256" i="34"/>
  <c r="AT282" i="34"/>
  <c r="AU282" i="34"/>
  <c r="AV282" i="34"/>
  <c r="AQ282" i="34"/>
  <c r="AN282" i="34"/>
  <c r="AT298" i="34"/>
  <c r="AQ298" i="34"/>
  <c r="AV298" i="34"/>
  <c r="AT311" i="34"/>
  <c r="AV311" i="34"/>
  <c r="AU355" i="34"/>
  <c r="AN355" i="34"/>
  <c r="AT355" i="34"/>
  <c r="AT350" i="34"/>
  <c r="AU350" i="34"/>
  <c r="AV350" i="34"/>
  <c r="AQ350" i="34"/>
  <c r="AQ375" i="34"/>
  <c r="AT375" i="34"/>
  <c r="AV375" i="34"/>
  <c r="AT265" i="34"/>
  <c r="AV265" i="34"/>
  <c r="AS320" i="34"/>
  <c r="AX320" i="34"/>
  <c r="AL320" i="34"/>
  <c r="CS320" i="34" s="1"/>
  <c r="AP320" i="34"/>
  <c r="AT345" i="34"/>
  <c r="AV345" i="34"/>
  <c r="AS384" i="34"/>
  <c r="AL384" i="34"/>
  <c r="CS384" i="34" s="1"/>
  <c r="AX384" i="34"/>
  <c r="AN375" i="34"/>
  <c r="AQ280" i="34"/>
  <c r="AT280" i="34"/>
  <c r="AV280" i="34"/>
  <c r="AQ320" i="34"/>
  <c r="AT320" i="34"/>
  <c r="AV320" i="34"/>
  <c r="AQ340" i="34"/>
  <c r="AN340" i="34"/>
  <c r="AV340" i="34"/>
  <c r="V326" i="34"/>
  <c r="AQ415" i="34"/>
  <c r="AV415" i="34"/>
  <c r="AQ489" i="34"/>
  <c r="AT489" i="34"/>
  <c r="AV489" i="34"/>
  <c r="AQ447" i="34"/>
  <c r="AV447" i="34"/>
  <c r="AT447" i="34"/>
  <c r="AT514" i="34"/>
  <c r="AQ514" i="34"/>
  <c r="AU514" i="34"/>
  <c r="AV514" i="34"/>
  <c r="AT543" i="34"/>
  <c r="AU543" i="34"/>
  <c r="AV543" i="34"/>
  <c r="AQ543" i="34"/>
  <c r="AT649" i="34"/>
  <c r="AV649" i="34"/>
  <c r="AN649" i="34"/>
  <c r="AQ683" i="34"/>
  <c r="AT683" i="34"/>
  <c r="AU683" i="34"/>
  <c r="AV683" i="34"/>
  <c r="AT697" i="34"/>
  <c r="AV697" i="34"/>
  <c r="AQ550" i="34"/>
  <c r="AT550" i="34"/>
  <c r="AV550" i="34"/>
  <c r="AQ589" i="34"/>
  <c r="AT589" i="34"/>
  <c r="AV589" i="34"/>
  <c r="AQ682" i="34"/>
  <c r="AT682" i="34"/>
  <c r="AV682" i="34"/>
  <c r="AT721" i="34"/>
  <c r="AU721" i="34"/>
  <c r="V754" i="34"/>
  <c r="AT618" i="34"/>
  <c r="AU618" i="34"/>
  <c r="AV618" i="34"/>
  <c r="AQ618" i="34"/>
  <c r="AQ702" i="34"/>
  <c r="AT702" i="34"/>
  <c r="AV702" i="34"/>
  <c r="AT535" i="34"/>
  <c r="AU535" i="34"/>
  <c r="AV535" i="34"/>
  <c r="AQ535" i="34"/>
  <c r="AT685" i="34"/>
  <c r="AV685" i="34"/>
  <c r="AN685" i="34"/>
  <c r="AT704" i="34"/>
  <c r="AU704" i="34"/>
  <c r="AV704" i="34"/>
  <c r="AQ704" i="34"/>
  <c r="AS707" i="34"/>
  <c r="AX707" i="34"/>
  <c r="AL707" i="34"/>
  <c r="CS707" i="34" s="1"/>
  <c r="AP707" i="34"/>
  <c r="AQ634" i="34"/>
  <c r="AT634" i="34"/>
  <c r="AU634" i="34"/>
  <c r="AV634" i="34"/>
  <c r="AU724" i="34"/>
  <c r="AN724" i="34"/>
  <c r="AS824" i="34"/>
  <c r="AX824" i="34"/>
  <c r="AL824" i="34"/>
  <c r="CS824" i="34" s="1"/>
  <c r="AT833" i="34"/>
  <c r="AQ833" i="34"/>
  <c r="AU833" i="34"/>
  <c r="AV833" i="34"/>
  <c r="AT899" i="34"/>
  <c r="AQ899" i="34"/>
  <c r="AU899" i="34"/>
  <c r="AV899" i="34"/>
  <c r="AT878" i="34"/>
  <c r="AU878" i="34"/>
  <c r="AV878" i="34"/>
  <c r="AQ878" i="34"/>
  <c r="AS954" i="34"/>
  <c r="AL954" i="34"/>
  <c r="CS954" i="34" s="1"/>
  <c r="AX954" i="34"/>
  <c r="AP954" i="34"/>
  <c r="AT874" i="34"/>
  <c r="AU874" i="34"/>
  <c r="AV874" i="34"/>
  <c r="AQ874" i="34"/>
  <c r="AQ828" i="34"/>
  <c r="AT828" i="34"/>
  <c r="AV828" i="34"/>
  <c r="AQ928" i="34"/>
  <c r="AV928" i="34"/>
  <c r="AN928" i="34"/>
  <c r="AQ944" i="34"/>
  <c r="AV944" i="34"/>
  <c r="AN944" i="34"/>
  <c r="AU982" i="34"/>
  <c r="AV982" i="34"/>
  <c r="AN982" i="34"/>
  <c r="AQ982" i="34"/>
  <c r="AT973" i="34"/>
  <c r="AU973" i="34"/>
  <c r="AV973" i="34"/>
  <c r="AQ973" i="34"/>
  <c r="V907" i="34"/>
  <c r="AQ994" i="34"/>
  <c r="AV994" i="34"/>
  <c r="AT994" i="34"/>
  <c r="AQ995" i="34"/>
  <c r="AT995" i="34"/>
  <c r="AU995" i="34"/>
  <c r="AV995" i="34"/>
  <c r="V877" i="34"/>
  <c r="V893" i="34"/>
  <c r="V909" i="34"/>
  <c r="V925" i="34"/>
  <c r="V941" i="34"/>
  <c r="V972" i="34"/>
  <c r="AL239" i="34"/>
  <c r="CS239" i="34" s="1"/>
  <c r="AP239" i="34"/>
  <c r="AX239" i="34"/>
  <c r="AQ235" i="34"/>
  <c r="AT235" i="34"/>
  <c r="AV235" i="34"/>
  <c r="AT252" i="34"/>
  <c r="AU252" i="34"/>
  <c r="AV252" i="34"/>
  <c r="AQ252" i="34"/>
  <c r="AQ230" i="34"/>
  <c r="AT230" i="34"/>
  <c r="AU230" i="34"/>
  <c r="AV230" i="34"/>
  <c r="AQ272" i="34"/>
  <c r="AT272" i="34"/>
  <c r="AV272" i="34"/>
  <c r="AQ300" i="34"/>
  <c r="AT300" i="34"/>
  <c r="AV300" i="34"/>
  <c r="AT377" i="34"/>
  <c r="AN377" i="34"/>
  <c r="AV377" i="34"/>
  <c r="AQ292" i="34"/>
  <c r="AV292" i="34"/>
  <c r="AT292" i="34"/>
  <c r="AQ403" i="34"/>
  <c r="AV403" i="34"/>
  <c r="AQ428" i="34"/>
  <c r="AT428" i="34"/>
  <c r="AV428" i="34"/>
  <c r="AQ440" i="34"/>
  <c r="AT440" i="34"/>
  <c r="AV440" i="34"/>
  <c r="AQ442" i="34"/>
  <c r="AU442" i="34"/>
  <c r="AV480" i="34"/>
  <c r="AQ480" i="34"/>
  <c r="AT480" i="34"/>
  <c r="AU480" i="34"/>
  <c r="AT319" i="34"/>
  <c r="AV319" i="34"/>
  <c r="AT454" i="34"/>
  <c r="AV454" i="34"/>
  <c r="AQ454" i="34"/>
  <c r="AU454" i="34"/>
  <c r="AV313" i="34"/>
  <c r="AU313" i="34"/>
  <c r="AQ313" i="34"/>
  <c r="AT313" i="34"/>
  <c r="AT374" i="34"/>
  <c r="AV374" i="34"/>
  <c r="AT507" i="34"/>
  <c r="AV507" i="34"/>
  <c r="AQ562" i="34"/>
  <c r="AV562" i="34"/>
  <c r="AT562" i="34"/>
  <c r="AT577" i="34"/>
  <c r="AU577" i="34"/>
  <c r="AV577" i="34"/>
  <c r="AQ577" i="34"/>
  <c r="AT307" i="34"/>
  <c r="AV307" i="34"/>
  <c r="AT438" i="34"/>
  <c r="AV438" i="34"/>
  <c r="AQ465" i="34"/>
  <c r="AV465" i="34"/>
  <c r="AT465" i="34"/>
  <c r="AQ431" i="34"/>
  <c r="AV431" i="34"/>
  <c r="AQ530" i="34"/>
  <c r="AT530" i="34"/>
  <c r="AU530" i="34"/>
  <c r="AV530" i="34"/>
  <c r="AT657" i="34"/>
  <c r="AN657" i="34"/>
  <c r="AV657" i="34"/>
  <c r="AQ670" i="34"/>
  <c r="AT670" i="34"/>
  <c r="AV670" i="34"/>
  <c r="AQ616" i="34"/>
  <c r="AV616" i="34"/>
  <c r="AU655" i="34"/>
  <c r="AV655" i="34"/>
  <c r="AQ655" i="34"/>
  <c r="AT655" i="34"/>
  <c r="AT518" i="34"/>
  <c r="AU518" i="34"/>
  <c r="AV518" i="34"/>
  <c r="AQ518" i="34"/>
  <c r="AQ667" i="34"/>
  <c r="AT667" i="34"/>
  <c r="AU667" i="34"/>
  <c r="AV667" i="34"/>
  <c r="AT599" i="34"/>
  <c r="AV599" i="34"/>
  <c r="AS703" i="34"/>
  <c r="AL703" i="34"/>
  <c r="CS703" i="34" s="1"/>
  <c r="AT742" i="34"/>
  <c r="AN742" i="34"/>
  <c r="AV742" i="34"/>
  <c r="AT751" i="34"/>
  <c r="AQ751" i="34"/>
  <c r="AU751" i="34"/>
  <c r="AV751" i="34"/>
  <c r="AV777" i="34"/>
  <c r="AQ777" i="34"/>
  <c r="AT777" i="34"/>
  <c r="AU777" i="34"/>
  <c r="AN751" i="34"/>
  <c r="AQ666" i="34"/>
  <c r="AT666" i="34"/>
  <c r="AV666" i="34"/>
  <c r="AL718" i="34"/>
  <c r="CS718" i="34" s="1"/>
  <c r="AS718" i="34"/>
  <c r="AX718" i="34"/>
  <c r="AN704" i="34"/>
  <c r="AS828" i="34"/>
  <c r="AX828" i="34"/>
  <c r="AL828" i="34"/>
  <c r="CS828" i="34" s="1"/>
  <c r="AT806" i="34"/>
  <c r="AV806" i="34"/>
  <c r="AT853" i="34"/>
  <c r="AU853" i="34"/>
  <c r="AT871" i="34"/>
  <c r="AQ871" i="34"/>
  <c r="AU871" i="34"/>
  <c r="AV871" i="34"/>
  <c r="AT879" i="34"/>
  <c r="AQ879" i="34"/>
  <c r="AU879" i="34"/>
  <c r="AV879" i="34"/>
  <c r="AT887" i="34"/>
  <c r="AQ887" i="34"/>
  <c r="AU887" i="34"/>
  <c r="AV887" i="34"/>
  <c r="AQ901" i="34"/>
  <c r="AT901" i="34"/>
  <c r="AV901" i="34"/>
  <c r="AU901" i="34"/>
  <c r="AQ908" i="34"/>
  <c r="AN908" i="34"/>
  <c r="AV908" i="34"/>
  <c r="AQ974" i="34"/>
  <c r="AT974" i="34"/>
  <c r="AU974" i="34"/>
  <c r="V1015" i="34"/>
  <c r="AP961" i="34"/>
  <c r="AL961" i="34"/>
  <c r="CS961" i="34" s="1"/>
  <c r="AX961" i="34"/>
  <c r="AS961" i="34"/>
  <c r="AN974" i="34"/>
  <c r="AU977" i="34"/>
  <c r="AV977" i="34"/>
  <c r="AT977" i="34"/>
  <c r="AQ977" i="34"/>
  <c r="AN833" i="34"/>
  <c r="AQ226" i="34"/>
  <c r="AT226" i="34"/>
  <c r="AU226" i="34"/>
  <c r="AV226" i="34"/>
  <c r="AQ243" i="34"/>
  <c r="AT243" i="34"/>
  <c r="AV243" i="34"/>
  <c r="AQ275" i="34"/>
  <c r="AN275" i="34"/>
  <c r="AV275" i="34"/>
  <c r="AT366" i="34"/>
  <c r="AV366" i="34"/>
  <c r="AT385" i="34"/>
  <c r="AV385" i="34"/>
  <c r="AQ342" i="34"/>
  <c r="AT342" i="34"/>
  <c r="AU342" i="34"/>
  <c r="AV342" i="34"/>
  <c r="AT333" i="34"/>
  <c r="AV333" i="34"/>
  <c r="AV460" i="34"/>
  <c r="AQ460" i="34"/>
  <c r="AT460" i="34"/>
  <c r="AU460" i="34"/>
  <c r="AU448" i="34"/>
  <c r="AV448" i="34"/>
  <c r="AQ448" i="34"/>
  <c r="AT448" i="34"/>
  <c r="AN442" i="34"/>
  <c r="AP508" i="34"/>
  <c r="AX508" i="34"/>
  <c r="AL508" i="34"/>
  <c r="CS508" i="34" s="1"/>
  <c r="AQ528" i="34"/>
  <c r="AN528" i="34"/>
  <c r="AV528" i="34"/>
  <c r="AT441" i="34"/>
  <c r="AU441" i="34"/>
  <c r="AV441" i="34"/>
  <c r="AQ441" i="34"/>
  <c r="AU468" i="34"/>
  <c r="AV468" i="34"/>
  <c r="AQ468" i="34"/>
  <c r="AT468" i="34"/>
  <c r="AQ546" i="34"/>
  <c r="AT546" i="34"/>
  <c r="AV546" i="34"/>
  <c r="AT557" i="34"/>
  <c r="AV557" i="34"/>
  <c r="AP579" i="34"/>
  <c r="AL579" i="34"/>
  <c r="CS579" i="34" s="1"/>
  <c r="AX579" i="34"/>
  <c r="AS579" i="34"/>
  <c r="AT684" i="34"/>
  <c r="AU684" i="34"/>
  <c r="AV684" i="34"/>
  <c r="AQ684" i="34"/>
  <c r="AQ637" i="34"/>
  <c r="AV637" i="34"/>
  <c r="AT637" i="34"/>
  <c r="AQ651" i="34"/>
  <c r="AT651" i="34"/>
  <c r="AU651" i="34"/>
  <c r="AV651" i="34"/>
  <c r="AN667" i="34"/>
  <c r="AQ756" i="34"/>
  <c r="AT756" i="34"/>
  <c r="AV756" i="34"/>
  <c r="AT640" i="34"/>
  <c r="AU640" i="34"/>
  <c r="AV640" i="34"/>
  <c r="AN640" i="34"/>
  <c r="AQ640" i="34"/>
  <c r="AV745" i="34"/>
  <c r="AQ745" i="34"/>
  <c r="AT745" i="34"/>
  <c r="AU745" i="34"/>
  <c r="AN683" i="34"/>
  <c r="AQ732" i="34"/>
  <c r="AV732" i="34"/>
  <c r="AT732" i="34"/>
  <c r="AU723" i="34"/>
  <c r="AV723" i="34"/>
  <c r="AQ723" i="34"/>
  <c r="AT723" i="34"/>
  <c r="AT759" i="34"/>
  <c r="AU759" i="34"/>
  <c r="AV759" i="34"/>
  <c r="AQ759" i="34"/>
  <c r="AT680" i="34"/>
  <c r="AQ680" i="34"/>
  <c r="AU680" i="34"/>
  <c r="AV680" i="34"/>
  <c r="AN680" i="34"/>
  <c r="AT790" i="34"/>
  <c r="AV790" i="34"/>
  <c r="AN790" i="34"/>
  <c r="AQ650" i="34"/>
  <c r="AT650" i="34"/>
  <c r="AV650" i="34"/>
  <c r="AQ780" i="34"/>
  <c r="AT780" i="34"/>
  <c r="AV780" i="34"/>
  <c r="AQ873" i="34"/>
  <c r="AT873" i="34"/>
  <c r="AU873" i="34"/>
  <c r="AV873" i="34"/>
  <c r="AQ881" i="34"/>
  <c r="AT881" i="34"/>
  <c r="AU881" i="34"/>
  <c r="AV881" i="34"/>
  <c r="AQ889" i="34"/>
  <c r="AT889" i="34"/>
  <c r="AU889" i="34"/>
  <c r="AV889" i="34"/>
  <c r="AT903" i="34"/>
  <c r="AQ903" i="34"/>
  <c r="AU903" i="34"/>
  <c r="AV903" i="34"/>
  <c r="AS958" i="34"/>
  <c r="AL958" i="34"/>
  <c r="CS958" i="34" s="1"/>
  <c r="AX958" i="34"/>
  <c r="AQ932" i="34"/>
  <c r="AV932" i="34"/>
  <c r="AN932" i="34"/>
  <c r="AQ948" i="34"/>
  <c r="AV948" i="34"/>
  <c r="AN948" i="34"/>
  <c r="AQ1015" i="34"/>
  <c r="AT1015" i="34"/>
  <c r="AU1015" i="34"/>
  <c r="AV1015" i="34"/>
  <c r="AN887" i="34"/>
  <c r="AQ904" i="34"/>
  <c r="AV904" i="34"/>
  <c r="AN904" i="34"/>
  <c r="AT955" i="34"/>
  <c r="AQ955" i="34"/>
  <c r="AU955" i="34"/>
  <c r="AV955" i="34"/>
  <c r="AQ981" i="34"/>
  <c r="AT981" i="34"/>
  <c r="AU981" i="34"/>
  <c r="AV981" i="34"/>
  <c r="AT782" i="34"/>
  <c r="AV782" i="34"/>
  <c r="AN782" i="34"/>
  <c r="AN853" i="34"/>
  <c r="V823" i="34"/>
  <c r="V881" i="34"/>
  <c r="V897" i="34"/>
  <c r="V913" i="34"/>
  <c r="V929" i="34"/>
  <c r="V945" i="34"/>
  <c r="AV217" i="34"/>
  <c r="AT217" i="34"/>
  <c r="AU217" i="34"/>
  <c r="AQ217" i="34"/>
  <c r="AS222" i="34"/>
  <c r="AX222" i="34"/>
  <c r="AL222" i="34"/>
  <c r="CS222" i="34" s="1"/>
  <c r="AS240" i="34"/>
  <c r="AP240" i="34"/>
  <c r="AL240" i="34"/>
  <c r="CS240" i="34" s="1"/>
  <c r="AX240" i="34"/>
  <c r="AQ248" i="34"/>
  <c r="AT248" i="34"/>
  <c r="AU248" i="34"/>
  <c r="AV248" i="34"/>
  <c r="AS297" i="34"/>
  <c r="AL297" i="34"/>
  <c r="CS297" i="34" s="1"/>
  <c r="AX297" i="34"/>
  <c r="AN217" i="34"/>
  <c r="AS264" i="34"/>
  <c r="AL264" i="34"/>
  <c r="CS264" i="34" s="1"/>
  <c r="AN252" i="34"/>
  <c r="AQ240" i="34"/>
  <c r="AT240" i="34"/>
  <c r="AU240" i="34"/>
  <c r="AV240" i="34"/>
  <c r="AQ244" i="34"/>
  <c r="AT244" i="34"/>
  <c r="AU244" i="34"/>
  <c r="AV244" i="34"/>
  <c r="AQ288" i="34"/>
  <c r="AT288" i="34"/>
  <c r="AV288" i="34"/>
  <c r="V297" i="34"/>
  <c r="AT362" i="34"/>
  <c r="AU362" i="34"/>
  <c r="AV362" i="34"/>
  <c r="AQ362" i="34"/>
  <c r="AV305" i="34"/>
  <c r="AT305" i="34"/>
  <c r="AQ305" i="34"/>
  <c r="AU305" i="34"/>
  <c r="AQ432" i="34"/>
  <c r="AT432" i="34"/>
  <c r="AV432" i="34"/>
  <c r="AQ304" i="34"/>
  <c r="AT304" i="34"/>
  <c r="AV304" i="34"/>
  <c r="AT394" i="34"/>
  <c r="AN394" i="34"/>
  <c r="AV394" i="34"/>
  <c r="AQ416" i="34"/>
  <c r="AT416" i="34"/>
  <c r="AV416" i="34"/>
  <c r="AQ346" i="34"/>
  <c r="AT346" i="34"/>
  <c r="AU346" i="34"/>
  <c r="AV346" i="34"/>
  <c r="AN480" i="34"/>
  <c r="AT322" i="34"/>
  <c r="AU322" i="34"/>
  <c r="AV322" i="34"/>
  <c r="AT347" i="34"/>
  <c r="AU347" i="34"/>
  <c r="AV347" i="34"/>
  <c r="AQ347" i="34"/>
  <c r="V372" i="34"/>
  <c r="AX441" i="34"/>
  <c r="AS441" i="34"/>
  <c r="AL441" i="34"/>
  <c r="CS441" i="34" s="1"/>
  <c r="AT466" i="34"/>
  <c r="AV466" i="34"/>
  <c r="AU466" i="34"/>
  <c r="AQ466" i="34"/>
  <c r="AQ459" i="34"/>
  <c r="AT459" i="34"/>
  <c r="AV459" i="34"/>
  <c r="AS497" i="34"/>
  <c r="AP497" i="34"/>
  <c r="AL497" i="34"/>
  <c r="CS497" i="34" s="1"/>
  <c r="AQ548" i="34"/>
  <c r="AN548" i="34"/>
  <c r="AV548" i="34"/>
  <c r="AN557" i="34"/>
  <c r="AT673" i="34"/>
  <c r="AN673" i="34"/>
  <c r="AV673" i="34"/>
  <c r="AQ686" i="34"/>
  <c r="AT686" i="34"/>
  <c r="AV686" i="34"/>
  <c r="AT607" i="34"/>
  <c r="AN607" i="34"/>
  <c r="AV607" i="34"/>
  <c r="AV610" i="34"/>
  <c r="AQ610" i="34"/>
  <c r="AT610" i="34"/>
  <c r="AU610" i="34"/>
  <c r="AT652" i="34"/>
  <c r="AU652" i="34"/>
  <c r="AV652" i="34"/>
  <c r="AQ652" i="34"/>
  <c r="AT668" i="34"/>
  <c r="AU668" i="34"/>
  <c r="AV668" i="34"/>
  <c r="AQ668" i="34"/>
  <c r="AU671" i="34"/>
  <c r="AV671" i="34"/>
  <c r="AQ671" i="34"/>
  <c r="AT671" i="34"/>
  <c r="AN655" i="34"/>
  <c r="AQ678" i="34"/>
  <c r="AT678" i="34"/>
  <c r="AV678" i="34"/>
  <c r="AU583" i="34"/>
  <c r="AV583" i="34"/>
  <c r="AQ583" i="34"/>
  <c r="AT583" i="34"/>
  <c r="AQ715" i="34"/>
  <c r="AT715" i="34"/>
  <c r="AU715" i="34"/>
  <c r="AV715" i="34"/>
  <c r="AT753" i="34"/>
  <c r="AU753" i="34"/>
  <c r="AV753" i="34"/>
  <c r="AQ753" i="34"/>
  <c r="AN777" i="34"/>
  <c r="AQ698" i="34"/>
  <c r="AT698" i="34"/>
  <c r="AV698" i="34"/>
  <c r="AT758" i="34"/>
  <c r="AV758" i="34"/>
  <c r="AN758" i="34"/>
  <c r="AQ772" i="34"/>
  <c r="AT772" i="34"/>
  <c r="AV772" i="34"/>
  <c r="AQ710" i="34"/>
  <c r="AV710" i="34"/>
  <c r="AT710" i="34"/>
  <c r="AT766" i="34"/>
  <c r="AN766" i="34"/>
  <c r="AV766" i="34"/>
  <c r="AT653" i="34"/>
  <c r="AV653" i="34"/>
  <c r="AN653" i="34"/>
  <c r="AU687" i="34"/>
  <c r="AV687" i="34"/>
  <c r="AQ687" i="34"/>
  <c r="AT687" i="34"/>
  <c r="AQ804" i="34"/>
  <c r="AV804" i="34"/>
  <c r="AT804" i="34"/>
  <c r="AQ844" i="34"/>
  <c r="AT844" i="34"/>
  <c r="AV844" i="34"/>
  <c r="V797" i="34"/>
  <c r="AN697" i="34"/>
  <c r="AP855" i="34"/>
  <c r="AL855" i="34"/>
  <c r="CS855" i="34" s="1"/>
  <c r="AQ1008" i="34"/>
  <c r="AV1008" i="34"/>
  <c r="AQ990" i="34"/>
  <c r="AV990" i="34"/>
  <c r="AT990" i="34"/>
  <c r="AT866" i="34"/>
  <c r="AU866" i="34"/>
  <c r="AV866" i="34"/>
  <c r="AQ866" i="34"/>
  <c r="AT898" i="34"/>
  <c r="AU898" i="34"/>
  <c r="AV898" i="34"/>
  <c r="AQ898" i="34"/>
  <c r="AT905" i="34"/>
  <c r="AV905" i="34"/>
  <c r="AQ905" i="34"/>
  <c r="AU905" i="34"/>
  <c r="AQ987" i="34"/>
  <c r="AT987" i="34"/>
  <c r="AU987" i="34"/>
  <c r="AV987" i="34"/>
  <c r="AN1008" i="34"/>
  <c r="V843" i="34"/>
  <c r="AQ229" i="34"/>
  <c r="AT229" i="34"/>
  <c r="AV229" i="34"/>
  <c r="AT241" i="34"/>
  <c r="AQ241" i="34"/>
  <c r="AU241" i="34"/>
  <c r="AV241" i="34"/>
  <c r="AQ268" i="34"/>
  <c r="AN268" i="34"/>
  <c r="AN226" i="34"/>
  <c r="AQ380" i="34"/>
  <c r="AT380" i="34"/>
  <c r="AU380" i="34"/>
  <c r="AV380" i="34"/>
  <c r="AQ396" i="34"/>
  <c r="AT396" i="34"/>
  <c r="AV396" i="34"/>
  <c r="AQ471" i="34"/>
  <c r="AN471" i="34"/>
  <c r="AV471" i="34"/>
  <c r="AS432" i="34"/>
  <c r="AX432" i="34"/>
  <c r="AP432" i="34"/>
  <c r="AS445" i="34"/>
  <c r="AL445" i="34"/>
  <c r="CS445" i="34" s="1"/>
  <c r="AT352" i="34"/>
  <c r="AQ352" i="34"/>
  <c r="AU352" i="34"/>
  <c r="AV352" i="34"/>
  <c r="AQ542" i="34"/>
  <c r="AT542" i="34"/>
  <c r="AV542" i="34"/>
  <c r="AT553" i="34"/>
  <c r="AV553" i="34"/>
  <c r="AP583" i="34"/>
  <c r="AL583" i="34"/>
  <c r="CS583" i="34" s="1"/>
  <c r="AS583" i="34"/>
  <c r="AT541" i="34"/>
  <c r="AV541" i="34"/>
  <c r="AV384" i="34"/>
  <c r="AQ384" i="34"/>
  <c r="AT384" i="34"/>
  <c r="AU384" i="34"/>
  <c r="AT533" i="34"/>
  <c r="AV533" i="34"/>
  <c r="AN533" i="34"/>
  <c r="AV500" i="34"/>
  <c r="AQ500" i="34"/>
  <c r="AT500" i="34"/>
  <c r="AU500" i="34"/>
  <c r="AT635" i="34"/>
  <c r="AV635" i="34"/>
  <c r="AU635" i="34"/>
  <c r="AQ597" i="34"/>
  <c r="AT597" i="34"/>
  <c r="AV597" i="34"/>
  <c r="AT512" i="34"/>
  <c r="AU512" i="34"/>
  <c r="AV512" i="34"/>
  <c r="AQ512" i="34"/>
  <c r="AQ662" i="34"/>
  <c r="AT662" i="34"/>
  <c r="AV662" i="34"/>
  <c r="AT648" i="34"/>
  <c r="AQ648" i="34"/>
  <c r="AU648" i="34"/>
  <c r="AV648" i="34"/>
  <c r="AN648" i="34"/>
  <c r="AQ740" i="34"/>
  <c r="AT740" i="34"/>
  <c r="AV740" i="34"/>
  <c r="AN599" i="34"/>
  <c r="AS840" i="34"/>
  <c r="AP840" i="34"/>
  <c r="AT891" i="34"/>
  <c r="AQ891" i="34"/>
  <c r="AU891" i="34"/>
  <c r="AV891" i="34"/>
  <c r="AQ920" i="34"/>
  <c r="AN920" i="34"/>
  <c r="AV920" i="34"/>
  <c r="AQ936" i="34"/>
  <c r="AV936" i="34"/>
  <c r="AN936" i="34"/>
  <c r="AQ952" i="34"/>
  <c r="AV952" i="34"/>
  <c r="AN952" i="34"/>
  <c r="AT801" i="34"/>
  <c r="AV801" i="34"/>
  <c r="AQ801" i="34"/>
  <c r="AU801" i="34"/>
  <c r="AT894" i="34"/>
  <c r="AU894" i="34"/>
  <c r="AV894" i="34"/>
  <c r="AQ894" i="34"/>
  <c r="AT988" i="34"/>
  <c r="AQ988" i="34"/>
  <c r="AU988" i="34"/>
  <c r="AV988" i="34"/>
  <c r="AN988" i="34"/>
  <c r="AT890" i="34"/>
  <c r="AU890" i="34"/>
  <c r="AV890" i="34"/>
  <c r="AQ890" i="34"/>
  <c r="AQ998" i="34"/>
  <c r="AV998" i="34"/>
  <c r="AT998" i="34"/>
  <c r="V964" i="34"/>
  <c r="AT223" i="34"/>
  <c r="AU223" i="34"/>
  <c r="AQ223" i="34"/>
  <c r="AV223" i="34"/>
  <c r="AN223" i="34"/>
  <c r="AS244" i="34"/>
  <c r="AL244" i="34"/>
  <c r="CS244" i="34" s="1"/>
  <c r="AT270" i="34"/>
  <c r="AV270" i="34"/>
  <c r="AN270" i="34"/>
  <c r="AT278" i="34"/>
  <c r="AQ278" i="34"/>
  <c r="AU278" i="34"/>
  <c r="AV278" i="34"/>
  <c r="AQ332" i="34"/>
  <c r="AN332" i="34"/>
  <c r="AV332" i="34"/>
  <c r="AS329" i="34"/>
  <c r="AL329" i="34"/>
  <c r="CS329" i="34" s="1"/>
  <c r="AP350" i="34"/>
  <c r="AL350" i="34"/>
  <c r="CS350" i="34" s="1"/>
  <c r="AX350" i="34"/>
  <c r="AS350" i="34"/>
  <c r="AQ376" i="34"/>
  <c r="AT376" i="34"/>
  <c r="AU376" i="34"/>
  <c r="AV376" i="34"/>
  <c r="AS346" i="34"/>
  <c r="AP346" i="34"/>
  <c r="AL346" i="34"/>
  <c r="CS346" i="34" s="1"/>
  <c r="AT299" i="34"/>
  <c r="AQ299" i="34"/>
  <c r="AU299" i="34"/>
  <c r="AV299" i="34"/>
  <c r="AQ427" i="34"/>
  <c r="AV427" i="34"/>
  <c r="AU409" i="34"/>
  <c r="AV409" i="34"/>
  <c r="AQ409" i="34"/>
  <c r="AT409" i="34"/>
  <c r="AQ389" i="34"/>
  <c r="AU389" i="34"/>
  <c r="AT389" i="34"/>
  <c r="AQ515" i="34"/>
  <c r="AT515" i="34"/>
  <c r="AV515" i="34"/>
  <c r="AQ544" i="34"/>
  <c r="AN544" i="34"/>
  <c r="AV544" i="34"/>
  <c r="AS501" i="34"/>
  <c r="AP501" i="34"/>
  <c r="AL501" i="34"/>
  <c r="CS501" i="34" s="1"/>
  <c r="AT521" i="34"/>
  <c r="AN521" i="34"/>
  <c r="AV521" i="34"/>
  <c r="AS562" i="34"/>
  <c r="AX562" i="34"/>
  <c r="AL562" i="34"/>
  <c r="CS562" i="34" s="1"/>
  <c r="AP562" i="34"/>
  <c r="AQ519" i="34"/>
  <c r="AT519" i="34"/>
  <c r="AV519" i="34"/>
  <c r="AT569" i="34"/>
  <c r="AV569" i="34"/>
  <c r="AS571" i="34"/>
  <c r="AL571" i="34"/>
  <c r="CS571" i="34" s="1"/>
  <c r="AX571" i="34"/>
  <c r="AQ552" i="34"/>
  <c r="AV552" i="34"/>
  <c r="AN552" i="34"/>
  <c r="AQ646" i="34"/>
  <c r="AT646" i="34"/>
  <c r="AV646" i="34"/>
  <c r="AS634" i="34"/>
  <c r="AL634" i="34"/>
  <c r="CS634" i="34" s="1"/>
  <c r="AX719" i="34"/>
  <c r="AL719" i="34"/>
  <c r="CS719" i="34" s="1"/>
  <c r="AT774" i="34"/>
  <c r="AN774" i="34"/>
  <c r="AV774" i="34"/>
  <c r="AQ764" i="34"/>
  <c r="AV764" i="34"/>
  <c r="AT764" i="34"/>
  <c r="AN646" i="34"/>
  <c r="AT727" i="34"/>
  <c r="AU727" i="34"/>
  <c r="AV727" i="34"/>
  <c r="AQ727" i="34"/>
  <c r="AT726" i="34"/>
  <c r="AV726" i="34"/>
  <c r="AN726" i="34"/>
  <c r="AQ605" i="34"/>
  <c r="AT605" i="34"/>
  <c r="AV605" i="34"/>
  <c r="AQ706" i="34"/>
  <c r="AT706" i="34"/>
  <c r="AV706" i="34"/>
  <c r="AQ601" i="34"/>
  <c r="AT601" i="34"/>
  <c r="AV601" i="34"/>
  <c r="AQ788" i="34"/>
  <c r="AV788" i="34"/>
  <c r="AT788" i="34"/>
  <c r="AT793" i="34"/>
  <c r="AU793" i="34"/>
  <c r="AV793" i="34"/>
  <c r="AQ793" i="34"/>
  <c r="AT810" i="34"/>
  <c r="AN810" i="34"/>
  <c r="AV810" i="34"/>
  <c r="AT819" i="34"/>
  <c r="AQ819" i="34"/>
  <c r="AU819" i="34"/>
  <c r="AV819" i="34"/>
  <c r="AT867" i="34"/>
  <c r="AQ867" i="34"/>
  <c r="AU867" i="34"/>
  <c r="AV867" i="34"/>
  <c r="AT875" i="34"/>
  <c r="AQ875" i="34"/>
  <c r="AU875" i="34"/>
  <c r="AV875" i="34"/>
  <c r="AT883" i="34"/>
  <c r="AQ883" i="34"/>
  <c r="AU883" i="34"/>
  <c r="AV883" i="34"/>
  <c r="AQ893" i="34"/>
  <c r="AT893" i="34"/>
  <c r="AU893" i="34"/>
  <c r="AV893" i="34"/>
  <c r="AV925" i="34"/>
  <c r="AU925" i="34"/>
  <c r="AQ925" i="34"/>
  <c r="AT925" i="34"/>
  <c r="AT870" i="34"/>
  <c r="AU870" i="34"/>
  <c r="AV870" i="34"/>
  <c r="AQ870" i="34"/>
  <c r="AT963" i="34"/>
  <c r="AU963" i="34"/>
  <c r="AV963" i="34"/>
  <c r="AN963" i="34"/>
  <c r="AQ963" i="34"/>
  <c r="AQ986" i="34"/>
  <c r="AT986" i="34"/>
  <c r="AV986" i="34"/>
  <c r="AT959" i="34"/>
  <c r="AQ959" i="34"/>
  <c r="AV959" i="34"/>
  <c r="AT971" i="34"/>
  <c r="AV971" i="34"/>
  <c r="AQ796" i="34"/>
  <c r="AV796" i="34"/>
  <c r="AT796" i="34"/>
  <c r="AN883" i="34"/>
  <c r="AN230" i="34"/>
  <c r="AQ254" i="34"/>
  <c r="AN254" i="34"/>
  <c r="AV254" i="34"/>
  <c r="AT260" i="34"/>
  <c r="AU260" i="34"/>
  <c r="AV260" i="34"/>
  <c r="AQ260" i="34"/>
  <c r="AS379" i="34"/>
  <c r="AL379" i="34"/>
  <c r="CS379" i="34" s="1"/>
  <c r="AP379" i="34"/>
  <c r="AX379" i="34"/>
  <c r="AQ391" i="34"/>
  <c r="AV391" i="34"/>
  <c r="AQ310" i="34"/>
  <c r="AV310" i="34"/>
  <c r="AN310" i="34"/>
  <c r="AN362" i="34"/>
  <c r="AT303" i="34"/>
  <c r="AV303" i="34"/>
  <c r="AS325" i="34"/>
  <c r="AL325" i="34"/>
  <c r="CS325" i="34" s="1"/>
  <c r="AQ335" i="34"/>
  <c r="AT335" i="34"/>
  <c r="AU335" i="34"/>
  <c r="AV335" i="34"/>
  <c r="AN376" i="34"/>
  <c r="AT354" i="34"/>
  <c r="AU354" i="34"/>
  <c r="AV354" i="34"/>
  <c r="AQ354" i="34"/>
  <c r="AT457" i="34"/>
  <c r="AN457" i="34"/>
  <c r="AV457" i="34"/>
  <c r="AT418" i="34"/>
  <c r="AN418" i="34"/>
  <c r="AV418" i="34"/>
  <c r="AT478" i="34"/>
  <c r="AQ478" i="34"/>
  <c r="AU478" i="34"/>
  <c r="AV478" i="34"/>
  <c r="AT437" i="34"/>
  <c r="AU437" i="34"/>
  <c r="AV437" i="34"/>
  <c r="AQ437" i="34"/>
  <c r="AT365" i="34"/>
  <c r="AV365" i="34"/>
  <c r="AN365" i="34"/>
  <c r="AQ399" i="34"/>
  <c r="AV399" i="34"/>
  <c r="AN460" i="34"/>
  <c r="AT356" i="34"/>
  <c r="AQ356" i="34"/>
  <c r="AU356" i="34"/>
  <c r="AV356" i="34"/>
  <c r="AQ570" i="34"/>
  <c r="AT570" i="34"/>
  <c r="AV570" i="34"/>
  <c r="V474" i="34"/>
  <c r="AT486" i="34"/>
  <c r="AU486" i="34"/>
  <c r="AV486" i="34"/>
  <c r="AQ486" i="34"/>
  <c r="V571" i="34"/>
  <c r="AN597" i="34"/>
  <c r="AQ617" i="34"/>
  <c r="AT617" i="34"/>
  <c r="AV617" i="34"/>
  <c r="AS630" i="34"/>
  <c r="AL630" i="34"/>
  <c r="CS630" i="34" s="1"/>
  <c r="AX630" i="34"/>
  <c r="AQ624" i="34"/>
  <c r="AV624" i="34"/>
  <c r="AX638" i="34"/>
  <c r="AL638" i="34"/>
  <c r="CS638" i="34" s="1"/>
  <c r="AS625" i="34"/>
  <c r="AX625" i="34"/>
  <c r="AL625" i="34"/>
  <c r="CS625" i="34" s="1"/>
  <c r="AP625" i="34"/>
  <c r="AQ592" i="34"/>
  <c r="AV592" i="34"/>
  <c r="AN686" i="34"/>
  <c r="AT561" i="34"/>
  <c r="AV561" i="34"/>
  <c r="AQ639" i="34"/>
  <c r="AT639" i="34"/>
  <c r="AU639" i="34"/>
  <c r="AT681" i="34"/>
  <c r="AV681" i="34"/>
  <c r="AQ523" i="34"/>
  <c r="AV523" i="34"/>
  <c r="AT523" i="34"/>
  <c r="AT664" i="34"/>
  <c r="AQ664" i="34"/>
  <c r="AU664" i="34"/>
  <c r="AV664" i="34"/>
  <c r="AN664" i="34"/>
  <c r="V696" i="34"/>
  <c r="AS711" i="34"/>
  <c r="AL711" i="34"/>
  <c r="CS711" i="34" s="1"/>
  <c r="AX711" i="34"/>
  <c r="AP711" i="34"/>
  <c r="AT712" i="34"/>
  <c r="AV712" i="34"/>
  <c r="AN652" i="34"/>
  <c r="AT689" i="34"/>
  <c r="AN689" i="34"/>
  <c r="AV689" i="34"/>
  <c r="AN745" i="34"/>
  <c r="AN639" i="34"/>
  <c r="AQ748" i="34"/>
  <c r="AT748" i="34"/>
  <c r="AV748" i="34"/>
  <c r="AV699" i="34"/>
  <c r="AQ699" i="34"/>
  <c r="AT699" i="34"/>
  <c r="AU699" i="34"/>
  <c r="AN772" i="34"/>
  <c r="AN893" i="34"/>
  <c r="AN793" i="34"/>
  <c r="AQ869" i="34"/>
  <c r="AT869" i="34"/>
  <c r="AU869" i="34"/>
  <c r="AV869" i="34"/>
  <c r="AQ877" i="34"/>
  <c r="AT877" i="34"/>
  <c r="AU877" i="34"/>
  <c r="AV877" i="34"/>
  <c r="AQ885" i="34"/>
  <c r="AT885" i="34"/>
  <c r="AU885" i="34"/>
  <c r="AV885" i="34"/>
  <c r="AT895" i="34"/>
  <c r="AQ895" i="34"/>
  <c r="AU895" i="34"/>
  <c r="AV895" i="34"/>
  <c r="AN901" i="34"/>
  <c r="V981" i="34"/>
  <c r="AQ812" i="34"/>
  <c r="AV812" i="34"/>
  <c r="AT812" i="34"/>
  <c r="AT857" i="34"/>
  <c r="AU857" i="34"/>
  <c r="AN857" i="34"/>
  <c r="AQ924" i="34"/>
  <c r="AV924" i="34"/>
  <c r="AN924" i="34"/>
  <c r="AQ940" i="34"/>
  <c r="AV940" i="34"/>
  <c r="AN940" i="34"/>
  <c r="AV964" i="34"/>
  <c r="AN964" i="34"/>
  <c r="AN895" i="34"/>
  <c r="AN891" i="34"/>
  <c r="AN976" i="34"/>
  <c r="AQ989" i="34"/>
  <c r="AV989" i="34"/>
  <c r="V911" i="34"/>
  <c r="AN973" i="34"/>
  <c r="AT882" i="34"/>
  <c r="AU882" i="34"/>
  <c r="AV882" i="34"/>
  <c r="AQ882" i="34"/>
  <c r="AU859" i="34"/>
  <c r="AV859" i="34"/>
  <c r="AQ859" i="34"/>
  <c r="AT859" i="34"/>
  <c r="AT886" i="34"/>
  <c r="AU886" i="34"/>
  <c r="AV886" i="34"/>
  <c r="AQ886" i="34"/>
  <c r="AN804" i="34"/>
  <c r="V636" i="34"/>
  <c r="V702" i="34"/>
  <c r="V855" i="34"/>
  <c r="V835" i="34"/>
  <c r="V873" i="34"/>
  <c r="V889" i="34"/>
  <c r="V905" i="34"/>
  <c r="V921" i="34"/>
  <c r="V937" i="34"/>
  <c r="V953" i="34"/>
  <c r="AQ221" i="34"/>
  <c r="AT221" i="34"/>
  <c r="AV221" i="34"/>
  <c r="AQ271" i="34"/>
  <c r="AN271" i="34"/>
  <c r="AV271" i="34"/>
  <c r="AQ284" i="34"/>
  <c r="AV284" i="34"/>
  <c r="AT284" i="34"/>
  <c r="AN284" i="34"/>
  <c r="AQ250" i="34"/>
  <c r="AN250" i="34"/>
  <c r="AV250" i="34"/>
  <c r="AQ283" i="34"/>
  <c r="AV283" i="34"/>
  <c r="AN283" i="34"/>
  <c r="AT381" i="34"/>
  <c r="AV381" i="34"/>
  <c r="AS351" i="34"/>
  <c r="AL351" i="34"/>
  <c r="CS351" i="34" s="1"/>
  <c r="AX351" i="34"/>
  <c r="AP351" i="34"/>
  <c r="AS354" i="34"/>
  <c r="AL354" i="34"/>
  <c r="CS354" i="34" s="1"/>
  <c r="AQ407" i="34"/>
  <c r="AV407" i="34"/>
  <c r="AP388" i="34"/>
  <c r="AL388" i="34"/>
  <c r="CS388" i="34" s="1"/>
  <c r="AS388" i="34"/>
  <c r="AV421" i="34"/>
  <c r="AQ421" i="34"/>
  <c r="AT421" i="34"/>
  <c r="AU421" i="34"/>
  <c r="AT315" i="34"/>
  <c r="AV315" i="34"/>
  <c r="AT339" i="34"/>
  <c r="AU339" i="34"/>
  <c r="AV339" i="34"/>
  <c r="AQ339" i="34"/>
  <c r="AT445" i="34"/>
  <c r="AU445" i="34"/>
  <c r="AV445" i="34"/>
  <c r="AQ445" i="34"/>
  <c r="AN409" i="34"/>
  <c r="AN437" i="34"/>
  <c r="AN399" i="34"/>
  <c r="AN519" i="34"/>
  <c r="AT398" i="34"/>
  <c r="AV398" i="34"/>
  <c r="AN398" i="34"/>
  <c r="AQ479" i="34"/>
  <c r="AV479" i="34"/>
  <c r="AN479" i="34"/>
  <c r="AQ477" i="34"/>
  <c r="AT477" i="34"/>
  <c r="AV477" i="34"/>
  <c r="AT429" i="34"/>
  <c r="AU429" i="34"/>
  <c r="AV429" i="34"/>
  <c r="AQ429" i="34"/>
  <c r="AT488" i="34"/>
  <c r="AU488" i="34"/>
  <c r="AV488" i="34"/>
  <c r="AQ488" i="34"/>
  <c r="AN542" i="34"/>
  <c r="AQ400" i="34"/>
  <c r="AT400" i="34"/>
  <c r="AV400" i="34"/>
  <c r="AQ491" i="34"/>
  <c r="AV491" i="34"/>
  <c r="AU508" i="34"/>
  <c r="AQ508" i="34"/>
  <c r="AT508" i="34"/>
  <c r="AV508" i="34"/>
  <c r="AQ539" i="34"/>
  <c r="AT539" i="34"/>
  <c r="AU539" i="34"/>
  <c r="AV539" i="34"/>
  <c r="AT619" i="34"/>
  <c r="AN619" i="34"/>
  <c r="AV619" i="34"/>
  <c r="AQ633" i="34"/>
  <c r="AT633" i="34"/>
  <c r="AV633" i="34"/>
  <c r="AQ654" i="34"/>
  <c r="AT654" i="34"/>
  <c r="AV654" i="34"/>
  <c r="AU509" i="34"/>
  <c r="AT509" i="34"/>
  <c r="AV509" i="34"/>
  <c r="AQ509" i="34"/>
  <c r="AN514" i="34"/>
  <c r="AQ612" i="34"/>
  <c r="AV612" i="34"/>
  <c r="AT665" i="34"/>
  <c r="AV665" i="34"/>
  <c r="AN665" i="34"/>
  <c r="AQ694" i="34"/>
  <c r="AT694" i="34"/>
  <c r="AV694" i="34"/>
  <c r="AT783" i="34"/>
  <c r="AQ783" i="34"/>
  <c r="AU783" i="34"/>
  <c r="AV783" i="34"/>
  <c r="AT750" i="34"/>
  <c r="AV750" i="34"/>
  <c r="AN750" i="34"/>
  <c r="AN662" i="34"/>
  <c r="AN727" i="34"/>
  <c r="AN678" i="34"/>
  <c r="AT734" i="34"/>
  <c r="AN734" i="34"/>
  <c r="AV734" i="34"/>
  <c r="AT669" i="34"/>
  <c r="AV669" i="34"/>
  <c r="AN669" i="34"/>
  <c r="AT798" i="34"/>
  <c r="AV798" i="34"/>
  <c r="AT791" i="34"/>
  <c r="AU791" i="34"/>
  <c r="AV791" i="34"/>
  <c r="AQ791" i="34"/>
  <c r="AS836" i="34"/>
  <c r="AL836" i="34"/>
  <c r="CS836" i="34" s="1"/>
  <c r="AX836" i="34"/>
  <c r="AP836" i="34"/>
  <c r="AN894" i="34"/>
  <c r="AT785" i="34"/>
  <c r="AU785" i="34"/>
  <c r="AV785" i="34"/>
  <c r="AQ785" i="34"/>
  <c r="AQ897" i="34"/>
  <c r="AT897" i="34"/>
  <c r="AV897" i="34"/>
  <c r="AU897" i="34"/>
  <c r="AN875" i="34"/>
  <c r="AN871" i="34"/>
  <c r="AN806" i="34"/>
  <c r="AS970" i="34"/>
  <c r="AL970" i="34"/>
  <c r="CS970" i="34" s="1"/>
  <c r="AT918" i="34"/>
  <c r="AU918" i="34"/>
  <c r="AV918" i="34"/>
  <c r="AQ918" i="34"/>
  <c r="AT965" i="34"/>
  <c r="AQ965" i="34"/>
  <c r="AU965" i="34"/>
  <c r="AV965" i="34"/>
  <c r="AT902" i="34"/>
  <c r="AU902" i="34"/>
  <c r="AV902" i="34"/>
  <c r="AQ902" i="34"/>
  <c r="AN918" i="34"/>
  <c r="AL722" i="34"/>
  <c r="CS722" i="34" s="1"/>
  <c r="AP722" i="34"/>
  <c r="AS722" i="34"/>
  <c r="AX722" i="34"/>
  <c r="AS850" i="34"/>
  <c r="AX850" i="34"/>
  <c r="AL850" i="34"/>
  <c r="CS850" i="34" s="1"/>
  <c r="AP850" i="34"/>
  <c r="AS357" i="34"/>
  <c r="AX357" i="34"/>
  <c r="AL357" i="34"/>
  <c r="CS357" i="34" s="1"/>
  <c r="AP357" i="34"/>
  <c r="AS495" i="34"/>
  <c r="AX495" i="34"/>
  <c r="AL495" i="34"/>
  <c r="CS495" i="34" s="1"/>
  <c r="AP495" i="34"/>
  <c r="AS499" i="34"/>
  <c r="AX499" i="34"/>
  <c r="AL499" i="34"/>
  <c r="CS499" i="34" s="1"/>
  <c r="AP499" i="34"/>
  <c r="AS1010" i="34"/>
  <c r="AL1010" i="34"/>
  <c r="CS1010" i="34" s="1"/>
  <c r="AP1010" i="34"/>
  <c r="AX1010" i="34"/>
  <c r="AS846" i="34"/>
  <c r="AL846" i="34"/>
  <c r="CS846" i="34" s="1"/>
  <c r="AP846" i="34"/>
  <c r="AX846" i="34"/>
  <c r="AT228" i="34"/>
  <c r="AQ228" i="34"/>
  <c r="AU228" i="34"/>
  <c r="AV228" i="34"/>
  <c r="AN228" i="34"/>
  <c r="AP229" i="34"/>
  <c r="AL229" i="34"/>
  <c r="CS229" i="34" s="1"/>
  <c r="AS229" i="34"/>
  <c r="AX229" i="34"/>
  <c r="AL246" i="34"/>
  <c r="CS246" i="34" s="1"/>
  <c r="AP246" i="34"/>
  <c r="AX246" i="34"/>
  <c r="AS246" i="34"/>
  <c r="AQ233" i="34"/>
  <c r="AU233" i="34"/>
  <c r="AV233" i="34"/>
  <c r="AN233" i="34"/>
  <c r="AT233" i="34"/>
  <c r="AL234" i="34"/>
  <c r="CS234" i="34" s="1"/>
  <c r="AP234" i="34"/>
  <c r="AX234" i="34"/>
  <c r="AS234" i="34"/>
  <c r="AT238" i="34"/>
  <c r="AQ238" i="34"/>
  <c r="AU238" i="34"/>
  <c r="AN238" i="34"/>
  <c r="AV238" i="34"/>
  <c r="AL263" i="34"/>
  <c r="CS263" i="34" s="1"/>
  <c r="AP263" i="34"/>
  <c r="AX263" i="34"/>
  <c r="AS263" i="34"/>
  <c r="AL269" i="34"/>
  <c r="CS269" i="34" s="1"/>
  <c r="AP269" i="34"/>
  <c r="AX269" i="34"/>
  <c r="AS269" i="34"/>
  <c r="AQ291" i="34"/>
  <c r="AU291" i="34"/>
  <c r="AT291" i="34"/>
  <c r="AV291" i="34"/>
  <c r="AN291" i="34"/>
  <c r="AP328" i="34"/>
  <c r="AL328" i="34"/>
  <c r="CS328" i="34" s="1"/>
  <c r="AS328" i="34"/>
  <c r="AX328" i="34"/>
  <c r="AS348" i="34"/>
  <c r="AL348" i="34"/>
  <c r="CS348" i="34" s="1"/>
  <c r="AP348" i="34"/>
  <c r="AX348" i="34"/>
  <c r="AQ361" i="34"/>
  <c r="AU361" i="34"/>
  <c r="AN361" i="34"/>
  <c r="AT361" i="34"/>
  <c r="AV361" i="34"/>
  <c r="AL353" i="34"/>
  <c r="CS353" i="34" s="1"/>
  <c r="AP353" i="34"/>
  <c r="AX353" i="34"/>
  <c r="AS353" i="34"/>
  <c r="AT382" i="34"/>
  <c r="AQ382" i="34"/>
  <c r="AU382" i="34"/>
  <c r="AN382" i="34"/>
  <c r="AV382" i="34"/>
  <c r="AS385" i="34"/>
  <c r="AL385" i="34"/>
  <c r="CS385" i="34" s="1"/>
  <c r="AP385" i="34"/>
  <c r="AX385" i="34"/>
  <c r="AQ435" i="34"/>
  <c r="AU435" i="34"/>
  <c r="AT435" i="34"/>
  <c r="AN435" i="34"/>
  <c r="AV435" i="34"/>
  <c r="AL438" i="34"/>
  <c r="CS438" i="34" s="1"/>
  <c r="AP438" i="34"/>
  <c r="AX438" i="34"/>
  <c r="AS438" i="34"/>
  <c r="AL431" i="34"/>
  <c r="CS431" i="34" s="1"/>
  <c r="AP431" i="34"/>
  <c r="AX431" i="34"/>
  <c r="AS431" i="34"/>
  <c r="AL496" i="34"/>
  <c r="CS496" i="34" s="1"/>
  <c r="AP496" i="34"/>
  <c r="AX496" i="34"/>
  <c r="AS496" i="34"/>
  <c r="AQ503" i="34"/>
  <c r="AU503" i="34"/>
  <c r="AT503" i="34"/>
  <c r="AV503" i="34"/>
  <c r="AQ578" i="34"/>
  <c r="AU578" i="34"/>
  <c r="AN578" i="34"/>
  <c r="AT578" i="34"/>
  <c r="AV578" i="34"/>
  <c r="AQ564" i="34"/>
  <c r="AU564" i="34"/>
  <c r="AT564" i="34"/>
  <c r="AN564" i="34"/>
  <c r="AV564" i="34"/>
  <c r="AS575" i="34"/>
  <c r="AX575" i="34"/>
  <c r="AP575" i="34"/>
  <c r="AL575" i="34"/>
  <c r="CS575" i="34" s="1"/>
  <c r="AL627" i="34"/>
  <c r="CS627" i="34" s="1"/>
  <c r="AP627" i="34"/>
  <c r="AX627" i="34"/>
  <c r="AS627" i="34"/>
  <c r="AL623" i="34"/>
  <c r="CS623" i="34" s="1"/>
  <c r="AP623" i="34"/>
  <c r="AX623" i="34"/>
  <c r="AS623" i="34"/>
  <c r="AT701" i="34"/>
  <c r="AQ701" i="34"/>
  <c r="AU701" i="34"/>
  <c r="AN701" i="34"/>
  <c r="AV701" i="34"/>
  <c r="AL830" i="34"/>
  <c r="CS830" i="34" s="1"/>
  <c r="AP830" i="34"/>
  <c r="AX830" i="34"/>
  <c r="AS830" i="34"/>
  <c r="AL845" i="34"/>
  <c r="CS845" i="34" s="1"/>
  <c r="AP845" i="34"/>
  <c r="AX845" i="34"/>
  <c r="AS845" i="34"/>
  <c r="AL847" i="34"/>
  <c r="CS847" i="34" s="1"/>
  <c r="AP847" i="34"/>
  <c r="AX847" i="34"/>
  <c r="AS847" i="34"/>
  <c r="AT834" i="34"/>
  <c r="AQ834" i="34"/>
  <c r="AU834" i="34"/>
  <c r="AV834" i="34"/>
  <c r="AN834" i="34"/>
  <c r="AS863" i="34"/>
  <c r="AX863" i="34"/>
  <c r="AP863" i="34"/>
  <c r="AL863" i="34"/>
  <c r="CS863" i="34" s="1"/>
  <c r="AQ1005" i="34"/>
  <c r="AU1005" i="34"/>
  <c r="AN1005" i="34"/>
  <c r="AV1005" i="34"/>
  <c r="AT1005" i="34"/>
  <c r="AX977" i="34"/>
  <c r="AP977" i="34"/>
  <c r="AL977" i="34"/>
  <c r="CS977" i="34" s="1"/>
  <c r="AS977" i="34"/>
  <c r="AS981" i="34"/>
  <c r="AX981" i="34"/>
  <c r="AP981" i="34"/>
  <c r="AL981" i="34"/>
  <c r="CS981" i="34" s="1"/>
  <c r="AT1009" i="34"/>
  <c r="AQ1009" i="34"/>
  <c r="AU1009" i="34"/>
  <c r="AN1009" i="34"/>
  <c r="AV1009" i="34"/>
  <c r="AL1012" i="34"/>
  <c r="CS1012" i="34" s="1"/>
  <c r="AP1012" i="34"/>
  <c r="AX1012" i="34"/>
  <c r="AS1012" i="34"/>
  <c r="AT216" i="34"/>
  <c r="AQ216" i="34"/>
  <c r="AU216" i="34"/>
  <c r="AV216" i="34"/>
  <c r="AN216" i="34"/>
  <c r="AS224" i="34"/>
  <c r="AL224" i="34"/>
  <c r="CS224" i="34" s="1"/>
  <c r="AP224" i="34"/>
  <c r="AX224" i="34"/>
  <c r="AP243" i="34"/>
  <c r="AL243" i="34"/>
  <c r="CS243" i="34" s="1"/>
  <c r="AS243" i="34"/>
  <c r="AX243" i="34"/>
  <c r="AT220" i="34"/>
  <c r="AQ220" i="34"/>
  <c r="AU220" i="34"/>
  <c r="AV220" i="34"/>
  <c r="AN220" i="34"/>
  <c r="AL265" i="34"/>
  <c r="CS265" i="34" s="1"/>
  <c r="AP265" i="34"/>
  <c r="AX265" i="34"/>
  <c r="AS265" i="34"/>
  <c r="AL292" i="34"/>
  <c r="CS292" i="34" s="1"/>
  <c r="AP292" i="34"/>
  <c r="AX292" i="34"/>
  <c r="AS292" i="34"/>
  <c r="AL331" i="34"/>
  <c r="CS331" i="34" s="1"/>
  <c r="AP331" i="34"/>
  <c r="AX331" i="34"/>
  <c r="AS331" i="34"/>
  <c r="AL356" i="34"/>
  <c r="CS356" i="34" s="1"/>
  <c r="AP356" i="34"/>
  <c r="AX356" i="34"/>
  <c r="AS356" i="34"/>
  <c r="AL358" i="34"/>
  <c r="CS358" i="34" s="1"/>
  <c r="AS358" i="34"/>
  <c r="AX358" i="34"/>
  <c r="AP358" i="34"/>
  <c r="AL492" i="34"/>
  <c r="CS492" i="34" s="1"/>
  <c r="AP492" i="34"/>
  <c r="AX492" i="34"/>
  <c r="AS492" i="34"/>
  <c r="AL500" i="34"/>
  <c r="CS500" i="34" s="1"/>
  <c r="AP500" i="34"/>
  <c r="AX500" i="34"/>
  <c r="AS500" i="34"/>
  <c r="AQ582" i="34"/>
  <c r="AU582" i="34"/>
  <c r="AN582" i="34"/>
  <c r="AT582" i="34"/>
  <c r="AV582" i="34"/>
  <c r="AL573" i="34"/>
  <c r="CS573" i="34" s="1"/>
  <c r="AP573" i="34"/>
  <c r="AX573" i="34"/>
  <c r="AS573" i="34"/>
  <c r="AP629" i="34"/>
  <c r="AL629" i="34"/>
  <c r="CS629" i="34" s="1"/>
  <c r="AS629" i="34"/>
  <c r="AX629" i="34"/>
  <c r="AP633" i="34"/>
  <c r="AL633" i="34"/>
  <c r="CS633" i="34" s="1"/>
  <c r="AS633" i="34"/>
  <c r="AX633" i="34"/>
  <c r="AS708" i="34"/>
  <c r="AL708" i="34"/>
  <c r="CS708" i="34" s="1"/>
  <c r="AP708" i="34"/>
  <c r="AX708" i="34"/>
  <c r="AT713" i="34"/>
  <c r="AQ713" i="34"/>
  <c r="AU713" i="34"/>
  <c r="AN713" i="34"/>
  <c r="AV713" i="34"/>
  <c r="AL721" i="34"/>
  <c r="CS721" i="34" s="1"/>
  <c r="AP721" i="34"/>
  <c r="AX721" i="34"/>
  <c r="AS721" i="34"/>
  <c r="AS723" i="34"/>
  <c r="AX723" i="34"/>
  <c r="AP723" i="34"/>
  <c r="AL723" i="34"/>
  <c r="CS723" i="34" s="1"/>
  <c r="AL826" i="34"/>
  <c r="CS826" i="34" s="1"/>
  <c r="AP826" i="34"/>
  <c r="AX826" i="34"/>
  <c r="AS826" i="34"/>
  <c r="AQ846" i="34"/>
  <c r="AU846" i="34"/>
  <c r="AT846" i="34"/>
  <c r="AV846" i="34"/>
  <c r="AL851" i="34"/>
  <c r="CS851" i="34" s="1"/>
  <c r="AS851" i="34"/>
  <c r="AX851" i="34"/>
  <c r="AP851" i="34"/>
  <c r="AL865" i="34"/>
  <c r="CS865" i="34" s="1"/>
  <c r="AP865" i="34"/>
  <c r="AX865" i="34"/>
  <c r="AS865" i="34"/>
  <c r="AL831" i="34"/>
  <c r="CS831" i="34" s="1"/>
  <c r="AP831" i="34"/>
  <c r="AX831" i="34"/>
  <c r="AS831" i="34"/>
  <c r="AT842" i="34"/>
  <c r="AQ842" i="34"/>
  <c r="AU842" i="34"/>
  <c r="AN842" i="34"/>
  <c r="AV842" i="34"/>
  <c r="AL861" i="34"/>
  <c r="CS861" i="34" s="1"/>
  <c r="AP861" i="34"/>
  <c r="AX861" i="34"/>
  <c r="AS861" i="34"/>
  <c r="AQ972" i="34"/>
  <c r="AU972" i="34"/>
  <c r="AT972" i="34"/>
  <c r="AN972" i="34"/>
  <c r="AV972" i="34"/>
  <c r="AL983" i="34"/>
  <c r="CS983" i="34" s="1"/>
  <c r="AP983" i="34"/>
  <c r="AX983" i="34"/>
  <c r="AS983" i="34"/>
  <c r="AX969" i="34"/>
  <c r="AP969" i="34"/>
  <c r="AL969" i="34"/>
  <c r="CS969" i="34" s="1"/>
  <c r="AS969" i="34"/>
  <c r="AL959" i="34"/>
  <c r="CS959" i="34" s="1"/>
  <c r="AP959" i="34"/>
  <c r="AX959" i="34"/>
  <c r="AS959" i="34"/>
  <c r="AL979" i="34"/>
  <c r="CS979" i="34" s="1"/>
  <c r="AP979" i="34"/>
  <c r="AX979" i="34"/>
  <c r="AS979" i="34"/>
  <c r="AQ997" i="34"/>
  <c r="AU997" i="34"/>
  <c r="AN997" i="34"/>
  <c r="AV997" i="34"/>
  <c r="AT997" i="34"/>
  <c r="AL225" i="34"/>
  <c r="CS225" i="34" s="1"/>
  <c r="AP225" i="34"/>
  <c r="AX225" i="34"/>
  <c r="AS225" i="34"/>
  <c r="AS237" i="34"/>
  <c r="AL237" i="34"/>
  <c r="CS237" i="34" s="1"/>
  <c r="AP237" i="34"/>
  <c r="AX237" i="34"/>
  <c r="AX267" i="34"/>
  <c r="AP267" i="34"/>
  <c r="AL267" i="34"/>
  <c r="CS267" i="34" s="1"/>
  <c r="AS267" i="34"/>
  <c r="AL360" i="34"/>
  <c r="CS360" i="34" s="1"/>
  <c r="AP360" i="34"/>
  <c r="AX360" i="34"/>
  <c r="AS360" i="34"/>
  <c r="AS381" i="34"/>
  <c r="AL381" i="34"/>
  <c r="CS381" i="34" s="1"/>
  <c r="AP381" i="34"/>
  <c r="AX381" i="34"/>
  <c r="AT386" i="34"/>
  <c r="AQ386" i="34"/>
  <c r="AU386" i="34"/>
  <c r="AN386" i="34"/>
  <c r="AV386" i="34"/>
  <c r="AT430" i="34"/>
  <c r="AQ430" i="34"/>
  <c r="AU430" i="34"/>
  <c r="AV430" i="34"/>
  <c r="AN430" i="34"/>
  <c r="AL434" i="34"/>
  <c r="CS434" i="34" s="1"/>
  <c r="AP434" i="34"/>
  <c r="AX434" i="34"/>
  <c r="AS434" i="34"/>
  <c r="AQ439" i="34"/>
  <c r="AU439" i="34"/>
  <c r="AT439" i="34"/>
  <c r="AN439" i="34"/>
  <c r="AV439" i="34"/>
  <c r="AQ495" i="34"/>
  <c r="AU495" i="34"/>
  <c r="AT495" i="34"/>
  <c r="AV495" i="34"/>
  <c r="AL498" i="34"/>
  <c r="CS498" i="34" s="1"/>
  <c r="AP498" i="34"/>
  <c r="AX498" i="34"/>
  <c r="AS498" i="34"/>
  <c r="AP504" i="34"/>
  <c r="AL504" i="34"/>
  <c r="CS504" i="34" s="1"/>
  <c r="AS504" i="34"/>
  <c r="AX504" i="34"/>
  <c r="AL506" i="34"/>
  <c r="CS506" i="34" s="1"/>
  <c r="AP506" i="34"/>
  <c r="AX506" i="34"/>
  <c r="AS506" i="34"/>
  <c r="AL565" i="34"/>
  <c r="CS565" i="34" s="1"/>
  <c r="AP565" i="34"/>
  <c r="AX565" i="34"/>
  <c r="AS565" i="34"/>
  <c r="AQ568" i="34"/>
  <c r="AU568" i="34"/>
  <c r="AT568" i="34"/>
  <c r="AV568" i="34"/>
  <c r="AN568" i="34"/>
  <c r="AL577" i="34"/>
  <c r="CS577" i="34" s="1"/>
  <c r="AP577" i="34"/>
  <c r="AX577" i="34"/>
  <c r="AS577" i="34"/>
  <c r="AN503" i="34"/>
  <c r="AQ574" i="34"/>
  <c r="AU574" i="34"/>
  <c r="AT574" i="34"/>
  <c r="AV574" i="34"/>
  <c r="AL632" i="34"/>
  <c r="CS632" i="34" s="1"/>
  <c r="AP632" i="34"/>
  <c r="AX632" i="34"/>
  <c r="AS632" i="34"/>
  <c r="AP637" i="34"/>
  <c r="AL637" i="34"/>
  <c r="CS637" i="34" s="1"/>
  <c r="AS637" i="34"/>
  <c r="AX637" i="34"/>
  <c r="AL705" i="34"/>
  <c r="CS705" i="34" s="1"/>
  <c r="AP705" i="34"/>
  <c r="AX705" i="34"/>
  <c r="AS705" i="34"/>
  <c r="AP715" i="34"/>
  <c r="AL715" i="34"/>
  <c r="CS715" i="34" s="1"/>
  <c r="AS715" i="34"/>
  <c r="AX715" i="34"/>
  <c r="AL822" i="34"/>
  <c r="CS822" i="34" s="1"/>
  <c r="AP822" i="34"/>
  <c r="AX822" i="34"/>
  <c r="AS822" i="34"/>
  <c r="AT838" i="34"/>
  <c r="AQ838" i="34"/>
  <c r="AU838" i="34"/>
  <c r="AV838" i="34"/>
  <c r="AN838" i="34"/>
  <c r="AL849" i="34"/>
  <c r="CS849" i="34" s="1"/>
  <c r="AP849" i="34"/>
  <c r="AX849" i="34"/>
  <c r="AS849" i="34"/>
  <c r="AL823" i="34"/>
  <c r="CS823" i="34" s="1"/>
  <c r="AP823" i="34"/>
  <c r="AX823" i="34"/>
  <c r="AS823" i="34"/>
  <c r="AL968" i="34"/>
  <c r="CS968" i="34" s="1"/>
  <c r="AP968" i="34"/>
  <c r="AX968" i="34"/>
  <c r="AS968" i="34"/>
  <c r="AN1013" i="34"/>
  <c r="AV1013" i="34"/>
  <c r="AT1013" i="34"/>
  <c r="AQ1013" i="34"/>
  <c r="AU1013" i="34"/>
  <c r="AQ980" i="34"/>
  <c r="AU980" i="34"/>
  <c r="AT980" i="34"/>
  <c r="AV980" i="34"/>
  <c r="AQ1001" i="34"/>
  <c r="AU1001" i="34"/>
  <c r="AV1001" i="34"/>
  <c r="AT1001" i="34"/>
  <c r="AN1001" i="34"/>
  <c r="AL242" i="34"/>
  <c r="CS242" i="34" s="1"/>
  <c r="AP242" i="34"/>
  <c r="AX242" i="34"/>
  <c r="AS242" i="34"/>
  <c r="AL232" i="34"/>
  <c r="CS232" i="34" s="1"/>
  <c r="AP232" i="34"/>
  <c r="AX232" i="34"/>
  <c r="AS232" i="34"/>
  <c r="AP235" i="34"/>
  <c r="AL235" i="34"/>
  <c r="CS235" i="34" s="1"/>
  <c r="AS235" i="34"/>
  <c r="AX235" i="34"/>
  <c r="AQ266" i="34"/>
  <c r="AU266" i="34"/>
  <c r="AV266" i="34"/>
  <c r="AN266" i="34"/>
  <c r="AT266" i="34"/>
  <c r="AL299" i="34"/>
  <c r="CS299" i="34" s="1"/>
  <c r="AP299" i="34"/>
  <c r="AX299" i="34"/>
  <c r="AS299" i="34"/>
  <c r="AQ295" i="34"/>
  <c r="AU295" i="34"/>
  <c r="AT295" i="34"/>
  <c r="AV295" i="34"/>
  <c r="AN295" i="34"/>
  <c r="AL298" i="34"/>
  <c r="CS298" i="34" s="1"/>
  <c r="AP298" i="34"/>
  <c r="AX298" i="34"/>
  <c r="AS298" i="34"/>
  <c r="AL323" i="34"/>
  <c r="CS323" i="34" s="1"/>
  <c r="AP323" i="34"/>
  <c r="AX323" i="34"/>
  <c r="AS323" i="34"/>
  <c r="AL327" i="34"/>
  <c r="CS327" i="34" s="1"/>
  <c r="AP327" i="34"/>
  <c r="AX327" i="34"/>
  <c r="AS327" i="34"/>
  <c r="AP324" i="34"/>
  <c r="AL324" i="34"/>
  <c r="CS324" i="34" s="1"/>
  <c r="AS324" i="34"/>
  <c r="AX324" i="34"/>
  <c r="AT349" i="34"/>
  <c r="AQ349" i="34"/>
  <c r="AU349" i="34"/>
  <c r="AN349" i="34"/>
  <c r="AV349" i="34"/>
  <c r="AQ357" i="34"/>
  <c r="AU357" i="34"/>
  <c r="AT357" i="34"/>
  <c r="AV357" i="34"/>
  <c r="AQ499" i="34"/>
  <c r="AU499" i="34"/>
  <c r="AT499" i="34"/>
  <c r="AV499" i="34"/>
  <c r="AL502" i="34"/>
  <c r="CS502" i="34" s="1"/>
  <c r="AP502" i="34"/>
  <c r="AX502" i="34"/>
  <c r="AS502" i="34"/>
  <c r="AL510" i="34"/>
  <c r="CS510" i="34" s="1"/>
  <c r="AS510" i="34"/>
  <c r="AP510" i="34"/>
  <c r="AX510" i="34"/>
  <c r="AL581" i="34"/>
  <c r="CS581" i="34" s="1"/>
  <c r="AP581" i="34"/>
  <c r="AX581" i="34"/>
  <c r="AS581" i="34"/>
  <c r="AL569" i="34"/>
  <c r="CS569" i="34" s="1"/>
  <c r="AP569" i="34"/>
  <c r="AX569" i="34"/>
  <c r="AS569" i="34"/>
  <c r="AL628" i="34"/>
  <c r="CS628" i="34" s="1"/>
  <c r="AP628" i="34"/>
  <c r="AX628" i="34"/>
  <c r="AS628" i="34"/>
  <c r="AL636" i="34"/>
  <c r="CS636" i="34" s="1"/>
  <c r="AP636" i="34"/>
  <c r="AX636" i="34"/>
  <c r="AS636" i="34"/>
  <c r="AN574" i="34"/>
  <c r="AL624" i="34"/>
  <c r="CS624" i="34" s="1"/>
  <c r="AP624" i="34"/>
  <c r="AX624" i="34"/>
  <c r="AS624" i="34"/>
  <c r="AT709" i="34"/>
  <c r="AQ709" i="34"/>
  <c r="AU709" i="34"/>
  <c r="AN709" i="34"/>
  <c r="AV709" i="34"/>
  <c r="AS712" i="34"/>
  <c r="AL712" i="34"/>
  <c r="CS712" i="34" s="1"/>
  <c r="AP712" i="34"/>
  <c r="AX712" i="34"/>
  <c r="AL706" i="34"/>
  <c r="CS706" i="34" s="1"/>
  <c r="AP706" i="34"/>
  <c r="AX706" i="34"/>
  <c r="AS706" i="34"/>
  <c r="AQ722" i="34"/>
  <c r="AU722" i="34"/>
  <c r="AT722" i="34"/>
  <c r="AV722" i="34"/>
  <c r="AQ850" i="34"/>
  <c r="AU850" i="34"/>
  <c r="AT850" i="34"/>
  <c r="AV850" i="34"/>
  <c r="AL827" i="34"/>
  <c r="CS827" i="34" s="1"/>
  <c r="AP827" i="34"/>
  <c r="AX827" i="34"/>
  <c r="AS827" i="34"/>
  <c r="AX859" i="34"/>
  <c r="AP859" i="34"/>
  <c r="AL859" i="34"/>
  <c r="CS859" i="34" s="1"/>
  <c r="AS859" i="34"/>
  <c r="AQ956" i="34"/>
  <c r="AU956" i="34"/>
  <c r="AT956" i="34"/>
  <c r="AN956" i="34"/>
  <c r="AV956" i="34"/>
  <c r="AL971" i="34"/>
  <c r="CS971" i="34" s="1"/>
  <c r="AP971" i="34"/>
  <c r="AX971" i="34"/>
  <c r="AS971" i="34"/>
  <c r="AQ984" i="34"/>
  <c r="AU984" i="34"/>
  <c r="AN984" i="34"/>
  <c r="AT984" i="34"/>
  <c r="AV984" i="34"/>
  <c r="AQ960" i="34"/>
  <c r="AU960" i="34"/>
  <c r="AT960" i="34"/>
  <c r="AN960" i="34"/>
  <c r="AV960" i="34"/>
  <c r="AS965" i="34"/>
  <c r="AX965" i="34"/>
  <c r="AP965" i="34"/>
  <c r="AL965" i="34"/>
  <c r="CS965" i="34" s="1"/>
  <c r="AV1010" i="34"/>
  <c r="AT1010" i="34"/>
  <c r="AQ1010" i="34"/>
  <c r="AU1010" i="34"/>
  <c r="AQ993" i="34"/>
  <c r="AU993" i="34"/>
  <c r="AT993" i="34"/>
  <c r="AN993" i="34"/>
  <c r="AV993" i="34"/>
  <c r="AN980" i="34"/>
  <c r="P16" i="34"/>
  <c r="R16" i="34" s="1"/>
  <c r="AS1007" i="34" l="1"/>
  <c r="AL1007" i="34"/>
  <c r="CS1007" i="34" s="1"/>
  <c r="AX1007" i="34"/>
  <c r="AP1007" i="34"/>
  <c r="AP858" i="34"/>
  <c r="AS858" i="34"/>
  <c r="AX858" i="34"/>
  <c r="AL858" i="34"/>
  <c r="CS858" i="34" s="1"/>
  <c r="AS227" i="34"/>
  <c r="AX227" i="34"/>
  <c r="AP227" i="34"/>
  <c r="AL227" i="34"/>
  <c r="CS227" i="34" s="1"/>
  <c r="AS660" i="34"/>
  <c r="AP660" i="34"/>
  <c r="AL660" i="34"/>
  <c r="CS660" i="34" s="1"/>
  <c r="AX660" i="34"/>
  <c r="AS560" i="34"/>
  <c r="AX560" i="34"/>
  <c r="AP560" i="34"/>
  <c r="AL560" i="34"/>
  <c r="CS560" i="34" s="1"/>
  <c r="AS546" i="34"/>
  <c r="AX546" i="34"/>
  <c r="AL546" i="34"/>
  <c r="CS546" i="34" s="1"/>
  <c r="AP546" i="34"/>
  <c r="AS720" i="34"/>
  <c r="AP720" i="34"/>
  <c r="AX720" i="34"/>
  <c r="AL720" i="34"/>
  <c r="CS720" i="34" s="1"/>
  <c r="AS644" i="34"/>
  <c r="AL644" i="34"/>
  <c r="CS644" i="34" s="1"/>
  <c r="AX644" i="34"/>
  <c r="AP644" i="34"/>
  <c r="AS1002" i="34"/>
  <c r="AL1002" i="34"/>
  <c r="CS1002" i="34" s="1"/>
  <c r="AP1002" i="34"/>
  <c r="AX1002" i="34"/>
  <c r="AP411" i="34"/>
  <c r="AS411" i="34"/>
  <c r="AL411" i="34"/>
  <c r="CS411" i="34" s="1"/>
  <c r="AX411" i="34"/>
  <c r="AP330" i="34"/>
  <c r="AS330" i="34"/>
  <c r="AX330" i="34"/>
  <c r="AL330" i="34"/>
  <c r="CS330" i="34" s="1"/>
  <c r="AL949" i="34"/>
  <c r="CS949" i="34" s="1"/>
  <c r="AP949" i="34"/>
  <c r="AX949" i="34"/>
  <c r="AS949" i="34"/>
  <c r="AL837" i="34"/>
  <c r="CS837" i="34" s="1"/>
  <c r="AP837" i="34"/>
  <c r="AX837" i="34"/>
  <c r="AS837" i="34"/>
  <c r="AL402" i="34"/>
  <c r="CS402" i="34" s="1"/>
  <c r="AX402" i="34"/>
  <c r="AS402" i="34"/>
  <c r="AP402" i="34"/>
  <c r="AL414" i="34"/>
  <c r="CS414" i="34" s="1"/>
  <c r="AS414" i="34"/>
  <c r="AX414" i="34"/>
  <c r="AP414" i="34"/>
  <c r="AS852" i="34"/>
  <c r="AP852" i="34"/>
  <c r="AL852" i="34"/>
  <c r="CS852" i="34" s="1"/>
  <c r="AX852" i="34"/>
  <c r="AS311" i="34"/>
  <c r="AL311" i="34"/>
  <c r="CS311" i="34" s="1"/>
  <c r="AX311" i="34"/>
  <c r="AP311" i="34"/>
  <c r="AP605" i="34"/>
  <c r="AX605" i="34"/>
  <c r="AL605" i="34"/>
  <c r="CS605" i="34" s="1"/>
  <c r="AS605" i="34"/>
  <c r="AS776" i="34"/>
  <c r="AL776" i="34"/>
  <c r="CS776" i="34" s="1"/>
  <c r="AP776" i="34"/>
  <c r="AX776" i="34"/>
  <c r="AS966" i="34"/>
  <c r="AL966" i="34"/>
  <c r="CS966" i="34" s="1"/>
  <c r="AP966" i="34"/>
  <c r="AX966" i="34"/>
  <c r="AX412" i="34"/>
  <c r="AL412" i="34"/>
  <c r="CS412" i="34" s="1"/>
  <c r="AS412" i="34"/>
  <c r="AP412" i="34"/>
  <c r="AS807" i="34"/>
  <c r="AX807" i="34"/>
  <c r="AL807" i="34"/>
  <c r="CS807" i="34" s="1"/>
  <c r="AP807" i="34"/>
  <c r="AL570" i="34"/>
  <c r="CS570" i="34" s="1"/>
  <c r="AX570" i="34"/>
  <c r="AS570" i="34"/>
  <c r="AP570" i="34"/>
  <c r="AS864" i="34"/>
  <c r="AX864" i="34"/>
  <c r="AP864" i="34"/>
  <c r="AL864" i="34"/>
  <c r="CS864" i="34" s="1"/>
  <c r="AS417" i="34"/>
  <c r="AL417" i="34"/>
  <c r="CS417" i="34" s="1"/>
  <c r="AP417" i="34"/>
  <c r="AX417" i="34"/>
  <c r="AL698" i="34"/>
  <c r="CS698" i="34" s="1"/>
  <c r="AX698" i="34"/>
  <c r="AS698" i="34"/>
  <c r="AP698" i="34"/>
  <c r="AP555" i="34"/>
  <c r="AS555" i="34"/>
  <c r="AL555" i="34"/>
  <c r="CS555" i="34" s="1"/>
  <c r="AX555" i="34"/>
  <c r="AS312" i="34"/>
  <c r="AL312" i="34"/>
  <c r="CS312" i="34" s="1"/>
  <c r="AP312" i="34"/>
  <c r="AX312" i="34"/>
  <c r="AP465" i="34"/>
  <c r="AS465" i="34"/>
  <c r="AL465" i="34"/>
  <c r="CS465" i="34" s="1"/>
  <c r="AX465" i="34"/>
  <c r="AL941" i="34"/>
  <c r="CS941" i="34" s="1"/>
  <c r="AP941" i="34"/>
  <c r="AX941" i="34"/>
  <c r="AS941" i="34"/>
  <c r="AL943" i="34"/>
  <c r="CS943" i="34" s="1"/>
  <c r="AX943" i="34"/>
  <c r="AP943" i="34"/>
  <c r="AS943" i="34"/>
  <c r="AL947" i="34"/>
  <c r="CS947" i="34" s="1"/>
  <c r="AS947" i="34"/>
  <c r="AP947" i="34"/>
  <c r="AX947" i="34"/>
  <c r="AS916" i="34"/>
  <c r="AP916" i="34"/>
  <c r="AL916" i="34"/>
  <c r="CS916" i="34" s="1"/>
  <c r="AX916" i="34"/>
  <c r="AS455" i="34"/>
  <c r="AL455" i="34"/>
  <c r="CS455" i="34" s="1"/>
  <c r="AP455" i="34"/>
  <c r="AX455" i="34"/>
  <c r="AS258" i="34"/>
  <c r="AX258" i="34"/>
  <c r="AP258" i="34"/>
  <c r="AL258" i="34"/>
  <c r="CS258" i="34" s="1"/>
  <c r="AP592" i="34"/>
  <c r="AL592" i="34"/>
  <c r="CS592" i="34" s="1"/>
  <c r="Q16" i="34"/>
  <c r="AP727" i="34"/>
  <c r="AX727" i="34"/>
  <c r="AS727" i="34"/>
  <c r="AL727" i="34"/>
  <c r="CS727" i="34" s="1"/>
  <c r="AS479" i="34"/>
  <c r="AP479" i="34"/>
  <c r="AL479" i="34"/>
  <c r="CS479" i="34" s="1"/>
  <c r="AX479" i="34"/>
  <c r="AS437" i="34"/>
  <c r="AL437" i="34"/>
  <c r="CS437" i="34" s="1"/>
  <c r="AX437" i="34"/>
  <c r="AP437" i="34"/>
  <c r="AS271" i="34"/>
  <c r="AX271" i="34"/>
  <c r="AP271" i="34"/>
  <c r="AL271" i="34"/>
  <c r="CS271" i="34" s="1"/>
  <c r="AX976" i="34"/>
  <c r="AL976" i="34"/>
  <c r="CS976" i="34" s="1"/>
  <c r="AP976" i="34"/>
  <c r="AS976" i="34"/>
  <c r="AS924" i="34"/>
  <c r="AP924" i="34"/>
  <c r="AL924" i="34"/>
  <c r="CS924" i="34" s="1"/>
  <c r="AX924" i="34"/>
  <c r="AL689" i="34"/>
  <c r="CS689" i="34" s="1"/>
  <c r="AP689" i="34"/>
  <c r="AX689" i="34"/>
  <c r="AS689" i="34"/>
  <c r="AP460" i="34"/>
  <c r="AX460" i="34"/>
  <c r="AS460" i="34"/>
  <c r="AL460" i="34"/>
  <c r="CS460" i="34" s="1"/>
  <c r="AS376" i="34"/>
  <c r="AL376" i="34"/>
  <c r="CS376" i="34" s="1"/>
  <c r="AP376" i="34"/>
  <c r="AX376" i="34"/>
  <c r="AS254" i="34"/>
  <c r="AL254" i="34"/>
  <c r="CS254" i="34" s="1"/>
  <c r="AX254" i="34"/>
  <c r="AP254" i="34"/>
  <c r="AX963" i="34"/>
  <c r="AS963" i="34"/>
  <c r="AL963" i="34"/>
  <c r="CS963" i="34" s="1"/>
  <c r="AP963" i="34"/>
  <c r="AS552" i="34"/>
  <c r="AL552" i="34"/>
  <c r="CS552" i="34" s="1"/>
  <c r="AX552" i="34"/>
  <c r="AP552" i="34"/>
  <c r="AS521" i="34"/>
  <c r="AL521" i="34"/>
  <c r="CS521" i="34" s="1"/>
  <c r="AX521" i="34"/>
  <c r="AP521" i="34"/>
  <c r="AS226" i="34"/>
  <c r="AL226" i="34"/>
  <c r="CS226" i="34" s="1"/>
  <c r="AX226" i="34"/>
  <c r="AP226" i="34"/>
  <c r="AL790" i="34"/>
  <c r="CS790" i="34" s="1"/>
  <c r="AX790" i="34"/>
  <c r="AP790" i="34"/>
  <c r="AS790" i="34"/>
  <c r="AS667" i="34"/>
  <c r="AL667" i="34"/>
  <c r="CS667" i="34" s="1"/>
  <c r="AP667" i="34"/>
  <c r="AX667" i="34"/>
  <c r="AP833" i="34"/>
  <c r="AX833" i="34"/>
  <c r="AS833" i="34"/>
  <c r="AL833" i="34"/>
  <c r="CS833" i="34" s="1"/>
  <c r="AS704" i="34"/>
  <c r="AX704" i="34"/>
  <c r="AP704" i="34"/>
  <c r="AL704" i="34"/>
  <c r="CS704" i="34" s="1"/>
  <c r="AS982" i="34"/>
  <c r="AX982" i="34"/>
  <c r="AP982" i="34"/>
  <c r="AL982" i="34"/>
  <c r="CS982" i="34" s="1"/>
  <c r="AL669" i="34"/>
  <c r="CS669" i="34" s="1"/>
  <c r="AX669" i="34"/>
  <c r="AS669" i="34"/>
  <c r="AP669" i="34"/>
  <c r="AP662" i="34"/>
  <c r="AS662" i="34"/>
  <c r="AL662" i="34"/>
  <c r="CS662" i="34" s="1"/>
  <c r="AX662" i="34"/>
  <c r="AS514" i="34"/>
  <c r="AL514" i="34"/>
  <c r="CS514" i="34" s="1"/>
  <c r="AP514" i="34"/>
  <c r="AX514" i="34"/>
  <c r="AS409" i="34"/>
  <c r="AL409" i="34"/>
  <c r="CS409" i="34" s="1"/>
  <c r="AP409" i="34"/>
  <c r="AX409" i="34"/>
  <c r="AS250" i="34"/>
  <c r="AL250" i="34"/>
  <c r="CS250" i="34" s="1"/>
  <c r="AX250" i="34"/>
  <c r="AP250" i="34"/>
  <c r="AL891" i="34"/>
  <c r="CS891" i="34" s="1"/>
  <c r="AX891" i="34"/>
  <c r="AS891" i="34"/>
  <c r="AP891" i="34"/>
  <c r="AP686" i="34"/>
  <c r="AX686" i="34"/>
  <c r="AS686" i="34"/>
  <c r="AL686" i="34"/>
  <c r="CS686" i="34" s="1"/>
  <c r="AP362" i="34"/>
  <c r="AL362" i="34"/>
  <c r="CS362" i="34" s="1"/>
  <c r="AX362" i="34"/>
  <c r="AS362" i="34"/>
  <c r="AL810" i="34"/>
  <c r="CS810" i="34" s="1"/>
  <c r="AS810" i="34"/>
  <c r="AX810" i="34"/>
  <c r="AP810" i="34"/>
  <c r="AS223" i="34"/>
  <c r="AP223" i="34"/>
  <c r="AL223" i="34"/>
  <c r="CS223" i="34" s="1"/>
  <c r="AX223" i="34"/>
  <c r="AS268" i="34"/>
  <c r="AP268" i="34"/>
  <c r="AL268" i="34"/>
  <c r="CS268" i="34" s="1"/>
  <c r="AX268" i="34"/>
  <c r="AS777" i="34"/>
  <c r="AL777" i="34"/>
  <c r="CS777" i="34" s="1"/>
  <c r="AP777" i="34"/>
  <c r="AX777" i="34"/>
  <c r="AS655" i="34"/>
  <c r="AP655" i="34"/>
  <c r="AX655" i="34"/>
  <c r="AL655" i="34"/>
  <c r="CS655" i="34" s="1"/>
  <c r="AL673" i="34"/>
  <c r="CS673" i="34" s="1"/>
  <c r="AP673" i="34"/>
  <c r="AS673" i="34"/>
  <c r="AX673" i="34"/>
  <c r="AP252" i="34"/>
  <c r="AX252" i="34"/>
  <c r="AS252" i="34"/>
  <c r="AL252" i="34"/>
  <c r="CS252" i="34" s="1"/>
  <c r="AS904" i="34"/>
  <c r="AP904" i="34"/>
  <c r="AL904" i="34"/>
  <c r="CS904" i="34" s="1"/>
  <c r="AX904" i="34"/>
  <c r="AS948" i="34"/>
  <c r="AP948" i="34"/>
  <c r="AL948" i="34"/>
  <c r="CS948" i="34" s="1"/>
  <c r="AX948" i="34"/>
  <c r="AS640" i="34"/>
  <c r="AP640" i="34"/>
  <c r="AX640" i="34"/>
  <c r="AL640" i="34"/>
  <c r="CS640" i="34" s="1"/>
  <c r="AL742" i="34"/>
  <c r="CS742" i="34" s="1"/>
  <c r="AX742" i="34"/>
  <c r="AS742" i="34"/>
  <c r="AP742" i="34"/>
  <c r="AL657" i="34"/>
  <c r="CS657" i="34" s="1"/>
  <c r="AP657" i="34"/>
  <c r="AX657" i="34"/>
  <c r="AS657" i="34"/>
  <c r="AL685" i="34"/>
  <c r="CS685" i="34" s="1"/>
  <c r="AX685" i="34"/>
  <c r="AP685" i="34"/>
  <c r="AS685" i="34"/>
  <c r="AL649" i="34"/>
  <c r="CS649" i="34" s="1"/>
  <c r="AS649" i="34"/>
  <c r="AX649" i="34"/>
  <c r="AP649" i="34"/>
  <c r="AL282" i="34"/>
  <c r="CS282" i="34" s="1"/>
  <c r="AX282" i="34"/>
  <c r="AS282" i="34"/>
  <c r="AP282" i="34"/>
  <c r="AL750" i="34"/>
  <c r="CS750" i="34" s="1"/>
  <c r="AS750" i="34"/>
  <c r="AX750" i="34"/>
  <c r="AP750" i="34"/>
  <c r="AL895" i="34"/>
  <c r="CS895" i="34" s="1"/>
  <c r="AS895" i="34"/>
  <c r="AX895" i="34"/>
  <c r="AP895" i="34"/>
  <c r="AS901" i="34"/>
  <c r="AL901" i="34"/>
  <c r="CS901" i="34" s="1"/>
  <c r="AP901" i="34"/>
  <c r="AX901" i="34"/>
  <c r="AS652" i="34"/>
  <c r="AX652" i="34"/>
  <c r="AP652" i="34"/>
  <c r="AL652" i="34"/>
  <c r="CS652" i="34" s="1"/>
  <c r="AS664" i="34"/>
  <c r="AP664" i="34"/>
  <c r="AX664" i="34"/>
  <c r="AL664" i="34"/>
  <c r="CS664" i="34" s="1"/>
  <c r="AS597" i="34"/>
  <c r="AP597" i="34"/>
  <c r="AX597" i="34"/>
  <c r="AL597" i="34"/>
  <c r="CS597" i="34" s="1"/>
  <c r="AS457" i="34"/>
  <c r="AX457" i="34"/>
  <c r="AP457" i="34"/>
  <c r="AL457" i="34"/>
  <c r="CS457" i="34" s="1"/>
  <c r="AS310" i="34"/>
  <c r="AX310" i="34"/>
  <c r="AP310" i="34"/>
  <c r="AL310" i="34"/>
  <c r="CS310" i="34" s="1"/>
  <c r="AL230" i="34"/>
  <c r="CS230" i="34" s="1"/>
  <c r="AS230" i="34"/>
  <c r="AX230" i="34"/>
  <c r="AP230" i="34"/>
  <c r="AL646" i="34"/>
  <c r="CS646" i="34" s="1"/>
  <c r="AX646" i="34"/>
  <c r="AS646" i="34"/>
  <c r="AP646" i="34"/>
  <c r="AS920" i="34"/>
  <c r="AP920" i="34"/>
  <c r="AL920" i="34"/>
  <c r="CS920" i="34" s="1"/>
  <c r="AX920" i="34"/>
  <c r="AL599" i="34"/>
  <c r="CS599" i="34" s="1"/>
  <c r="AP599" i="34"/>
  <c r="AS599" i="34"/>
  <c r="AX599" i="34"/>
  <c r="AS355" i="34"/>
  <c r="AX355" i="34"/>
  <c r="AP355" i="34"/>
  <c r="AL355" i="34"/>
  <c r="CS355" i="34" s="1"/>
  <c r="AL806" i="34"/>
  <c r="CS806" i="34" s="1"/>
  <c r="AX806" i="34"/>
  <c r="AS806" i="34"/>
  <c r="AP806" i="34"/>
  <c r="AL398" i="34"/>
  <c r="CS398" i="34" s="1"/>
  <c r="AX398" i="34"/>
  <c r="AP398" i="34"/>
  <c r="AS398" i="34"/>
  <c r="AP284" i="34"/>
  <c r="AX284" i="34"/>
  <c r="AS284" i="34"/>
  <c r="AL284" i="34"/>
  <c r="CS284" i="34" s="1"/>
  <c r="AP964" i="34"/>
  <c r="AX964" i="34"/>
  <c r="AS964" i="34"/>
  <c r="AL964" i="34"/>
  <c r="CS964" i="34" s="1"/>
  <c r="AS857" i="34"/>
  <c r="AL857" i="34"/>
  <c r="CS857" i="34" s="1"/>
  <c r="AP857" i="34"/>
  <c r="AX857" i="34"/>
  <c r="AX793" i="34"/>
  <c r="AS793" i="34"/>
  <c r="AL793" i="34"/>
  <c r="CS793" i="34" s="1"/>
  <c r="AP793" i="34"/>
  <c r="AS365" i="34"/>
  <c r="AP365" i="34"/>
  <c r="AL365" i="34"/>
  <c r="CS365" i="34" s="1"/>
  <c r="AX365" i="34"/>
  <c r="AL883" i="34"/>
  <c r="CS883" i="34" s="1"/>
  <c r="AS883" i="34"/>
  <c r="AX883" i="34"/>
  <c r="AP883" i="34"/>
  <c r="AL726" i="34"/>
  <c r="CS726" i="34" s="1"/>
  <c r="AX726" i="34"/>
  <c r="AP726" i="34"/>
  <c r="AS726" i="34"/>
  <c r="AS952" i="34"/>
  <c r="AP952" i="34"/>
  <c r="AL952" i="34"/>
  <c r="CS952" i="34" s="1"/>
  <c r="AX952" i="34"/>
  <c r="AP1008" i="34"/>
  <c r="AS1008" i="34"/>
  <c r="AL1008" i="34"/>
  <c r="CS1008" i="34" s="1"/>
  <c r="AX1008" i="34"/>
  <c r="AL697" i="34"/>
  <c r="CS697" i="34" s="1"/>
  <c r="AX697" i="34"/>
  <c r="AP697" i="34"/>
  <c r="AS697" i="34"/>
  <c r="AL766" i="34"/>
  <c r="CS766" i="34" s="1"/>
  <c r="AS766" i="34"/>
  <c r="AX766" i="34"/>
  <c r="AP766" i="34"/>
  <c r="AL758" i="34"/>
  <c r="CS758" i="34" s="1"/>
  <c r="AX758" i="34"/>
  <c r="AP758" i="34"/>
  <c r="AS758" i="34"/>
  <c r="AL607" i="34"/>
  <c r="CS607" i="34" s="1"/>
  <c r="AS607" i="34"/>
  <c r="AP607" i="34"/>
  <c r="AX607" i="34"/>
  <c r="AS557" i="34"/>
  <c r="AL557" i="34"/>
  <c r="CS557" i="34" s="1"/>
  <c r="AP557" i="34"/>
  <c r="AX557" i="34"/>
  <c r="AS680" i="34"/>
  <c r="AP680" i="34"/>
  <c r="AL680" i="34"/>
  <c r="CS680" i="34" s="1"/>
  <c r="AX680" i="34"/>
  <c r="AS683" i="34"/>
  <c r="AL683" i="34"/>
  <c r="CS683" i="34" s="1"/>
  <c r="AP683" i="34"/>
  <c r="AX683" i="34"/>
  <c r="AS442" i="34"/>
  <c r="AX442" i="34"/>
  <c r="AL442" i="34"/>
  <c r="CS442" i="34" s="1"/>
  <c r="AP442" i="34"/>
  <c r="AS944" i="34"/>
  <c r="AP944" i="34"/>
  <c r="AL944" i="34"/>
  <c r="CS944" i="34" s="1"/>
  <c r="AX944" i="34"/>
  <c r="AS724" i="34"/>
  <c r="AX724" i="34"/>
  <c r="AP724" i="34"/>
  <c r="AL724" i="34"/>
  <c r="CS724" i="34" s="1"/>
  <c r="AS287" i="34"/>
  <c r="AX287" i="34"/>
  <c r="AP287" i="34"/>
  <c r="AL287" i="34"/>
  <c r="CS287" i="34" s="1"/>
  <c r="AS918" i="34"/>
  <c r="AL918" i="34"/>
  <c r="CS918" i="34" s="1"/>
  <c r="AP918" i="34"/>
  <c r="AX918" i="34"/>
  <c r="AL871" i="34"/>
  <c r="CS871" i="34" s="1"/>
  <c r="AS871" i="34"/>
  <c r="AX871" i="34"/>
  <c r="AP871" i="34"/>
  <c r="AL665" i="34"/>
  <c r="CS665" i="34" s="1"/>
  <c r="AX665" i="34"/>
  <c r="AP665" i="34"/>
  <c r="AS665" i="34"/>
  <c r="AP542" i="34"/>
  <c r="AX542" i="34"/>
  <c r="AS542" i="34"/>
  <c r="AL542" i="34"/>
  <c r="CS542" i="34" s="1"/>
  <c r="AP973" i="34"/>
  <c r="AL973" i="34"/>
  <c r="CS973" i="34" s="1"/>
  <c r="AX973" i="34"/>
  <c r="AS973" i="34"/>
  <c r="AS893" i="34"/>
  <c r="AL893" i="34"/>
  <c r="CS893" i="34" s="1"/>
  <c r="AP893" i="34"/>
  <c r="AX893" i="34"/>
  <c r="AS270" i="34"/>
  <c r="AX270" i="34"/>
  <c r="AL270" i="34"/>
  <c r="CS270" i="34" s="1"/>
  <c r="AP270" i="34"/>
  <c r="AL533" i="34"/>
  <c r="CS533" i="34" s="1"/>
  <c r="AP533" i="34"/>
  <c r="AX533" i="34"/>
  <c r="AS533" i="34"/>
  <c r="AP480" i="34"/>
  <c r="AX480" i="34"/>
  <c r="AS480" i="34"/>
  <c r="AL480" i="34"/>
  <c r="CS480" i="34" s="1"/>
  <c r="AS217" i="34"/>
  <c r="AL217" i="34"/>
  <c r="CS217" i="34" s="1"/>
  <c r="AP217" i="34"/>
  <c r="AX217" i="34"/>
  <c r="AL887" i="34"/>
  <c r="CS887" i="34" s="1"/>
  <c r="AX887" i="34"/>
  <c r="AP887" i="34"/>
  <c r="AS887" i="34"/>
  <c r="AS932" i="34"/>
  <c r="AP932" i="34"/>
  <c r="AL932" i="34"/>
  <c r="CS932" i="34" s="1"/>
  <c r="AX932" i="34"/>
  <c r="AL875" i="34"/>
  <c r="CS875" i="34" s="1"/>
  <c r="AP875" i="34"/>
  <c r="AS875" i="34"/>
  <c r="AX875" i="34"/>
  <c r="AL734" i="34"/>
  <c r="CS734" i="34" s="1"/>
  <c r="AS734" i="34"/>
  <c r="AP734" i="34"/>
  <c r="AX734" i="34"/>
  <c r="AL619" i="34"/>
  <c r="CS619" i="34" s="1"/>
  <c r="AS619" i="34"/>
  <c r="AX619" i="34"/>
  <c r="AP619" i="34"/>
  <c r="AS283" i="34"/>
  <c r="AL283" i="34"/>
  <c r="CS283" i="34" s="1"/>
  <c r="AX283" i="34"/>
  <c r="AP283" i="34"/>
  <c r="AS940" i="34"/>
  <c r="AP940" i="34"/>
  <c r="AL940" i="34"/>
  <c r="CS940" i="34" s="1"/>
  <c r="AX940" i="34"/>
  <c r="AL772" i="34"/>
  <c r="CS772" i="34" s="1"/>
  <c r="AP772" i="34"/>
  <c r="AX772" i="34"/>
  <c r="AS772" i="34"/>
  <c r="AX639" i="34"/>
  <c r="AL639" i="34"/>
  <c r="CS639" i="34" s="1"/>
  <c r="AS639" i="34"/>
  <c r="AP639" i="34"/>
  <c r="AS548" i="34"/>
  <c r="AL548" i="34"/>
  <c r="CS548" i="34" s="1"/>
  <c r="AX548" i="34"/>
  <c r="AP548" i="34"/>
  <c r="AL394" i="34"/>
  <c r="CS394" i="34" s="1"/>
  <c r="AS394" i="34"/>
  <c r="AX394" i="34"/>
  <c r="AP394" i="34"/>
  <c r="AS853" i="34"/>
  <c r="AL853" i="34"/>
  <c r="CS853" i="34" s="1"/>
  <c r="AP853" i="34"/>
  <c r="AX853" i="34"/>
  <c r="AS974" i="34"/>
  <c r="AX974" i="34"/>
  <c r="AL974" i="34"/>
  <c r="CS974" i="34" s="1"/>
  <c r="AP974" i="34"/>
  <c r="AS894" i="34"/>
  <c r="AL894" i="34"/>
  <c r="CS894" i="34" s="1"/>
  <c r="AP894" i="34"/>
  <c r="AX894" i="34"/>
  <c r="AL519" i="34"/>
  <c r="CS519" i="34" s="1"/>
  <c r="AP519" i="34"/>
  <c r="AX519" i="34"/>
  <c r="AS519" i="34"/>
  <c r="AS745" i="34"/>
  <c r="AL745" i="34"/>
  <c r="CS745" i="34" s="1"/>
  <c r="AP745" i="34"/>
  <c r="AX745" i="34"/>
  <c r="AS544" i="34"/>
  <c r="AL544" i="34"/>
  <c r="CS544" i="34" s="1"/>
  <c r="AX544" i="34"/>
  <c r="AP544" i="34"/>
  <c r="AS332" i="34"/>
  <c r="AX332" i="34"/>
  <c r="AP332" i="34"/>
  <c r="AL332" i="34"/>
  <c r="CS332" i="34" s="1"/>
  <c r="AL988" i="34"/>
  <c r="CS988" i="34" s="1"/>
  <c r="AS988" i="34"/>
  <c r="AX988" i="34"/>
  <c r="AP988" i="34"/>
  <c r="AS936" i="34"/>
  <c r="AP936" i="34"/>
  <c r="AL936" i="34"/>
  <c r="CS936" i="34" s="1"/>
  <c r="AX936" i="34"/>
  <c r="AS648" i="34"/>
  <c r="AP648" i="34"/>
  <c r="AL648" i="34"/>
  <c r="CS648" i="34" s="1"/>
  <c r="AX648" i="34"/>
  <c r="AL782" i="34"/>
  <c r="CS782" i="34" s="1"/>
  <c r="AS782" i="34"/>
  <c r="AX782" i="34"/>
  <c r="AP782" i="34"/>
  <c r="AS528" i="34"/>
  <c r="AP528" i="34"/>
  <c r="AL528" i="34"/>
  <c r="CS528" i="34" s="1"/>
  <c r="AX528" i="34"/>
  <c r="AS928" i="34"/>
  <c r="AP928" i="34"/>
  <c r="AL928" i="34"/>
  <c r="CS928" i="34" s="1"/>
  <c r="AX928" i="34"/>
  <c r="AS340" i="34"/>
  <c r="AX340" i="34"/>
  <c r="AP340" i="34"/>
  <c r="AL340" i="34"/>
  <c r="CS340" i="34" s="1"/>
  <c r="AS375" i="34"/>
  <c r="AL375" i="34"/>
  <c r="CS375" i="34" s="1"/>
  <c r="AP375" i="34"/>
  <c r="AX375" i="34"/>
  <c r="AP678" i="34"/>
  <c r="AS678" i="34"/>
  <c r="AL678" i="34"/>
  <c r="CS678" i="34" s="1"/>
  <c r="AX678" i="34"/>
  <c r="AS399" i="34"/>
  <c r="AL399" i="34"/>
  <c r="CS399" i="34" s="1"/>
  <c r="AP399" i="34"/>
  <c r="AX399" i="34"/>
  <c r="AX804" i="34"/>
  <c r="AS804" i="34"/>
  <c r="AL804" i="34"/>
  <c r="CS804" i="34" s="1"/>
  <c r="AP804" i="34"/>
  <c r="AL418" i="34"/>
  <c r="CS418" i="34" s="1"/>
  <c r="AX418" i="34"/>
  <c r="AP418" i="34"/>
  <c r="AS418" i="34"/>
  <c r="AL774" i="34"/>
  <c r="CS774" i="34" s="1"/>
  <c r="AX774" i="34"/>
  <c r="AS774" i="34"/>
  <c r="AP774" i="34"/>
  <c r="AS471" i="34"/>
  <c r="AX471" i="34"/>
  <c r="AP471" i="34"/>
  <c r="AL471" i="34"/>
  <c r="CS471" i="34" s="1"/>
  <c r="AL653" i="34"/>
  <c r="CS653" i="34" s="1"/>
  <c r="AX653" i="34"/>
  <c r="AP653" i="34"/>
  <c r="AS653" i="34"/>
  <c r="AS275" i="34"/>
  <c r="AX275" i="34"/>
  <c r="AP275" i="34"/>
  <c r="AL275" i="34"/>
  <c r="CS275" i="34" s="1"/>
  <c r="AS908" i="34"/>
  <c r="AP908" i="34"/>
  <c r="AL908" i="34"/>
  <c r="CS908" i="34" s="1"/>
  <c r="AX908" i="34"/>
  <c r="AP751" i="34"/>
  <c r="AX751" i="34"/>
  <c r="AS751" i="34"/>
  <c r="AL751" i="34"/>
  <c r="CS751" i="34" s="1"/>
  <c r="AS377" i="34"/>
  <c r="AX377" i="34"/>
  <c r="AP377" i="34"/>
  <c r="AL377" i="34"/>
  <c r="CS377" i="34" s="1"/>
  <c r="AL980" i="34"/>
  <c r="CS980" i="34" s="1"/>
  <c r="AP980" i="34"/>
  <c r="AS980" i="34"/>
  <c r="AX980" i="34"/>
  <c r="AS984" i="34"/>
  <c r="AX984" i="34"/>
  <c r="AL984" i="34"/>
  <c r="CS984" i="34" s="1"/>
  <c r="AP984" i="34"/>
  <c r="AL709" i="34"/>
  <c r="CS709" i="34" s="1"/>
  <c r="AP709" i="34"/>
  <c r="AX709" i="34"/>
  <c r="AS709" i="34"/>
  <c r="AL574" i="34"/>
  <c r="CS574" i="34" s="1"/>
  <c r="AP574" i="34"/>
  <c r="AS574" i="34"/>
  <c r="AX574" i="34"/>
  <c r="AL266" i="34"/>
  <c r="CS266" i="34" s="1"/>
  <c r="AP266" i="34"/>
  <c r="AS266" i="34"/>
  <c r="AX266" i="34"/>
  <c r="AS1001" i="34"/>
  <c r="AL1001" i="34"/>
  <c r="CS1001" i="34" s="1"/>
  <c r="AP1001" i="34"/>
  <c r="AX1001" i="34"/>
  <c r="AS568" i="34"/>
  <c r="AL568" i="34"/>
  <c r="CS568" i="34" s="1"/>
  <c r="AP568" i="34"/>
  <c r="AX568" i="34"/>
  <c r="AL386" i="34"/>
  <c r="CS386" i="34" s="1"/>
  <c r="AP386" i="34"/>
  <c r="AX386" i="34"/>
  <c r="AS386" i="34"/>
  <c r="AL713" i="34"/>
  <c r="CS713" i="34" s="1"/>
  <c r="AP713" i="34"/>
  <c r="AX713" i="34"/>
  <c r="AS713" i="34"/>
  <c r="AS1009" i="34"/>
  <c r="AL1009" i="34"/>
  <c r="CS1009" i="34" s="1"/>
  <c r="AP1009" i="34"/>
  <c r="AX1009" i="34"/>
  <c r="AS564" i="34"/>
  <c r="AL564" i="34"/>
  <c r="CS564" i="34" s="1"/>
  <c r="AP564" i="34"/>
  <c r="AX564" i="34"/>
  <c r="AS291" i="34"/>
  <c r="AL291" i="34"/>
  <c r="CS291" i="34" s="1"/>
  <c r="AP291" i="34"/>
  <c r="AX291" i="34"/>
  <c r="AL956" i="34"/>
  <c r="CS956" i="34" s="1"/>
  <c r="AP956" i="34"/>
  <c r="AX956" i="34"/>
  <c r="AS956" i="34"/>
  <c r="AS993" i="34"/>
  <c r="AL993" i="34"/>
  <c r="CS993" i="34" s="1"/>
  <c r="AP993" i="34"/>
  <c r="AX993" i="34"/>
  <c r="AL960" i="34"/>
  <c r="CS960" i="34" s="1"/>
  <c r="AP960" i="34"/>
  <c r="AX960" i="34"/>
  <c r="AS960" i="34"/>
  <c r="AS1013" i="34"/>
  <c r="AL1013" i="34"/>
  <c r="CS1013" i="34" s="1"/>
  <c r="AP1013" i="34"/>
  <c r="AX1013" i="34"/>
  <c r="AS220" i="34"/>
  <c r="AL220" i="34"/>
  <c r="CS220" i="34" s="1"/>
  <c r="AP220" i="34"/>
  <c r="AX220" i="34"/>
  <c r="AL834" i="34"/>
  <c r="CS834" i="34" s="1"/>
  <c r="AP834" i="34"/>
  <c r="AX834" i="34"/>
  <c r="AS834" i="34"/>
  <c r="AS361" i="34"/>
  <c r="AX361" i="34"/>
  <c r="AL361" i="34"/>
  <c r="CS361" i="34" s="1"/>
  <c r="AP361" i="34"/>
  <c r="AL349" i="34"/>
  <c r="CS349" i="34" s="1"/>
  <c r="AP349" i="34"/>
  <c r="AX349" i="34"/>
  <c r="AS349" i="34"/>
  <c r="AS295" i="34"/>
  <c r="AL295" i="34"/>
  <c r="CS295" i="34" s="1"/>
  <c r="AP295" i="34"/>
  <c r="AX295" i="34"/>
  <c r="AL838" i="34"/>
  <c r="CS838" i="34" s="1"/>
  <c r="AP838" i="34"/>
  <c r="AX838" i="34"/>
  <c r="AS838" i="34"/>
  <c r="AL439" i="34"/>
  <c r="CS439" i="34" s="1"/>
  <c r="AP439" i="34"/>
  <c r="AX439" i="34"/>
  <c r="AS439" i="34"/>
  <c r="AL430" i="34"/>
  <c r="CS430" i="34" s="1"/>
  <c r="AP430" i="34"/>
  <c r="AX430" i="34"/>
  <c r="AS430" i="34"/>
  <c r="AS997" i="34"/>
  <c r="AL997" i="34"/>
  <c r="CS997" i="34" s="1"/>
  <c r="AP997" i="34"/>
  <c r="AX997" i="34"/>
  <c r="AL972" i="34"/>
  <c r="CS972" i="34" s="1"/>
  <c r="AP972" i="34"/>
  <c r="AX972" i="34"/>
  <c r="AS972" i="34"/>
  <c r="AS582" i="34"/>
  <c r="AX582" i="34"/>
  <c r="AL582" i="34"/>
  <c r="CS582" i="34" s="1"/>
  <c r="AP582" i="34"/>
  <c r="AS216" i="34"/>
  <c r="AL216" i="34"/>
  <c r="CS216" i="34" s="1"/>
  <c r="AP216" i="34"/>
  <c r="AX216" i="34"/>
  <c r="AS1005" i="34"/>
  <c r="AL1005" i="34"/>
  <c r="CS1005" i="34" s="1"/>
  <c r="AP1005" i="34"/>
  <c r="AX1005" i="34"/>
  <c r="AS578" i="34"/>
  <c r="AX578" i="34"/>
  <c r="AL578" i="34"/>
  <c r="CS578" i="34" s="1"/>
  <c r="AP578" i="34"/>
  <c r="AL435" i="34"/>
  <c r="CS435" i="34" s="1"/>
  <c r="AP435" i="34"/>
  <c r="AX435" i="34"/>
  <c r="AS435" i="34"/>
  <c r="AL238" i="34"/>
  <c r="CS238" i="34" s="1"/>
  <c r="AP238" i="34"/>
  <c r="AX238" i="34"/>
  <c r="AS238" i="34"/>
  <c r="AS503" i="34"/>
  <c r="AX503" i="34"/>
  <c r="AL503" i="34"/>
  <c r="CS503" i="34" s="1"/>
  <c r="AP503" i="34"/>
  <c r="AL842" i="34"/>
  <c r="CS842" i="34" s="1"/>
  <c r="AP842" i="34"/>
  <c r="AX842" i="34"/>
  <c r="AS842" i="34"/>
  <c r="AL701" i="34"/>
  <c r="CS701" i="34" s="1"/>
  <c r="AP701" i="34"/>
  <c r="AX701" i="34"/>
  <c r="AS701" i="34"/>
  <c r="AL382" i="34"/>
  <c r="CS382" i="34" s="1"/>
  <c r="AP382" i="34"/>
  <c r="AX382" i="34"/>
  <c r="AS382" i="34"/>
  <c r="AL233" i="34"/>
  <c r="CS233" i="34" s="1"/>
  <c r="AP233" i="34"/>
  <c r="AS233" i="34"/>
  <c r="AX233" i="34"/>
  <c r="AS228" i="34"/>
  <c r="AL228" i="34"/>
  <c r="CS228" i="34" s="1"/>
  <c r="AP228" i="34"/>
  <c r="AX228" i="34"/>
  <c r="P48" i="52"/>
  <c r="P49" i="52" s="1"/>
  <c r="O48" i="52"/>
  <c r="O49" i="52" s="1"/>
  <c r="N48" i="52"/>
  <c r="N49" i="52" s="1"/>
  <c r="M48" i="52"/>
  <c r="M49" i="52" s="1"/>
  <c r="L48" i="52"/>
  <c r="L49" i="52" s="1"/>
  <c r="K48" i="52"/>
  <c r="K49" i="52" s="1"/>
  <c r="J48" i="52"/>
  <c r="J49" i="52" s="1"/>
  <c r="I48" i="52"/>
  <c r="I49" i="52" s="1"/>
  <c r="H48" i="52"/>
  <c r="H49" i="52" s="1"/>
  <c r="G48" i="52"/>
  <c r="G49" i="52" s="1"/>
  <c r="P47" i="52"/>
  <c r="O47" i="52"/>
  <c r="N47" i="52"/>
  <c r="M47" i="52"/>
  <c r="L47" i="52"/>
  <c r="K47" i="52"/>
  <c r="J47" i="52"/>
  <c r="I47" i="52"/>
  <c r="H47" i="52"/>
  <c r="E47" i="52" s="1"/>
  <c r="G47" i="52"/>
  <c r="E49" i="52" l="1"/>
  <c r="E48" i="52"/>
  <c r="AA23" i="60" l="1"/>
  <c r="AB23" i="60" s="1"/>
  <c r="I23" i="60" s="1"/>
  <c r="A1207" i="56"/>
  <c r="A1206" i="56"/>
  <c r="A1202" i="56" l="1"/>
  <c r="A1201" i="56"/>
  <c r="D50" i="53" l="1"/>
  <c r="D45" i="53"/>
  <c r="D40" i="53"/>
  <c r="D35" i="53"/>
  <c r="D32" i="53"/>
  <c r="D30" i="53"/>
  <c r="D27" i="53"/>
  <c r="D22" i="53"/>
  <c r="D20" i="53"/>
  <c r="P26" i="34" l="1"/>
  <c r="P25" i="34"/>
  <c r="P24" i="34"/>
  <c r="P23" i="34"/>
  <c r="P22" i="34"/>
  <c r="P21" i="34"/>
  <c r="P20" i="34"/>
  <c r="P19" i="34"/>
  <c r="P18" i="34"/>
  <c r="P17" i="34"/>
  <c r="R23" i="34" l="1"/>
  <c r="Q23" i="34"/>
  <c r="R19" i="34"/>
  <c r="Q19" i="34"/>
  <c r="R20" i="34"/>
  <c r="Q20" i="34"/>
  <c r="R22" i="34"/>
  <c r="Q22" i="34"/>
  <c r="R25" i="34"/>
  <c r="Q25" i="34"/>
  <c r="R21" i="34"/>
  <c r="Q21" i="34"/>
  <c r="R24" i="34"/>
  <c r="Q24" i="34"/>
  <c r="R17" i="34"/>
  <c r="Q17" i="34"/>
  <c r="R18" i="34"/>
  <c r="Q18" i="34"/>
  <c r="R26" i="34"/>
  <c r="Q26" i="34"/>
  <c r="N10" i="34"/>
  <c r="N7" i="34"/>
  <c r="N4" i="34"/>
  <c r="M10" i="34"/>
  <c r="M7" i="34"/>
  <c r="M4" i="34"/>
  <c r="J10" i="34"/>
  <c r="J7" i="34"/>
  <c r="J4" i="34"/>
  <c r="O10" i="34"/>
  <c r="O7" i="34"/>
  <c r="O4" i="34"/>
  <c r="I22" i="54" l="1"/>
  <c r="W22" i="54"/>
  <c r="U22" i="54"/>
  <c r="S22" i="54"/>
  <c r="Q22" i="54"/>
  <c r="O22" i="54"/>
  <c r="M22" i="54"/>
  <c r="K22" i="54"/>
  <c r="M21" i="54"/>
  <c r="J21" i="54"/>
  <c r="I19" i="54"/>
  <c r="M11" i="54"/>
  <c r="P215" i="34" l="1"/>
  <c r="R215" i="34" s="1"/>
  <c r="P214" i="34"/>
  <c r="R214" i="34" s="1"/>
  <c r="P213" i="34"/>
  <c r="R213" i="34" s="1"/>
  <c r="P212" i="34"/>
  <c r="R212" i="34" s="1"/>
  <c r="P211" i="34"/>
  <c r="R211" i="34" s="1"/>
  <c r="P210" i="34"/>
  <c r="R210" i="34" s="1"/>
  <c r="P209" i="34"/>
  <c r="R209" i="34" s="1"/>
  <c r="P208" i="34"/>
  <c r="R208" i="34" s="1"/>
  <c r="P207" i="34"/>
  <c r="R207" i="34" s="1"/>
  <c r="P206" i="34"/>
  <c r="R206" i="34" s="1"/>
  <c r="P205" i="34"/>
  <c r="R205" i="34" s="1"/>
  <c r="P204" i="34"/>
  <c r="R204" i="34" s="1"/>
  <c r="P203" i="34"/>
  <c r="R203" i="34" s="1"/>
  <c r="P202" i="34"/>
  <c r="R202" i="34" s="1"/>
  <c r="P201" i="34"/>
  <c r="R201" i="34" s="1"/>
  <c r="P200" i="34"/>
  <c r="R200" i="34" s="1"/>
  <c r="P199" i="34"/>
  <c r="R199" i="34" s="1"/>
  <c r="P198" i="34"/>
  <c r="R198" i="34" s="1"/>
  <c r="P197" i="34"/>
  <c r="R197" i="34" s="1"/>
  <c r="P196" i="34"/>
  <c r="R196" i="34" s="1"/>
  <c r="P195" i="34"/>
  <c r="R195" i="34" s="1"/>
  <c r="P194" i="34"/>
  <c r="R194" i="34" s="1"/>
  <c r="P193" i="34"/>
  <c r="R193" i="34" s="1"/>
  <c r="P192" i="34"/>
  <c r="R192" i="34" s="1"/>
  <c r="P191" i="34"/>
  <c r="R191" i="34" s="1"/>
  <c r="P190" i="34"/>
  <c r="R190" i="34" s="1"/>
  <c r="P189" i="34"/>
  <c r="R189" i="34" s="1"/>
  <c r="P188" i="34"/>
  <c r="R188" i="34" s="1"/>
  <c r="P187" i="34"/>
  <c r="R187" i="34" s="1"/>
  <c r="P186" i="34"/>
  <c r="R186" i="34" s="1"/>
  <c r="P185" i="34"/>
  <c r="R185" i="34" s="1"/>
  <c r="P184" i="34"/>
  <c r="R184" i="34" s="1"/>
  <c r="P183" i="34"/>
  <c r="R183" i="34" s="1"/>
  <c r="P182" i="34"/>
  <c r="R182" i="34" s="1"/>
  <c r="P181" i="34"/>
  <c r="R181" i="34" s="1"/>
  <c r="P180" i="34"/>
  <c r="R180" i="34" s="1"/>
  <c r="P179" i="34"/>
  <c r="R179" i="34" s="1"/>
  <c r="P178" i="34"/>
  <c r="R178" i="34" s="1"/>
  <c r="P177" i="34"/>
  <c r="R177" i="34" s="1"/>
  <c r="P176" i="34"/>
  <c r="R176" i="34" s="1"/>
  <c r="P175" i="34"/>
  <c r="R175" i="34" s="1"/>
  <c r="P174" i="34"/>
  <c r="R174" i="34" s="1"/>
  <c r="P173" i="34"/>
  <c r="R173" i="34" s="1"/>
  <c r="P172" i="34"/>
  <c r="R172" i="34" s="1"/>
  <c r="P171" i="34"/>
  <c r="R171" i="34" s="1"/>
  <c r="P170" i="34"/>
  <c r="R170" i="34" s="1"/>
  <c r="P169" i="34"/>
  <c r="R169" i="34" s="1"/>
  <c r="P168" i="34"/>
  <c r="R168" i="34" s="1"/>
  <c r="P167" i="34"/>
  <c r="R167" i="34" s="1"/>
  <c r="P166" i="34"/>
  <c r="R166" i="34" s="1"/>
  <c r="P165" i="34"/>
  <c r="R165" i="34" s="1"/>
  <c r="P164" i="34"/>
  <c r="R164" i="34" s="1"/>
  <c r="P163" i="34"/>
  <c r="R163" i="34" s="1"/>
  <c r="P162" i="34"/>
  <c r="R162" i="34" s="1"/>
  <c r="P161" i="34"/>
  <c r="R161" i="34" s="1"/>
  <c r="P160" i="34"/>
  <c r="R160" i="34" s="1"/>
  <c r="P159" i="34"/>
  <c r="R159" i="34" s="1"/>
  <c r="P158" i="34"/>
  <c r="R158" i="34" s="1"/>
  <c r="P157" i="34"/>
  <c r="R157" i="34" s="1"/>
  <c r="P156" i="34"/>
  <c r="R156" i="34" s="1"/>
  <c r="P155" i="34"/>
  <c r="R155" i="34" s="1"/>
  <c r="P154" i="34"/>
  <c r="R154" i="34" s="1"/>
  <c r="P153" i="34"/>
  <c r="R153" i="34" s="1"/>
  <c r="P152" i="34"/>
  <c r="R152" i="34" s="1"/>
  <c r="P151" i="34"/>
  <c r="R151" i="34" s="1"/>
  <c r="P150" i="34"/>
  <c r="R150" i="34" s="1"/>
  <c r="P149" i="34"/>
  <c r="R149" i="34" s="1"/>
  <c r="P148" i="34"/>
  <c r="R148" i="34" s="1"/>
  <c r="P147" i="34"/>
  <c r="R147" i="34" s="1"/>
  <c r="P146" i="34"/>
  <c r="R146" i="34" s="1"/>
  <c r="P145" i="34"/>
  <c r="R145" i="34" s="1"/>
  <c r="P144" i="34"/>
  <c r="R144" i="34" s="1"/>
  <c r="P143" i="34"/>
  <c r="R143" i="34" s="1"/>
  <c r="P142" i="34"/>
  <c r="R142" i="34" s="1"/>
  <c r="P141" i="34"/>
  <c r="R141" i="34" s="1"/>
  <c r="P140" i="34"/>
  <c r="R140" i="34" s="1"/>
  <c r="P139" i="34"/>
  <c r="R139" i="34" s="1"/>
  <c r="P138" i="34"/>
  <c r="R138" i="34" s="1"/>
  <c r="P137" i="34"/>
  <c r="R137" i="34" s="1"/>
  <c r="P136" i="34"/>
  <c r="R136" i="34" s="1"/>
  <c r="P135" i="34"/>
  <c r="R135" i="34" s="1"/>
  <c r="P134" i="34"/>
  <c r="R134" i="34" s="1"/>
  <c r="P133" i="34"/>
  <c r="R133" i="34" s="1"/>
  <c r="P132" i="34"/>
  <c r="R132" i="34" s="1"/>
  <c r="P131" i="34"/>
  <c r="R131" i="34" s="1"/>
  <c r="P130" i="34"/>
  <c r="R130" i="34" s="1"/>
  <c r="P129" i="34"/>
  <c r="R129" i="34" s="1"/>
  <c r="P128" i="34"/>
  <c r="R128" i="34" s="1"/>
  <c r="P127" i="34"/>
  <c r="R127" i="34" s="1"/>
  <c r="P126" i="34"/>
  <c r="R126" i="34" s="1"/>
  <c r="P125" i="34"/>
  <c r="R125" i="34" s="1"/>
  <c r="P124" i="34"/>
  <c r="R124" i="34" s="1"/>
  <c r="P123" i="34"/>
  <c r="R123" i="34" s="1"/>
  <c r="P122" i="34"/>
  <c r="R122" i="34" s="1"/>
  <c r="P121" i="34"/>
  <c r="R121" i="34" s="1"/>
  <c r="P120" i="34"/>
  <c r="R120" i="34" s="1"/>
  <c r="P119" i="34"/>
  <c r="R119" i="34" s="1"/>
  <c r="P118" i="34"/>
  <c r="R118" i="34" s="1"/>
  <c r="P117" i="34"/>
  <c r="R117" i="34" s="1"/>
  <c r="P116" i="34"/>
  <c r="R116" i="34" s="1"/>
  <c r="P115" i="34"/>
  <c r="R115" i="34" s="1"/>
  <c r="P114" i="34"/>
  <c r="R114" i="34" s="1"/>
  <c r="P113" i="34"/>
  <c r="R113" i="34" s="1"/>
  <c r="P112" i="34"/>
  <c r="R112" i="34" s="1"/>
  <c r="P111" i="34"/>
  <c r="R111" i="34" s="1"/>
  <c r="P110" i="34"/>
  <c r="R110" i="34" s="1"/>
  <c r="P109" i="34"/>
  <c r="R109" i="34" s="1"/>
  <c r="P108" i="34"/>
  <c r="R108" i="34" s="1"/>
  <c r="P107" i="34"/>
  <c r="R107" i="34" s="1"/>
  <c r="P106" i="34"/>
  <c r="R106" i="34" s="1"/>
  <c r="P105" i="34"/>
  <c r="R105" i="34" s="1"/>
  <c r="P104" i="34"/>
  <c r="R104" i="34" s="1"/>
  <c r="P103" i="34"/>
  <c r="R103" i="34" s="1"/>
  <c r="P102" i="34"/>
  <c r="R102" i="34" s="1"/>
  <c r="P101" i="34"/>
  <c r="R101" i="34" s="1"/>
  <c r="P100" i="34"/>
  <c r="R100" i="34" s="1"/>
  <c r="P99" i="34"/>
  <c r="R99" i="34" s="1"/>
  <c r="P98" i="34"/>
  <c r="R98" i="34" s="1"/>
  <c r="P97" i="34"/>
  <c r="R97" i="34" s="1"/>
  <c r="P96" i="34"/>
  <c r="R96" i="34" s="1"/>
  <c r="P95" i="34"/>
  <c r="R95" i="34" s="1"/>
  <c r="P94" i="34"/>
  <c r="R94" i="34" s="1"/>
  <c r="P93" i="34"/>
  <c r="R93" i="34" s="1"/>
  <c r="P92" i="34"/>
  <c r="R92" i="34" s="1"/>
  <c r="P91" i="34"/>
  <c r="R91" i="34" s="1"/>
  <c r="P90" i="34"/>
  <c r="R90" i="34" s="1"/>
  <c r="P89" i="34"/>
  <c r="R89" i="34" s="1"/>
  <c r="P88" i="34"/>
  <c r="R88" i="34" s="1"/>
  <c r="P87" i="34"/>
  <c r="R87" i="34" s="1"/>
  <c r="P86" i="34"/>
  <c r="R86" i="34" s="1"/>
  <c r="P85" i="34"/>
  <c r="R85" i="34" s="1"/>
  <c r="P84" i="34"/>
  <c r="R84" i="34" s="1"/>
  <c r="P83" i="34"/>
  <c r="R83" i="34" s="1"/>
  <c r="P82" i="34"/>
  <c r="R82" i="34" s="1"/>
  <c r="P81" i="34"/>
  <c r="R81" i="34" s="1"/>
  <c r="P80" i="34"/>
  <c r="R80" i="34" s="1"/>
  <c r="P79" i="34"/>
  <c r="R79" i="34" s="1"/>
  <c r="P78" i="34"/>
  <c r="R78" i="34" s="1"/>
  <c r="P77" i="34"/>
  <c r="R77" i="34" s="1"/>
  <c r="P76" i="34"/>
  <c r="R76" i="34" s="1"/>
  <c r="P75" i="34"/>
  <c r="R75" i="34" s="1"/>
  <c r="P74" i="34"/>
  <c r="R74" i="34" s="1"/>
  <c r="P73" i="34"/>
  <c r="R73" i="34" s="1"/>
  <c r="P72" i="34"/>
  <c r="R72" i="34" s="1"/>
  <c r="P71" i="34"/>
  <c r="R71" i="34" s="1"/>
  <c r="P70" i="34"/>
  <c r="R70" i="34" s="1"/>
  <c r="P69" i="34"/>
  <c r="R69" i="34" s="1"/>
  <c r="P68" i="34"/>
  <c r="R68" i="34" s="1"/>
  <c r="P67" i="34"/>
  <c r="R67" i="34" s="1"/>
  <c r="P66" i="34"/>
  <c r="R66" i="34" s="1"/>
  <c r="P65" i="34"/>
  <c r="R65" i="34" s="1"/>
  <c r="P64" i="34"/>
  <c r="R64" i="34" s="1"/>
  <c r="P63" i="34"/>
  <c r="R63" i="34" s="1"/>
  <c r="P62" i="34"/>
  <c r="R62" i="34" s="1"/>
  <c r="P61" i="34"/>
  <c r="R61" i="34" s="1"/>
  <c r="P60" i="34"/>
  <c r="R60" i="34" s="1"/>
  <c r="P59" i="34"/>
  <c r="R59" i="34" s="1"/>
  <c r="P58" i="34"/>
  <c r="R58" i="34" s="1"/>
  <c r="P57" i="34"/>
  <c r="R57" i="34" s="1"/>
  <c r="P56" i="34"/>
  <c r="R56" i="34" s="1"/>
  <c r="P55" i="34"/>
  <c r="R55" i="34" s="1"/>
  <c r="P54" i="34"/>
  <c r="R54" i="34" s="1"/>
  <c r="P53" i="34"/>
  <c r="R53" i="34" s="1"/>
  <c r="P52" i="34"/>
  <c r="R52" i="34" s="1"/>
  <c r="P51" i="34"/>
  <c r="R51" i="34" s="1"/>
  <c r="P50" i="34"/>
  <c r="R50" i="34" s="1"/>
  <c r="P49" i="34"/>
  <c r="R49" i="34" s="1"/>
  <c r="P48" i="34"/>
  <c r="R48" i="34" s="1"/>
  <c r="P47" i="34"/>
  <c r="R47" i="34" s="1"/>
  <c r="P46" i="34"/>
  <c r="R46" i="34" s="1"/>
  <c r="P45" i="34"/>
  <c r="R45" i="34" s="1"/>
  <c r="P44" i="34"/>
  <c r="R44" i="34" s="1"/>
  <c r="P43" i="34"/>
  <c r="R43" i="34" s="1"/>
  <c r="P42" i="34"/>
  <c r="R42" i="34" s="1"/>
  <c r="P41" i="34"/>
  <c r="R41" i="34" s="1"/>
  <c r="P40" i="34"/>
  <c r="R40" i="34" s="1"/>
  <c r="P39" i="34"/>
  <c r="R39" i="34" s="1"/>
  <c r="P38" i="34"/>
  <c r="R38" i="34" s="1"/>
  <c r="P37" i="34"/>
  <c r="R37" i="34" s="1"/>
  <c r="P36" i="34"/>
  <c r="P35" i="34"/>
  <c r="P34" i="34"/>
  <c r="P33" i="34"/>
  <c r="P32" i="34"/>
  <c r="P31" i="34"/>
  <c r="P30" i="34"/>
  <c r="P29" i="34"/>
  <c r="P28" i="34"/>
  <c r="P27" i="34"/>
  <c r="R33" i="34" l="1"/>
  <c r="Q33" i="34"/>
  <c r="R32" i="34"/>
  <c r="Q32" i="34"/>
  <c r="R28" i="34"/>
  <c r="Q28" i="34"/>
  <c r="R34" i="34"/>
  <c r="Q34" i="34"/>
  <c r="R27" i="34"/>
  <c r="Q27" i="34"/>
  <c r="R36" i="34"/>
  <c r="Q36" i="34"/>
  <c r="R29" i="34"/>
  <c r="Q29" i="34"/>
  <c r="R30" i="34"/>
  <c r="Q30" i="34"/>
  <c r="R35" i="34"/>
  <c r="Q35" i="34"/>
  <c r="R31" i="34"/>
  <c r="Q31" i="34"/>
  <c r="AK215" i="34"/>
  <c r="AK214" i="34"/>
  <c r="AK213" i="34"/>
  <c r="AK212" i="34"/>
  <c r="AK211" i="34"/>
  <c r="AK210" i="34"/>
  <c r="AK209" i="34"/>
  <c r="AK208" i="34"/>
  <c r="AK207" i="34"/>
  <c r="AK206" i="34"/>
  <c r="AK205" i="34"/>
  <c r="AK204" i="34"/>
  <c r="AK203" i="34"/>
  <c r="AK202" i="34"/>
  <c r="AK201" i="34"/>
  <c r="AK200" i="34"/>
  <c r="AK199" i="34"/>
  <c r="AK198" i="34"/>
  <c r="AK197" i="34"/>
  <c r="AK196" i="34"/>
  <c r="AK195" i="34"/>
  <c r="AK194" i="34"/>
  <c r="AK193" i="34"/>
  <c r="AK192" i="34"/>
  <c r="AK191" i="34"/>
  <c r="AK190" i="34"/>
  <c r="AK189" i="34"/>
  <c r="AK188" i="34"/>
  <c r="AK187" i="34"/>
  <c r="AK186" i="34"/>
  <c r="AK185" i="34"/>
  <c r="AK184" i="34"/>
  <c r="AK183" i="34"/>
  <c r="AK182" i="34"/>
  <c r="AK181" i="34"/>
  <c r="AK180" i="34"/>
  <c r="AK179" i="34"/>
  <c r="AK178" i="34"/>
  <c r="AK177" i="34"/>
  <c r="AK176" i="34"/>
  <c r="AK175" i="34"/>
  <c r="AK174" i="34"/>
  <c r="AK173" i="34"/>
  <c r="AK172" i="34"/>
  <c r="AK171" i="34"/>
  <c r="AK170" i="34"/>
  <c r="AK169" i="34"/>
  <c r="AK168" i="34"/>
  <c r="AK167" i="34"/>
  <c r="AK166" i="34"/>
  <c r="AK165" i="34"/>
  <c r="AK164" i="34"/>
  <c r="AK163" i="34"/>
  <c r="AK162" i="34"/>
  <c r="AK161" i="34"/>
  <c r="AK160" i="34"/>
  <c r="AK159" i="34"/>
  <c r="AK158" i="34"/>
  <c r="AK157" i="34"/>
  <c r="AK156" i="34"/>
  <c r="AK155" i="34"/>
  <c r="AK154" i="34"/>
  <c r="AK153" i="34"/>
  <c r="AK152" i="34"/>
  <c r="AK151" i="34"/>
  <c r="AK150" i="34"/>
  <c r="AK149" i="34"/>
  <c r="AK148" i="34"/>
  <c r="AK147" i="34"/>
  <c r="AK146" i="34"/>
  <c r="AK145" i="34"/>
  <c r="AK144" i="34"/>
  <c r="AK143" i="34"/>
  <c r="AK142" i="34"/>
  <c r="AK141" i="34"/>
  <c r="AK140" i="34"/>
  <c r="AK139" i="34"/>
  <c r="AK138" i="34"/>
  <c r="AK137" i="34"/>
  <c r="AK136" i="34"/>
  <c r="AK135" i="34"/>
  <c r="AK134" i="34"/>
  <c r="AK133" i="34"/>
  <c r="AK132" i="34"/>
  <c r="AK131" i="34"/>
  <c r="AK130" i="34"/>
  <c r="AK129" i="34"/>
  <c r="AK128" i="34"/>
  <c r="AK127" i="34"/>
  <c r="AK126" i="34"/>
  <c r="AK125" i="34"/>
  <c r="AK124" i="34"/>
  <c r="AK123" i="34"/>
  <c r="AK122" i="34"/>
  <c r="AK121" i="34"/>
  <c r="AK120" i="34"/>
  <c r="AK119" i="34"/>
  <c r="AK118" i="34"/>
  <c r="AK117" i="34"/>
  <c r="AK116" i="34"/>
  <c r="AK115" i="34"/>
  <c r="AK114" i="34"/>
  <c r="AK113" i="34"/>
  <c r="AK112" i="34"/>
  <c r="AK111" i="34"/>
  <c r="AK110" i="34"/>
  <c r="AK109" i="34"/>
  <c r="AK108" i="34"/>
  <c r="AK107" i="34"/>
  <c r="AK106" i="34"/>
  <c r="AK105" i="34"/>
  <c r="AK104" i="34"/>
  <c r="AK103" i="34"/>
  <c r="AK102" i="34"/>
  <c r="AK101" i="34"/>
  <c r="AK100" i="34"/>
  <c r="AK99" i="34"/>
  <c r="AK98" i="34"/>
  <c r="AK97" i="34"/>
  <c r="AK96" i="34"/>
  <c r="AK95" i="34"/>
  <c r="AK94" i="34"/>
  <c r="AK93" i="34"/>
  <c r="AK92" i="34"/>
  <c r="AK91" i="34"/>
  <c r="AK90" i="34"/>
  <c r="AK89" i="34"/>
  <c r="AK88" i="34"/>
  <c r="AK87" i="34"/>
  <c r="AK86" i="34"/>
  <c r="AK85" i="34"/>
  <c r="AK84" i="34"/>
  <c r="AK83" i="34"/>
  <c r="AK82" i="34"/>
  <c r="AK81" i="34"/>
  <c r="AK80" i="34"/>
  <c r="AK79" i="34"/>
  <c r="AK78" i="34"/>
  <c r="AK77" i="34"/>
  <c r="AK76" i="34"/>
  <c r="AK75" i="34"/>
  <c r="AK74" i="34"/>
  <c r="AK73" i="34"/>
  <c r="AK72" i="34"/>
  <c r="AK71" i="34"/>
  <c r="AK70" i="34"/>
  <c r="AK69" i="34"/>
  <c r="AK68" i="34"/>
  <c r="AK67" i="34"/>
  <c r="AK66" i="34"/>
  <c r="AK65" i="34"/>
  <c r="AK64" i="34"/>
  <c r="AK63" i="34"/>
  <c r="AK62" i="34"/>
  <c r="AK61" i="34"/>
  <c r="AK60" i="34"/>
  <c r="AK59" i="34"/>
  <c r="AK58" i="34"/>
  <c r="AK57" i="34"/>
  <c r="AK56" i="34"/>
  <c r="AK55" i="34"/>
  <c r="AK54" i="34"/>
  <c r="AK53" i="34"/>
  <c r="AK52" i="34"/>
  <c r="AK51" i="34"/>
  <c r="AK50" i="34"/>
  <c r="AK49" i="34"/>
  <c r="AK48" i="34"/>
  <c r="AK47" i="34"/>
  <c r="AK46" i="34"/>
  <c r="AK45" i="34"/>
  <c r="AK44" i="34"/>
  <c r="AK43" i="34"/>
  <c r="AK42" i="34"/>
  <c r="AK41" i="34"/>
  <c r="AK40" i="34"/>
  <c r="AK39" i="34"/>
  <c r="AK38" i="34"/>
  <c r="AK37" i="34"/>
  <c r="AK36" i="34"/>
  <c r="AK35" i="34"/>
  <c r="AK34" i="34"/>
  <c r="AK33" i="34"/>
  <c r="AK32" i="34"/>
  <c r="AK31" i="34"/>
  <c r="AK30" i="34"/>
  <c r="AK29" i="34"/>
  <c r="AK28" i="34"/>
  <c r="AK27" i="34"/>
  <c r="AK26" i="34"/>
  <c r="AK25" i="34"/>
  <c r="AK24" i="34"/>
  <c r="AK23" i="34"/>
  <c r="AK22" i="34"/>
  <c r="AK21" i="34"/>
  <c r="AK20" i="34"/>
  <c r="AK19" i="34"/>
  <c r="AK18" i="34"/>
  <c r="AK17" i="34"/>
  <c r="AK16" i="34"/>
  <c r="CU68" i="34" l="1"/>
  <c r="CU69" i="34"/>
  <c r="CU70" i="34"/>
  <c r="AW68" i="34"/>
  <c r="AW69" i="34"/>
  <c r="Q37" i="34" l="1"/>
  <c r="Q38" i="34"/>
  <c r="Q39" i="34"/>
  <c r="Q40" i="34"/>
  <c r="Q41" i="34"/>
  <c r="Q42" i="34"/>
  <c r="Q43" i="34"/>
  <c r="Q44" i="34"/>
  <c r="Q45" i="34"/>
  <c r="Q46" i="34"/>
  <c r="Q47" i="34"/>
  <c r="Q48" i="34"/>
  <c r="Q49" i="34"/>
  <c r="Q50" i="34"/>
  <c r="Q51" i="34"/>
  <c r="Q52" i="34"/>
  <c r="Q53" i="34"/>
  <c r="Q54" i="34"/>
  <c r="Q55" i="34"/>
  <c r="Q56" i="34"/>
  <c r="Q57" i="34"/>
  <c r="Q58" i="34"/>
  <c r="Q59" i="34"/>
  <c r="Q60" i="34"/>
  <c r="Q61" i="34"/>
  <c r="Q62" i="34"/>
  <c r="Q63" i="34"/>
  <c r="Q64" i="34"/>
  <c r="Q65" i="34"/>
  <c r="Q66" i="34"/>
  <c r="Q67" i="34"/>
  <c r="Q68" i="34"/>
  <c r="Q69" i="34"/>
  <c r="Q70" i="34"/>
  <c r="Q71" i="34"/>
  <c r="Q72" i="34"/>
  <c r="Q73" i="34"/>
  <c r="Q74" i="34"/>
  <c r="Q75" i="34"/>
  <c r="Q76" i="34"/>
  <c r="Q77" i="34"/>
  <c r="Q78" i="34"/>
  <c r="Q79" i="34"/>
  <c r="Q80" i="34"/>
  <c r="Q81" i="34"/>
  <c r="Q82" i="34"/>
  <c r="Q83" i="34"/>
  <c r="Q84" i="34"/>
  <c r="Q85" i="34"/>
  <c r="Q86" i="34"/>
  <c r="Q87" i="34"/>
  <c r="Q88" i="34"/>
  <c r="Q89" i="34"/>
  <c r="Q90" i="34"/>
  <c r="Q91" i="34"/>
  <c r="Q92" i="34"/>
  <c r="Q93" i="34"/>
  <c r="Q94" i="34"/>
  <c r="Q95" i="34"/>
  <c r="Q96" i="34"/>
  <c r="Q97" i="34"/>
  <c r="Q98" i="34"/>
  <c r="Q99" i="34"/>
  <c r="Q100" i="34"/>
  <c r="Q101" i="34"/>
  <c r="Q102" i="34"/>
  <c r="Q103" i="34"/>
  <c r="Q104" i="34"/>
  <c r="Q105" i="34"/>
  <c r="Q106" i="34"/>
  <c r="Q107" i="34"/>
  <c r="Q108" i="34"/>
  <c r="Q109" i="34"/>
  <c r="Q110" i="34"/>
  <c r="Q111" i="34"/>
  <c r="Q112" i="34"/>
  <c r="Q113" i="34"/>
  <c r="Q114" i="34"/>
  <c r="Q115" i="34"/>
  <c r="Q116" i="34"/>
  <c r="Q117" i="34"/>
  <c r="Q118" i="34"/>
  <c r="Q119" i="34"/>
  <c r="Q120" i="34"/>
  <c r="Q121" i="34"/>
  <c r="Q122" i="34"/>
  <c r="Q123" i="34"/>
  <c r="Q124" i="34"/>
  <c r="Q125" i="34"/>
  <c r="Q126" i="34"/>
  <c r="Q127" i="34"/>
  <c r="Q128" i="34"/>
  <c r="Q129" i="34"/>
  <c r="Q130" i="34"/>
  <c r="Q131" i="34"/>
  <c r="Q132" i="34"/>
  <c r="Q133" i="34"/>
  <c r="Q134" i="34"/>
  <c r="Q135" i="34"/>
  <c r="Q136" i="34"/>
  <c r="Q137" i="34"/>
  <c r="Q138" i="34"/>
  <c r="Q139" i="34"/>
  <c r="Q140" i="34"/>
  <c r="Q141" i="34"/>
  <c r="Q142" i="34"/>
  <c r="Q143" i="34"/>
  <c r="Q144" i="34"/>
  <c r="Q145" i="34"/>
  <c r="Q146" i="34"/>
  <c r="Q147" i="34"/>
  <c r="Q148" i="34"/>
  <c r="Q149" i="34"/>
  <c r="Q150" i="34"/>
  <c r="Q151" i="34"/>
  <c r="Q152" i="34"/>
  <c r="Q153" i="34"/>
  <c r="Q154" i="34"/>
  <c r="Q155" i="34"/>
  <c r="Q156" i="34"/>
  <c r="Q157" i="34"/>
  <c r="Q158" i="34"/>
  <c r="Q159" i="34"/>
  <c r="Q160" i="34"/>
  <c r="Q161" i="34"/>
  <c r="Q162" i="34"/>
  <c r="Q163" i="34"/>
  <c r="Q164" i="34"/>
  <c r="Q165" i="34"/>
  <c r="Q166" i="34"/>
  <c r="Q167" i="34"/>
  <c r="Q168" i="34"/>
  <c r="Q169" i="34"/>
  <c r="Q170" i="34"/>
  <c r="Q171" i="34"/>
  <c r="Q172" i="34"/>
  <c r="Q173" i="34"/>
  <c r="Q174" i="34"/>
  <c r="Q175" i="34"/>
  <c r="Q176" i="34"/>
  <c r="Q177" i="34"/>
  <c r="Q178" i="34"/>
  <c r="Q179" i="34"/>
  <c r="Q180" i="34"/>
  <c r="Q181" i="34"/>
  <c r="Q182" i="34"/>
  <c r="Q183" i="34"/>
  <c r="Q184" i="34"/>
  <c r="Q185" i="34"/>
  <c r="Q186" i="34"/>
  <c r="Q187" i="34"/>
  <c r="Q188" i="34"/>
  <c r="Q189" i="34"/>
  <c r="Q190" i="34"/>
  <c r="Q191" i="34"/>
  <c r="Q192" i="34"/>
  <c r="Q193" i="34"/>
  <c r="Q194" i="34"/>
  <c r="Q195" i="34"/>
  <c r="Q196" i="34"/>
  <c r="Q197" i="34"/>
  <c r="Q198" i="34"/>
  <c r="Q199" i="34"/>
  <c r="Q200" i="34"/>
  <c r="Q201" i="34"/>
  <c r="Q202" i="34"/>
  <c r="Q203" i="34"/>
  <c r="Q204" i="34"/>
  <c r="Q205" i="34"/>
  <c r="Q206" i="34"/>
  <c r="Q207" i="34"/>
  <c r="Q208" i="34"/>
  <c r="Q209" i="34"/>
  <c r="Q210" i="34"/>
  <c r="Q211" i="34"/>
  <c r="Q212" i="34"/>
  <c r="Q213" i="34"/>
  <c r="Q214" i="34"/>
  <c r="Q215" i="34"/>
  <c r="U2" i="60" l="1"/>
  <c r="I22" i="60" l="1"/>
  <c r="M30" i="60" l="1"/>
  <c r="M31" i="60"/>
  <c r="S32" i="60"/>
  <c r="M32" i="60"/>
  <c r="M29" i="60" l="1"/>
  <c r="M28" i="60"/>
  <c r="I26" i="60"/>
  <c r="T25" i="60"/>
  <c r="I25" i="60" s="1"/>
  <c r="M21" i="60"/>
  <c r="J21" i="60"/>
  <c r="I19" i="60"/>
  <c r="M13" i="60" l="1"/>
  <c r="M12" i="60"/>
  <c r="M11" i="60"/>
  <c r="M9" i="60"/>
  <c r="P8" i="60"/>
  <c r="M8" i="60"/>
  <c r="W4" i="60"/>
  <c r="U4" i="60"/>
  <c r="S4" i="60"/>
  <c r="A1204" i="56" l="1"/>
  <c r="CU17" i="34" l="1"/>
  <c r="CU18" i="34"/>
  <c r="CU19" i="34"/>
  <c r="CU20" i="34"/>
  <c r="CU21" i="34"/>
  <c r="CU22" i="34"/>
  <c r="CU23" i="34"/>
  <c r="CU24" i="34"/>
  <c r="CU25" i="34"/>
  <c r="CU26" i="34"/>
  <c r="CU27" i="34"/>
  <c r="CU28" i="34"/>
  <c r="CU29" i="34"/>
  <c r="CU30" i="34"/>
  <c r="CU31" i="34"/>
  <c r="CU32" i="34"/>
  <c r="CU33" i="34"/>
  <c r="CU34" i="34"/>
  <c r="CU35" i="34"/>
  <c r="CU36" i="34"/>
  <c r="CU37" i="34"/>
  <c r="CU38" i="34"/>
  <c r="CU39" i="34"/>
  <c r="CU40" i="34"/>
  <c r="CU41" i="34"/>
  <c r="CU42" i="34"/>
  <c r="CU43" i="34"/>
  <c r="CU44" i="34"/>
  <c r="CU45" i="34"/>
  <c r="CU46" i="34"/>
  <c r="CU47" i="34"/>
  <c r="CU48" i="34"/>
  <c r="CU49" i="34"/>
  <c r="CU50" i="34"/>
  <c r="CU51" i="34"/>
  <c r="CU52" i="34"/>
  <c r="CU53" i="34"/>
  <c r="CU54" i="34"/>
  <c r="CU55" i="34"/>
  <c r="CU56" i="34"/>
  <c r="CU57" i="34"/>
  <c r="CU58" i="34"/>
  <c r="CU59" i="34"/>
  <c r="CU60" i="34"/>
  <c r="CU61" i="34"/>
  <c r="CU62" i="34"/>
  <c r="CU63" i="34"/>
  <c r="CU64" i="34"/>
  <c r="CU65" i="34"/>
  <c r="CU66" i="34"/>
  <c r="CU67" i="34"/>
  <c r="CU71" i="34"/>
  <c r="CU72" i="34"/>
  <c r="CU73" i="34"/>
  <c r="CU74" i="34"/>
  <c r="CU75" i="34"/>
  <c r="CU76" i="34"/>
  <c r="CU77" i="34"/>
  <c r="CU78" i="34"/>
  <c r="CU79" i="34"/>
  <c r="CU80" i="34"/>
  <c r="CU81" i="34"/>
  <c r="CU82" i="34"/>
  <c r="CU83" i="34"/>
  <c r="CU84" i="34"/>
  <c r="CU85" i="34"/>
  <c r="CU86" i="34"/>
  <c r="CU87" i="34"/>
  <c r="CU88" i="34"/>
  <c r="CU89" i="34"/>
  <c r="CU90" i="34"/>
  <c r="CU91" i="34"/>
  <c r="CU92" i="34"/>
  <c r="CU93" i="34"/>
  <c r="CU94" i="34"/>
  <c r="CU95" i="34"/>
  <c r="CU96" i="34"/>
  <c r="CU97" i="34"/>
  <c r="CU98" i="34"/>
  <c r="CU99" i="34"/>
  <c r="CU100" i="34"/>
  <c r="CU101" i="34"/>
  <c r="CU102" i="34"/>
  <c r="CU103" i="34"/>
  <c r="CU104" i="34"/>
  <c r="CU105" i="34"/>
  <c r="CU106" i="34"/>
  <c r="CU107" i="34"/>
  <c r="CU108" i="34"/>
  <c r="CU109" i="34"/>
  <c r="CU110" i="34"/>
  <c r="CU111" i="34"/>
  <c r="CU112" i="34"/>
  <c r="CU113" i="34"/>
  <c r="CU114" i="34"/>
  <c r="CU115" i="34"/>
  <c r="CU116" i="34"/>
  <c r="CU117" i="34"/>
  <c r="CU118" i="34"/>
  <c r="CU119" i="34"/>
  <c r="CU120" i="34"/>
  <c r="CU121" i="34"/>
  <c r="CU122" i="34"/>
  <c r="CU123" i="34"/>
  <c r="CU124" i="34"/>
  <c r="CU125" i="34"/>
  <c r="CU126" i="34"/>
  <c r="CU127" i="34"/>
  <c r="CU128" i="34"/>
  <c r="CU129" i="34"/>
  <c r="CU130" i="34"/>
  <c r="CU131" i="34"/>
  <c r="CU132" i="34"/>
  <c r="CU133" i="34"/>
  <c r="CU134" i="34"/>
  <c r="CU135" i="34"/>
  <c r="CU136" i="34"/>
  <c r="CU137" i="34"/>
  <c r="CU138" i="34"/>
  <c r="CU139" i="34"/>
  <c r="CU140" i="34"/>
  <c r="CU141" i="34"/>
  <c r="CU142" i="34"/>
  <c r="CU143" i="34"/>
  <c r="CU144" i="34"/>
  <c r="CU145" i="34"/>
  <c r="CU146" i="34"/>
  <c r="CU147" i="34"/>
  <c r="CU148" i="34"/>
  <c r="CU149" i="34"/>
  <c r="CU150" i="34"/>
  <c r="CU151" i="34"/>
  <c r="CU152" i="34"/>
  <c r="CU153" i="34"/>
  <c r="CU154" i="34"/>
  <c r="CU155" i="34"/>
  <c r="CU156" i="34"/>
  <c r="CU157" i="34"/>
  <c r="CU158" i="34"/>
  <c r="CU159" i="34"/>
  <c r="CU160" i="34"/>
  <c r="CU161" i="34"/>
  <c r="CU162" i="34"/>
  <c r="CU163" i="34"/>
  <c r="CU164" i="34"/>
  <c r="CU165" i="34"/>
  <c r="CU166" i="34"/>
  <c r="CU167" i="34"/>
  <c r="CU168" i="34"/>
  <c r="CU169" i="34"/>
  <c r="CU170" i="34"/>
  <c r="CU171" i="34"/>
  <c r="CU172" i="34"/>
  <c r="CU173" i="34"/>
  <c r="CU174" i="34"/>
  <c r="CU175" i="34"/>
  <c r="CU176" i="34"/>
  <c r="CU177" i="34"/>
  <c r="CU178" i="34"/>
  <c r="CU179" i="34"/>
  <c r="CU180" i="34"/>
  <c r="CU181" i="34"/>
  <c r="CU182" i="34"/>
  <c r="CU183" i="34"/>
  <c r="CU184" i="34"/>
  <c r="CU185" i="34"/>
  <c r="CU186" i="34"/>
  <c r="CU187" i="34"/>
  <c r="CU188" i="34"/>
  <c r="CU189" i="34"/>
  <c r="CU190" i="34"/>
  <c r="CU191" i="34"/>
  <c r="CU192" i="34"/>
  <c r="CU193" i="34"/>
  <c r="CU194" i="34"/>
  <c r="CU195" i="34"/>
  <c r="CU196" i="34"/>
  <c r="CU197" i="34"/>
  <c r="CU198" i="34"/>
  <c r="CU199" i="34"/>
  <c r="CU200" i="34"/>
  <c r="CU201" i="34"/>
  <c r="CU202" i="34"/>
  <c r="CU203" i="34"/>
  <c r="CU204" i="34"/>
  <c r="CU205" i="34"/>
  <c r="CU206" i="34"/>
  <c r="CU207" i="34"/>
  <c r="CU208" i="34"/>
  <c r="CU209" i="34"/>
  <c r="CU210" i="34"/>
  <c r="CU211" i="34"/>
  <c r="CU212" i="34"/>
  <c r="CU213" i="34"/>
  <c r="CU214" i="34"/>
  <c r="CU215" i="34"/>
  <c r="CU16" i="34"/>
  <c r="CT17" i="34" l="1"/>
  <c r="CT18" i="34"/>
  <c r="CT19" i="34"/>
  <c r="CT26" i="34"/>
  <c r="CT27" i="34"/>
  <c r="CT28" i="34"/>
  <c r="CT29" i="34"/>
  <c r="CT30" i="34"/>
  <c r="CT31" i="34"/>
  <c r="CT32" i="34"/>
  <c r="CT33" i="34"/>
  <c r="CT34" i="34"/>
  <c r="CT35" i="34"/>
  <c r="CT36" i="34"/>
  <c r="CT37" i="34"/>
  <c r="CT38" i="34"/>
  <c r="CT39" i="34"/>
  <c r="CT40" i="34"/>
  <c r="CT41" i="34"/>
  <c r="CT42" i="34"/>
  <c r="CT43" i="34"/>
  <c r="CT44" i="34"/>
  <c r="CT45" i="34"/>
  <c r="CT46" i="34"/>
  <c r="CT47" i="34"/>
  <c r="CT48" i="34"/>
  <c r="CT49" i="34"/>
  <c r="CT50" i="34"/>
  <c r="CT51" i="34"/>
  <c r="CT52" i="34"/>
  <c r="CT53" i="34"/>
  <c r="CT54" i="34"/>
  <c r="CT55" i="34"/>
  <c r="CT56" i="34"/>
  <c r="CT57" i="34"/>
  <c r="CT58" i="34"/>
  <c r="CT59" i="34"/>
  <c r="CT60" i="34"/>
  <c r="CT61" i="34"/>
  <c r="CT62" i="34"/>
  <c r="CT63" i="34"/>
  <c r="CT64" i="34"/>
  <c r="CT65" i="34"/>
  <c r="CT66" i="34"/>
  <c r="CT67" i="34"/>
  <c r="CT68" i="34"/>
  <c r="CT69" i="34"/>
  <c r="CT70" i="34"/>
  <c r="CT71" i="34"/>
  <c r="CT72" i="34"/>
  <c r="CT73" i="34"/>
  <c r="CT74" i="34"/>
  <c r="CT75" i="34"/>
  <c r="CT76" i="34"/>
  <c r="CT77" i="34"/>
  <c r="CT78" i="34"/>
  <c r="CT79" i="34"/>
  <c r="CT80" i="34"/>
  <c r="CT81" i="34"/>
  <c r="CT82" i="34"/>
  <c r="CT83" i="34"/>
  <c r="CT84" i="34"/>
  <c r="CT85" i="34"/>
  <c r="CT86" i="34"/>
  <c r="CT87" i="34"/>
  <c r="CT88" i="34"/>
  <c r="CT89" i="34"/>
  <c r="CT90" i="34"/>
  <c r="CT91" i="34"/>
  <c r="CT92" i="34"/>
  <c r="CT93" i="34"/>
  <c r="CT94" i="34"/>
  <c r="CT95" i="34"/>
  <c r="CT96" i="34"/>
  <c r="CT97" i="34"/>
  <c r="CT98" i="34"/>
  <c r="CT99" i="34"/>
  <c r="CT100" i="34"/>
  <c r="CT101" i="34"/>
  <c r="CT102" i="34"/>
  <c r="CT103" i="34"/>
  <c r="CT104" i="34"/>
  <c r="CT105" i="34"/>
  <c r="CT106" i="34"/>
  <c r="CT107" i="34"/>
  <c r="CT108" i="34"/>
  <c r="CT109" i="34"/>
  <c r="CT110" i="34"/>
  <c r="CT111" i="34"/>
  <c r="CT112" i="34"/>
  <c r="CT113" i="34"/>
  <c r="CT114" i="34"/>
  <c r="CT115" i="34"/>
  <c r="CT116" i="34"/>
  <c r="CT117" i="34"/>
  <c r="CT118" i="34"/>
  <c r="CT119" i="34"/>
  <c r="CT120" i="34"/>
  <c r="CT121" i="34"/>
  <c r="CT122" i="34"/>
  <c r="CT123" i="34"/>
  <c r="CT124" i="34"/>
  <c r="CT125" i="34"/>
  <c r="CT126" i="34"/>
  <c r="CT127" i="34"/>
  <c r="CT128" i="34"/>
  <c r="CT129" i="34"/>
  <c r="CT130" i="34"/>
  <c r="CT131" i="34"/>
  <c r="CT132" i="34"/>
  <c r="CT133" i="34"/>
  <c r="CT134" i="34"/>
  <c r="CT135" i="34"/>
  <c r="CT136" i="34"/>
  <c r="CT137" i="34"/>
  <c r="CT138" i="34"/>
  <c r="CT139" i="34"/>
  <c r="CT140" i="34"/>
  <c r="CT141" i="34"/>
  <c r="CT142" i="34"/>
  <c r="CT143" i="34"/>
  <c r="CT144" i="34"/>
  <c r="CT145" i="34"/>
  <c r="CT146" i="34"/>
  <c r="CT147" i="34"/>
  <c r="CT148" i="34"/>
  <c r="CT149" i="34"/>
  <c r="CT150" i="34"/>
  <c r="CT151" i="34"/>
  <c r="CT152" i="34"/>
  <c r="CT153" i="34"/>
  <c r="CT154" i="34"/>
  <c r="CT155" i="34"/>
  <c r="CT156" i="34"/>
  <c r="CT157" i="34"/>
  <c r="CT158" i="34"/>
  <c r="CT159" i="34"/>
  <c r="CT160" i="34"/>
  <c r="CT161" i="34"/>
  <c r="CT162" i="34"/>
  <c r="CT163" i="34"/>
  <c r="CT164" i="34"/>
  <c r="CT165" i="34"/>
  <c r="CT166" i="34"/>
  <c r="CT167" i="34"/>
  <c r="CT168" i="34"/>
  <c r="CT169" i="34"/>
  <c r="CT170" i="34"/>
  <c r="CT171" i="34"/>
  <c r="CT172" i="34"/>
  <c r="CT173" i="34"/>
  <c r="CT174" i="34"/>
  <c r="CT175" i="34"/>
  <c r="CT176" i="34"/>
  <c r="CT177" i="34"/>
  <c r="CT178" i="34"/>
  <c r="CT179" i="34"/>
  <c r="CT180" i="34"/>
  <c r="CT181" i="34"/>
  <c r="CT182" i="34"/>
  <c r="CT183" i="34"/>
  <c r="CT184" i="34"/>
  <c r="CT185" i="34"/>
  <c r="CT186" i="34"/>
  <c r="CT187" i="34"/>
  <c r="CT188" i="34"/>
  <c r="CT189" i="34"/>
  <c r="CT190" i="34"/>
  <c r="CT191" i="34"/>
  <c r="CT192" i="34"/>
  <c r="CT193" i="34"/>
  <c r="CT194" i="34"/>
  <c r="CT195" i="34"/>
  <c r="CT196" i="34"/>
  <c r="CT197" i="34"/>
  <c r="CT198" i="34"/>
  <c r="CT199" i="34"/>
  <c r="CT200" i="34"/>
  <c r="CT201" i="34"/>
  <c r="CT202" i="34"/>
  <c r="CT203" i="34"/>
  <c r="CT204" i="34"/>
  <c r="CT205" i="34"/>
  <c r="CT206" i="34"/>
  <c r="CT207" i="34"/>
  <c r="CT208" i="34"/>
  <c r="CT209" i="34"/>
  <c r="CT210" i="34"/>
  <c r="CT211" i="34"/>
  <c r="CT212" i="34"/>
  <c r="CT213" i="34"/>
  <c r="CT214" i="34"/>
  <c r="CT215" i="34"/>
  <c r="E21" i="57" l="1"/>
  <c r="V23" i="57"/>
  <c r="S22" i="57" l="1"/>
  <c r="S21" i="57"/>
  <c r="I25" i="54" l="1"/>
  <c r="F1200" i="56" l="1"/>
  <c r="A1200" i="56"/>
  <c r="A1199" i="56"/>
  <c r="A1198" i="56"/>
  <c r="A1197" i="56"/>
  <c r="A1196" i="56"/>
  <c r="A1195" i="56"/>
  <c r="A1194" i="56"/>
  <c r="A1193" i="56"/>
  <c r="A1192" i="56"/>
  <c r="A1191" i="56"/>
  <c r="A1190" i="56"/>
  <c r="A1189" i="56"/>
  <c r="A1188" i="56"/>
  <c r="A1187" i="56"/>
  <c r="A1186" i="56"/>
  <c r="A1185" i="56"/>
  <c r="A1184" i="56"/>
  <c r="A1183" i="56"/>
  <c r="A1182" i="56"/>
  <c r="A1181" i="56"/>
  <c r="A1180" i="56"/>
  <c r="A1179" i="56"/>
  <c r="A1178" i="56"/>
  <c r="A1177" i="56"/>
  <c r="A1176" i="56"/>
  <c r="A1175" i="56"/>
  <c r="A1174" i="56"/>
  <c r="A1173" i="56"/>
  <c r="A1172" i="56"/>
  <c r="A1170" i="56"/>
  <c r="A1169" i="56"/>
  <c r="A1168" i="56"/>
  <c r="A1167" i="56"/>
  <c r="A1166" i="56"/>
  <c r="A1165" i="56"/>
  <c r="A1164" i="56"/>
  <c r="A1163" i="56"/>
  <c r="A1161" i="56"/>
  <c r="A1160" i="56"/>
  <c r="A1158" i="56"/>
  <c r="A1157" i="56"/>
  <c r="A1156" i="56"/>
  <c r="A1155" i="56"/>
  <c r="A1154" i="56"/>
  <c r="A1153" i="56"/>
  <c r="A1152" i="56"/>
  <c r="A1151" i="56"/>
  <c r="A1150" i="56"/>
  <c r="A1149" i="56"/>
  <c r="A1148" i="56"/>
  <c r="A1147" i="56"/>
  <c r="A1146" i="56"/>
  <c r="A1145" i="56"/>
  <c r="A1144" i="56"/>
  <c r="A1143" i="56"/>
  <c r="A1142" i="56"/>
  <c r="A1141" i="56"/>
  <c r="A1140" i="56"/>
  <c r="A1139" i="56"/>
  <c r="A1138" i="56"/>
  <c r="A1137" i="56"/>
  <c r="A1136" i="56"/>
  <c r="A1135" i="56"/>
  <c r="A1134" i="56"/>
  <c r="A1133" i="56"/>
  <c r="A1132" i="56"/>
  <c r="A1131" i="56"/>
  <c r="A1130" i="56"/>
  <c r="A1129" i="56"/>
  <c r="A1128" i="56"/>
  <c r="A1127" i="56"/>
  <c r="A1126" i="56"/>
  <c r="A1125" i="56"/>
  <c r="A1124" i="56"/>
  <c r="A1123" i="56"/>
  <c r="A1122" i="56"/>
  <c r="A1121" i="56"/>
  <c r="A1120" i="56"/>
  <c r="A1119" i="56"/>
  <c r="A1118" i="56"/>
  <c r="A1117" i="56"/>
  <c r="A1116" i="56"/>
  <c r="A1115" i="56"/>
  <c r="A1114" i="56"/>
  <c r="A1113" i="56"/>
  <c r="A1112" i="56"/>
  <c r="A1111" i="56"/>
  <c r="A1110" i="56"/>
  <c r="A1109" i="56"/>
  <c r="A1108" i="56"/>
  <c r="A1107" i="56"/>
  <c r="A1106" i="56"/>
  <c r="A1105" i="56"/>
  <c r="A1104" i="56"/>
  <c r="A1103" i="56"/>
  <c r="A1102" i="56"/>
  <c r="A1101" i="56"/>
  <c r="A1100" i="56"/>
  <c r="A1099" i="56"/>
  <c r="A1098" i="56"/>
  <c r="A1097" i="56"/>
  <c r="A1096" i="56"/>
  <c r="A1095" i="56"/>
  <c r="A1094" i="56"/>
  <c r="A1093" i="56"/>
  <c r="A1092" i="56"/>
  <c r="A1091" i="56"/>
  <c r="A1090" i="56"/>
  <c r="A1089" i="56"/>
  <c r="A1088" i="56"/>
  <c r="A1087" i="56"/>
  <c r="A1086" i="56"/>
  <c r="A1085" i="56"/>
  <c r="A1084" i="56"/>
  <c r="A1083" i="56"/>
  <c r="A1082" i="56"/>
  <c r="A1081" i="56"/>
  <c r="A1080" i="56"/>
  <c r="A1079" i="56"/>
  <c r="A1078" i="56"/>
  <c r="A1077" i="56"/>
  <c r="A1076" i="56"/>
  <c r="A1075" i="56"/>
  <c r="A1074" i="56"/>
  <c r="A1073" i="56"/>
  <c r="A1072" i="56"/>
  <c r="A1071" i="56"/>
  <c r="A1070" i="56"/>
  <c r="A1069" i="56"/>
  <c r="A1068" i="56"/>
  <c r="A1067" i="56"/>
  <c r="A1066" i="56"/>
  <c r="A1065" i="56"/>
  <c r="A1064" i="56"/>
  <c r="A1063" i="56"/>
  <c r="A1062" i="56"/>
  <c r="A1061" i="56"/>
  <c r="A1060" i="56"/>
  <c r="A1059" i="56"/>
  <c r="A1058" i="56"/>
  <c r="A1057" i="56"/>
  <c r="A1056" i="56"/>
  <c r="A1055" i="56"/>
  <c r="A1054" i="56"/>
  <c r="A1053" i="56"/>
  <c r="A1052" i="56"/>
  <c r="A1051" i="56"/>
  <c r="A1050" i="56"/>
  <c r="A1049" i="56"/>
  <c r="A1048" i="56"/>
  <c r="A1047" i="56"/>
  <c r="A1046" i="56"/>
  <c r="A1045" i="56"/>
  <c r="A1044" i="56"/>
  <c r="A1043" i="56"/>
  <c r="A1042" i="56"/>
  <c r="A1041" i="56"/>
  <c r="A1040" i="56"/>
  <c r="A1039" i="56"/>
  <c r="A1038" i="56"/>
  <c r="A1037" i="56"/>
  <c r="A1036" i="56"/>
  <c r="A1035" i="56"/>
  <c r="A1034" i="56"/>
  <c r="A1033" i="56"/>
  <c r="A1032" i="56"/>
  <c r="A1031" i="56"/>
  <c r="A1030" i="56"/>
  <c r="A1029" i="56"/>
  <c r="A1028" i="56"/>
  <c r="A1027" i="56"/>
  <c r="A1026" i="56"/>
  <c r="A1025" i="56"/>
  <c r="A1024" i="56"/>
  <c r="A1023" i="56"/>
  <c r="A1022" i="56"/>
  <c r="A1021" i="56"/>
  <c r="A1020" i="56"/>
  <c r="A1019" i="56"/>
  <c r="A1018" i="56"/>
  <c r="A1017" i="56"/>
  <c r="A1016" i="56"/>
  <c r="A1015" i="56"/>
  <c r="A1014" i="56"/>
  <c r="A1013" i="56"/>
  <c r="A1012" i="56"/>
  <c r="A1011" i="56"/>
  <c r="A1010" i="56"/>
  <c r="A1009" i="56"/>
  <c r="A1008" i="56"/>
  <c r="A1007" i="56"/>
  <c r="A1006" i="56"/>
  <c r="A1005" i="56"/>
  <c r="A1004" i="56"/>
  <c r="A1003" i="56"/>
  <c r="A1002" i="56"/>
  <c r="A1001" i="56"/>
  <c r="A1000" i="56"/>
  <c r="A999" i="56"/>
  <c r="A998" i="56"/>
  <c r="A997" i="56"/>
  <c r="A996" i="56"/>
  <c r="A995" i="56"/>
  <c r="A994" i="56"/>
  <c r="A993" i="56"/>
  <c r="A992" i="56"/>
  <c r="A991" i="56"/>
  <c r="A990" i="56"/>
  <c r="A989" i="56"/>
  <c r="A988" i="56"/>
  <c r="A987" i="56"/>
  <c r="A986" i="56"/>
  <c r="A985" i="56"/>
  <c r="A984" i="56"/>
  <c r="A983" i="56"/>
  <c r="A982" i="56"/>
  <c r="A981" i="56"/>
  <c r="A980" i="56"/>
  <c r="A979" i="56"/>
  <c r="A978" i="56"/>
  <c r="A977" i="56"/>
  <c r="A976" i="56"/>
  <c r="A975" i="56"/>
  <c r="A974" i="56"/>
  <c r="A973" i="56"/>
  <c r="A972" i="56"/>
  <c r="A971" i="56"/>
  <c r="A970" i="56"/>
  <c r="A969" i="56"/>
  <c r="A968" i="56"/>
  <c r="A967" i="56"/>
  <c r="A966" i="56"/>
  <c r="A965" i="56"/>
  <c r="A964" i="56"/>
  <c r="A963" i="56"/>
  <c r="A962" i="56"/>
  <c r="A961" i="56"/>
  <c r="A960" i="56"/>
  <c r="A959" i="56"/>
  <c r="A958" i="56"/>
  <c r="A957" i="56"/>
  <c r="A956" i="56"/>
  <c r="A955" i="56"/>
  <c r="A954" i="56"/>
  <c r="A953" i="56"/>
  <c r="A952" i="56"/>
  <c r="A951" i="56"/>
  <c r="A950" i="56"/>
  <c r="A949" i="56"/>
  <c r="A948" i="56"/>
  <c r="A947" i="56"/>
  <c r="A946" i="56"/>
  <c r="A945" i="56"/>
  <c r="A944" i="56"/>
  <c r="A943" i="56"/>
  <c r="A942" i="56"/>
  <c r="A941" i="56"/>
  <c r="A940" i="56"/>
  <c r="A939" i="56"/>
  <c r="A938" i="56"/>
  <c r="A937" i="56"/>
  <c r="A936" i="56"/>
  <c r="A935" i="56"/>
  <c r="A934" i="56"/>
  <c r="A933" i="56"/>
  <c r="A932" i="56"/>
  <c r="A931" i="56"/>
  <c r="A930" i="56"/>
  <c r="A929" i="56"/>
  <c r="A928" i="56"/>
  <c r="A927" i="56"/>
  <c r="A926" i="56"/>
  <c r="A925" i="56"/>
  <c r="A924" i="56"/>
  <c r="A923" i="56"/>
  <c r="A922" i="56"/>
  <c r="A921" i="56"/>
  <c r="A920" i="56"/>
  <c r="A919" i="56"/>
  <c r="A918" i="56"/>
  <c r="A917" i="56"/>
  <c r="A916" i="56"/>
  <c r="A915" i="56"/>
  <c r="A914" i="56"/>
  <c r="A913" i="56"/>
  <c r="A912" i="56"/>
  <c r="A911" i="56"/>
  <c r="A910" i="56"/>
  <c r="A909" i="56"/>
  <c r="A908" i="56"/>
  <c r="A907" i="56"/>
  <c r="A906" i="56"/>
  <c r="A905" i="56"/>
  <c r="A904" i="56"/>
  <c r="A903" i="56"/>
  <c r="A902" i="56"/>
  <c r="A901" i="56"/>
  <c r="A900" i="56"/>
  <c r="A899" i="56"/>
  <c r="A898" i="56"/>
  <c r="A897" i="56"/>
  <c r="A896" i="56"/>
  <c r="A895" i="56"/>
  <c r="A894" i="56"/>
  <c r="A893" i="56"/>
  <c r="A892" i="56"/>
  <c r="A891" i="56"/>
  <c r="A890" i="56"/>
  <c r="A889" i="56"/>
  <c r="A888" i="56"/>
  <c r="A887" i="56"/>
  <c r="A886" i="56"/>
  <c r="A885" i="56"/>
  <c r="A884" i="56"/>
  <c r="A883" i="56"/>
  <c r="A882" i="56"/>
  <c r="A881" i="56"/>
  <c r="A880" i="56"/>
  <c r="A879" i="56"/>
  <c r="A878" i="56"/>
  <c r="A877" i="56"/>
  <c r="A876" i="56"/>
  <c r="A875" i="56"/>
  <c r="A874" i="56"/>
  <c r="A873" i="56"/>
  <c r="A872" i="56"/>
  <c r="A871" i="56"/>
  <c r="A870" i="56"/>
  <c r="A869" i="56"/>
  <c r="A868" i="56"/>
  <c r="A867" i="56"/>
  <c r="A866" i="56"/>
  <c r="A865" i="56"/>
  <c r="A864" i="56"/>
  <c r="A863" i="56"/>
  <c r="A862" i="56"/>
  <c r="A861" i="56"/>
  <c r="A860" i="56"/>
  <c r="A859" i="56"/>
  <c r="A858" i="56"/>
  <c r="A857" i="56"/>
  <c r="A856" i="56"/>
  <c r="A855" i="56"/>
  <c r="A854" i="56"/>
  <c r="A853" i="56"/>
  <c r="A852" i="56"/>
  <c r="A851" i="56"/>
  <c r="A850" i="56"/>
  <c r="A849" i="56"/>
  <c r="A848" i="56"/>
  <c r="A847" i="56"/>
  <c r="A846" i="56"/>
  <c r="A845" i="56"/>
  <c r="A844" i="56"/>
  <c r="A843" i="56"/>
  <c r="A842" i="56"/>
  <c r="A841" i="56"/>
  <c r="A840" i="56"/>
  <c r="A839" i="56"/>
  <c r="A838" i="56"/>
  <c r="A837" i="56"/>
  <c r="A836" i="56"/>
  <c r="A835" i="56"/>
  <c r="A834" i="56"/>
  <c r="A833" i="56"/>
  <c r="A832" i="56"/>
  <c r="A831" i="56"/>
  <c r="A830" i="56"/>
  <c r="A829" i="56"/>
  <c r="A828" i="56"/>
  <c r="A827" i="56"/>
  <c r="A826" i="56"/>
  <c r="A825" i="56"/>
  <c r="A824" i="56"/>
  <c r="A823" i="56"/>
  <c r="A822" i="56"/>
  <c r="A821" i="56"/>
  <c r="A820" i="56"/>
  <c r="A819" i="56"/>
  <c r="A818" i="56"/>
  <c r="A817" i="56"/>
  <c r="A816" i="56"/>
  <c r="A815" i="56"/>
  <c r="A814" i="56"/>
  <c r="A813" i="56"/>
  <c r="A812" i="56"/>
  <c r="A811" i="56"/>
  <c r="A810" i="56"/>
  <c r="A809" i="56"/>
  <c r="A808" i="56"/>
  <c r="A807" i="56"/>
  <c r="A806" i="56"/>
  <c r="A805" i="56"/>
  <c r="A804" i="56"/>
  <c r="A803" i="56"/>
  <c r="A802" i="56"/>
  <c r="A801" i="56"/>
  <c r="A800" i="56"/>
  <c r="A799" i="56"/>
  <c r="A798" i="56"/>
  <c r="A797" i="56"/>
  <c r="A796" i="56"/>
  <c r="A795" i="56"/>
  <c r="A794" i="56"/>
  <c r="A793" i="56"/>
  <c r="A792" i="56"/>
  <c r="A791" i="56"/>
  <c r="A790" i="56"/>
  <c r="A789" i="56"/>
  <c r="A788" i="56"/>
  <c r="A787" i="56"/>
  <c r="A786" i="56"/>
  <c r="A785" i="56"/>
  <c r="A784" i="56"/>
  <c r="A783" i="56"/>
  <c r="A782" i="56"/>
  <c r="A781" i="56"/>
  <c r="A780" i="56"/>
  <c r="A779" i="56"/>
  <c r="A778" i="56"/>
  <c r="A777" i="56"/>
  <c r="A776" i="56"/>
  <c r="A775" i="56"/>
  <c r="A774" i="56"/>
  <c r="A773" i="56"/>
  <c r="A772" i="56"/>
  <c r="A771" i="56"/>
  <c r="A770" i="56"/>
  <c r="A769" i="56"/>
  <c r="A768" i="56"/>
  <c r="A767" i="56"/>
  <c r="A766" i="56"/>
  <c r="A765" i="56"/>
  <c r="A764" i="56"/>
  <c r="A763" i="56"/>
  <c r="A762" i="56"/>
  <c r="A761" i="56"/>
  <c r="A760" i="56"/>
  <c r="A759" i="56"/>
  <c r="A758" i="56"/>
  <c r="A757" i="56"/>
  <c r="A756" i="56"/>
  <c r="A755" i="56"/>
  <c r="A754" i="56"/>
  <c r="A753" i="56"/>
  <c r="A752" i="56"/>
  <c r="A751" i="56"/>
  <c r="A750" i="56"/>
  <c r="A749" i="56"/>
  <c r="A748" i="56"/>
  <c r="A747" i="56"/>
  <c r="A746" i="56"/>
  <c r="A745" i="56"/>
  <c r="A744" i="56"/>
  <c r="A743" i="56"/>
  <c r="A742" i="56"/>
  <c r="A741" i="56"/>
  <c r="A740" i="56"/>
  <c r="A739" i="56"/>
  <c r="A738" i="56"/>
  <c r="A737" i="56"/>
  <c r="A736" i="56"/>
  <c r="A735" i="56"/>
  <c r="A734" i="56"/>
  <c r="A733" i="56"/>
  <c r="A732" i="56"/>
  <c r="A731" i="56"/>
  <c r="A730" i="56"/>
  <c r="A729" i="56"/>
  <c r="A728" i="56"/>
  <c r="A727" i="56"/>
  <c r="A726" i="56"/>
  <c r="A725" i="56"/>
  <c r="A724" i="56"/>
  <c r="A723" i="56"/>
  <c r="A722" i="56"/>
  <c r="A721" i="56"/>
  <c r="A720" i="56"/>
  <c r="A719" i="56"/>
  <c r="A718" i="56"/>
  <c r="A717" i="56"/>
  <c r="A716" i="56"/>
  <c r="A715" i="56"/>
  <c r="A714" i="56"/>
  <c r="A713" i="56"/>
  <c r="A712" i="56"/>
  <c r="A711" i="56"/>
  <c r="A710" i="56"/>
  <c r="A709" i="56"/>
  <c r="A708" i="56"/>
  <c r="A707" i="56"/>
  <c r="A706" i="56"/>
  <c r="A705" i="56"/>
  <c r="A704" i="56"/>
  <c r="A703" i="56"/>
  <c r="A702" i="56"/>
  <c r="A701" i="56"/>
  <c r="A700" i="56"/>
  <c r="A699" i="56"/>
  <c r="A698" i="56"/>
  <c r="A697" i="56"/>
  <c r="A696" i="56"/>
  <c r="A695" i="56"/>
  <c r="A694" i="56"/>
  <c r="A693" i="56"/>
  <c r="A692" i="56"/>
  <c r="A691" i="56"/>
  <c r="A690" i="56"/>
  <c r="A689" i="56"/>
  <c r="A688" i="56"/>
  <c r="A687" i="56"/>
  <c r="A686" i="56"/>
  <c r="A685" i="56"/>
  <c r="A684" i="56"/>
  <c r="A683" i="56"/>
  <c r="A682" i="56"/>
  <c r="A681" i="56"/>
  <c r="A680" i="56"/>
  <c r="A679" i="56"/>
  <c r="A678" i="56"/>
  <c r="A677" i="56"/>
  <c r="A676" i="56"/>
  <c r="A675" i="56"/>
  <c r="A674" i="56"/>
  <c r="A673" i="56"/>
  <c r="A672" i="56"/>
  <c r="A671" i="56"/>
  <c r="A670" i="56"/>
  <c r="A669" i="56"/>
  <c r="A668" i="56"/>
  <c r="A667" i="56"/>
  <c r="A666" i="56"/>
  <c r="A665" i="56"/>
  <c r="A664" i="56"/>
  <c r="A663" i="56"/>
  <c r="A662" i="56"/>
  <c r="A661" i="56"/>
  <c r="A660" i="56"/>
  <c r="A659" i="56"/>
  <c r="A658" i="56"/>
  <c r="A657" i="56"/>
  <c r="A656" i="56"/>
  <c r="A655" i="56"/>
  <c r="A654" i="56"/>
  <c r="A653" i="56"/>
  <c r="A652" i="56"/>
  <c r="A651" i="56"/>
  <c r="A650" i="56"/>
  <c r="A649" i="56"/>
  <c r="A648" i="56"/>
  <c r="A647" i="56"/>
  <c r="A646" i="56"/>
  <c r="A645" i="56"/>
  <c r="A644" i="56"/>
  <c r="A643" i="56"/>
  <c r="A642" i="56"/>
  <c r="A641" i="56"/>
  <c r="A640" i="56"/>
  <c r="A639" i="56"/>
  <c r="A638" i="56"/>
  <c r="A637" i="56"/>
  <c r="A636" i="56"/>
  <c r="A635" i="56"/>
  <c r="A634" i="56"/>
  <c r="A633" i="56"/>
  <c r="A632" i="56"/>
  <c r="A631" i="56"/>
  <c r="A630" i="56"/>
  <c r="A629" i="56"/>
  <c r="A628" i="56"/>
  <c r="A627" i="56"/>
  <c r="A626" i="56"/>
  <c r="A625" i="56"/>
  <c r="A624" i="56"/>
  <c r="A623" i="56"/>
  <c r="A622" i="56"/>
  <c r="A621" i="56"/>
  <c r="A620" i="56"/>
  <c r="A619" i="56"/>
  <c r="A618" i="56"/>
  <c r="A617" i="56"/>
  <c r="A616" i="56"/>
  <c r="A615" i="56"/>
  <c r="A614" i="56"/>
  <c r="A613" i="56"/>
  <c r="A612" i="56"/>
  <c r="A611" i="56"/>
  <c r="A610" i="56"/>
  <c r="A609" i="56"/>
  <c r="A608" i="56"/>
  <c r="A607" i="56"/>
  <c r="A606" i="56"/>
  <c r="A605" i="56"/>
  <c r="A604" i="56"/>
  <c r="A603" i="56"/>
  <c r="A602" i="56"/>
  <c r="A601" i="56"/>
  <c r="A600" i="56"/>
  <c r="A599" i="56"/>
  <c r="A598" i="56"/>
  <c r="A597" i="56"/>
  <c r="A596" i="56"/>
  <c r="A595" i="56"/>
  <c r="A594" i="56"/>
  <c r="A593" i="56"/>
  <c r="A592" i="56"/>
  <c r="A591" i="56"/>
  <c r="A590" i="56"/>
  <c r="A589" i="56"/>
  <c r="A588" i="56"/>
  <c r="A587" i="56"/>
  <c r="A586" i="56"/>
  <c r="A585" i="56"/>
  <c r="A584" i="56"/>
  <c r="A583" i="56"/>
  <c r="A582" i="56"/>
  <c r="A581" i="56"/>
  <c r="A580" i="56"/>
  <c r="A579" i="56"/>
  <c r="A578" i="56"/>
  <c r="A577" i="56"/>
  <c r="A576" i="56"/>
  <c r="A575" i="56"/>
  <c r="A574" i="56"/>
  <c r="A573" i="56"/>
  <c r="A572" i="56"/>
  <c r="A571" i="56"/>
  <c r="A570" i="56"/>
  <c r="A569" i="56"/>
  <c r="A568" i="56"/>
  <c r="A567" i="56"/>
  <c r="A566" i="56"/>
  <c r="A565" i="56"/>
  <c r="A564" i="56"/>
  <c r="A563" i="56"/>
  <c r="A562" i="56"/>
  <c r="A561" i="56"/>
  <c r="A560" i="56"/>
  <c r="A559" i="56"/>
  <c r="A558" i="56"/>
  <c r="A557" i="56"/>
  <c r="A556" i="56"/>
  <c r="A555" i="56"/>
  <c r="A554" i="56"/>
  <c r="A553" i="56"/>
  <c r="A552" i="56"/>
  <c r="A551" i="56"/>
  <c r="A550" i="56"/>
  <c r="A549" i="56"/>
  <c r="A548" i="56"/>
  <c r="A547" i="56"/>
  <c r="A546" i="56"/>
  <c r="A545" i="56"/>
  <c r="A544" i="56"/>
  <c r="A543" i="56"/>
  <c r="A542" i="56"/>
  <c r="A541" i="56"/>
  <c r="A540" i="56"/>
  <c r="A539" i="56"/>
  <c r="A538" i="56"/>
  <c r="A537" i="56"/>
  <c r="A536" i="56"/>
  <c r="A535" i="56"/>
  <c r="A534" i="56"/>
  <c r="A533" i="56"/>
  <c r="A532" i="56"/>
  <c r="A531" i="56"/>
  <c r="A530" i="56"/>
  <c r="A529" i="56"/>
  <c r="A528" i="56"/>
  <c r="A527" i="56"/>
  <c r="A526" i="56"/>
  <c r="A525" i="56"/>
  <c r="A524" i="56"/>
  <c r="A523" i="56"/>
  <c r="A522" i="56"/>
  <c r="A521" i="56"/>
  <c r="A520" i="56"/>
  <c r="A519" i="56"/>
  <c r="A518" i="56"/>
  <c r="A517" i="56"/>
  <c r="A516" i="56"/>
  <c r="A515" i="56"/>
  <c r="A514" i="56"/>
  <c r="A513" i="56"/>
  <c r="A512" i="56"/>
  <c r="A511" i="56"/>
  <c r="A510" i="56"/>
  <c r="A509" i="56"/>
  <c r="A508" i="56"/>
  <c r="A507" i="56"/>
  <c r="A506" i="56"/>
  <c r="A505" i="56"/>
  <c r="A504" i="56"/>
  <c r="A503" i="56"/>
  <c r="A502" i="56"/>
  <c r="A501" i="56"/>
  <c r="A500" i="56"/>
  <c r="A499" i="56"/>
  <c r="A498" i="56"/>
  <c r="A497" i="56"/>
  <c r="A496" i="56"/>
  <c r="A495" i="56"/>
  <c r="A494" i="56"/>
  <c r="A493" i="56"/>
  <c r="A492" i="56"/>
  <c r="A491" i="56"/>
  <c r="A490" i="56"/>
  <c r="A489" i="56"/>
  <c r="A488" i="56"/>
  <c r="A487" i="56"/>
  <c r="A486" i="56"/>
  <c r="A485" i="56"/>
  <c r="A484" i="56"/>
  <c r="A483" i="56"/>
  <c r="A482" i="56"/>
  <c r="A481" i="56"/>
  <c r="A480" i="56"/>
  <c r="A479" i="56"/>
  <c r="A478" i="56"/>
  <c r="A477" i="56"/>
  <c r="A476" i="56"/>
  <c r="A475" i="56"/>
  <c r="A474" i="56"/>
  <c r="A473" i="56"/>
  <c r="A472" i="56"/>
  <c r="A471" i="56"/>
  <c r="A470" i="56"/>
  <c r="A469" i="56"/>
  <c r="A468" i="56"/>
  <c r="A467" i="56"/>
  <c r="A466" i="56"/>
  <c r="A465" i="56"/>
  <c r="A464" i="56"/>
  <c r="A463" i="56"/>
  <c r="A462" i="56"/>
  <c r="A461" i="56"/>
  <c r="A460" i="56"/>
  <c r="A459" i="56"/>
  <c r="A458" i="56"/>
  <c r="A457" i="56"/>
  <c r="A456" i="56"/>
  <c r="A455" i="56"/>
  <c r="A454" i="56"/>
  <c r="A453" i="56"/>
  <c r="A452" i="56"/>
  <c r="A451" i="56"/>
  <c r="A450" i="56"/>
  <c r="A449" i="56"/>
  <c r="A448" i="56"/>
  <c r="A447" i="56"/>
  <c r="A446" i="56"/>
  <c r="A445" i="56"/>
  <c r="A444" i="56"/>
  <c r="A443" i="56"/>
  <c r="A442" i="56"/>
  <c r="A441" i="56"/>
  <c r="A440" i="56"/>
  <c r="A439" i="56"/>
  <c r="A438" i="56"/>
  <c r="A437" i="56"/>
  <c r="A436" i="56"/>
  <c r="A435" i="56"/>
  <c r="A434" i="56"/>
  <c r="A433" i="56"/>
  <c r="A432" i="56"/>
  <c r="A431" i="56"/>
  <c r="A430" i="56"/>
  <c r="A429" i="56"/>
  <c r="A428" i="56"/>
  <c r="A427" i="56"/>
  <c r="A426" i="56"/>
  <c r="A425" i="56"/>
  <c r="A424" i="56"/>
  <c r="A423" i="56"/>
  <c r="A422" i="56"/>
  <c r="A421" i="56"/>
  <c r="A420" i="56"/>
  <c r="A419" i="56"/>
  <c r="A418" i="56"/>
  <c r="A417" i="56"/>
  <c r="A416" i="56"/>
  <c r="A415" i="56"/>
  <c r="A414" i="56"/>
  <c r="A413" i="56"/>
  <c r="A412" i="56"/>
  <c r="A411" i="56"/>
  <c r="A410" i="56"/>
  <c r="A409" i="56"/>
  <c r="A408" i="56"/>
  <c r="A407" i="56"/>
  <c r="A406" i="56"/>
  <c r="A405" i="56"/>
  <c r="A404" i="56"/>
  <c r="A403" i="56"/>
  <c r="A402" i="56"/>
  <c r="A401" i="56"/>
  <c r="A400" i="56"/>
  <c r="A399" i="56"/>
  <c r="A398" i="56"/>
  <c r="A397" i="56"/>
  <c r="A396" i="56"/>
  <c r="A395" i="56"/>
  <c r="A394" i="56"/>
  <c r="A393" i="56"/>
  <c r="A392" i="56"/>
  <c r="A391" i="56"/>
  <c r="A390" i="56"/>
  <c r="A389" i="56"/>
  <c r="A388" i="56"/>
  <c r="A387" i="56"/>
  <c r="A386" i="56"/>
  <c r="A385" i="56"/>
  <c r="A384" i="56"/>
  <c r="A383" i="56"/>
  <c r="A382" i="56"/>
  <c r="A381" i="56"/>
  <c r="A380" i="56"/>
  <c r="A379" i="56"/>
  <c r="A378" i="56"/>
  <c r="A377" i="56"/>
  <c r="A376" i="56"/>
  <c r="A375" i="56"/>
  <c r="A374" i="56"/>
  <c r="A373" i="56"/>
  <c r="A372" i="56"/>
  <c r="A371" i="56"/>
  <c r="A370" i="56"/>
  <c r="A369" i="56"/>
  <c r="A368" i="56"/>
  <c r="A367" i="56"/>
  <c r="A366" i="56"/>
  <c r="A365" i="56"/>
  <c r="A364" i="56"/>
  <c r="A363" i="56"/>
  <c r="A362" i="56"/>
  <c r="A361" i="56"/>
  <c r="A360" i="56"/>
  <c r="A359" i="56"/>
  <c r="A358" i="56"/>
  <c r="A357" i="56"/>
  <c r="A356" i="56"/>
  <c r="A355" i="56"/>
  <c r="A354" i="56"/>
  <c r="A353" i="56"/>
  <c r="A352" i="56"/>
  <c r="A351" i="56"/>
  <c r="A350" i="56"/>
  <c r="A349" i="56"/>
  <c r="A348" i="56"/>
  <c r="A347" i="56"/>
  <c r="A346" i="56"/>
  <c r="A345" i="56"/>
  <c r="A344" i="56"/>
  <c r="A343" i="56"/>
  <c r="A342" i="56"/>
  <c r="A341" i="56"/>
  <c r="A340" i="56"/>
  <c r="A339" i="56"/>
  <c r="A338" i="56"/>
  <c r="A337" i="56"/>
  <c r="A336" i="56"/>
  <c r="A335" i="56"/>
  <c r="A334" i="56"/>
  <c r="A333" i="56"/>
  <c r="A332" i="56"/>
  <c r="A331" i="56"/>
  <c r="A330" i="56"/>
  <c r="A329" i="56"/>
  <c r="A328" i="56"/>
  <c r="A327" i="56"/>
  <c r="A326" i="56"/>
  <c r="A325" i="56"/>
  <c r="A324" i="56"/>
  <c r="A323" i="56"/>
  <c r="A322" i="56"/>
  <c r="A321" i="56"/>
  <c r="A320" i="56"/>
  <c r="A319" i="56"/>
  <c r="A318" i="56"/>
  <c r="A317" i="56"/>
  <c r="A316" i="56"/>
  <c r="A315" i="56"/>
  <c r="A314" i="56"/>
  <c r="A313" i="56"/>
  <c r="A312" i="56"/>
  <c r="A311" i="56"/>
  <c r="A310" i="56"/>
  <c r="A309" i="56"/>
  <c r="A308" i="56"/>
  <c r="A307" i="56"/>
  <c r="A306" i="56"/>
  <c r="A305" i="56"/>
  <c r="A304" i="56"/>
  <c r="A303" i="56"/>
  <c r="A302" i="56"/>
  <c r="A301" i="56"/>
  <c r="A300" i="56"/>
  <c r="A299" i="56"/>
  <c r="A298" i="56"/>
  <c r="A297" i="56"/>
  <c r="A296" i="56"/>
  <c r="A295" i="56"/>
  <c r="A294" i="56"/>
  <c r="A293" i="56"/>
  <c r="A292" i="56"/>
  <c r="A291" i="56"/>
  <c r="A290" i="56"/>
  <c r="A289" i="56"/>
  <c r="A288" i="56"/>
  <c r="A287" i="56"/>
  <c r="A286" i="56"/>
  <c r="A285" i="56"/>
  <c r="A284" i="56"/>
  <c r="A283" i="56"/>
  <c r="A282" i="56"/>
  <c r="A281" i="56"/>
  <c r="A280" i="56"/>
  <c r="A279" i="56"/>
  <c r="A278" i="56"/>
  <c r="A277" i="56"/>
  <c r="A276" i="56"/>
  <c r="A275" i="56"/>
  <c r="A274" i="56"/>
  <c r="A273" i="56"/>
  <c r="A272" i="56"/>
  <c r="A271" i="56"/>
  <c r="A270" i="56"/>
  <c r="A269" i="56"/>
  <c r="A268" i="56"/>
  <c r="A267" i="56"/>
  <c r="A266" i="56"/>
  <c r="A265" i="56"/>
  <c r="A264" i="56"/>
  <c r="A263" i="56"/>
  <c r="A262" i="56"/>
  <c r="A261" i="56"/>
  <c r="A260" i="56"/>
  <c r="A259" i="56"/>
  <c r="A258" i="56"/>
  <c r="A257" i="56"/>
  <c r="A256" i="56"/>
  <c r="A255" i="56"/>
  <c r="A254" i="56"/>
  <c r="A253" i="56"/>
  <c r="A252" i="56"/>
  <c r="A251" i="56"/>
  <c r="A250" i="56"/>
  <c r="A249" i="56"/>
  <c r="A248" i="56"/>
  <c r="A247" i="56"/>
  <c r="A246" i="56"/>
  <c r="A245" i="56"/>
  <c r="A244" i="56"/>
  <c r="A243" i="56"/>
  <c r="A242" i="56"/>
  <c r="A241" i="56"/>
  <c r="A240" i="56"/>
  <c r="A239" i="56"/>
  <c r="A238" i="56"/>
  <c r="A237" i="56"/>
  <c r="A236" i="56"/>
  <c r="A235" i="56"/>
  <c r="A234" i="56"/>
  <c r="A233" i="56"/>
  <c r="A232" i="56"/>
  <c r="A231" i="56"/>
  <c r="A230" i="56"/>
  <c r="A229" i="56"/>
  <c r="A228" i="56"/>
  <c r="A227" i="56"/>
  <c r="A226" i="56"/>
  <c r="A225" i="56"/>
  <c r="A224" i="56"/>
  <c r="A223" i="56"/>
  <c r="A222" i="56"/>
  <c r="A221" i="56"/>
  <c r="A220" i="56"/>
  <c r="A219" i="56"/>
  <c r="A218" i="56"/>
  <c r="A217" i="56"/>
  <c r="A216" i="56"/>
  <c r="A215" i="56"/>
  <c r="A214" i="56"/>
  <c r="A213" i="56"/>
  <c r="A212" i="56"/>
  <c r="A211" i="56"/>
  <c r="A210" i="56"/>
  <c r="A209" i="56"/>
  <c r="A208" i="56"/>
  <c r="A207" i="56"/>
  <c r="A206" i="56"/>
  <c r="A205" i="56"/>
  <c r="A204" i="56"/>
  <c r="A203" i="56"/>
  <c r="A202" i="56"/>
  <c r="A201" i="56"/>
  <c r="A200" i="56"/>
  <c r="A199" i="56"/>
  <c r="A198" i="56"/>
  <c r="A197" i="56"/>
  <c r="A196" i="56"/>
  <c r="A195" i="56"/>
  <c r="A194" i="56"/>
  <c r="A193" i="56"/>
  <c r="A192" i="56"/>
  <c r="A191" i="56"/>
  <c r="A190" i="56"/>
  <c r="A189" i="56"/>
  <c r="A188" i="56"/>
  <c r="A187" i="56"/>
  <c r="A186" i="56"/>
  <c r="A185" i="56"/>
  <c r="A184" i="56"/>
  <c r="A183" i="56"/>
  <c r="A182" i="56"/>
  <c r="A181" i="56"/>
  <c r="A180" i="56"/>
  <c r="A179" i="56"/>
  <c r="A178" i="56"/>
  <c r="A177" i="56"/>
  <c r="A176" i="56"/>
  <c r="A175" i="56"/>
  <c r="A174" i="56"/>
  <c r="A173" i="56"/>
  <c r="A172" i="56"/>
  <c r="A171" i="56"/>
  <c r="A170" i="56"/>
  <c r="A169" i="56"/>
  <c r="A168" i="56"/>
  <c r="A167" i="56"/>
  <c r="A166" i="56"/>
  <c r="A165" i="56"/>
  <c r="A164" i="56"/>
  <c r="A163" i="56"/>
  <c r="A162" i="56"/>
  <c r="A161" i="56"/>
  <c r="A160" i="56"/>
  <c r="A159" i="56"/>
  <c r="A158" i="56"/>
  <c r="A157" i="56"/>
  <c r="A156" i="56"/>
  <c r="A155" i="56"/>
  <c r="A154" i="56"/>
  <c r="A153" i="56"/>
  <c r="A152" i="56"/>
  <c r="A151" i="56"/>
  <c r="A150" i="56"/>
  <c r="A149" i="56"/>
  <c r="A148" i="56"/>
  <c r="A147" i="56"/>
  <c r="A146" i="56"/>
  <c r="A145" i="56"/>
  <c r="A144" i="56"/>
  <c r="A143" i="56"/>
  <c r="A142" i="56"/>
  <c r="A141" i="56"/>
  <c r="A140" i="56"/>
  <c r="A139" i="56"/>
  <c r="A138" i="56"/>
  <c r="A137" i="56"/>
  <c r="A136" i="56"/>
  <c r="A135" i="56"/>
  <c r="A134" i="56"/>
  <c r="A133" i="56"/>
  <c r="A132" i="56"/>
  <c r="A131" i="56"/>
  <c r="A130" i="56"/>
  <c r="A129" i="56"/>
  <c r="A128" i="56"/>
  <c r="A127" i="56"/>
  <c r="A126" i="56"/>
  <c r="A125" i="56"/>
  <c r="A124" i="56"/>
  <c r="A123" i="56"/>
  <c r="A122" i="56"/>
  <c r="A121" i="56"/>
  <c r="A120" i="56"/>
  <c r="A119" i="56"/>
  <c r="A118" i="56"/>
  <c r="A117" i="56"/>
  <c r="A116" i="56"/>
  <c r="A115" i="56"/>
  <c r="A114" i="56"/>
  <c r="A113" i="56"/>
  <c r="A112" i="56"/>
  <c r="A111" i="56"/>
  <c r="A110" i="56"/>
  <c r="A109" i="56"/>
  <c r="A108" i="56"/>
  <c r="A107" i="56"/>
  <c r="A106" i="56"/>
  <c r="A105" i="56"/>
  <c r="A104" i="56"/>
  <c r="A103" i="56"/>
  <c r="A102" i="56"/>
  <c r="A101" i="56"/>
  <c r="A100" i="56"/>
  <c r="A99" i="56"/>
  <c r="A98" i="56"/>
  <c r="A97" i="56"/>
  <c r="A96" i="56"/>
  <c r="A95" i="56"/>
  <c r="A94" i="56"/>
  <c r="A93" i="56"/>
  <c r="A92" i="56"/>
  <c r="A91" i="56"/>
  <c r="A90" i="56"/>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A49" i="56"/>
  <c r="A48" i="56"/>
  <c r="A47" i="56"/>
  <c r="A46" i="56"/>
  <c r="A45" i="56"/>
  <c r="A44" i="56"/>
  <c r="A43" i="56"/>
  <c r="A42"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A9" i="56"/>
  <c r="A8" i="56"/>
  <c r="A7" i="56"/>
  <c r="A6" i="56"/>
  <c r="A5" i="56"/>
  <c r="A4" i="56"/>
  <c r="O22" i="57" l="1"/>
  <c r="P22" i="57"/>
  <c r="R22" i="57"/>
  <c r="E22" i="57"/>
  <c r="H23" i="57" l="1"/>
  <c r="K23" i="57" s="1"/>
  <c r="N23" i="57" l="1"/>
  <c r="Q23" i="57" s="1"/>
  <c r="T23" i="57" s="1"/>
  <c r="U23" i="57"/>
  <c r="E8" i="52"/>
  <c r="I26" i="54" s="1"/>
  <c r="R21" i="57"/>
  <c r="P21" i="57"/>
  <c r="O21" i="57"/>
  <c r="D55" i="53"/>
  <c r="C51" i="53" s="1"/>
  <c r="C46" i="53"/>
  <c r="C41" i="53"/>
  <c r="C36" i="53"/>
  <c r="C33" i="53"/>
  <c r="C31" i="53"/>
  <c r="C28" i="53"/>
  <c r="C26" i="53"/>
  <c r="D25" i="53"/>
  <c r="C23" i="53" s="1"/>
  <c r="C21" i="53"/>
  <c r="C19" i="53"/>
  <c r="D18" i="53"/>
  <c r="C16" i="53" s="1"/>
  <c r="D15" i="53"/>
  <c r="C10" i="53" s="1"/>
  <c r="D9" i="53"/>
  <c r="C3" i="53" s="1"/>
  <c r="AD23" i="34"/>
  <c r="AF23" i="34"/>
  <c r="AG23" i="34"/>
  <c r="AD22" i="34"/>
  <c r="AF22" i="34"/>
  <c r="AG22" i="34"/>
  <c r="AD21" i="34"/>
  <c r="AF21" i="34"/>
  <c r="AG21" i="34"/>
  <c r="AD20" i="34"/>
  <c r="AF20" i="34"/>
  <c r="AG20" i="34"/>
  <c r="AD19" i="34"/>
  <c r="AF19" i="34"/>
  <c r="AG19" i="34"/>
  <c r="AD18" i="34"/>
  <c r="AF18" i="34"/>
  <c r="AG18" i="34"/>
  <c r="AD17" i="34"/>
  <c r="AF17" i="34"/>
  <c r="AG17" i="34"/>
  <c r="AD16" i="34"/>
  <c r="AF16" i="34"/>
  <c r="AG16" i="34"/>
  <c r="AF215" i="34"/>
  <c r="AJ215" i="34" s="1"/>
  <c r="AQ215" i="34" s="1"/>
  <c r="AF214" i="34"/>
  <c r="AI214" i="34" s="1"/>
  <c r="AF213" i="34"/>
  <c r="AF212" i="34"/>
  <c r="AF211" i="34"/>
  <c r="AF210" i="34"/>
  <c r="AF209" i="34"/>
  <c r="AF208" i="34"/>
  <c r="AF207" i="34"/>
  <c r="AF206" i="34"/>
  <c r="AF205" i="34"/>
  <c r="AF204" i="34"/>
  <c r="AF203" i="34"/>
  <c r="AF202" i="34"/>
  <c r="AF201" i="34"/>
  <c r="AF200" i="34"/>
  <c r="AF199" i="34"/>
  <c r="AF198" i="34"/>
  <c r="AJ198" i="34" s="1"/>
  <c r="AT198" i="34" s="1"/>
  <c r="AF197" i="34"/>
  <c r="AF196" i="34"/>
  <c r="AF195" i="34"/>
  <c r="AF194" i="34"/>
  <c r="AF193" i="34"/>
  <c r="AF192" i="34"/>
  <c r="AI192" i="34" s="1"/>
  <c r="AF191" i="34"/>
  <c r="AF190" i="34"/>
  <c r="AF189" i="34"/>
  <c r="AF188" i="34"/>
  <c r="AI188" i="34" s="1"/>
  <c r="AF187" i="34"/>
  <c r="AI187" i="34" s="1"/>
  <c r="AF186" i="34"/>
  <c r="AF185" i="34"/>
  <c r="AF184" i="34"/>
  <c r="AF183" i="34"/>
  <c r="AF182" i="34"/>
  <c r="AF181" i="34"/>
  <c r="AF180" i="34"/>
  <c r="AF179" i="34"/>
  <c r="AF178" i="34"/>
  <c r="AF177" i="34"/>
  <c r="AF176" i="34"/>
  <c r="AF175" i="34"/>
  <c r="AF174" i="34"/>
  <c r="AI174" i="34" s="1"/>
  <c r="AF173" i="34"/>
  <c r="AF172" i="34"/>
  <c r="AF171" i="34"/>
  <c r="AJ171" i="34" s="1"/>
  <c r="AV171" i="34" s="1"/>
  <c r="AF170" i="34"/>
  <c r="AF169" i="34"/>
  <c r="AF168" i="34"/>
  <c r="AF167" i="34"/>
  <c r="AF166" i="34"/>
  <c r="AF165" i="34"/>
  <c r="AF164" i="34"/>
  <c r="AF163" i="34"/>
  <c r="AF162" i="34"/>
  <c r="AF161" i="34"/>
  <c r="AF160" i="34"/>
  <c r="AF159" i="34"/>
  <c r="AF158" i="34"/>
  <c r="AF157" i="34"/>
  <c r="AF156" i="34"/>
  <c r="AF155" i="34"/>
  <c r="AF154" i="34"/>
  <c r="AF153" i="34"/>
  <c r="AF152" i="34"/>
  <c r="AF151" i="34"/>
  <c r="AF150" i="34"/>
  <c r="AF149" i="34"/>
  <c r="AF148" i="34"/>
  <c r="AF147" i="34"/>
  <c r="AF146" i="34"/>
  <c r="AF145" i="34"/>
  <c r="AF144" i="34"/>
  <c r="AF143" i="34"/>
  <c r="AF142" i="34"/>
  <c r="AF141" i="34"/>
  <c r="AF140" i="34"/>
  <c r="AF139" i="34"/>
  <c r="AF138" i="34"/>
  <c r="AF137" i="34"/>
  <c r="AF136" i="34"/>
  <c r="AF135" i="34"/>
  <c r="AF134" i="34"/>
  <c r="AF133" i="34"/>
  <c r="AF132" i="34"/>
  <c r="AF131" i="34"/>
  <c r="AF130" i="34"/>
  <c r="AF129" i="34"/>
  <c r="AF128" i="34"/>
  <c r="AF127" i="34"/>
  <c r="AF126" i="34"/>
  <c r="AF125" i="34"/>
  <c r="AF124" i="34"/>
  <c r="AF123" i="34"/>
  <c r="AF122" i="34"/>
  <c r="AF121" i="34"/>
  <c r="AF120" i="34"/>
  <c r="AF119" i="34"/>
  <c r="AF118" i="34"/>
  <c r="AF117" i="34"/>
  <c r="AF116" i="34"/>
  <c r="AF115" i="34"/>
  <c r="AF114" i="34"/>
  <c r="AF113" i="34"/>
  <c r="AF112" i="34"/>
  <c r="AF111" i="34"/>
  <c r="AF110" i="34"/>
  <c r="AI110" i="34" s="1"/>
  <c r="AF109" i="34"/>
  <c r="AF108" i="34"/>
  <c r="AF107" i="34"/>
  <c r="AF106" i="34"/>
  <c r="AF105" i="34"/>
  <c r="AF104" i="34"/>
  <c r="AF103" i="34"/>
  <c r="AF102" i="34"/>
  <c r="AF101" i="34"/>
  <c r="AF100" i="34"/>
  <c r="AF99" i="34"/>
  <c r="AF98" i="34"/>
  <c r="AF97" i="34"/>
  <c r="AF96" i="34"/>
  <c r="AF95" i="34"/>
  <c r="AF94" i="34"/>
  <c r="AF93" i="34"/>
  <c r="AF92" i="34"/>
  <c r="AF91" i="34"/>
  <c r="AF90" i="34"/>
  <c r="AF89" i="34"/>
  <c r="AF88" i="34"/>
  <c r="AF87" i="34"/>
  <c r="AF86" i="34"/>
  <c r="AF85" i="34"/>
  <c r="AF84" i="34"/>
  <c r="AF83" i="34"/>
  <c r="AF82" i="34"/>
  <c r="AF81" i="34"/>
  <c r="AF80" i="34"/>
  <c r="AF79" i="34"/>
  <c r="AF78" i="34"/>
  <c r="AF77" i="34"/>
  <c r="AF76" i="34"/>
  <c r="AF75" i="34"/>
  <c r="AF74" i="34"/>
  <c r="AF73" i="34"/>
  <c r="AF72" i="34"/>
  <c r="AF71" i="34"/>
  <c r="AF70" i="34"/>
  <c r="AF69" i="34"/>
  <c r="AF68" i="34"/>
  <c r="AF67" i="34"/>
  <c r="AF66" i="34"/>
  <c r="AF65" i="34"/>
  <c r="AF64" i="34"/>
  <c r="AF63" i="34"/>
  <c r="AF62" i="34"/>
  <c r="AF61" i="34"/>
  <c r="AF60" i="34"/>
  <c r="AF59" i="34"/>
  <c r="AF58" i="34"/>
  <c r="AF57" i="34"/>
  <c r="AF56" i="34"/>
  <c r="AF55" i="34"/>
  <c r="AF54" i="34"/>
  <c r="AJ54" i="34" s="1"/>
  <c r="AQ54" i="34" s="1"/>
  <c r="AF53" i="34"/>
  <c r="AF52" i="34"/>
  <c r="AF51" i="34"/>
  <c r="AF50" i="34"/>
  <c r="AF49" i="34"/>
  <c r="AJ49" i="34" s="1"/>
  <c r="AU49" i="34" s="1"/>
  <c r="AF48" i="34"/>
  <c r="AF47" i="34"/>
  <c r="AF46" i="34"/>
  <c r="AF45" i="34"/>
  <c r="AF44" i="34"/>
  <c r="AF43" i="34"/>
  <c r="AF42" i="34"/>
  <c r="AF41" i="34"/>
  <c r="AF40" i="34"/>
  <c r="AF39" i="34"/>
  <c r="AF38" i="34"/>
  <c r="AF37" i="34"/>
  <c r="AF36" i="34"/>
  <c r="AF35" i="34"/>
  <c r="AF34" i="34"/>
  <c r="AF33" i="34"/>
  <c r="AF32" i="34"/>
  <c r="AJ32" i="34" s="1"/>
  <c r="AT32" i="34" s="1"/>
  <c r="AF31" i="34"/>
  <c r="AF30" i="34"/>
  <c r="AF29" i="34"/>
  <c r="AF28" i="34"/>
  <c r="AF27" i="34"/>
  <c r="AF26" i="34"/>
  <c r="AF25" i="34"/>
  <c r="AF24" i="34"/>
  <c r="AD215" i="34"/>
  <c r="AG215" i="34"/>
  <c r="AD214" i="34"/>
  <c r="AG214" i="34"/>
  <c r="AD213" i="34"/>
  <c r="AG213" i="34"/>
  <c r="AD212" i="34"/>
  <c r="AG212" i="34"/>
  <c r="AD211" i="34"/>
  <c r="AG211" i="34"/>
  <c r="AD210" i="34"/>
  <c r="AG210" i="34"/>
  <c r="AD209" i="34"/>
  <c r="AG209" i="34"/>
  <c r="AD208" i="34"/>
  <c r="AG208" i="34"/>
  <c r="AD207" i="34"/>
  <c r="AG207" i="34"/>
  <c r="AD206" i="34"/>
  <c r="AG206" i="34"/>
  <c r="AD205" i="34"/>
  <c r="AG205" i="34"/>
  <c r="AD204" i="34"/>
  <c r="AG204" i="34"/>
  <c r="AD203" i="34"/>
  <c r="AG203" i="34"/>
  <c r="AD202" i="34"/>
  <c r="AG202" i="34"/>
  <c r="AD201" i="34"/>
  <c r="AG201" i="34"/>
  <c r="AD200" i="34"/>
  <c r="AG200" i="34"/>
  <c r="AD199" i="34"/>
  <c r="AG199" i="34"/>
  <c r="AD198" i="34"/>
  <c r="AG198" i="34"/>
  <c r="AD197" i="34"/>
  <c r="AG197" i="34"/>
  <c r="AD196" i="34"/>
  <c r="AG196" i="34"/>
  <c r="AD195" i="34"/>
  <c r="AG195" i="34"/>
  <c r="AD194" i="34"/>
  <c r="AG194" i="34"/>
  <c r="AD193" i="34"/>
  <c r="AG193" i="34"/>
  <c r="AD192" i="34"/>
  <c r="AG192" i="34"/>
  <c r="AD191" i="34"/>
  <c r="AG191" i="34"/>
  <c r="AD190" i="34"/>
  <c r="AG190" i="34"/>
  <c r="AD189" i="34"/>
  <c r="AG189" i="34"/>
  <c r="AD188" i="34"/>
  <c r="AG188" i="34"/>
  <c r="AD187" i="34"/>
  <c r="AG187" i="34"/>
  <c r="AD186" i="34"/>
  <c r="AG186" i="34"/>
  <c r="AD185" i="34"/>
  <c r="AG185" i="34"/>
  <c r="AD184" i="34"/>
  <c r="AG184" i="34"/>
  <c r="AD183" i="34"/>
  <c r="AG183" i="34"/>
  <c r="AD182" i="34"/>
  <c r="AG182" i="34"/>
  <c r="AD181" i="34"/>
  <c r="AG181" i="34"/>
  <c r="AD180" i="34"/>
  <c r="AG180" i="34"/>
  <c r="AD179" i="34"/>
  <c r="AG179" i="34"/>
  <c r="AD178" i="34"/>
  <c r="AG178" i="34"/>
  <c r="AD177" i="34"/>
  <c r="AG177" i="34"/>
  <c r="AD176" i="34"/>
  <c r="AG176" i="34"/>
  <c r="AD175" i="34"/>
  <c r="AG175" i="34"/>
  <c r="AD174" i="34"/>
  <c r="AG174" i="34"/>
  <c r="AD173" i="34"/>
  <c r="AG173" i="34"/>
  <c r="AD172" i="34"/>
  <c r="AG172" i="34"/>
  <c r="AD171" i="34"/>
  <c r="AG171" i="34"/>
  <c r="AD170" i="34"/>
  <c r="AG170" i="34"/>
  <c r="AD169" i="34"/>
  <c r="AG169" i="34"/>
  <c r="AD168" i="34"/>
  <c r="AG168" i="34"/>
  <c r="AD167" i="34"/>
  <c r="AG167" i="34"/>
  <c r="AD166" i="34"/>
  <c r="AG166" i="34"/>
  <c r="AD165" i="34"/>
  <c r="AG165" i="34"/>
  <c r="AD164" i="34"/>
  <c r="AG164" i="34"/>
  <c r="AD163" i="34"/>
  <c r="AG163" i="34"/>
  <c r="AD162" i="34"/>
  <c r="AG162" i="34"/>
  <c r="AD161" i="34"/>
  <c r="AG161" i="34"/>
  <c r="AD160" i="34"/>
  <c r="AG160" i="34"/>
  <c r="AD159" i="34"/>
  <c r="AG159" i="34"/>
  <c r="AD158" i="34"/>
  <c r="AG158" i="34"/>
  <c r="AD157" i="34"/>
  <c r="AG157" i="34"/>
  <c r="AD156" i="34"/>
  <c r="AG156" i="34"/>
  <c r="AD155" i="34"/>
  <c r="AG155" i="34"/>
  <c r="AD154" i="34"/>
  <c r="AG154" i="34"/>
  <c r="AD153" i="34"/>
  <c r="AG153" i="34"/>
  <c r="AD152" i="34"/>
  <c r="AG152" i="34"/>
  <c r="AD151" i="34"/>
  <c r="AG151" i="34"/>
  <c r="AD150" i="34"/>
  <c r="AG150" i="34"/>
  <c r="AD149" i="34"/>
  <c r="AG149" i="34"/>
  <c r="AD148" i="34"/>
  <c r="AG148" i="34"/>
  <c r="AD147" i="34"/>
  <c r="AG147" i="34"/>
  <c r="AD146" i="34"/>
  <c r="AG146" i="34"/>
  <c r="AD145" i="34"/>
  <c r="AG145" i="34"/>
  <c r="AD144" i="34"/>
  <c r="AG144" i="34"/>
  <c r="AD143" i="34"/>
  <c r="AG143" i="34"/>
  <c r="AD142" i="34"/>
  <c r="AG142" i="34"/>
  <c r="AD141" i="34"/>
  <c r="AG141" i="34"/>
  <c r="AD140" i="34"/>
  <c r="AG140" i="34"/>
  <c r="AD139" i="34"/>
  <c r="AG139" i="34"/>
  <c r="AD138" i="34"/>
  <c r="AG138" i="34"/>
  <c r="AD137" i="34"/>
  <c r="AG137" i="34"/>
  <c r="AD136" i="34"/>
  <c r="AG136" i="34"/>
  <c r="AD135" i="34"/>
  <c r="AG135" i="34"/>
  <c r="AD134" i="34"/>
  <c r="AG134" i="34"/>
  <c r="AD133" i="34"/>
  <c r="AG133" i="34"/>
  <c r="AD132" i="34"/>
  <c r="AG132" i="34"/>
  <c r="AD131" i="34"/>
  <c r="AG131" i="34"/>
  <c r="AD130" i="34"/>
  <c r="AG130" i="34"/>
  <c r="AD129" i="34"/>
  <c r="AG129" i="34"/>
  <c r="AD128" i="34"/>
  <c r="AG128" i="34"/>
  <c r="AD127" i="34"/>
  <c r="AG127" i="34"/>
  <c r="AD126" i="34"/>
  <c r="AG126" i="34"/>
  <c r="AD125" i="34"/>
  <c r="AG125" i="34"/>
  <c r="AD124" i="34"/>
  <c r="AG124" i="34"/>
  <c r="AD123" i="34"/>
  <c r="AG123" i="34"/>
  <c r="AD122" i="34"/>
  <c r="AG122" i="34"/>
  <c r="AD121" i="34"/>
  <c r="AG121" i="34"/>
  <c r="AD120" i="34"/>
  <c r="AG120" i="34"/>
  <c r="AD119" i="34"/>
  <c r="AG119" i="34"/>
  <c r="AD118" i="34"/>
  <c r="AG118" i="34"/>
  <c r="AD117" i="34"/>
  <c r="AG117" i="34"/>
  <c r="AD116" i="34"/>
  <c r="AG116" i="34"/>
  <c r="AD115" i="34"/>
  <c r="AG115" i="34"/>
  <c r="AD114" i="34"/>
  <c r="AG114" i="34"/>
  <c r="AD113" i="34"/>
  <c r="AG113" i="34"/>
  <c r="AD112" i="34"/>
  <c r="AG112" i="34"/>
  <c r="AD111" i="34"/>
  <c r="AG111" i="34"/>
  <c r="AD110" i="34"/>
  <c r="AG110" i="34"/>
  <c r="AD109" i="34"/>
  <c r="AG109" i="34"/>
  <c r="AD108" i="34"/>
  <c r="AG108" i="34"/>
  <c r="AD107" i="34"/>
  <c r="AG107" i="34"/>
  <c r="AD106" i="34"/>
  <c r="AG106" i="34"/>
  <c r="AD105" i="34"/>
  <c r="AG105" i="34"/>
  <c r="AD104" i="34"/>
  <c r="AG104" i="34"/>
  <c r="AD103" i="34"/>
  <c r="AG103" i="34"/>
  <c r="AD102" i="34"/>
  <c r="AG102" i="34"/>
  <c r="AD101" i="34"/>
  <c r="AG101" i="34"/>
  <c r="AD100" i="34"/>
  <c r="AG100" i="34"/>
  <c r="AD99" i="34"/>
  <c r="AG99" i="34"/>
  <c r="AD98" i="34"/>
  <c r="AG98" i="34"/>
  <c r="AD97" i="34"/>
  <c r="AG97" i="34"/>
  <c r="AD96" i="34"/>
  <c r="AG96" i="34"/>
  <c r="AD95" i="34"/>
  <c r="AG95" i="34"/>
  <c r="AD94" i="34"/>
  <c r="AG94" i="34"/>
  <c r="AD93" i="34"/>
  <c r="AG93" i="34"/>
  <c r="AD92" i="34"/>
  <c r="AG92" i="34"/>
  <c r="AD91" i="34"/>
  <c r="AG91" i="34"/>
  <c r="AD90" i="34"/>
  <c r="AG90" i="34"/>
  <c r="AD89" i="34"/>
  <c r="AG89" i="34"/>
  <c r="AD88" i="34"/>
  <c r="AG88" i="34"/>
  <c r="AD87" i="34"/>
  <c r="AG87" i="34"/>
  <c r="AD86" i="34"/>
  <c r="AG86" i="34"/>
  <c r="AD85" i="34"/>
  <c r="AG85" i="34"/>
  <c r="AD84" i="34"/>
  <c r="AG84" i="34"/>
  <c r="AD83" i="34"/>
  <c r="AG83" i="34"/>
  <c r="AD82" i="34"/>
  <c r="AG82" i="34"/>
  <c r="AD81" i="34"/>
  <c r="AG81" i="34"/>
  <c r="AD80" i="34"/>
  <c r="AG80" i="34"/>
  <c r="AD79" i="34"/>
  <c r="AG79" i="34"/>
  <c r="AD78" i="34"/>
  <c r="AG78" i="34"/>
  <c r="AD77" i="34"/>
  <c r="AG77" i="34"/>
  <c r="AD76" i="34"/>
  <c r="AG76" i="34"/>
  <c r="AD75" i="34"/>
  <c r="AG75" i="34"/>
  <c r="AD74" i="34"/>
  <c r="AG74" i="34"/>
  <c r="AD73" i="34"/>
  <c r="AG73" i="34"/>
  <c r="AD72" i="34"/>
  <c r="AG72" i="34"/>
  <c r="AD71" i="34"/>
  <c r="AG71" i="34"/>
  <c r="AD70" i="34"/>
  <c r="AG70" i="34"/>
  <c r="AD69" i="34"/>
  <c r="AR69" i="34"/>
  <c r="AG69" i="34"/>
  <c r="AD68" i="34"/>
  <c r="AR68" i="34"/>
  <c r="AG68" i="34"/>
  <c r="AD67" i="34"/>
  <c r="AG67" i="34"/>
  <c r="AD66" i="34"/>
  <c r="AG66" i="34"/>
  <c r="AD65" i="34"/>
  <c r="AG65" i="34"/>
  <c r="AD64" i="34"/>
  <c r="AG64" i="34"/>
  <c r="AD63" i="34"/>
  <c r="AG63" i="34"/>
  <c r="AD62" i="34"/>
  <c r="AG62" i="34"/>
  <c r="AD61" i="34"/>
  <c r="AG61" i="34"/>
  <c r="AD60" i="34"/>
  <c r="AG60" i="34"/>
  <c r="AD59" i="34"/>
  <c r="AG59" i="34"/>
  <c r="AD58" i="34"/>
  <c r="AG58" i="34"/>
  <c r="AD57" i="34"/>
  <c r="AG57" i="34"/>
  <c r="AD56" i="34"/>
  <c r="AG56" i="34"/>
  <c r="AD55" i="34"/>
  <c r="AG55" i="34"/>
  <c r="AD54" i="34"/>
  <c r="AG54" i="34"/>
  <c r="AD53" i="34"/>
  <c r="AG53" i="34"/>
  <c r="AD52" i="34"/>
  <c r="AG52" i="34"/>
  <c r="AD51" i="34"/>
  <c r="AG51" i="34"/>
  <c r="AD50" i="34"/>
  <c r="AG50" i="34"/>
  <c r="AD49" i="34"/>
  <c r="AG49" i="34"/>
  <c r="AD48" i="34"/>
  <c r="AG48" i="34"/>
  <c r="AD47" i="34"/>
  <c r="AG47" i="34"/>
  <c r="AD46" i="34"/>
  <c r="AG46" i="34"/>
  <c r="AD45" i="34"/>
  <c r="AG45" i="34"/>
  <c r="AD44" i="34"/>
  <c r="AG44" i="34"/>
  <c r="AD43" i="34"/>
  <c r="AG43" i="34"/>
  <c r="AD42" i="34"/>
  <c r="AG42" i="34"/>
  <c r="AD41" i="34"/>
  <c r="AG41" i="34"/>
  <c r="AD40" i="34"/>
  <c r="AG40" i="34"/>
  <c r="AD39" i="34"/>
  <c r="AG39" i="34"/>
  <c r="AD38" i="34"/>
  <c r="AG38" i="34"/>
  <c r="AD37" i="34"/>
  <c r="AG37" i="34"/>
  <c r="AD36" i="34"/>
  <c r="AG36" i="34"/>
  <c r="AD35" i="34"/>
  <c r="AG35" i="34"/>
  <c r="AD34" i="34"/>
  <c r="AG34" i="34"/>
  <c r="AD33" i="34"/>
  <c r="AG33" i="34"/>
  <c r="AD32" i="34"/>
  <c r="AG32" i="34"/>
  <c r="AD31" i="34"/>
  <c r="AG31" i="34"/>
  <c r="AD30" i="34"/>
  <c r="AG30" i="34"/>
  <c r="AD29" i="34"/>
  <c r="AG29" i="34"/>
  <c r="AD28" i="34"/>
  <c r="AG28" i="34"/>
  <c r="AD27" i="34"/>
  <c r="AG27" i="34"/>
  <c r="AD26" i="34"/>
  <c r="AG26" i="34"/>
  <c r="AD25" i="34"/>
  <c r="AG25" i="34"/>
  <c r="AD24" i="34"/>
  <c r="AG24" i="34"/>
  <c r="AW16" i="34"/>
  <c r="AW17" i="34"/>
  <c r="AW18" i="34"/>
  <c r="AW19" i="34"/>
  <c r="AW20" i="34"/>
  <c r="AW21" i="34"/>
  <c r="AW22" i="34"/>
  <c r="AW23" i="34"/>
  <c r="AW24" i="34"/>
  <c r="AW25" i="34"/>
  <c r="AW26" i="34"/>
  <c r="AW27" i="34"/>
  <c r="AW28" i="34"/>
  <c r="AW29" i="34"/>
  <c r="AW30" i="34"/>
  <c r="AW31" i="34"/>
  <c r="AW32" i="34"/>
  <c r="AW33" i="34"/>
  <c r="AW34" i="34"/>
  <c r="AW35" i="34"/>
  <c r="AW36" i="34"/>
  <c r="AW37" i="34"/>
  <c r="AW38" i="34"/>
  <c r="AW39" i="34"/>
  <c r="AW40" i="34"/>
  <c r="AW41" i="34"/>
  <c r="AW42" i="34"/>
  <c r="AW43" i="34"/>
  <c r="AW44" i="34"/>
  <c r="AW45" i="34"/>
  <c r="AW46" i="34"/>
  <c r="AW47" i="34"/>
  <c r="AW48" i="34"/>
  <c r="AW49" i="34"/>
  <c r="AW50" i="34"/>
  <c r="AW51" i="34"/>
  <c r="AW52" i="34"/>
  <c r="AW53" i="34"/>
  <c r="AW54" i="34"/>
  <c r="AW55" i="34"/>
  <c r="AW56" i="34"/>
  <c r="AW57" i="34"/>
  <c r="AW58" i="34"/>
  <c r="AW59" i="34"/>
  <c r="AW60" i="34"/>
  <c r="AW61" i="34"/>
  <c r="AW62" i="34"/>
  <c r="AW63" i="34"/>
  <c r="AW64" i="34"/>
  <c r="AW65" i="34"/>
  <c r="AW66" i="34"/>
  <c r="AW67" i="34"/>
  <c r="AW70" i="34"/>
  <c r="AW71" i="34"/>
  <c r="AW72" i="34"/>
  <c r="AW73" i="34"/>
  <c r="AW74" i="34"/>
  <c r="AW75" i="34"/>
  <c r="AW76" i="34"/>
  <c r="AW77" i="34"/>
  <c r="AW78" i="34"/>
  <c r="AW79" i="34"/>
  <c r="AW80" i="34"/>
  <c r="AW81" i="34"/>
  <c r="AW82" i="34"/>
  <c r="AW83" i="34"/>
  <c r="AW84" i="34"/>
  <c r="AW85" i="34"/>
  <c r="AW86" i="34"/>
  <c r="AW87" i="34"/>
  <c r="AW88" i="34"/>
  <c r="AW89" i="34"/>
  <c r="AW90" i="34"/>
  <c r="AW91" i="34"/>
  <c r="AW92" i="34"/>
  <c r="AW93" i="34"/>
  <c r="AW94" i="34"/>
  <c r="AW95" i="34"/>
  <c r="AW96" i="34"/>
  <c r="AW97" i="34"/>
  <c r="AW98" i="34"/>
  <c r="AW99" i="34"/>
  <c r="AW100" i="34"/>
  <c r="AW101" i="34"/>
  <c r="AW102" i="34"/>
  <c r="AW103" i="34"/>
  <c r="AW104" i="34"/>
  <c r="AW105" i="34"/>
  <c r="AW106" i="34"/>
  <c r="AW107" i="34"/>
  <c r="AW108" i="34"/>
  <c r="AW109" i="34"/>
  <c r="AW110" i="34"/>
  <c r="AW111" i="34"/>
  <c r="AW112" i="34"/>
  <c r="AW113" i="34"/>
  <c r="AW114" i="34"/>
  <c r="AW115" i="34"/>
  <c r="AW116" i="34"/>
  <c r="AW117" i="34"/>
  <c r="AW118" i="34"/>
  <c r="AW119" i="34"/>
  <c r="AW120" i="34"/>
  <c r="AW121" i="34"/>
  <c r="AW122" i="34"/>
  <c r="AW123" i="34"/>
  <c r="AW124" i="34"/>
  <c r="AW125" i="34"/>
  <c r="AW126" i="34"/>
  <c r="AW127" i="34"/>
  <c r="AW128" i="34"/>
  <c r="AW129" i="34"/>
  <c r="AW130" i="34"/>
  <c r="AW131" i="34"/>
  <c r="AW132" i="34"/>
  <c r="AW133" i="34"/>
  <c r="AW134" i="34"/>
  <c r="AW135" i="34"/>
  <c r="AW136" i="34"/>
  <c r="AW137" i="34"/>
  <c r="AW138" i="34"/>
  <c r="AW139" i="34"/>
  <c r="AW140" i="34"/>
  <c r="AW141" i="34"/>
  <c r="AW142" i="34"/>
  <c r="AW143" i="34"/>
  <c r="AW144" i="34"/>
  <c r="AW145" i="34"/>
  <c r="AW146" i="34"/>
  <c r="AW147" i="34"/>
  <c r="AW148" i="34"/>
  <c r="AW149" i="34"/>
  <c r="AW150" i="34"/>
  <c r="AW151" i="34"/>
  <c r="AW152" i="34"/>
  <c r="AW153" i="34"/>
  <c r="AW154" i="34"/>
  <c r="AW155" i="34"/>
  <c r="AW156" i="34"/>
  <c r="AW157" i="34"/>
  <c r="AW158" i="34"/>
  <c r="AW159" i="34"/>
  <c r="AW160" i="34"/>
  <c r="AW161" i="34"/>
  <c r="AW162" i="34"/>
  <c r="AW163" i="34"/>
  <c r="AW164" i="34"/>
  <c r="AW165" i="34"/>
  <c r="AW166" i="34"/>
  <c r="AW167" i="34"/>
  <c r="AW168" i="34"/>
  <c r="AW169" i="34"/>
  <c r="AW170" i="34"/>
  <c r="AW171" i="34"/>
  <c r="AW172" i="34"/>
  <c r="AW173" i="34"/>
  <c r="AW174" i="34"/>
  <c r="AW175" i="34"/>
  <c r="AW176" i="34"/>
  <c r="AW177" i="34"/>
  <c r="AW178" i="34"/>
  <c r="AW179" i="34"/>
  <c r="AW180" i="34"/>
  <c r="AW181" i="34"/>
  <c r="AW182" i="34"/>
  <c r="AW183" i="34"/>
  <c r="AW184" i="34"/>
  <c r="AW185" i="34"/>
  <c r="AW186" i="34"/>
  <c r="AW187" i="34"/>
  <c r="AW188" i="34"/>
  <c r="AW189" i="34"/>
  <c r="AW190" i="34"/>
  <c r="AW191" i="34"/>
  <c r="AW192" i="34"/>
  <c r="AW193" i="34"/>
  <c r="AW194" i="34"/>
  <c r="AW195" i="34"/>
  <c r="AW196" i="34"/>
  <c r="AW197" i="34"/>
  <c r="AW198" i="34"/>
  <c r="AW199" i="34"/>
  <c r="AW200" i="34"/>
  <c r="AW201" i="34"/>
  <c r="AW202" i="34"/>
  <c r="AW203" i="34"/>
  <c r="AW204" i="34"/>
  <c r="AW205" i="34"/>
  <c r="AW206" i="34"/>
  <c r="AW207" i="34"/>
  <c r="AW208" i="34"/>
  <c r="AW209" i="34"/>
  <c r="AW210" i="34"/>
  <c r="AW211" i="34"/>
  <c r="AW212" i="34"/>
  <c r="AW213" i="34"/>
  <c r="AW214" i="34"/>
  <c r="AW215" i="34"/>
  <c r="AH16" i="34"/>
  <c r="AA16" i="34"/>
  <c r="AY16" i="34"/>
  <c r="AZ16" i="34"/>
  <c r="AB16" i="34"/>
  <c r="AC16" i="34"/>
  <c r="AE16" i="34"/>
  <c r="AH17" i="34"/>
  <c r="AA17" i="34"/>
  <c r="AB17" i="34"/>
  <c r="AC17" i="34"/>
  <c r="AE17" i="34"/>
  <c r="AY17" i="34"/>
  <c r="AZ17" i="34"/>
  <c r="BB17" i="34"/>
  <c r="AH18" i="34"/>
  <c r="AA18" i="34"/>
  <c r="AB18" i="34"/>
  <c r="AC18" i="34"/>
  <c r="AE18" i="34"/>
  <c r="AY18" i="34"/>
  <c r="AZ18" i="34"/>
  <c r="BB18" i="34"/>
  <c r="AH19" i="34"/>
  <c r="AA19" i="34"/>
  <c r="AB19" i="34"/>
  <c r="AC19" i="34"/>
  <c r="AE19" i="34"/>
  <c r="AY19" i="34"/>
  <c r="AZ19" i="34"/>
  <c r="BB19" i="34"/>
  <c r="AH20" i="34"/>
  <c r="AA20" i="34"/>
  <c r="AB20" i="34"/>
  <c r="AC20" i="34"/>
  <c r="AE20" i="34"/>
  <c r="AY20" i="34"/>
  <c r="AZ20" i="34"/>
  <c r="BB20" i="34"/>
  <c r="AH21" i="34"/>
  <c r="AA21" i="34"/>
  <c r="AB21" i="34"/>
  <c r="AC21" i="34"/>
  <c r="AE21" i="34"/>
  <c r="AY21" i="34"/>
  <c r="AZ21" i="34"/>
  <c r="BB21" i="34"/>
  <c r="AH22" i="34"/>
  <c r="AA22" i="34"/>
  <c r="AB22" i="34"/>
  <c r="AC22" i="34"/>
  <c r="AE22" i="34"/>
  <c r="AY22" i="34"/>
  <c r="AZ22" i="34"/>
  <c r="BB22" i="34"/>
  <c r="AH23" i="34"/>
  <c r="AA23" i="34"/>
  <c r="AB23" i="34"/>
  <c r="AC23" i="34"/>
  <c r="AE23" i="34"/>
  <c r="AY23" i="34"/>
  <c r="AZ23" i="34"/>
  <c r="BB23" i="34"/>
  <c r="AH24" i="34"/>
  <c r="AA24" i="34"/>
  <c r="AB24" i="34"/>
  <c r="AC24" i="34"/>
  <c r="AE24" i="34"/>
  <c r="AY24" i="34"/>
  <c r="AZ24" i="34"/>
  <c r="BB24" i="34"/>
  <c r="AH25" i="34"/>
  <c r="AA25" i="34"/>
  <c r="AB25" i="34"/>
  <c r="AC25" i="34"/>
  <c r="AE25" i="34"/>
  <c r="AY25" i="34"/>
  <c r="AZ25" i="34"/>
  <c r="BB25" i="34"/>
  <c r="AH26" i="34"/>
  <c r="AA26" i="34"/>
  <c r="AB26" i="34"/>
  <c r="AC26" i="34"/>
  <c r="AE26" i="34"/>
  <c r="AY26" i="34"/>
  <c r="AZ26" i="34"/>
  <c r="BB26" i="34"/>
  <c r="AH27" i="34"/>
  <c r="AA27" i="34"/>
  <c r="AB27" i="34"/>
  <c r="AC27" i="34"/>
  <c r="AE27" i="34"/>
  <c r="AY27" i="34"/>
  <c r="AZ27" i="34"/>
  <c r="BB27" i="34"/>
  <c r="AH28" i="34"/>
  <c r="AA28" i="34"/>
  <c r="AB28" i="34"/>
  <c r="AC28" i="34"/>
  <c r="AE28" i="34"/>
  <c r="AY28" i="34"/>
  <c r="AZ28" i="34"/>
  <c r="BB28" i="34"/>
  <c r="AH29" i="34"/>
  <c r="AA29" i="34"/>
  <c r="AB29" i="34"/>
  <c r="AC29" i="34"/>
  <c r="AE29" i="34"/>
  <c r="AY29" i="34"/>
  <c r="AZ29" i="34"/>
  <c r="BB29" i="34"/>
  <c r="AH30" i="34"/>
  <c r="AA30" i="34"/>
  <c r="AB30" i="34"/>
  <c r="AC30" i="34"/>
  <c r="AE30" i="34"/>
  <c r="AY30" i="34"/>
  <c r="AZ30" i="34"/>
  <c r="BB30" i="34"/>
  <c r="AH31" i="34"/>
  <c r="AA31" i="34"/>
  <c r="AB31" i="34"/>
  <c r="AC31" i="34"/>
  <c r="AE31" i="34"/>
  <c r="AY31" i="34"/>
  <c r="AZ31" i="34"/>
  <c r="BB31" i="34"/>
  <c r="AH32" i="34"/>
  <c r="AA32" i="34"/>
  <c r="AB32" i="34"/>
  <c r="AC32" i="34"/>
  <c r="AE32" i="34"/>
  <c r="AY32" i="34"/>
  <c r="AZ32" i="34"/>
  <c r="BB32" i="34"/>
  <c r="AH33" i="34"/>
  <c r="AA33" i="34"/>
  <c r="AB33" i="34"/>
  <c r="AC33" i="34"/>
  <c r="AE33" i="34"/>
  <c r="AY33" i="34"/>
  <c r="AZ33" i="34"/>
  <c r="BB33" i="34"/>
  <c r="AH34" i="34"/>
  <c r="AA34" i="34"/>
  <c r="AB34" i="34"/>
  <c r="AC34" i="34"/>
  <c r="AE34" i="34"/>
  <c r="AY34" i="34"/>
  <c r="AZ34" i="34"/>
  <c r="BB34" i="34"/>
  <c r="AH35" i="34"/>
  <c r="AA35" i="34"/>
  <c r="AB35" i="34"/>
  <c r="AC35" i="34"/>
  <c r="AE35" i="34"/>
  <c r="AY35" i="34"/>
  <c r="AZ35" i="34"/>
  <c r="BB35" i="34"/>
  <c r="AH36" i="34"/>
  <c r="AA36" i="34"/>
  <c r="AB36" i="34"/>
  <c r="AC36" i="34"/>
  <c r="AE36" i="34"/>
  <c r="AY36" i="34"/>
  <c r="AZ36" i="34"/>
  <c r="BB36" i="34"/>
  <c r="AH37" i="34"/>
  <c r="AA37" i="34"/>
  <c r="AB37" i="34"/>
  <c r="AC37" i="34"/>
  <c r="AE37" i="34"/>
  <c r="AY37" i="34"/>
  <c r="AZ37" i="34"/>
  <c r="BB37" i="34"/>
  <c r="AH38" i="34"/>
  <c r="AA38" i="34"/>
  <c r="AB38" i="34"/>
  <c r="AC38" i="34"/>
  <c r="AE38" i="34"/>
  <c r="AY38" i="34"/>
  <c r="AZ38" i="34"/>
  <c r="BB38" i="34"/>
  <c r="AH39" i="34"/>
  <c r="AA39" i="34"/>
  <c r="AB39" i="34"/>
  <c r="AC39" i="34"/>
  <c r="AE39" i="34"/>
  <c r="AY39" i="34"/>
  <c r="AZ39" i="34"/>
  <c r="BB39" i="34"/>
  <c r="AH40" i="34"/>
  <c r="AA40" i="34"/>
  <c r="AB40" i="34"/>
  <c r="AC40" i="34"/>
  <c r="AE40" i="34"/>
  <c r="AY40" i="34"/>
  <c r="AZ40" i="34"/>
  <c r="BB40" i="34"/>
  <c r="AH41" i="34"/>
  <c r="AA41" i="34"/>
  <c r="AB41" i="34"/>
  <c r="AC41" i="34"/>
  <c r="AE41" i="34"/>
  <c r="AY41" i="34"/>
  <c r="AZ41" i="34"/>
  <c r="BB41" i="34"/>
  <c r="AH42" i="34"/>
  <c r="AA42" i="34"/>
  <c r="AB42" i="34"/>
  <c r="AC42" i="34"/>
  <c r="AE42" i="34"/>
  <c r="AY42" i="34"/>
  <c r="AZ42" i="34"/>
  <c r="BB42" i="34"/>
  <c r="AH43" i="34"/>
  <c r="AA43" i="34"/>
  <c r="AB43" i="34"/>
  <c r="AC43" i="34"/>
  <c r="AE43" i="34"/>
  <c r="AY43" i="34"/>
  <c r="AZ43" i="34"/>
  <c r="BB43" i="34"/>
  <c r="AH44" i="34"/>
  <c r="AA44" i="34"/>
  <c r="AB44" i="34"/>
  <c r="AC44" i="34"/>
  <c r="AE44" i="34"/>
  <c r="AY44" i="34"/>
  <c r="AZ44" i="34"/>
  <c r="BB44" i="34"/>
  <c r="AH45" i="34"/>
  <c r="AA45" i="34"/>
  <c r="AB45" i="34"/>
  <c r="AC45" i="34"/>
  <c r="AE45" i="34"/>
  <c r="AY45" i="34"/>
  <c r="AZ45" i="34"/>
  <c r="BB45" i="34"/>
  <c r="AH46" i="34"/>
  <c r="AA46" i="34"/>
  <c r="AB46" i="34"/>
  <c r="AC46" i="34"/>
  <c r="AE46" i="34"/>
  <c r="AY46" i="34"/>
  <c r="AZ46" i="34"/>
  <c r="BB46" i="34"/>
  <c r="AH47" i="34"/>
  <c r="AA47" i="34"/>
  <c r="AB47" i="34"/>
  <c r="AC47" i="34"/>
  <c r="AE47" i="34"/>
  <c r="AY47" i="34"/>
  <c r="AZ47" i="34"/>
  <c r="BB47" i="34"/>
  <c r="AH48" i="34"/>
  <c r="AA48" i="34"/>
  <c r="AB48" i="34"/>
  <c r="AC48" i="34"/>
  <c r="AE48" i="34"/>
  <c r="AY48" i="34"/>
  <c r="AZ48" i="34"/>
  <c r="BB48" i="34"/>
  <c r="AH49" i="34"/>
  <c r="AA49" i="34"/>
  <c r="AB49" i="34"/>
  <c r="AC49" i="34"/>
  <c r="AE49" i="34"/>
  <c r="AY49" i="34"/>
  <c r="AZ49" i="34"/>
  <c r="BB49" i="34"/>
  <c r="AH50" i="34"/>
  <c r="AA50" i="34"/>
  <c r="AB50" i="34"/>
  <c r="AC50" i="34"/>
  <c r="AE50" i="34"/>
  <c r="AY50" i="34"/>
  <c r="AZ50" i="34"/>
  <c r="BB50" i="34"/>
  <c r="AH51" i="34"/>
  <c r="AA51" i="34"/>
  <c r="AB51" i="34"/>
  <c r="AC51" i="34"/>
  <c r="AE51" i="34"/>
  <c r="AY51" i="34"/>
  <c r="AZ51" i="34"/>
  <c r="BB51" i="34"/>
  <c r="AH52" i="34"/>
  <c r="AA52" i="34"/>
  <c r="AB52" i="34"/>
  <c r="AC52" i="34"/>
  <c r="AE52" i="34"/>
  <c r="AY52" i="34"/>
  <c r="AZ52" i="34"/>
  <c r="BB52" i="34"/>
  <c r="AH53" i="34"/>
  <c r="AA53" i="34"/>
  <c r="AB53" i="34"/>
  <c r="AC53" i="34"/>
  <c r="AE53" i="34"/>
  <c r="AY53" i="34"/>
  <c r="AZ53" i="34"/>
  <c r="BB53" i="34"/>
  <c r="AH54" i="34"/>
  <c r="AA54" i="34"/>
  <c r="AB54" i="34"/>
  <c r="AC54" i="34"/>
  <c r="AE54" i="34"/>
  <c r="AY54" i="34"/>
  <c r="AZ54" i="34"/>
  <c r="BB54" i="34"/>
  <c r="AH55" i="34"/>
  <c r="AA55" i="34"/>
  <c r="AB55" i="34"/>
  <c r="AC55" i="34"/>
  <c r="AE55" i="34"/>
  <c r="AY55" i="34"/>
  <c r="AZ55" i="34"/>
  <c r="BB55" i="34"/>
  <c r="AH56" i="34"/>
  <c r="AA56" i="34"/>
  <c r="AB56" i="34"/>
  <c r="AC56" i="34"/>
  <c r="AE56" i="34"/>
  <c r="AY56" i="34"/>
  <c r="AZ56" i="34"/>
  <c r="BB56" i="34"/>
  <c r="AH57" i="34"/>
  <c r="AA57" i="34"/>
  <c r="AB57" i="34"/>
  <c r="AC57" i="34"/>
  <c r="AE57" i="34"/>
  <c r="AY57" i="34"/>
  <c r="AZ57" i="34"/>
  <c r="BB57" i="34"/>
  <c r="AH58" i="34"/>
  <c r="AA58" i="34"/>
  <c r="AB58" i="34"/>
  <c r="AC58" i="34"/>
  <c r="AE58" i="34"/>
  <c r="AY58" i="34"/>
  <c r="AZ58" i="34"/>
  <c r="BB58" i="34"/>
  <c r="AH59" i="34"/>
  <c r="AA59" i="34"/>
  <c r="AB59" i="34"/>
  <c r="AC59" i="34"/>
  <c r="AE59" i="34"/>
  <c r="AY59" i="34"/>
  <c r="AZ59" i="34"/>
  <c r="BB59" i="34"/>
  <c r="AH60" i="34"/>
  <c r="AA60" i="34"/>
  <c r="AB60" i="34"/>
  <c r="AC60" i="34"/>
  <c r="AE60" i="34"/>
  <c r="AY60" i="34"/>
  <c r="AZ60" i="34"/>
  <c r="BB60" i="34"/>
  <c r="AH61" i="34"/>
  <c r="AA61" i="34"/>
  <c r="AB61" i="34"/>
  <c r="AC61" i="34"/>
  <c r="AE61" i="34"/>
  <c r="AY61" i="34"/>
  <c r="AZ61" i="34"/>
  <c r="BB61" i="34"/>
  <c r="AH62" i="34"/>
  <c r="AA62" i="34"/>
  <c r="AB62" i="34"/>
  <c r="AC62" i="34"/>
  <c r="AE62" i="34"/>
  <c r="AY62" i="34"/>
  <c r="AZ62" i="34"/>
  <c r="BB62" i="34"/>
  <c r="AH63" i="34"/>
  <c r="AA63" i="34"/>
  <c r="AB63" i="34"/>
  <c r="AC63" i="34"/>
  <c r="AE63" i="34"/>
  <c r="AY63" i="34"/>
  <c r="AZ63" i="34"/>
  <c r="BB63" i="34"/>
  <c r="AH64" i="34"/>
  <c r="AA64" i="34"/>
  <c r="AB64" i="34"/>
  <c r="AC64" i="34"/>
  <c r="AE64" i="34"/>
  <c r="AY64" i="34"/>
  <c r="AZ64" i="34"/>
  <c r="BB64" i="34"/>
  <c r="AH65" i="34"/>
  <c r="AA65" i="34"/>
  <c r="AB65" i="34"/>
  <c r="AC65" i="34"/>
  <c r="AE65" i="34"/>
  <c r="AY65" i="34"/>
  <c r="AZ65" i="34"/>
  <c r="BB65" i="34"/>
  <c r="AH66" i="34"/>
  <c r="AA66" i="34"/>
  <c r="AB66" i="34"/>
  <c r="AC66" i="34"/>
  <c r="AE66" i="34"/>
  <c r="AY66" i="34"/>
  <c r="AZ66" i="34"/>
  <c r="BB66" i="34"/>
  <c r="AH67" i="34"/>
  <c r="AA67" i="34"/>
  <c r="AB67" i="34"/>
  <c r="AC67" i="34"/>
  <c r="AE67" i="34"/>
  <c r="AY67" i="34"/>
  <c r="AZ67" i="34"/>
  <c r="BB67" i="34"/>
  <c r="AH68" i="34"/>
  <c r="AA68" i="34"/>
  <c r="AB68" i="34"/>
  <c r="AC68" i="34"/>
  <c r="AE68" i="34"/>
  <c r="AY68" i="34"/>
  <c r="AZ68" i="34"/>
  <c r="BB68" i="34"/>
  <c r="AH69" i="34"/>
  <c r="AA69" i="34"/>
  <c r="AB69" i="34"/>
  <c r="AC69" i="34"/>
  <c r="AE69" i="34"/>
  <c r="AY69" i="34"/>
  <c r="AZ69" i="34"/>
  <c r="BB69" i="34"/>
  <c r="AH70" i="34"/>
  <c r="AA70" i="34"/>
  <c r="AB70" i="34"/>
  <c r="AC70" i="34"/>
  <c r="AE70" i="34"/>
  <c r="AY70" i="34"/>
  <c r="AZ70" i="34"/>
  <c r="BB70" i="34"/>
  <c r="AH71" i="34"/>
  <c r="AA71" i="34"/>
  <c r="AB71" i="34"/>
  <c r="AC71" i="34"/>
  <c r="AE71" i="34"/>
  <c r="AY71" i="34"/>
  <c r="AZ71" i="34"/>
  <c r="BB71" i="34"/>
  <c r="AH72" i="34"/>
  <c r="AA72" i="34"/>
  <c r="AB72" i="34"/>
  <c r="AC72" i="34"/>
  <c r="AE72" i="34"/>
  <c r="AY72" i="34"/>
  <c r="AZ72" i="34"/>
  <c r="BB72" i="34"/>
  <c r="AH73" i="34"/>
  <c r="AA73" i="34"/>
  <c r="AB73" i="34"/>
  <c r="AC73" i="34"/>
  <c r="AE73" i="34"/>
  <c r="AY73" i="34"/>
  <c r="AZ73" i="34"/>
  <c r="BB73" i="34"/>
  <c r="AH74" i="34"/>
  <c r="AA74" i="34"/>
  <c r="AB74" i="34"/>
  <c r="AC74" i="34"/>
  <c r="AE74" i="34"/>
  <c r="AY74" i="34"/>
  <c r="AZ74" i="34"/>
  <c r="BB74" i="34"/>
  <c r="AH75" i="34"/>
  <c r="AA75" i="34"/>
  <c r="AB75" i="34"/>
  <c r="AC75" i="34"/>
  <c r="AE75" i="34"/>
  <c r="AY75" i="34"/>
  <c r="AZ75" i="34"/>
  <c r="BB75" i="34"/>
  <c r="AH76" i="34"/>
  <c r="AA76" i="34"/>
  <c r="AB76" i="34"/>
  <c r="AC76" i="34"/>
  <c r="AE76" i="34"/>
  <c r="AY76" i="34"/>
  <c r="AZ76" i="34"/>
  <c r="BB76" i="34"/>
  <c r="AH77" i="34"/>
  <c r="AA77" i="34"/>
  <c r="AB77" i="34"/>
  <c r="AC77" i="34"/>
  <c r="AE77" i="34"/>
  <c r="AY77" i="34"/>
  <c r="AZ77" i="34"/>
  <c r="BB77" i="34"/>
  <c r="AH78" i="34"/>
  <c r="AA78" i="34"/>
  <c r="AB78" i="34"/>
  <c r="AC78" i="34"/>
  <c r="AE78" i="34"/>
  <c r="AY78" i="34"/>
  <c r="AZ78" i="34"/>
  <c r="BB78" i="34"/>
  <c r="AH79" i="34"/>
  <c r="AA79" i="34"/>
  <c r="AB79" i="34"/>
  <c r="AC79" i="34"/>
  <c r="AE79" i="34"/>
  <c r="AY79" i="34"/>
  <c r="AZ79" i="34"/>
  <c r="BB79" i="34"/>
  <c r="AH80" i="34"/>
  <c r="AA80" i="34"/>
  <c r="AB80" i="34"/>
  <c r="AC80" i="34"/>
  <c r="AE80" i="34"/>
  <c r="AY80" i="34"/>
  <c r="AZ80" i="34"/>
  <c r="BB80" i="34"/>
  <c r="AH81" i="34"/>
  <c r="AA81" i="34"/>
  <c r="AB81" i="34"/>
  <c r="AC81" i="34"/>
  <c r="AE81" i="34"/>
  <c r="AY81" i="34"/>
  <c r="AZ81" i="34"/>
  <c r="BB81" i="34"/>
  <c r="AH82" i="34"/>
  <c r="AA82" i="34"/>
  <c r="AB82" i="34"/>
  <c r="AC82" i="34"/>
  <c r="AE82" i="34"/>
  <c r="AY82" i="34"/>
  <c r="AZ82" i="34"/>
  <c r="BB82" i="34"/>
  <c r="AH83" i="34"/>
  <c r="AA83" i="34"/>
  <c r="AB83" i="34"/>
  <c r="AC83" i="34"/>
  <c r="AE83" i="34"/>
  <c r="AY83" i="34"/>
  <c r="AZ83" i="34"/>
  <c r="BB83" i="34"/>
  <c r="AH84" i="34"/>
  <c r="AA84" i="34"/>
  <c r="AB84" i="34"/>
  <c r="AC84" i="34"/>
  <c r="AE84" i="34"/>
  <c r="AY84" i="34"/>
  <c r="AZ84" i="34"/>
  <c r="BB84" i="34"/>
  <c r="AH85" i="34"/>
  <c r="AA85" i="34"/>
  <c r="AB85" i="34"/>
  <c r="AC85" i="34"/>
  <c r="AE85" i="34"/>
  <c r="AY85" i="34"/>
  <c r="AZ85" i="34"/>
  <c r="BB85" i="34"/>
  <c r="AH86" i="34"/>
  <c r="AA86" i="34"/>
  <c r="AB86" i="34"/>
  <c r="AC86" i="34"/>
  <c r="AE86" i="34"/>
  <c r="AY86" i="34"/>
  <c r="AZ86" i="34"/>
  <c r="BB86" i="34"/>
  <c r="AH87" i="34"/>
  <c r="AA87" i="34"/>
  <c r="AB87" i="34"/>
  <c r="AC87" i="34"/>
  <c r="AE87" i="34"/>
  <c r="AY87" i="34"/>
  <c r="AZ87" i="34"/>
  <c r="BB87" i="34"/>
  <c r="AH88" i="34"/>
  <c r="AA88" i="34"/>
  <c r="AB88" i="34"/>
  <c r="AC88" i="34"/>
  <c r="AE88" i="34"/>
  <c r="AY88" i="34"/>
  <c r="AZ88" i="34"/>
  <c r="BB88" i="34"/>
  <c r="AH89" i="34"/>
  <c r="AA89" i="34"/>
  <c r="AB89" i="34"/>
  <c r="AC89" i="34"/>
  <c r="AE89" i="34"/>
  <c r="AY89" i="34"/>
  <c r="AZ89" i="34"/>
  <c r="BB89" i="34"/>
  <c r="AH90" i="34"/>
  <c r="AA90" i="34"/>
  <c r="AB90" i="34"/>
  <c r="AC90" i="34"/>
  <c r="AE90" i="34"/>
  <c r="AY90" i="34"/>
  <c r="AZ90" i="34"/>
  <c r="BB90" i="34"/>
  <c r="AH91" i="34"/>
  <c r="AA91" i="34"/>
  <c r="AB91" i="34"/>
  <c r="AC91" i="34"/>
  <c r="AE91" i="34"/>
  <c r="AY91" i="34"/>
  <c r="AZ91" i="34"/>
  <c r="BB91" i="34"/>
  <c r="AH92" i="34"/>
  <c r="AA92" i="34"/>
  <c r="AB92" i="34"/>
  <c r="AC92" i="34"/>
  <c r="AE92" i="34"/>
  <c r="AY92" i="34"/>
  <c r="AZ92" i="34"/>
  <c r="BB92" i="34"/>
  <c r="AH93" i="34"/>
  <c r="AA93" i="34"/>
  <c r="AB93" i="34"/>
  <c r="AC93" i="34"/>
  <c r="AE93" i="34"/>
  <c r="AY93" i="34"/>
  <c r="AZ93" i="34"/>
  <c r="BB93" i="34"/>
  <c r="AH94" i="34"/>
  <c r="AA94" i="34"/>
  <c r="AB94" i="34"/>
  <c r="AC94" i="34"/>
  <c r="AE94" i="34"/>
  <c r="AY94" i="34"/>
  <c r="AZ94" i="34"/>
  <c r="BB94" i="34"/>
  <c r="AH95" i="34"/>
  <c r="AA95" i="34"/>
  <c r="AB95" i="34"/>
  <c r="AC95" i="34"/>
  <c r="AE95" i="34"/>
  <c r="AY95" i="34"/>
  <c r="AZ95" i="34"/>
  <c r="BB95" i="34"/>
  <c r="AH96" i="34"/>
  <c r="AA96" i="34"/>
  <c r="AB96" i="34"/>
  <c r="AC96" i="34"/>
  <c r="AE96" i="34"/>
  <c r="AY96" i="34"/>
  <c r="AZ96" i="34"/>
  <c r="BB96" i="34"/>
  <c r="AH97" i="34"/>
  <c r="AA97" i="34"/>
  <c r="AB97" i="34"/>
  <c r="AC97" i="34"/>
  <c r="AE97" i="34"/>
  <c r="AY97" i="34"/>
  <c r="AZ97" i="34"/>
  <c r="BB97" i="34"/>
  <c r="AH98" i="34"/>
  <c r="AA98" i="34"/>
  <c r="AB98" i="34"/>
  <c r="AC98" i="34"/>
  <c r="AE98" i="34"/>
  <c r="AY98" i="34"/>
  <c r="AZ98" i="34"/>
  <c r="BB98" i="34"/>
  <c r="AH99" i="34"/>
  <c r="AA99" i="34"/>
  <c r="AB99" i="34"/>
  <c r="AC99" i="34"/>
  <c r="AE99" i="34"/>
  <c r="AY99" i="34"/>
  <c r="AZ99" i="34"/>
  <c r="BB99" i="34"/>
  <c r="AH100" i="34"/>
  <c r="AA100" i="34"/>
  <c r="AB100" i="34"/>
  <c r="AC100" i="34"/>
  <c r="AE100" i="34"/>
  <c r="AY100" i="34"/>
  <c r="AZ100" i="34"/>
  <c r="BB100" i="34"/>
  <c r="AH101" i="34"/>
  <c r="AA101" i="34"/>
  <c r="AB101" i="34"/>
  <c r="AC101" i="34"/>
  <c r="AE101" i="34"/>
  <c r="AY101" i="34"/>
  <c r="AZ101" i="34"/>
  <c r="BB101" i="34"/>
  <c r="AH102" i="34"/>
  <c r="AA102" i="34"/>
  <c r="AB102" i="34"/>
  <c r="AC102" i="34"/>
  <c r="AE102" i="34"/>
  <c r="AY102" i="34"/>
  <c r="AZ102" i="34"/>
  <c r="BB102" i="34"/>
  <c r="AH103" i="34"/>
  <c r="AA103" i="34"/>
  <c r="AB103" i="34"/>
  <c r="AC103" i="34"/>
  <c r="AE103" i="34"/>
  <c r="AY103" i="34"/>
  <c r="AZ103" i="34"/>
  <c r="BB103" i="34"/>
  <c r="AH104" i="34"/>
  <c r="AA104" i="34"/>
  <c r="AB104" i="34"/>
  <c r="AC104" i="34"/>
  <c r="AE104" i="34"/>
  <c r="AY104" i="34"/>
  <c r="AZ104" i="34"/>
  <c r="BB104" i="34"/>
  <c r="AH105" i="34"/>
  <c r="AA105" i="34"/>
  <c r="AB105" i="34"/>
  <c r="AC105" i="34"/>
  <c r="AE105" i="34"/>
  <c r="AY105" i="34"/>
  <c r="AZ105" i="34"/>
  <c r="BB105" i="34"/>
  <c r="AH106" i="34"/>
  <c r="AA106" i="34"/>
  <c r="AB106" i="34"/>
  <c r="AC106" i="34"/>
  <c r="AE106" i="34"/>
  <c r="AY106" i="34"/>
  <c r="AZ106" i="34"/>
  <c r="BB106" i="34"/>
  <c r="AH107" i="34"/>
  <c r="AA107" i="34"/>
  <c r="AB107" i="34"/>
  <c r="AC107" i="34"/>
  <c r="AE107" i="34"/>
  <c r="AY107" i="34"/>
  <c r="AZ107" i="34"/>
  <c r="BB107" i="34"/>
  <c r="AH108" i="34"/>
  <c r="AA108" i="34"/>
  <c r="AB108" i="34"/>
  <c r="AC108" i="34"/>
  <c r="AE108" i="34"/>
  <c r="AY108" i="34"/>
  <c r="AZ108" i="34"/>
  <c r="BB108" i="34"/>
  <c r="AH109" i="34"/>
  <c r="AA109" i="34"/>
  <c r="AB109" i="34"/>
  <c r="AC109" i="34"/>
  <c r="AE109" i="34"/>
  <c r="AY109" i="34"/>
  <c r="AZ109" i="34"/>
  <c r="BB109" i="34"/>
  <c r="AH110" i="34"/>
  <c r="AA110" i="34"/>
  <c r="AB110" i="34"/>
  <c r="AC110" i="34"/>
  <c r="AE110" i="34"/>
  <c r="AY110" i="34"/>
  <c r="AZ110" i="34"/>
  <c r="BB110" i="34"/>
  <c r="AH111" i="34"/>
  <c r="AA111" i="34"/>
  <c r="AB111" i="34"/>
  <c r="AC111" i="34"/>
  <c r="AE111" i="34"/>
  <c r="AY111" i="34"/>
  <c r="AZ111" i="34"/>
  <c r="BB111" i="34"/>
  <c r="AH112" i="34"/>
  <c r="AA112" i="34"/>
  <c r="AB112" i="34"/>
  <c r="AC112" i="34"/>
  <c r="AE112" i="34"/>
  <c r="AY112" i="34"/>
  <c r="AZ112" i="34"/>
  <c r="BB112" i="34"/>
  <c r="AH113" i="34"/>
  <c r="AA113" i="34"/>
  <c r="AB113" i="34"/>
  <c r="AC113" i="34"/>
  <c r="AE113" i="34"/>
  <c r="AY113" i="34"/>
  <c r="AZ113" i="34"/>
  <c r="BB113" i="34"/>
  <c r="AH114" i="34"/>
  <c r="AA114" i="34"/>
  <c r="AB114" i="34"/>
  <c r="AC114" i="34"/>
  <c r="AE114" i="34"/>
  <c r="AY114" i="34"/>
  <c r="AZ114" i="34"/>
  <c r="BB114" i="34"/>
  <c r="AH115" i="34"/>
  <c r="AA115" i="34"/>
  <c r="AB115" i="34"/>
  <c r="AC115" i="34"/>
  <c r="AE115" i="34"/>
  <c r="AY115" i="34"/>
  <c r="AZ115" i="34"/>
  <c r="BB115" i="34"/>
  <c r="AH116" i="34"/>
  <c r="AA116" i="34"/>
  <c r="AB116" i="34"/>
  <c r="AC116" i="34"/>
  <c r="AE116" i="34"/>
  <c r="AY116" i="34"/>
  <c r="AZ116" i="34"/>
  <c r="BB116" i="34"/>
  <c r="AH117" i="34"/>
  <c r="AA117" i="34"/>
  <c r="AB117" i="34"/>
  <c r="AC117" i="34"/>
  <c r="AE117" i="34"/>
  <c r="AY117" i="34"/>
  <c r="AZ117" i="34"/>
  <c r="BB117" i="34"/>
  <c r="AH118" i="34"/>
  <c r="AA118" i="34"/>
  <c r="AB118" i="34"/>
  <c r="AC118" i="34"/>
  <c r="AE118" i="34"/>
  <c r="AY118" i="34"/>
  <c r="AZ118" i="34"/>
  <c r="BB118" i="34"/>
  <c r="AH119" i="34"/>
  <c r="AA119" i="34"/>
  <c r="AB119" i="34"/>
  <c r="AC119" i="34"/>
  <c r="AE119" i="34"/>
  <c r="AY119" i="34"/>
  <c r="AZ119" i="34"/>
  <c r="BB119" i="34"/>
  <c r="AH120" i="34"/>
  <c r="AA120" i="34"/>
  <c r="AB120" i="34"/>
  <c r="AC120" i="34"/>
  <c r="AE120" i="34"/>
  <c r="AY120" i="34"/>
  <c r="AZ120" i="34"/>
  <c r="BB120" i="34"/>
  <c r="AH121" i="34"/>
  <c r="AA121" i="34"/>
  <c r="AB121" i="34"/>
  <c r="AC121" i="34"/>
  <c r="AE121" i="34"/>
  <c r="AY121" i="34"/>
  <c r="AZ121" i="34"/>
  <c r="BB121" i="34"/>
  <c r="AH122" i="34"/>
  <c r="AA122" i="34"/>
  <c r="AB122" i="34"/>
  <c r="AC122" i="34"/>
  <c r="AE122" i="34"/>
  <c r="AY122" i="34"/>
  <c r="AZ122" i="34"/>
  <c r="BB122" i="34"/>
  <c r="AH123" i="34"/>
  <c r="AA123" i="34"/>
  <c r="AB123" i="34"/>
  <c r="AC123" i="34"/>
  <c r="AE123" i="34"/>
  <c r="AY123" i="34"/>
  <c r="AZ123" i="34"/>
  <c r="BB123" i="34"/>
  <c r="AH124" i="34"/>
  <c r="AA124" i="34"/>
  <c r="AB124" i="34"/>
  <c r="AC124" i="34"/>
  <c r="AE124" i="34"/>
  <c r="AY124" i="34"/>
  <c r="AZ124" i="34"/>
  <c r="BB124" i="34"/>
  <c r="AH125" i="34"/>
  <c r="AA125" i="34"/>
  <c r="AB125" i="34"/>
  <c r="AC125" i="34"/>
  <c r="AE125" i="34"/>
  <c r="AY125" i="34"/>
  <c r="AZ125" i="34"/>
  <c r="BB125" i="34"/>
  <c r="AH126" i="34"/>
  <c r="AA126" i="34"/>
  <c r="AB126" i="34"/>
  <c r="AC126" i="34"/>
  <c r="AE126" i="34"/>
  <c r="AY126" i="34"/>
  <c r="AZ126" i="34"/>
  <c r="BB126" i="34"/>
  <c r="AH127" i="34"/>
  <c r="AA127" i="34"/>
  <c r="AB127" i="34"/>
  <c r="AC127" i="34"/>
  <c r="AE127" i="34"/>
  <c r="AY127" i="34"/>
  <c r="AZ127" i="34"/>
  <c r="BB127" i="34"/>
  <c r="AH128" i="34"/>
  <c r="AA128" i="34"/>
  <c r="AB128" i="34"/>
  <c r="AC128" i="34"/>
  <c r="AE128" i="34"/>
  <c r="AY128" i="34"/>
  <c r="AZ128" i="34"/>
  <c r="BB128" i="34"/>
  <c r="AH129" i="34"/>
  <c r="AA129" i="34"/>
  <c r="AB129" i="34"/>
  <c r="AC129" i="34"/>
  <c r="AE129" i="34"/>
  <c r="AY129" i="34"/>
  <c r="AZ129" i="34"/>
  <c r="BB129" i="34"/>
  <c r="AH130" i="34"/>
  <c r="AA130" i="34"/>
  <c r="AB130" i="34"/>
  <c r="AC130" i="34"/>
  <c r="AE130" i="34"/>
  <c r="AY130" i="34"/>
  <c r="AZ130" i="34"/>
  <c r="BB130" i="34"/>
  <c r="AH131" i="34"/>
  <c r="AA131" i="34"/>
  <c r="AB131" i="34"/>
  <c r="AC131" i="34"/>
  <c r="AE131" i="34"/>
  <c r="AY131" i="34"/>
  <c r="AZ131" i="34"/>
  <c r="BB131" i="34"/>
  <c r="AH132" i="34"/>
  <c r="AA132" i="34"/>
  <c r="AB132" i="34"/>
  <c r="AC132" i="34"/>
  <c r="AE132" i="34"/>
  <c r="AY132" i="34"/>
  <c r="AZ132" i="34"/>
  <c r="BB132" i="34"/>
  <c r="AH133" i="34"/>
  <c r="AA133" i="34"/>
  <c r="AB133" i="34"/>
  <c r="AC133" i="34"/>
  <c r="AE133" i="34"/>
  <c r="AY133" i="34"/>
  <c r="AZ133" i="34"/>
  <c r="BB133" i="34"/>
  <c r="AH134" i="34"/>
  <c r="AA134" i="34"/>
  <c r="AB134" i="34"/>
  <c r="AC134" i="34"/>
  <c r="AE134" i="34"/>
  <c r="AY134" i="34"/>
  <c r="AZ134" i="34"/>
  <c r="BB134" i="34"/>
  <c r="AH135" i="34"/>
  <c r="AA135" i="34"/>
  <c r="AB135" i="34"/>
  <c r="AC135" i="34"/>
  <c r="AE135" i="34"/>
  <c r="AY135" i="34"/>
  <c r="AZ135" i="34"/>
  <c r="BB135" i="34"/>
  <c r="AH136" i="34"/>
  <c r="AA136" i="34"/>
  <c r="AB136" i="34"/>
  <c r="AC136" i="34"/>
  <c r="AE136" i="34"/>
  <c r="AY136" i="34"/>
  <c r="AZ136" i="34"/>
  <c r="BB136" i="34"/>
  <c r="AH137" i="34"/>
  <c r="AA137" i="34"/>
  <c r="AB137" i="34"/>
  <c r="AC137" i="34"/>
  <c r="AE137" i="34"/>
  <c r="AY137" i="34"/>
  <c r="AZ137" i="34"/>
  <c r="BB137" i="34"/>
  <c r="AH138" i="34"/>
  <c r="AA138" i="34"/>
  <c r="AB138" i="34"/>
  <c r="AC138" i="34"/>
  <c r="AE138" i="34"/>
  <c r="AY138" i="34"/>
  <c r="AZ138" i="34"/>
  <c r="BB138" i="34"/>
  <c r="AH139" i="34"/>
  <c r="AA139" i="34"/>
  <c r="AB139" i="34"/>
  <c r="AC139" i="34"/>
  <c r="AE139" i="34"/>
  <c r="AY139" i="34"/>
  <c r="AZ139" i="34"/>
  <c r="BB139" i="34"/>
  <c r="AH140" i="34"/>
  <c r="AA140" i="34"/>
  <c r="AB140" i="34"/>
  <c r="AC140" i="34"/>
  <c r="AE140" i="34"/>
  <c r="AY140" i="34"/>
  <c r="AZ140" i="34"/>
  <c r="BB140" i="34"/>
  <c r="AH141" i="34"/>
  <c r="AA141" i="34"/>
  <c r="AB141" i="34"/>
  <c r="AC141" i="34"/>
  <c r="AE141" i="34"/>
  <c r="AY141" i="34"/>
  <c r="AZ141" i="34"/>
  <c r="BB141" i="34"/>
  <c r="AH142" i="34"/>
  <c r="AA142" i="34"/>
  <c r="AB142" i="34"/>
  <c r="AC142" i="34"/>
  <c r="AE142" i="34"/>
  <c r="AY142" i="34"/>
  <c r="AZ142" i="34"/>
  <c r="BB142" i="34"/>
  <c r="AH143" i="34"/>
  <c r="AA143" i="34"/>
  <c r="AB143" i="34"/>
  <c r="AC143" i="34"/>
  <c r="AE143" i="34"/>
  <c r="AY143" i="34"/>
  <c r="AZ143" i="34"/>
  <c r="BB143" i="34"/>
  <c r="AH144" i="34"/>
  <c r="AA144" i="34"/>
  <c r="AB144" i="34"/>
  <c r="AC144" i="34"/>
  <c r="AE144" i="34"/>
  <c r="AY144" i="34"/>
  <c r="AZ144" i="34"/>
  <c r="BB144" i="34"/>
  <c r="AH145" i="34"/>
  <c r="AA145" i="34"/>
  <c r="AB145" i="34"/>
  <c r="AC145" i="34"/>
  <c r="AE145" i="34"/>
  <c r="AY145" i="34"/>
  <c r="AZ145" i="34"/>
  <c r="BB145" i="34"/>
  <c r="AH146" i="34"/>
  <c r="AA146" i="34"/>
  <c r="AB146" i="34"/>
  <c r="AC146" i="34"/>
  <c r="AE146" i="34"/>
  <c r="AY146" i="34"/>
  <c r="AZ146" i="34"/>
  <c r="BB146" i="34"/>
  <c r="AH147" i="34"/>
  <c r="AA147" i="34"/>
  <c r="AB147" i="34"/>
  <c r="AC147" i="34"/>
  <c r="AE147" i="34"/>
  <c r="AY147" i="34"/>
  <c r="AZ147" i="34"/>
  <c r="BB147" i="34"/>
  <c r="AH148" i="34"/>
  <c r="AA148" i="34"/>
  <c r="AB148" i="34"/>
  <c r="AC148" i="34"/>
  <c r="AE148" i="34"/>
  <c r="AY148" i="34"/>
  <c r="AZ148" i="34"/>
  <c r="BB148" i="34"/>
  <c r="AH149" i="34"/>
  <c r="AA149" i="34"/>
  <c r="AB149" i="34"/>
  <c r="AC149" i="34"/>
  <c r="AE149" i="34"/>
  <c r="AY149" i="34"/>
  <c r="AZ149" i="34"/>
  <c r="BB149" i="34"/>
  <c r="AH150" i="34"/>
  <c r="AA150" i="34"/>
  <c r="AB150" i="34"/>
  <c r="AC150" i="34"/>
  <c r="AE150" i="34"/>
  <c r="AY150" i="34"/>
  <c r="AZ150" i="34"/>
  <c r="BB150" i="34"/>
  <c r="AH151" i="34"/>
  <c r="AA151" i="34"/>
  <c r="AB151" i="34"/>
  <c r="AC151" i="34"/>
  <c r="AE151" i="34"/>
  <c r="AY151" i="34"/>
  <c r="AZ151" i="34"/>
  <c r="BB151" i="34"/>
  <c r="AH152" i="34"/>
  <c r="AA152" i="34"/>
  <c r="AB152" i="34"/>
  <c r="AC152" i="34"/>
  <c r="AE152" i="34"/>
  <c r="AY152" i="34"/>
  <c r="AZ152" i="34"/>
  <c r="BB152" i="34"/>
  <c r="AH153" i="34"/>
  <c r="AA153" i="34"/>
  <c r="AB153" i="34"/>
  <c r="AC153" i="34"/>
  <c r="AE153" i="34"/>
  <c r="AY153" i="34"/>
  <c r="AZ153" i="34"/>
  <c r="BB153" i="34"/>
  <c r="AH154" i="34"/>
  <c r="AA154" i="34"/>
  <c r="AB154" i="34"/>
  <c r="AC154" i="34"/>
  <c r="AE154" i="34"/>
  <c r="AY154" i="34"/>
  <c r="AZ154" i="34"/>
  <c r="BB154" i="34"/>
  <c r="AH155" i="34"/>
  <c r="AA155" i="34"/>
  <c r="AB155" i="34"/>
  <c r="AC155" i="34"/>
  <c r="AE155" i="34"/>
  <c r="AY155" i="34"/>
  <c r="AZ155" i="34"/>
  <c r="BB155" i="34"/>
  <c r="AH156" i="34"/>
  <c r="AA156" i="34"/>
  <c r="AB156" i="34"/>
  <c r="AC156" i="34"/>
  <c r="AE156" i="34"/>
  <c r="AY156" i="34"/>
  <c r="AZ156" i="34"/>
  <c r="BB156" i="34"/>
  <c r="AH157" i="34"/>
  <c r="AA157" i="34"/>
  <c r="AB157" i="34"/>
  <c r="AC157" i="34"/>
  <c r="AE157" i="34"/>
  <c r="AY157" i="34"/>
  <c r="AZ157" i="34"/>
  <c r="BB157" i="34"/>
  <c r="AH158" i="34"/>
  <c r="AA158" i="34"/>
  <c r="AB158" i="34"/>
  <c r="AC158" i="34"/>
  <c r="AE158" i="34"/>
  <c r="AY158" i="34"/>
  <c r="AZ158" i="34"/>
  <c r="BB158" i="34"/>
  <c r="AH159" i="34"/>
  <c r="AA159" i="34"/>
  <c r="AB159" i="34"/>
  <c r="AC159" i="34"/>
  <c r="AE159" i="34"/>
  <c r="AY159" i="34"/>
  <c r="AZ159" i="34"/>
  <c r="BB159" i="34"/>
  <c r="AH160" i="34"/>
  <c r="AA160" i="34"/>
  <c r="AB160" i="34"/>
  <c r="AC160" i="34"/>
  <c r="AE160" i="34"/>
  <c r="AY160" i="34"/>
  <c r="AZ160" i="34"/>
  <c r="BB160" i="34"/>
  <c r="AH161" i="34"/>
  <c r="AA161" i="34"/>
  <c r="AB161" i="34"/>
  <c r="AC161" i="34"/>
  <c r="AE161" i="34"/>
  <c r="AY161" i="34"/>
  <c r="AZ161" i="34"/>
  <c r="BB161" i="34"/>
  <c r="AH162" i="34"/>
  <c r="AA162" i="34"/>
  <c r="AB162" i="34"/>
  <c r="AC162" i="34"/>
  <c r="AE162" i="34"/>
  <c r="AY162" i="34"/>
  <c r="AZ162" i="34"/>
  <c r="BB162" i="34"/>
  <c r="AH163" i="34"/>
  <c r="AA163" i="34"/>
  <c r="AB163" i="34"/>
  <c r="AC163" i="34"/>
  <c r="AE163" i="34"/>
  <c r="AY163" i="34"/>
  <c r="AZ163" i="34"/>
  <c r="BB163" i="34"/>
  <c r="AH164" i="34"/>
  <c r="AA164" i="34"/>
  <c r="AB164" i="34"/>
  <c r="AC164" i="34"/>
  <c r="AE164" i="34"/>
  <c r="AY164" i="34"/>
  <c r="AZ164" i="34"/>
  <c r="BB164" i="34"/>
  <c r="AH165" i="34"/>
  <c r="AA165" i="34"/>
  <c r="AB165" i="34"/>
  <c r="AC165" i="34"/>
  <c r="AE165" i="34"/>
  <c r="AY165" i="34"/>
  <c r="AZ165" i="34"/>
  <c r="BB165" i="34"/>
  <c r="AH166" i="34"/>
  <c r="AA166" i="34"/>
  <c r="AB166" i="34"/>
  <c r="AC166" i="34"/>
  <c r="AE166" i="34"/>
  <c r="AY166" i="34"/>
  <c r="AZ166" i="34"/>
  <c r="BB166" i="34"/>
  <c r="AH167" i="34"/>
  <c r="AA167" i="34"/>
  <c r="AB167" i="34"/>
  <c r="AC167" i="34"/>
  <c r="AE167" i="34"/>
  <c r="AY167" i="34"/>
  <c r="AZ167" i="34"/>
  <c r="BB167" i="34"/>
  <c r="AH168" i="34"/>
  <c r="AA168" i="34"/>
  <c r="AB168" i="34"/>
  <c r="AC168" i="34"/>
  <c r="AE168" i="34"/>
  <c r="AY168" i="34"/>
  <c r="AZ168" i="34"/>
  <c r="BB168" i="34"/>
  <c r="AH169" i="34"/>
  <c r="AA169" i="34"/>
  <c r="AB169" i="34"/>
  <c r="AC169" i="34"/>
  <c r="AE169" i="34"/>
  <c r="AY169" i="34"/>
  <c r="AZ169" i="34"/>
  <c r="BB169" i="34"/>
  <c r="AH170" i="34"/>
  <c r="AA170" i="34"/>
  <c r="AB170" i="34"/>
  <c r="AC170" i="34"/>
  <c r="AE170" i="34"/>
  <c r="AY170" i="34"/>
  <c r="AZ170" i="34"/>
  <c r="BB170" i="34"/>
  <c r="AH171" i="34"/>
  <c r="AA171" i="34"/>
  <c r="AB171" i="34"/>
  <c r="AC171" i="34"/>
  <c r="AE171" i="34"/>
  <c r="AY171" i="34"/>
  <c r="AZ171" i="34"/>
  <c r="BB171" i="34"/>
  <c r="AH172" i="34"/>
  <c r="AA172" i="34"/>
  <c r="AB172" i="34"/>
  <c r="AC172" i="34"/>
  <c r="AE172" i="34"/>
  <c r="AY172" i="34"/>
  <c r="AZ172" i="34"/>
  <c r="BB172" i="34"/>
  <c r="AH173" i="34"/>
  <c r="AA173" i="34"/>
  <c r="AB173" i="34"/>
  <c r="AC173" i="34"/>
  <c r="AE173" i="34"/>
  <c r="AY173" i="34"/>
  <c r="AZ173" i="34"/>
  <c r="BB173" i="34"/>
  <c r="AH174" i="34"/>
  <c r="AA174" i="34"/>
  <c r="AB174" i="34"/>
  <c r="AC174" i="34"/>
  <c r="AE174" i="34"/>
  <c r="AY174" i="34"/>
  <c r="AZ174" i="34"/>
  <c r="BB174" i="34"/>
  <c r="AH175" i="34"/>
  <c r="AA175" i="34"/>
  <c r="AB175" i="34"/>
  <c r="AC175" i="34"/>
  <c r="AE175" i="34"/>
  <c r="AY175" i="34"/>
  <c r="AZ175" i="34"/>
  <c r="BB175" i="34"/>
  <c r="AH176" i="34"/>
  <c r="AA176" i="34"/>
  <c r="AB176" i="34"/>
  <c r="AC176" i="34"/>
  <c r="AE176" i="34"/>
  <c r="AY176" i="34"/>
  <c r="AZ176" i="34"/>
  <c r="BB176" i="34"/>
  <c r="AH177" i="34"/>
  <c r="AA177" i="34"/>
  <c r="AB177" i="34"/>
  <c r="AC177" i="34"/>
  <c r="AE177" i="34"/>
  <c r="AY177" i="34"/>
  <c r="AZ177" i="34"/>
  <c r="BB177" i="34"/>
  <c r="AH178" i="34"/>
  <c r="AA178" i="34"/>
  <c r="AB178" i="34"/>
  <c r="AC178" i="34"/>
  <c r="AE178" i="34"/>
  <c r="AY178" i="34"/>
  <c r="AZ178" i="34"/>
  <c r="BB178" i="34"/>
  <c r="AH179" i="34"/>
  <c r="AA179" i="34"/>
  <c r="AB179" i="34"/>
  <c r="AC179" i="34"/>
  <c r="AE179" i="34"/>
  <c r="AY179" i="34"/>
  <c r="AZ179" i="34"/>
  <c r="BB179" i="34"/>
  <c r="AH180" i="34"/>
  <c r="AA180" i="34"/>
  <c r="AB180" i="34"/>
  <c r="AC180" i="34"/>
  <c r="AE180" i="34"/>
  <c r="AY180" i="34"/>
  <c r="AZ180" i="34"/>
  <c r="BB180" i="34"/>
  <c r="AH181" i="34"/>
  <c r="AA181" i="34"/>
  <c r="AB181" i="34"/>
  <c r="AC181" i="34"/>
  <c r="AE181" i="34"/>
  <c r="AY181" i="34"/>
  <c r="AZ181" i="34"/>
  <c r="BB181" i="34"/>
  <c r="AH182" i="34"/>
  <c r="AA182" i="34"/>
  <c r="AB182" i="34"/>
  <c r="AC182" i="34"/>
  <c r="AE182" i="34"/>
  <c r="AY182" i="34"/>
  <c r="AZ182" i="34"/>
  <c r="BB182" i="34"/>
  <c r="AH183" i="34"/>
  <c r="AA183" i="34"/>
  <c r="AB183" i="34"/>
  <c r="AC183" i="34"/>
  <c r="AE183" i="34"/>
  <c r="AY183" i="34"/>
  <c r="AZ183" i="34"/>
  <c r="BB183" i="34"/>
  <c r="AH184" i="34"/>
  <c r="AA184" i="34"/>
  <c r="AB184" i="34"/>
  <c r="AC184" i="34"/>
  <c r="AE184" i="34"/>
  <c r="AY184" i="34"/>
  <c r="AZ184" i="34"/>
  <c r="BB184" i="34"/>
  <c r="AH185" i="34"/>
  <c r="AA185" i="34"/>
  <c r="AB185" i="34"/>
  <c r="AC185" i="34"/>
  <c r="AE185" i="34"/>
  <c r="AY185" i="34"/>
  <c r="AZ185" i="34"/>
  <c r="BB185" i="34"/>
  <c r="AH186" i="34"/>
  <c r="AA186" i="34"/>
  <c r="AB186" i="34"/>
  <c r="AC186" i="34"/>
  <c r="AE186" i="34"/>
  <c r="AY186" i="34"/>
  <c r="AZ186" i="34"/>
  <c r="BB186" i="34"/>
  <c r="AH187" i="34"/>
  <c r="AA187" i="34"/>
  <c r="AB187" i="34"/>
  <c r="AC187" i="34"/>
  <c r="AE187" i="34"/>
  <c r="AY187" i="34"/>
  <c r="AZ187" i="34"/>
  <c r="BB187" i="34"/>
  <c r="AH188" i="34"/>
  <c r="AA188" i="34"/>
  <c r="AB188" i="34"/>
  <c r="AC188" i="34"/>
  <c r="AE188" i="34"/>
  <c r="AY188" i="34"/>
  <c r="AZ188" i="34"/>
  <c r="BB188" i="34"/>
  <c r="AH189" i="34"/>
  <c r="AA189" i="34"/>
  <c r="AB189" i="34"/>
  <c r="AC189" i="34"/>
  <c r="AE189" i="34"/>
  <c r="AY189" i="34"/>
  <c r="AZ189" i="34"/>
  <c r="BB189" i="34"/>
  <c r="AH190" i="34"/>
  <c r="AA190" i="34"/>
  <c r="AB190" i="34"/>
  <c r="AC190" i="34"/>
  <c r="AE190" i="34"/>
  <c r="AY190" i="34"/>
  <c r="AZ190" i="34"/>
  <c r="BB190" i="34"/>
  <c r="AH191" i="34"/>
  <c r="AA191" i="34"/>
  <c r="AB191" i="34"/>
  <c r="AC191" i="34"/>
  <c r="AE191" i="34"/>
  <c r="AY191" i="34"/>
  <c r="AZ191" i="34"/>
  <c r="BB191" i="34"/>
  <c r="AH192" i="34"/>
  <c r="AA192" i="34"/>
  <c r="AB192" i="34"/>
  <c r="AC192" i="34"/>
  <c r="AE192" i="34"/>
  <c r="AY192" i="34"/>
  <c r="AZ192" i="34"/>
  <c r="BB192" i="34"/>
  <c r="AH193" i="34"/>
  <c r="AA193" i="34"/>
  <c r="AB193" i="34"/>
  <c r="AC193" i="34"/>
  <c r="AE193" i="34"/>
  <c r="AY193" i="34"/>
  <c r="AZ193" i="34"/>
  <c r="BB193" i="34"/>
  <c r="AH194" i="34"/>
  <c r="AA194" i="34"/>
  <c r="AB194" i="34"/>
  <c r="AC194" i="34"/>
  <c r="AE194" i="34"/>
  <c r="AY194" i="34"/>
  <c r="AZ194" i="34"/>
  <c r="BB194" i="34"/>
  <c r="AH195" i="34"/>
  <c r="AA195" i="34"/>
  <c r="AB195" i="34"/>
  <c r="AC195" i="34"/>
  <c r="AE195" i="34"/>
  <c r="AY195" i="34"/>
  <c r="AZ195" i="34"/>
  <c r="BB195" i="34"/>
  <c r="AH196" i="34"/>
  <c r="AA196" i="34"/>
  <c r="AB196" i="34"/>
  <c r="AC196" i="34"/>
  <c r="AE196" i="34"/>
  <c r="AY196" i="34"/>
  <c r="AZ196" i="34"/>
  <c r="BB196" i="34"/>
  <c r="AH197" i="34"/>
  <c r="AA197" i="34"/>
  <c r="AB197" i="34"/>
  <c r="AC197" i="34"/>
  <c r="AE197" i="34"/>
  <c r="AY197" i="34"/>
  <c r="AZ197" i="34"/>
  <c r="BB197" i="34"/>
  <c r="AH198" i="34"/>
  <c r="AA198" i="34"/>
  <c r="AB198" i="34"/>
  <c r="AC198" i="34"/>
  <c r="AE198" i="34"/>
  <c r="AY198" i="34"/>
  <c r="AZ198" i="34"/>
  <c r="BB198" i="34"/>
  <c r="AH199" i="34"/>
  <c r="AA199" i="34"/>
  <c r="AB199" i="34"/>
  <c r="AC199" i="34"/>
  <c r="AE199" i="34"/>
  <c r="AY199" i="34"/>
  <c r="AZ199" i="34"/>
  <c r="BB199" i="34"/>
  <c r="AH200" i="34"/>
  <c r="AA200" i="34"/>
  <c r="AB200" i="34"/>
  <c r="AC200" i="34"/>
  <c r="AE200" i="34"/>
  <c r="AY200" i="34"/>
  <c r="AZ200" i="34"/>
  <c r="BB200" i="34"/>
  <c r="AH201" i="34"/>
  <c r="AA201" i="34"/>
  <c r="AB201" i="34"/>
  <c r="AC201" i="34"/>
  <c r="AE201" i="34"/>
  <c r="AY201" i="34"/>
  <c r="AZ201" i="34"/>
  <c r="BB201" i="34"/>
  <c r="AH202" i="34"/>
  <c r="AA202" i="34"/>
  <c r="AB202" i="34"/>
  <c r="AC202" i="34"/>
  <c r="AE202" i="34"/>
  <c r="AY202" i="34"/>
  <c r="AZ202" i="34"/>
  <c r="BB202" i="34"/>
  <c r="AH203" i="34"/>
  <c r="AA203" i="34"/>
  <c r="AB203" i="34"/>
  <c r="AC203" i="34"/>
  <c r="AE203" i="34"/>
  <c r="AY203" i="34"/>
  <c r="AZ203" i="34"/>
  <c r="BB203" i="34"/>
  <c r="AH204" i="34"/>
  <c r="AA204" i="34"/>
  <c r="AB204" i="34"/>
  <c r="AC204" i="34"/>
  <c r="AE204" i="34"/>
  <c r="AY204" i="34"/>
  <c r="AZ204" i="34"/>
  <c r="BB204" i="34"/>
  <c r="AH205" i="34"/>
  <c r="AA205" i="34"/>
  <c r="AB205" i="34"/>
  <c r="AC205" i="34"/>
  <c r="AE205" i="34"/>
  <c r="AY205" i="34"/>
  <c r="AZ205" i="34"/>
  <c r="BB205" i="34"/>
  <c r="AH206" i="34"/>
  <c r="AA206" i="34"/>
  <c r="AB206" i="34"/>
  <c r="AC206" i="34"/>
  <c r="AE206" i="34"/>
  <c r="AY206" i="34"/>
  <c r="AZ206" i="34"/>
  <c r="BB206" i="34"/>
  <c r="AH207" i="34"/>
  <c r="AA207" i="34"/>
  <c r="AB207" i="34"/>
  <c r="AC207" i="34"/>
  <c r="AE207" i="34"/>
  <c r="AY207" i="34"/>
  <c r="AZ207" i="34"/>
  <c r="BB207" i="34"/>
  <c r="AH208" i="34"/>
  <c r="AA208" i="34"/>
  <c r="AB208" i="34"/>
  <c r="AC208" i="34"/>
  <c r="AE208" i="34"/>
  <c r="AY208" i="34"/>
  <c r="AZ208" i="34"/>
  <c r="BB208" i="34"/>
  <c r="AH209" i="34"/>
  <c r="AA209" i="34"/>
  <c r="AB209" i="34"/>
  <c r="AC209" i="34"/>
  <c r="AE209" i="34"/>
  <c r="AY209" i="34"/>
  <c r="AZ209" i="34"/>
  <c r="BB209" i="34"/>
  <c r="AH210" i="34"/>
  <c r="AA210" i="34"/>
  <c r="AB210" i="34"/>
  <c r="AC210" i="34"/>
  <c r="AE210" i="34"/>
  <c r="AY210" i="34"/>
  <c r="AZ210" i="34"/>
  <c r="BB210" i="34"/>
  <c r="AH211" i="34"/>
  <c r="AA211" i="34"/>
  <c r="AB211" i="34"/>
  <c r="AC211" i="34"/>
  <c r="AE211" i="34"/>
  <c r="AY211" i="34"/>
  <c r="AZ211" i="34"/>
  <c r="BB211" i="34"/>
  <c r="AH212" i="34"/>
  <c r="AA212" i="34"/>
  <c r="AB212" i="34"/>
  <c r="AC212" i="34"/>
  <c r="AE212" i="34"/>
  <c r="AY212" i="34"/>
  <c r="AZ212" i="34"/>
  <c r="BB212" i="34"/>
  <c r="AH213" i="34"/>
  <c r="AA213" i="34"/>
  <c r="AB213" i="34"/>
  <c r="AC213" i="34"/>
  <c r="AE213" i="34"/>
  <c r="AY213" i="34"/>
  <c r="AZ213" i="34"/>
  <c r="BB213" i="34"/>
  <c r="AH214" i="34"/>
  <c r="AA214" i="34"/>
  <c r="AB214" i="34"/>
  <c r="AC214" i="34"/>
  <c r="AE214" i="34"/>
  <c r="AY214" i="34"/>
  <c r="AZ214" i="34"/>
  <c r="BB214" i="34"/>
  <c r="AA215" i="34"/>
  <c r="AY215" i="34"/>
  <c r="AZ215" i="34"/>
  <c r="AB215" i="34"/>
  <c r="AC215" i="34"/>
  <c r="AE215" i="34"/>
  <c r="AH215" i="34"/>
  <c r="BB215" i="34"/>
  <c r="AI73" i="34"/>
  <c r="AI48" i="34"/>
  <c r="AJ56" i="34"/>
  <c r="AV56" i="34" s="1"/>
  <c r="AJ192" i="34"/>
  <c r="AI104" i="34"/>
  <c r="AI124" i="34"/>
  <c r="AJ180" i="34"/>
  <c r="AQ180" i="34" s="1"/>
  <c r="AI196" i="34"/>
  <c r="AJ196" i="34"/>
  <c r="AT196" i="34" s="1"/>
  <c r="AJ165" i="34"/>
  <c r="AT165" i="34" s="1"/>
  <c r="AI168" i="34"/>
  <c r="AJ146" i="34"/>
  <c r="AV146" i="34" s="1"/>
  <c r="AI133" i="34"/>
  <c r="AI60" i="34"/>
  <c r="Y23" i="57" l="1"/>
  <c r="V28" i="34"/>
  <c r="V31" i="34"/>
  <c r="V30" i="34"/>
  <c r="V29" i="34"/>
  <c r="V27" i="34"/>
  <c r="V26" i="34"/>
  <c r="V25" i="34"/>
  <c r="V24" i="34"/>
  <c r="V23" i="34"/>
  <c r="V22" i="34"/>
  <c r="V21" i="34"/>
  <c r="V20" i="34"/>
  <c r="V19" i="34"/>
  <c r="V18" i="34"/>
  <c r="V213" i="34"/>
  <c r="V210" i="34"/>
  <c r="V207" i="34"/>
  <c r="V204" i="34"/>
  <c r="V202" i="34"/>
  <c r="V199" i="34"/>
  <c r="V196" i="34"/>
  <c r="V193" i="34"/>
  <c r="V190" i="34"/>
  <c r="V185" i="34"/>
  <c r="V184" i="34"/>
  <c r="V180" i="34"/>
  <c r="V176" i="34"/>
  <c r="V174" i="34"/>
  <c r="V171" i="34"/>
  <c r="V167" i="34"/>
  <c r="V164" i="34"/>
  <c r="V162" i="34"/>
  <c r="V158" i="34"/>
  <c r="V155" i="34"/>
  <c r="V153" i="34"/>
  <c r="V150" i="34"/>
  <c r="V147" i="34"/>
  <c r="V143" i="34"/>
  <c r="V140" i="34"/>
  <c r="V138" i="34"/>
  <c r="V135" i="34"/>
  <c r="V131" i="34"/>
  <c r="V128" i="34"/>
  <c r="V126" i="34"/>
  <c r="V122" i="34"/>
  <c r="V120" i="34"/>
  <c r="V116" i="34"/>
  <c r="V114" i="34"/>
  <c r="V111" i="34"/>
  <c r="V108" i="34"/>
  <c r="V106" i="34"/>
  <c r="V101" i="34"/>
  <c r="V98" i="34"/>
  <c r="V96" i="34"/>
  <c r="V92" i="34"/>
  <c r="V89" i="34"/>
  <c r="V86" i="34"/>
  <c r="V84" i="34"/>
  <c r="V81" i="34"/>
  <c r="V79" i="34"/>
  <c r="V75" i="34"/>
  <c r="V71" i="34"/>
  <c r="V68" i="34"/>
  <c r="V65" i="34"/>
  <c r="V63" i="34"/>
  <c r="V60" i="34"/>
  <c r="V58" i="34"/>
  <c r="V55" i="34"/>
  <c r="V52" i="34"/>
  <c r="V49" i="34"/>
  <c r="V46" i="34"/>
  <c r="V44" i="34"/>
  <c r="V42" i="34"/>
  <c r="V40" i="34"/>
  <c r="V38" i="34"/>
  <c r="V37" i="34"/>
  <c r="V35" i="34"/>
  <c r="V34" i="34"/>
  <c r="V33" i="34"/>
  <c r="V32" i="34"/>
  <c r="V212" i="34"/>
  <c r="V209" i="34"/>
  <c r="V206" i="34"/>
  <c r="V203" i="34"/>
  <c r="V200" i="34"/>
  <c r="V197" i="34"/>
  <c r="V194" i="34"/>
  <c r="V191" i="34"/>
  <c r="V188" i="34"/>
  <c r="V187" i="34"/>
  <c r="V182" i="34"/>
  <c r="V179" i="34"/>
  <c r="V177" i="34"/>
  <c r="V173" i="34"/>
  <c r="V170" i="34"/>
  <c r="V168" i="34"/>
  <c r="V165" i="34"/>
  <c r="V161" i="34"/>
  <c r="V159" i="34"/>
  <c r="V156" i="34"/>
  <c r="V152" i="34"/>
  <c r="V149" i="34"/>
  <c r="V146" i="34"/>
  <c r="V144" i="34"/>
  <c r="V141" i="34"/>
  <c r="V137" i="34"/>
  <c r="V134" i="34"/>
  <c r="V132" i="34"/>
  <c r="V129" i="34"/>
  <c r="V125" i="34"/>
  <c r="V123" i="34"/>
  <c r="V119" i="34"/>
  <c r="V117" i="34"/>
  <c r="V113" i="34"/>
  <c r="V110" i="34"/>
  <c r="V107" i="34"/>
  <c r="V104" i="34"/>
  <c r="V102" i="34"/>
  <c r="V99" i="34"/>
  <c r="V95" i="34"/>
  <c r="V93" i="34"/>
  <c r="V90" i="34"/>
  <c r="V87" i="34"/>
  <c r="V83" i="34"/>
  <c r="V80" i="34"/>
  <c r="V77" i="34"/>
  <c r="V74" i="34"/>
  <c r="V72" i="34"/>
  <c r="V69" i="34"/>
  <c r="V66" i="34"/>
  <c r="V62" i="34"/>
  <c r="V59" i="34"/>
  <c r="V56" i="34"/>
  <c r="V53" i="34"/>
  <c r="V50" i="34"/>
  <c r="V48" i="34"/>
  <c r="V45" i="34"/>
  <c r="V43" i="34"/>
  <c r="V41" i="34"/>
  <c r="V39" i="34"/>
  <c r="V36" i="34"/>
  <c r="V214" i="34"/>
  <c r="V211" i="34"/>
  <c r="V208" i="34"/>
  <c r="V205" i="34"/>
  <c r="V201" i="34"/>
  <c r="V198" i="34"/>
  <c r="V195" i="34"/>
  <c r="V192" i="34"/>
  <c r="V189" i="34"/>
  <c r="V186" i="34"/>
  <c r="V183" i="34"/>
  <c r="V181" i="34"/>
  <c r="V178" i="34"/>
  <c r="V175" i="34"/>
  <c r="V172" i="34"/>
  <c r="V169" i="34"/>
  <c r="V166" i="34"/>
  <c r="V163" i="34"/>
  <c r="V160" i="34"/>
  <c r="V157" i="34"/>
  <c r="V154" i="34"/>
  <c r="V151" i="34"/>
  <c r="V148" i="34"/>
  <c r="V145" i="34"/>
  <c r="V142" i="34"/>
  <c r="V139" i="34"/>
  <c r="V136" i="34"/>
  <c r="V133" i="34"/>
  <c r="V130" i="34"/>
  <c r="V127" i="34"/>
  <c r="V124" i="34"/>
  <c r="V121" i="34"/>
  <c r="V118" i="34"/>
  <c r="V115" i="34"/>
  <c r="V112" i="34"/>
  <c r="V109" i="34"/>
  <c r="V105" i="34"/>
  <c r="V103" i="34"/>
  <c r="V100" i="34"/>
  <c r="V97" i="34"/>
  <c r="V94" i="34"/>
  <c r="V91" i="34"/>
  <c r="V88" i="34"/>
  <c r="V85" i="34"/>
  <c r="V82" i="34"/>
  <c r="V78" i="34"/>
  <c r="V76" i="34"/>
  <c r="V73" i="34"/>
  <c r="V70" i="34"/>
  <c r="V67" i="34"/>
  <c r="V64" i="34"/>
  <c r="V61" i="34"/>
  <c r="V57" i="34"/>
  <c r="V54" i="34"/>
  <c r="V51" i="34"/>
  <c r="V47" i="34"/>
  <c r="V17" i="34"/>
  <c r="V215" i="34"/>
  <c r="V16" i="34"/>
  <c r="AJ71" i="34"/>
  <c r="AU71" i="34" s="1"/>
  <c r="AI75" i="34"/>
  <c r="AM75" i="34"/>
  <c r="AI79" i="34"/>
  <c r="AM79" i="34" s="1"/>
  <c r="AI83" i="34"/>
  <c r="AM83" i="34" s="1"/>
  <c r="AI87" i="34"/>
  <c r="AM87" i="34" s="1"/>
  <c r="AJ91" i="34"/>
  <c r="AU91" i="34" s="1"/>
  <c r="AI95" i="34"/>
  <c r="AM95" i="34" s="1"/>
  <c r="AI99" i="34"/>
  <c r="AM99" i="34"/>
  <c r="AI103" i="34"/>
  <c r="AM103" i="34" s="1"/>
  <c r="AI107" i="34"/>
  <c r="AM107" i="34" s="1"/>
  <c r="AJ111" i="34"/>
  <c r="AU111" i="34" s="1"/>
  <c r="AJ115" i="34"/>
  <c r="AV115" i="34" s="1"/>
  <c r="AI119" i="34"/>
  <c r="AM119" i="34" s="1"/>
  <c r="AJ123" i="34"/>
  <c r="AV123" i="34" s="1"/>
  <c r="AI127" i="34"/>
  <c r="AM127" i="34" s="1"/>
  <c r="AJ131" i="34"/>
  <c r="AV131" i="34" s="1"/>
  <c r="AI135" i="34"/>
  <c r="AM135" i="34" s="1"/>
  <c r="AJ139" i="34"/>
  <c r="AQ139" i="34" s="1"/>
  <c r="AJ143" i="34"/>
  <c r="AT143" i="34" s="1"/>
  <c r="AJ151" i="34"/>
  <c r="AQ151" i="34" s="1"/>
  <c r="AI155" i="34"/>
  <c r="AM155" i="34" s="1"/>
  <c r="AJ159" i="34"/>
  <c r="AT159" i="34" s="1"/>
  <c r="AI163" i="34"/>
  <c r="AM163" i="34"/>
  <c r="AJ167" i="34"/>
  <c r="AV167" i="34" s="1"/>
  <c r="AI171" i="34"/>
  <c r="AM171" i="34" s="1"/>
  <c r="AI175" i="34"/>
  <c r="AM175" i="34" s="1"/>
  <c r="AI179" i="34"/>
  <c r="AM179" i="34" s="1"/>
  <c r="AJ183" i="34"/>
  <c r="AV183" i="34" s="1"/>
  <c r="AJ187" i="34"/>
  <c r="AU187" i="34" s="1"/>
  <c r="AM187" i="34"/>
  <c r="AI195" i="34"/>
  <c r="AM195" i="34" s="1"/>
  <c r="AI199" i="34"/>
  <c r="AM199" i="34" s="1"/>
  <c r="AJ203" i="34"/>
  <c r="AU203" i="34" s="1"/>
  <c r="AJ207" i="34"/>
  <c r="AU207" i="34" s="1"/>
  <c r="AI211" i="34"/>
  <c r="AM211" i="34" s="1"/>
  <c r="AI215" i="34"/>
  <c r="AM215" i="34" s="1"/>
  <c r="AI72" i="34"/>
  <c r="AM72" i="34" s="1"/>
  <c r="AI76" i="34"/>
  <c r="AM76" i="34" s="1"/>
  <c r="AI80" i="34"/>
  <c r="AM80" i="34" s="1"/>
  <c r="AI84" i="34"/>
  <c r="AM84" i="34" s="1"/>
  <c r="AJ88" i="34"/>
  <c r="AQ88" i="34" s="1"/>
  <c r="AJ92" i="34"/>
  <c r="AV92" i="34" s="1"/>
  <c r="AI96" i="34"/>
  <c r="AM96" i="34" s="1"/>
  <c r="AJ104" i="34"/>
  <c r="AV104" i="34" s="1"/>
  <c r="AM104" i="34"/>
  <c r="AJ108" i="34"/>
  <c r="AN108" i="34" s="1"/>
  <c r="AI112" i="34"/>
  <c r="AM112" i="34"/>
  <c r="AJ116" i="34"/>
  <c r="AN116" i="34" s="1"/>
  <c r="AI120" i="34"/>
  <c r="AM120" i="34"/>
  <c r="AJ124" i="34"/>
  <c r="AT124" i="34" s="1"/>
  <c r="AM124" i="34"/>
  <c r="AI128" i="34"/>
  <c r="AM128" i="34"/>
  <c r="AJ144" i="34"/>
  <c r="AQ144" i="34" s="1"/>
  <c r="AI152" i="34"/>
  <c r="AM152" i="34" s="1"/>
  <c r="AJ156" i="34"/>
  <c r="AN156" i="34" s="1"/>
  <c r="AJ160" i="34"/>
  <c r="AV160" i="34" s="1"/>
  <c r="AJ164" i="34"/>
  <c r="AU164" i="34" s="1"/>
  <c r="AJ168" i="34"/>
  <c r="AU168" i="34" s="1"/>
  <c r="AM168" i="34"/>
  <c r="AI172" i="34"/>
  <c r="AM172" i="34"/>
  <c r="AI176" i="34"/>
  <c r="AM176" i="34"/>
  <c r="AJ188" i="34"/>
  <c r="AM188" i="34"/>
  <c r="AM192" i="34"/>
  <c r="AM196" i="34"/>
  <c r="AJ204" i="34"/>
  <c r="AQ204" i="34" s="1"/>
  <c r="AI212" i="34"/>
  <c r="AM212" i="34" s="1"/>
  <c r="AI144" i="34"/>
  <c r="AM144" i="34" s="1"/>
  <c r="AI180" i="34"/>
  <c r="AM180" i="34" s="1"/>
  <c r="AI92" i="34"/>
  <c r="AM92" i="34" s="1"/>
  <c r="AJ128" i="34"/>
  <c r="AQ128" i="34" s="1"/>
  <c r="AI108" i="34"/>
  <c r="AM108" i="34" s="1"/>
  <c r="AJ69" i="34"/>
  <c r="AN69" i="34" s="1"/>
  <c r="AM73" i="34"/>
  <c r="AJ77" i="34"/>
  <c r="AU77" i="34" s="1"/>
  <c r="AJ85" i="34"/>
  <c r="AN85" i="34" s="1"/>
  <c r="AJ89" i="34"/>
  <c r="AI93" i="34"/>
  <c r="AM93" i="34"/>
  <c r="AI101" i="34"/>
  <c r="AM101" i="34" s="1"/>
  <c r="AJ113" i="34"/>
  <c r="AT113" i="34" s="1"/>
  <c r="AI121" i="34"/>
  <c r="AM121" i="34"/>
  <c r="AI129" i="34"/>
  <c r="AM129" i="34" s="1"/>
  <c r="AJ133" i="34"/>
  <c r="AT133" i="34" s="1"/>
  <c r="AM133" i="34"/>
  <c r="AJ137" i="34"/>
  <c r="AU137" i="34" s="1"/>
  <c r="AJ141" i="34"/>
  <c r="AQ141" i="34" s="1"/>
  <c r="AJ145" i="34"/>
  <c r="AT145" i="34" s="1"/>
  <c r="AI149" i="34"/>
  <c r="AM149" i="34" s="1"/>
  <c r="AJ153" i="34"/>
  <c r="AN153" i="34" s="1"/>
  <c r="AI157" i="34"/>
  <c r="AM157" i="34" s="1"/>
  <c r="AI161" i="34"/>
  <c r="AM161" i="34" s="1"/>
  <c r="AI165" i="34"/>
  <c r="AM165" i="34" s="1"/>
  <c r="AJ169" i="34"/>
  <c r="AV169" i="34" s="1"/>
  <c r="AI173" i="34"/>
  <c r="AM173" i="34" s="1"/>
  <c r="AI177" i="34"/>
  <c r="AM177" i="34" s="1"/>
  <c r="AJ185" i="34"/>
  <c r="AU185" i="34" s="1"/>
  <c r="AJ193" i="34"/>
  <c r="AV193" i="34" s="1"/>
  <c r="AJ197" i="34"/>
  <c r="AV197" i="34" s="1"/>
  <c r="AJ201" i="34"/>
  <c r="AV201" i="34" s="1"/>
  <c r="AI205" i="34"/>
  <c r="AM205" i="34" s="1"/>
  <c r="AJ209" i="34"/>
  <c r="AV209" i="34" s="1"/>
  <c r="AI213" i="34"/>
  <c r="AM213" i="34" s="1"/>
  <c r="AI78" i="34"/>
  <c r="AM78" i="34"/>
  <c r="AI82" i="34"/>
  <c r="AM82" i="34" s="1"/>
  <c r="AJ86" i="34"/>
  <c r="AU86" i="34" s="1"/>
  <c r="AJ90" i="34"/>
  <c r="AV90" i="34" s="1"/>
  <c r="AI98" i="34"/>
  <c r="AM98" i="34" s="1"/>
  <c r="AI102" i="34"/>
  <c r="AM102" i="34" s="1"/>
  <c r="AI106" i="34"/>
  <c r="AM106" i="34" s="1"/>
  <c r="AJ110" i="34"/>
  <c r="AT110" i="34" s="1"/>
  <c r="AM110" i="34"/>
  <c r="AJ114" i="34"/>
  <c r="AT114" i="34" s="1"/>
  <c r="AI118" i="34"/>
  <c r="AM118" i="34" s="1"/>
  <c r="AI126" i="34"/>
  <c r="AM126" i="34"/>
  <c r="AI130" i="34"/>
  <c r="AM130" i="34"/>
  <c r="AI134" i="34"/>
  <c r="AM134" i="34"/>
  <c r="AI138" i="34"/>
  <c r="AM138" i="34"/>
  <c r="AI142" i="34"/>
  <c r="AM142" i="34"/>
  <c r="AI146" i="34"/>
  <c r="AM146" i="34"/>
  <c r="AI150" i="34"/>
  <c r="AM150" i="34"/>
  <c r="AI154" i="34"/>
  <c r="AM154" i="34"/>
  <c r="AJ162" i="34"/>
  <c r="AV162" i="34" s="1"/>
  <c r="AJ170" i="34"/>
  <c r="AT170" i="34" s="1"/>
  <c r="AJ174" i="34"/>
  <c r="AT174" i="34" s="1"/>
  <c r="AM174" i="34"/>
  <c r="AJ178" i="34"/>
  <c r="AN178" i="34" s="1"/>
  <c r="AI182" i="34"/>
  <c r="AM182" i="34" s="1"/>
  <c r="AJ190" i="34"/>
  <c r="AU190" i="34" s="1"/>
  <c r="AI198" i="34"/>
  <c r="AM198" i="34"/>
  <c r="AI202" i="34"/>
  <c r="AM202" i="34"/>
  <c r="AI206" i="34"/>
  <c r="AM206" i="34"/>
  <c r="AJ214" i="34"/>
  <c r="AQ214" i="34" s="1"/>
  <c r="AM214" i="34"/>
  <c r="AJ68" i="34"/>
  <c r="AT68" i="34" s="1"/>
  <c r="AJ29" i="34"/>
  <c r="AV29" i="34" s="1"/>
  <c r="AJ41" i="34"/>
  <c r="AN41" i="34" s="1"/>
  <c r="AJ53" i="34"/>
  <c r="AT53" i="34" s="1"/>
  <c r="AI65" i="34"/>
  <c r="AM65" i="34"/>
  <c r="BA36" i="34"/>
  <c r="AI26" i="34"/>
  <c r="AM26" i="34" s="1"/>
  <c r="AI30" i="34"/>
  <c r="AM30" i="34" s="1"/>
  <c r="AI34" i="34"/>
  <c r="AM34" i="34" s="1"/>
  <c r="AI38" i="34"/>
  <c r="AM38" i="34" s="1"/>
  <c r="AI42" i="34"/>
  <c r="AM42" i="34" s="1"/>
  <c r="AI46" i="34"/>
  <c r="AM46" i="34" s="1"/>
  <c r="AI54" i="34"/>
  <c r="AM54" i="34" s="1"/>
  <c r="AJ58" i="34"/>
  <c r="AT58" i="34" s="1"/>
  <c r="AJ62" i="34"/>
  <c r="AQ62" i="34" s="1"/>
  <c r="AI66" i="34"/>
  <c r="AM66" i="34" s="1"/>
  <c r="AI16" i="34"/>
  <c r="AM16" i="34" s="1"/>
  <c r="AJ17" i="34"/>
  <c r="AV17" i="34" s="1"/>
  <c r="AI18" i="34"/>
  <c r="AM18" i="34" s="1"/>
  <c r="AI19" i="34"/>
  <c r="AM19" i="34" s="1"/>
  <c r="AI20" i="34"/>
  <c r="AM20" i="34" s="1"/>
  <c r="AJ21" i="34"/>
  <c r="AU21" i="34" s="1"/>
  <c r="AI22" i="34"/>
  <c r="AM22" i="34" s="1"/>
  <c r="AI23" i="34"/>
  <c r="AM23" i="34" s="1"/>
  <c r="AI33" i="34"/>
  <c r="AM33" i="34" s="1"/>
  <c r="AJ57" i="34"/>
  <c r="AT57" i="34" s="1"/>
  <c r="AJ31" i="34"/>
  <c r="AU31" i="34" s="1"/>
  <c r="AI51" i="34"/>
  <c r="AM51" i="34" s="1"/>
  <c r="AI55" i="34"/>
  <c r="AM55" i="34" s="1"/>
  <c r="AI59" i="34"/>
  <c r="AM59" i="34" s="1"/>
  <c r="AI63" i="34"/>
  <c r="AM63" i="34" s="1"/>
  <c r="AJ25" i="34"/>
  <c r="AU25" i="34" s="1"/>
  <c r="AJ37" i="34"/>
  <c r="AU37" i="34" s="1"/>
  <c r="AJ45" i="34"/>
  <c r="AU45" i="34" s="1"/>
  <c r="AI49" i="34"/>
  <c r="AM49" i="34" s="1"/>
  <c r="AJ61" i="34"/>
  <c r="AU61" i="34" s="1"/>
  <c r="AJ24" i="34"/>
  <c r="AT24" i="34" s="1"/>
  <c r="AI32" i="34"/>
  <c r="AM32" i="34" s="1"/>
  <c r="AJ36" i="34"/>
  <c r="AU36" i="34" s="1"/>
  <c r="AJ40" i="34"/>
  <c r="AV40" i="34" s="1"/>
  <c r="AI44" i="34"/>
  <c r="AM44" i="34" s="1"/>
  <c r="AJ48" i="34"/>
  <c r="AU48" i="34" s="1"/>
  <c r="AM48" i="34"/>
  <c r="AI52" i="34"/>
  <c r="AM52" i="34" s="1"/>
  <c r="AI56" i="34"/>
  <c r="AM56" i="34" s="1"/>
  <c r="AJ60" i="34"/>
  <c r="AQ60" i="34" s="1"/>
  <c r="AM60" i="34"/>
  <c r="AI64" i="34"/>
  <c r="AM64" i="34" s="1"/>
  <c r="AJ22" i="34"/>
  <c r="AT22" i="34" s="1"/>
  <c r="AI21" i="34"/>
  <c r="AM21" i="34" s="1"/>
  <c r="AJ126" i="34"/>
  <c r="AU126" i="34" s="1"/>
  <c r="AJ78" i="34"/>
  <c r="AU78" i="34" s="1"/>
  <c r="AI170" i="34"/>
  <c r="AM170" i="34" s="1"/>
  <c r="AJ98" i="34"/>
  <c r="AT98" i="34" s="1"/>
  <c r="AJ102" i="34"/>
  <c r="AT102" i="34" s="1"/>
  <c r="AI162" i="34"/>
  <c r="AM162" i="34" s="1"/>
  <c r="AI62" i="34"/>
  <c r="AM62" i="34" s="1"/>
  <c r="AJ205" i="34"/>
  <c r="AQ205" i="34" s="1"/>
  <c r="AI178" i="34"/>
  <c r="AM178" i="34" s="1"/>
  <c r="AV88" i="34"/>
  <c r="AU116" i="34"/>
  <c r="AI143" i="34"/>
  <c r="AM143" i="34" s="1"/>
  <c r="AJ206" i="34"/>
  <c r="AT206" i="34" s="1"/>
  <c r="AJ51" i="34"/>
  <c r="AT51" i="34" s="1"/>
  <c r="AJ163" i="34"/>
  <c r="AT163" i="34" s="1"/>
  <c r="AJ155" i="34"/>
  <c r="AV155" i="34" s="1"/>
  <c r="AI88" i="34"/>
  <c r="AM88" i="34" s="1"/>
  <c r="AT108" i="34"/>
  <c r="AJ96" i="34"/>
  <c r="AT96" i="34" s="1"/>
  <c r="AJ202" i="34"/>
  <c r="AV202" i="34" s="1"/>
  <c r="AJ16" i="34"/>
  <c r="AU16" i="34" s="1"/>
  <c r="AI209" i="34"/>
  <c r="AM209" i="34" s="1"/>
  <c r="AJ112" i="34"/>
  <c r="AQ112" i="34" s="1"/>
  <c r="AU88" i="34"/>
  <c r="AJ120" i="34"/>
  <c r="AV120" i="34" s="1"/>
  <c r="AT88" i="34"/>
  <c r="AJ213" i="34"/>
  <c r="AN213" i="34" s="1"/>
  <c r="AS213" i="34" s="1"/>
  <c r="AR213" i="34" s="1"/>
  <c r="T213" i="34" s="1"/>
  <c r="X213" i="34" s="1"/>
  <c r="AI68" i="34"/>
  <c r="AM68" i="34" s="1"/>
  <c r="AI116" i="34"/>
  <c r="AM116" i="34" s="1"/>
  <c r="AJ18" i="34"/>
  <c r="AV18" i="34" s="1"/>
  <c r="BA185" i="34"/>
  <c r="AJ75" i="34"/>
  <c r="AU75" i="34" s="1"/>
  <c r="AI159" i="34"/>
  <c r="AM159" i="34" s="1"/>
  <c r="AI151" i="34"/>
  <c r="AM151" i="34" s="1"/>
  <c r="AI131" i="34"/>
  <c r="AM131" i="34" s="1"/>
  <c r="AJ173" i="34"/>
  <c r="AT173" i="34" s="1"/>
  <c r="AI201" i="34"/>
  <c r="AM201" i="34" s="1"/>
  <c r="BA167" i="34"/>
  <c r="AJ135" i="34"/>
  <c r="AV135" i="34" s="1"/>
  <c r="AJ87" i="34"/>
  <c r="AV87" i="34" s="1"/>
  <c r="AI185" i="34"/>
  <c r="AM185" i="34" s="1"/>
  <c r="AJ177" i="34"/>
  <c r="AT177" i="34" s="1"/>
  <c r="BA40" i="34"/>
  <c r="AI31" i="34"/>
  <c r="AM31" i="34" s="1"/>
  <c r="AU139" i="34"/>
  <c r="AJ59" i="34"/>
  <c r="AU59" i="34" s="1"/>
  <c r="AJ83" i="34"/>
  <c r="AQ83" i="34" s="1"/>
  <c r="AI139" i="34"/>
  <c r="AM139" i="34" s="1"/>
  <c r="BA25" i="34"/>
  <c r="AJ95" i="34"/>
  <c r="AV95" i="34" s="1"/>
  <c r="AJ63" i="34"/>
  <c r="AQ63" i="34" s="1"/>
  <c r="AJ19" i="34"/>
  <c r="AT19" i="34" s="1"/>
  <c r="AI17" i="34"/>
  <c r="AM17" i="34" s="1"/>
  <c r="AJ23" i="34"/>
  <c r="AT23" i="34" s="1"/>
  <c r="AJ20" i="34"/>
  <c r="AT20" i="34" s="1"/>
  <c r="AJ101" i="34"/>
  <c r="AN101" i="34" s="1"/>
  <c r="AP101" i="34" s="1"/>
  <c r="AO101" i="34" s="1"/>
  <c r="S101" i="34" s="1"/>
  <c r="W101" i="34" s="1"/>
  <c r="AI77" i="34"/>
  <c r="AM77" i="34" s="1"/>
  <c r="AJ121" i="34"/>
  <c r="AV121" i="34" s="1"/>
  <c r="AJ199" i="34"/>
  <c r="AV199" i="34" s="1"/>
  <c r="BA180" i="34"/>
  <c r="BA30" i="34"/>
  <c r="AJ195" i="34"/>
  <c r="AV195" i="34" s="1"/>
  <c r="AU133" i="34"/>
  <c r="AI113" i="34"/>
  <c r="AM113" i="34" s="1"/>
  <c r="AJ65" i="34"/>
  <c r="AV65" i="34" s="1"/>
  <c r="AI85" i="34"/>
  <c r="AM85" i="34" s="1"/>
  <c r="AI37" i="34"/>
  <c r="AM37" i="34" s="1"/>
  <c r="AJ157" i="34"/>
  <c r="AT157" i="34" s="1"/>
  <c r="AQ203" i="34"/>
  <c r="AJ93" i="34"/>
  <c r="AT93" i="34" s="1"/>
  <c r="AI141" i="34"/>
  <c r="AM141" i="34" s="1"/>
  <c r="AI89" i="34"/>
  <c r="AM89" i="34" s="1"/>
  <c r="AJ175" i="34"/>
  <c r="AU175" i="34" s="1"/>
  <c r="AI153" i="34"/>
  <c r="AM153" i="34" s="1"/>
  <c r="AJ161" i="34"/>
  <c r="AV161" i="34" s="1"/>
  <c r="AV153" i="34"/>
  <c r="AJ129" i="34"/>
  <c r="AV129" i="34" s="1"/>
  <c r="AI137" i="34"/>
  <c r="AM137" i="34" s="1"/>
  <c r="AJ211" i="34"/>
  <c r="AT211" i="34" s="1"/>
  <c r="AV114" i="34"/>
  <c r="AQ114" i="34"/>
  <c r="AJ138" i="34"/>
  <c r="AT138" i="34" s="1"/>
  <c r="AU114" i="34"/>
  <c r="AJ66" i="34"/>
  <c r="AQ66" i="34" s="1"/>
  <c r="AJ172" i="34"/>
  <c r="AU172" i="34" s="1"/>
  <c r="AJ34" i="34"/>
  <c r="AT34" i="34" s="1"/>
  <c r="AJ26" i="34"/>
  <c r="AQ26" i="34" s="1"/>
  <c r="AI114" i="34"/>
  <c r="AM114" i="34" s="1"/>
  <c r="AJ82" i="34"/>
  <c r="AU82" i="34" s="1"/>
  <c r="AJ106" i="34"/>
  <c r="AU106" i="34" s="1"/>
  <c r="AI86" i="34"/>
  <c r="AM86" i="34" s="1"/>
  <c r="AJ118" i="34"/>
  <c r="AN118" i="34" s="1"/>
  <c r="AI183" i="34"/>
  <c r="AM183" i="34" s="1"/>
  <c r="BA215" i="34"/>
  <c r="AU146" i="34"/>
  <c r="AN145" i="34"/>
  <c r="AP145" i="34" s="1"/>
  <c r="AO145" i="34" s="1"/>
  <c r="S145" i="34" s="1"/>
  <c r="W145" i="34" s="1"/>
  <c r="AI204" i="34"/>
  <c r="AM204" i="34" s="1"/>
  <c r="AI167" i="34"/>
  <c r="AM167" i="34" s="1"/>
  <c r="AJ99" i="34"/>
  <c r="AQ99" i="34" s="1"/>
  <c r="AI57" i="34"/>
  <c r="AM57" i="34" s="1"/>
  <c r="AV198" i="34"/>
  <c r="AN139" i="34"/>
  <c r="AS139" i="34" s="1"/>
  <c r="AR139" i="34" s="1"/>
  <c r="T139" i="34" s="1"/>
  <c r="X139" i="34" s="1"/>
  <c r="AI25" i="34"/>
  <c r="AM25" i="34" s="1"/>
  <c r="AI123" i="34"/>
  <c r="AM123" i="34" s="1"/>
  <c r="AJ176" i="34"/>
  <c r="AN176" i="34" s="1"/>
  <c r="AP176" i="34" s="1"/>
  <c r="AO176" i="34" s="1"/>
  <c r="S176" i="34" s="1"/>
  <c r="W176" i="34" s="1"/>
  <c r="AI41" i="34"/>
  <c r="AM41" i="34" s="1"/>
  <c r="AI111" i="34"/>
  <c r="AM111" i="34" s="1"/>
  <c r="AJ84" i="34"/>
  <c r="AT84" i="34" s="1"/>
  <c r="AJ182" i="34"/>
  <c r="AV182" i="34" s="1"/>
  <c r="AJ149" i="34"/>
  <c r="AU149" i="34" s="1"/>
  <c r="AI53" i="34"/>
  <c r="AM53" i="34" s="1"/>
  <c r="AI29" i="34"/>
  <c r="AM29" i="34" s="1"/>
  <c r="AI145" i="34"/>
  <c r="AM145" i="34" s="1"/>
  <c r="AJ76" i="34"/>
  <c r="AT76" i="34" s="1"/>
  <c r="AJ127" i="34"/>
  <c r="AT127" i="34" s="1"/>
  <c r="AJ103" i="34"/>
  <c r="AV103" i="34" s="1"/>
  <c r="AI197" i="34"/>
  <c r="AM197" i="34" s="1"/>
  <c r="AI91" i="34"/>
  <c r="AM91" i="34" s="1"/>
  <c r="AJ80" i="34"/>
  <c r="AT80" i="34" s="1"/>
  <c r="AJ119" i="34"/>
  <c r="AN119" i="34" s="1"/>
  <c r="AI115" i="34"/>
  <c r="AM115" i="34" s="1"/>
  <c r="AI160" i="34"/>
  <c r="AM160" i="34" s="1"/>
  <c r="AJ179" i="34"/>
  <c r="AT179" i="34" s="1"/>
  <c r="AJ134" i="34"/>
  <c r="AU134" i="34" s="1"/>
  <c r="AI45" i="34"/>
  <c r="AM45" i="34" s="1"/>
  <c r="AJ130" i="34"/>
  <c r="AT130" i="34" s="1"/>
  <c r="AJ107" i="34"/>
  <c r="AV107" i="34" s="1"/>
  <c r="AJ212" i="34"/>
  <c r="AQ212" i="34" s="1"/>
  <c r="AI193" i="34"/>
  <c r="AM193" i="34" s="1"/>
  <c r="AJ142" i="34"/>
  <c r="AU142" i="34" s="1"/>
  <c r="AJ186" i="34"/>
  <c r="AI186" i="34"/>
  <c r="AM186" i="34" s="1"/>
  <c r="AJ208" i="34"/>
  <c r="AU208" i="34" s="1"/>
  <c r="AI208" i="34"/>
  <c r="AM208" i="34" s="1"/>
  <c r="AJ27" i="34"/>
  <c r="AQ27" i="34" s="1"/>
  <c r="AI27" i="34"/>
  <c r="AM27" i="34" s="1"/>
  <c r="AJ39" i="34"/>
  <c r="AN39" i="34" s="1"/>
  <c r="AS39" i="34" s="1"/>
  <c r="AR39" i="34" s="1"/>
  <c r="T39" i="34" s="1"/>
  <c r="X39" i="34" s="1"/>
  <c r="AI39" i="34"/>
  <c r="AM39" i="34" s="1"/>
  <c r="AJ70" i="34"/>
  <c r="AQ70" i="34" s="1"/>
  <c r="AI70" i="34"/>
  <c r="AM70" i="34" s="1"/>
  <c r="AI74" i="34"/>
  <c r="AM74" i="34" s="1"/>
  <c r="AJ74" i="34"/>
  <c r="AQ74" i="34" s="1"/>
  <c r="AQ89" i="34"/>
  <c r="AV89" i="34"/>
  <c r="AN89" i="34"/>
  <c r="AX89" i="34" s="1"/>
  <c r="U89" i="34" s="1"/>
  <c r="Y89" i="34" s="1"/>
  <c r="AJ105" i="34"/>
  <c r="AV105" i="34" s="1"/>
  <c r="AI105" i="34"/>
  <c r="AM105" i="34" s="1"/>
  <c r="AI117" i="34"/>
  <c r="AM117" i="34" s="1"/>
  <c r="AJ117" i="34"/>
  <c r="AV117" i="34" s="1"/>
  <c r="AJ125" i="34"/>
  <c r="AI125" i="34"/>
  <c r="AM125" i="34" s="1"/>
  <c r="AJ136" i="34"/>
  <c r="AI136" i="34"/>
  <c r="AM136" i="34" s="1"/>
  <c r="AJ140" i="34"/>
  <c r="AT140" i="34" s="1"/>
  <c r="AI140" i="34"/>
  <c r="AM140" i="34" s="1"/>
  <c r="AJ147" i="34"/>
  <c r="AN147" i="34" s="1"/>
  <c r="AI147" i="34"/>
  <c r="AM147" i="34" s="1"/>
  <c r="AJ158" i="34"/>
  <c r="AV158" i="34" s="1"/>
  <c r="AI158" i="34"/>
  <c r="AM158" i="34" s="1"/>
  <c r="AI166" i="34"/>
  <c r="AM166" i="34" s="1"/>
  <c r="AJ166" i="34"/>
  <c r="AN166" i="34" s="1"/>
  <c r="AL166" i="34" s="1"/>
  <c r="CS166" i="34" s="1"/>
  <c r="AT192" i="34"/>
  <c r="AQ192" i="34"/>
  <c r="AN192" i="34"/>
  <c r="AS192" i="34" s="1"/>
  <c r="AU215" i="34"/>
  <c r="AT131" i="34"/>
  <c r="BA211" i="34"/>
  <c r="BA179" i="34"/>
  <c r="BA99" i="34"/>
  <c r="BA97" i="34"/>
  <c r="BA91" i="34"/>
  <c r="BA89" i="34"/>
  <c r="BA88" i="34"/>
  <c r="BA85" i="34"/>
  <c r="BA72" i="34"/>
  <c r="BA37" i="34"/>
  <c r="BA35" i="34"/>
  <c r="BA33" i="34"/>
  <c r="BA28" i="34"/>
  <c r="AT171" i="34"/>
  <c r="AQ171" i="34"/>
  <c r="AU198" i="34"/>
  <c r="AU171" i="34"/>
  <c r="AQ86" i="34"/>
  <c r="AV196" i="34"/>
  <c r="BA212" i="34"/>
  <c r="BA170" i="34"/>
  <c r="BA164" i="34"/>
  <c r="BA163" i="34"/>
  <c r="BA160" i="34"/>
  <c r="BA158" i="34"/>
  <c r="BA155" i="34"/>
  <c r="BA154" i="34"/>
  <c r="BA152" i="34"/>
  <c r="BA149" i="34"/>
  <c r="BA145" i="34"/>
  <c r="BA128" i="34"/>
  <c r="BA125" i="34"/>
  <c r="BA124" i="34"/>
  <c r="BA123" i="34"/>
  <c r="BA118" i="34"/>
  <c r="BA114" i="34"/>
  <c r="BA104" i="34"/>
  <c r="AU196" i="34"/>
  <c r="AT146" i="34"/>
  <c r="AT197" i="34"/>
  <c r="AT49" i="34"/>
  <c r="AQ196" i="34"/>
  <c r="AN180" i="34"/>
  <c r="AP180" i="34" s="1"/>
  <c r="AO180" i="34" s="1"/>
  <c r="S180" i="34" s="1"/>
  <c r="W180" i="34" s="1"/>
  <c r="AN165" i="34"/>
  <c r="AS165" i="34" s="1"/>
  <c r="AR165" i="34" s="1"/>
  <c r="T165" i="34" s="1"/>
  <c r="X165" i="34" s="1"/>
  <c r="AV32" i="34"/>
  <c r="AQ93" i="34"/>
  <c r="AN86" i="34"/>
  <c r="AL86" i="34" s="1"/>
  <c r="CS86" i="34" s="1"/>
  <c r="AV180" i="34"/>
  <c r="AI207" i="34"/>
  <c r="AM207" i="34" s="1"/>
  <c r="BA207" i="34"/>
  <c r="BA201" i="34"/>
  <c r="BA189" i="34"/>
  <c r="BA186" i="34"/>
  <c r="BA182" i="34"/>
  <c r="AU165" i="34"/>
  <c r="AT77" i="34"/>
  <c r="BA120" i="34"/>
  <c r="BA106" i="34"/>
  <c r="BA102" i="34"/>
  <c r="BA100" i="34"/>
  <c r="AI203" i="34"/>
  <c r="AM203" i="34" s="1"/>
  <c r="AQ213" i="34"/>
  <c r="AQ113" i="34"/>
  <c r="AU193" i="34"/>
  <c r="BA206" i="34"/>
  <c r="BA200" i="34"/>
  <c r="BA199" i="34"/>
  <c r="BA197" i="34"/>
  <c r="BA196" i="34"/>
  <c r="BA195" i="34"/>
  <c r="BA193" i="34"/>
  <c r="BA192" i="34"/>
  <c r="AI190" i="34"/>
  <c r="AM190" i="34" s="1"/>
  <c r="BA213" i="34"/>
  <c r="BA181" i="34"/>
  <c r="BA178" i="34"/>
  <c r="BA174" i="34"/>
  <c r="BA173" i="34"/>
  <c r="BA169" i="34"/>
  <c r="BA84" i="34"/>
  <c r="BA83" i="34"/>
  <c r="BA82" i="34"/>
  <c r="BA81" i="34"/>
  <c r="BA80" i="34"/>
  <c r="BA55" i="34"/>
  <c r="BA52" i="34"/>
  <c r="BA39" i="34"/>
  <c r="BA32" i="34"/>
  <c r="BA31" i="34"/>
  <c r="BA29" i="34"/>
  <c r="BA26" i="34"/>
  <c r="BA24" i="34"/>
  <c r="BA21" i="34"/>
  <c r="BA210" i="34"/>
  <c r="BA148" i="34"/>
  <c r="BA141" i="34"/>
  <c r="BA138" i="34"/>
  <c r="BA135" i="34"/>
  <c r="BA130" i="34"/>
  <c r="AJ152" i="34"/>
  <c r="AV152" i="34" s="1"/>
  <c r="AN146" i="34"/>
  <c r="AN215" i="34"/>
  <c r="AT215" i="34"/>
  <c r="AU56" i="34"/>
  <c r="AQ98" i="34"/>
  <c r="AV215" i="34"/>
  <c r="AI181" i="34"/>
  <c r="AM181" i="34" s="1"/>
  <c r="AJ181" i="34"/>
  <c r="AI189" i="34"/>
  <c r="AM189" i="34" s="1"/>
  <c r="AJ189" i="34"/>
  <c r="AN189" i="34" s="1"/>
  <c r="AI191" i="34"/>
  <c r="AM191" i="34" s="1"/>
  <c r="AJ191" i="34"/>
  <c r="AV165" i="34"/>
  <c r="AQ146" i="34"/>
  <c r="AN113" i="34"/>
  <c r="BA165" i="34"/>
  <c r="BA113" i="34"/>
  <c r="BA111" i="34"/>
  <c r="BA105" i="34"/>
  <c r="BA103" i="34"/>
  <c r="BA101" i="34"/>
  <c r="BA209" i="34"/>
  <c r="BA208" i="34"/>
  <c r="BA187" i="34"/>
  <c r="BA183" i="34"/>
  <c r="BA147" i="34"/>
  <c r="BA142" i="34"/>
  <c r="AI156" i="34"/>
  <c r="AM156" i="34" s="1"/>
  <c r="AI90" i="34"/>
  <c r="AM90" i="34" s="1"/>
  <c r="BA214" i="34"/>
  <c r="BA205" i="34"/>
  <c r="BA177" i="34"/>
  <c r="BA162" i="34"/>
  <c r="BA161" i="34"/>
  <c r="BA159" i="34"/>
  <c r="BA132" i="34"/>
  <c r="BA131" i="34"/>
  <c r="BA129" i="34"/>
  <c r="BA127" i="34"/>
  <c r="BA93" i="34"/>
  <c r="BA87" i="34"/>
  <c r="BA86" i="34"/>
  <c r="BA78" i="34"/>
  <c r="BA74" i="34"/>
  <c r="BA73" i="34"/>
  <c r="BA71" i="34"/>
  <c r="BA62" i="34"/>
  <c r="AN214" i="34"/>
  <c r="AQ32" i="34"/>
  <c r="AV49" i="34"/>
  <c r="AJ64" i="34"/>
  <c r="AN64" i="34" s="1"/>
  <c r="AT56" i="34"/>
  <c r="AI36" i="34"/>
  <c r="AM36" i="34" s="1"/>
  <c r="AQ56" i="34"/>
  <c r="BA61" i="34"/>
  <c r="BA57" i="34"/>
  <c r="BA56" i="34"/>
  <c r="BA54" i="34"/>
  <c r="BA48" i="34"/>
  <c r="AJ33" i="34"/>
  <c r="AN33" i="34" s="1"/>
  <c r="AJ46" i="34"/>
  <c r="AJ42" i="34"/>
  <c r="AV42" i="34" s="1"/>
  <c r="AJ52" i="34"/>
  <c r="AT52" i="34" s="1"/>
  <c r="AU32" i="34"/>
  <c r="AJ79" i="34"/>
  <c r="AU79" i="34" s="1"/>
  <c r="AT54" i="34"/>
  <c r="AQ49" i="34"/>
  <c r="AT71" i="34"/>
  <c r="AJ72" i="34"/>
  <c r="AU72" i="34" s="1"/>
  <c r="AT75" i="34"/>
  <c r="AJ30" i="34"/>
  <c r="AN30" i="34" s="1"/>
  <c r="AJ28" i="34"/>
  <c r="AN28" i="34" s="1"/>
  <c r="AI28" i="34"/>
  <c r="AM28" i="34" s="1"/>
  <c r="AJ44" i="34"/>
  <c r="AQ44" i="34" s="1"/>
  <c r="BA50" i="34"/>
  <c r="BA49" i="34"/>
  <c r="AI35" i="34"/>
  <c r="AM35" i="34" s="1"/>
  <c r="AJ38" i="34"/>
  <c r="AU38" i="34" s="1"/>
  <c r="AI67" i="34"/>
  <c r="AM67" i="34" s="1"/>
  <c r="AJ67" i="34"/>
  <c r="AI71" i="34"/>
  <c r="AM71" i="34" s="1"/>
  <c r="AN32" i="34"/>
  <c r="AP32" i="34" s="1"/>
  <c r="AO32" i="34" s="1"/>
  <c r="S32" i="34" s="1"/>
  <c r="W32" i="34" s="1"/>
  <c r="AV71" i="34"/>
  <c r="AQ71" i="34"/>
  <c r="AI40" i="34"/>
  <c r="AM40" i="34" s="1"/>
  <c r="AI24" i="34"/>
  <c r="AM24" i="34" s="1"/>
  <c r="AJ35" i="34"/>
  <c r="BA44" i="34"/>
  <c r="AI58" i="34"/>
  <c r="AM58" i="34" s="1"/>
  <c r="AI61" i="34"/>
  <c r="AM61" i="34" s="1"/>
  <c r="AJ55" i="34"/>
  <c r="AN55" i="34" s="1"/>
  <c r="AI69" i="34"/>
  <c r="AM69" i="34" s="1"/>
  <c r="AJ73" i="34"/>
  <c r="AN73" i="34" s="1"/>
  <c r="BA76" i="34"/>
  <c r="BA75" i="34"/>
  <c r="BA45" i="34"/>
  <c r="BA38" i="34"/>
  <c r="BA69" i="34"/>
  <c r="BA65" i="34"/>
  <c r="BA64" i="34"/>
  <c r="BA63" i="34"/>
  <c r="BA58" i="34"/>
  <c r="BA18" i="34"/>
  <c r="BA17" i="34"/>
  <c r="BA16" i="34"/>
  <c r="AQ198" i="34"/>
  <c r="AN198" i="34"/>
  <c r="AP198" i="34" s="1"/>
  <c r="AO198" i="34" s="1"/>
  <c r="S198" i="34" s="1"/>
  <c r="W198" i="34" s="1"/>
  <c r="AQ96" i="34"/>
  <c r="AT180" i="34"/>
  <c r="AU180" i="34"/>
  <c r="AT167" i="34"/>
  <c r="BA204" i="34"/>
  <c r="BA188" i="34"/>
  <c r="BA176" i="34"/>
  <c r="BA166" i="34"/>
  <c r="BA157" i="34"/>
  <c r="BA156" i="34"/>
  <c r="BA144" i="34"/>
  <c r="BA143" i="34"/>
  <c r="BA134" i="34"/>
  <c r="BA96" i="34"/>
  <c r="BA95" i="34"/>
  <c r="BA77" i="34"/>
  <c r="BA194" i="34"/>
  <c r="BA191" i="34"/>
  <c r="BA190" i="34"/>
  <c r="BA172" i="34"/>
  <c r="BA171" i="34"/>
  <c r="BA153" i="34"/>
  <c r="BA151" i="34"/>
  <c r="BA150" i="34"/>
  <c r="BA146" i="34"/>
  <c r="BA139" i="34"/>
  <c r="BA137" i="34"/>
  <c r="BA136" i="34"/>
  <c r="BA117" i="34"/>
  <c r="BA116" i="34"/>
  <c r="BA115" i="34"/>
  <c r="BA110" i="34"/>
  <c r="BA109" i="34"/>
  <c r="BA108" i="34"/>
  <c r="BA107" i="34"/>
  <c r="AN49" i="34"/>
  <c r="AN54" i="34"/>
  <c r="AX54" i="34" s="1"/>
  <c r="U54" i="34" s="1"/>
  <c r="Y54" i="34" s="1"/>
  <c r="AN71" i="34"/>
  <c r="AL71" i="34" s="1"/>
  <c r="CS71" i="34" s="1"/>
  <c r="AN88" i="34"/>
  <c r="BA92" i="34"/>
  <c r="BA70" i="34"/>
  <c r="BA68" i="34"/>
  <c r="BA23" i="34"/>
  <c r="BA22" i="34"/>
  <c r="AN114" i="34"/>
  <c r="AN201" i="34"/>
  <c r="AL201" i="34" s="1"/>
  <c r="CS201" i="34" s="1"/>
  <c r="BA90" i="34"/>
  <c r="BA67" i="34"/>
  <c r="BA66" i="34"/>
  <c r="BA47" i="34"/>
  <c r="BA46" i="34"/>
  <c r="BA34" i="34"/>
  <c r="AN56" i="34"/>
  <c r="AL56" i="34" s="1"/>
  <c r="CS56" i="34" s="1"/>
  <c r="AN136" i="34"/>
  <c r="AL136" i="34" s="1"/>
  <c r="CS136" i="34" s="1"/>
  <c r="AN171" i="34"/>
  <c r="AP171" i="34" s="1"/>
  <c r="AO171" i="34" s="1"/>
  <c r="S171" i="34" s="1"/>
  <c r="W171" i="34" s="1"/>
  <c r="AJ150" i="34"/>
  <c r="AN150" i="34" s="1"/>
  <c r="AI164" i="34"/>
  <c r="AM164" i="34" s="1"/>
  <c r="AI169" i="34"/>
  <c r="AM169" i="34" s="1"/>
  <c r="AQ58" i="34"/>
  <c r="AN188" i="34"/>
  <c r="AJ184" i="34"/>
  <c r="AI184" i="34"/>
  <c r="AM184" i="34" s="1"/>
  <c r="AQ202" i="34"/>
  <c r="AU202" i="34"/>
  <c r="AQ77" i="34"/>
  <c r="AV145" i="34"/>
  <c r="AV192" i="34"/>
  <c r="AU192" i="34"/>
  <c r="AT112" i="34"/>
  <c r="AJ43" i="34"/>
  <c r="AI43" i="34"/>
  <c r="AM43" i="34" s="1"/>
  <c r="AI81" i="34"/>
  <c r="AM81" i="34" s="1"/>
  <c r="AJ81" i="34"/>
  <c r="AI97" i="34"/>
  <c r="AM97" i="34" s="1"/>
  <c r="AJ97" i="34"/>
  <c r="AJ109" i="34"/>
  <c r="AI109" i="34"/>
  <c r="AM109" i="34" s="1"/>
  <c r="AU115" i="34"/>
  <c r="AI132" i="34"/>
  <c r="AM132" i="34" s="1"/>
  <c r="AJ132" i="34"/>
  <c r="AI148" i="34"/>
  <c r="AM148" i="34" s="1"/>
  <c r="AJ148" i="34"/>
  <c r="AJ194" i="34"/>
  <c r="AI194" i="34"/>
  <c r="AM194" i="34" s="1"/>
  <c r="AI200" i="34"/>
  <c r="AM200" i="34" s="1"/>
  <c r="AJ200" i="34"/>
  <c r="AJ210" i="34"/>
  <c r="AI210" i="34"/>
  <c r="AM210" i="34" s="1"/>
  <c r="AQ197" i="34"/>
  <c r="AQ165" i="34"/>
  <c r="AU96" i="34"/>
  <c r="AN197" i="34"/>
  <c r="AN58" i="34"/>
  <c r="AN96" i="34"/>
  <c r="AJ154" i="34"/>
  <c r="AU156" i="34"/>
  <c r="AU92" i="34"/>
  <c r="AT199" i="34"/>
  <c r="AQ199" i="34"/>
  <c r="AR168" i="34"/>
  <c r="T168" i="34" s="1"/>
  <c r="X168" i="34" s="1"/>
  <c r="AJ100" i="34"/>
  <c r="AI100" i="34"/>
  <c r="AM100" i="34" s="1"/>
  <c r="AN111" i="34"/>
  <c r="AI122" i="34"/>
  <c r="AM122" i="34" s="1"/>
  <c r="AJ122" i="34"/>
  <c r="J13" i="34"/>
  <c r="AV96" i="34"/>
  <c r="AU197" i="34"/>
  <c r="AR192" i="34"/>
  <c r="T192" i="34" s="1"/>
  <c r="X192" i="34" s="1"/>
  <c r="AU54" i="34"/>
  <c r="AV54" i="34"/>
  <c r="AN196" i="34"/>
  <c r="BA203" i="34"/>
  <c r="AN202" i="34"/>
  <c r="AI47" i="34"/>
  <c r="AM47" i="34" s="1"/>
  <c r="AJ47" i="34"/>
  <c r="AJ50" i="34"/>
  <c r="AI50" i="34"/>
  <c r="AM50" i="34" s="1"/>
  <c r="AT60" i="34"/>
  <c r="AJ94" i="34"/>
  <c r="AI94" i="34"/>
  <c r="AM94" i="34" s="1"/>
  <c r="BA175" i="34"/>
  <c r="BA122" i="34"/>
  <c r="BA20" i="34"/>
  <c r="BA19" i="34"/>
  <c r="BA184" i="34"/>
  <c r="BA140" i="34"/>
  <c r="BA133" i="34"/>
  <c r="BA112" i="34"/>
  <c r="BA98" i="34"/>
  <c r="BA94" i="34"/>
  <c r="BA60" i="34"/>
  <c r="BA59" i="34"/>
  <c r="BA53" i="34"/>
  <c r="BA51" i="34"/>
  <c r="BA41" i="34"/>
  <c r="BA202" i="34"/>
  <c r="BA198" i="34"/>
  <c r="BA168" i="34"/>
  <c r="BA126" i="34"/>
  <c r="BA121" i="34"/>
  <c r="BA119" i="34"/>
  <c r="BA79" i="34"/>
  <c r="BA43" i="34"/>
  <c r="BA42" i="34"/>
  <c r="BA27" i="34"/>
  <c r="AQ174" i="34" l="1"/>
  <c r="AN45" i="34"/>
  <c r="AT176" i="34"/>
  <c r="AQ41" i="34"/>
  <c r="AU41" i="34"/>
  <c r="AN155" i="34"/>
  <c r="AN174" i="34"/>
  <c r="AN115" i="34"/>
  <c r="AL115" i="34" s="1"/>
  <c r="CS115" i="34" s="1"/>
  <c r="AQ57" i="34"/>
  <c r="AN48" i="34"/>
  <c r="AL48" i="34" s="1"/>
  <c r="CS48" i="34" s="1"/>
  <c r="AV170" i="34"/>
  <c r="AU174" i="34"/>
  <c r="AT160" i="34"/>
  <c r="AV174" i="34"/>
  <c r="AT208" i="34"/>
  <c r="AN168" i="34"/>
  <c r="AS168" i="34" s="1"/>
  <c r="AU121" i="34"/>
  <c r="AQ24" i="34"/>
  <c r="AN19" i="34"/>
  <c r="AX19" i="34" s="1"/>
  <c r="U19" i="34" s="1"/>
  <c r="Y19" i="34" s="1"/>
  <c r="AN24" i="34"/>
  <c r="AS24" i="34" s="1"/>
  <c r="AR24" i="34" s="1"/>
  <c r="T24" i="34" s="1"/>
  <c r="X24" i="34" s="1"/>
  <c r="AU17" i="34"/>
  <c r="X37" i="52"/>
  <c r="X41" i="52"/>
  <c r="X45" i="52"/>
  <c r="W39" i="52"/>
  <c r="W43" i="52"/>
  <c r="V37" i="52"/>
  <c r="V41" i="52"/>
  <c r="V45" i="52"/>
  <c r="U39" i="52"/>
  <c r="U43" i="52"/>
  <c r="T37" i="52"/>
  <c r="T41" i="52"/>
  <c r="T45" i="52"/>
  <c r="S39" i="52"/>
  <c r="S43" i="52"/>
  <c r="R37" i="52"/>
  <c r="R41" i="52"/>
  <c r="R45" i="52"/>
  <c r="Q39" i="52"/>
  <c r="Q43" i="52"/>
  <c r="P37" i="52"/>
  <c r="P41" i="52"/>
  <c r="P45" i="52"/>
  <c r="O39" i="52"/>
  <c r="O43" i="52"/>
  <c r="N37" i="52"/>
  <c r="N41" i="52"/>
  <c r="N45" i="52"/>
  <c r="M39" i="52"/>
  <c r="M43" i="52"/>
  <c r="L37" i="52"/>
  <c r="L41" i="52"/>
  <c r="L45" i="52"/>
  <c r="K39" i="52"/>
  <c r="K43" i="52"/>
  <c r="J37" i="52"/>
  <c r="J41" i="52"/>
  <c r="J45" i="52"/>
  <c r="I39" i="52"/>
  <c r="I43" i="52"/>
  <c r="H37" i="52"/>
  <c r="H41" i="52"/>
  <c r="H45" i="52"/>
  <c r="G39" i="52"/>
  <c r="G43" i="52"/>
  <c r="F37" i="52"/>
  <c r="F41" i="52"/>
  <c r="F45" i="52"/>
  <c r="C39" i="52"/>
  <c r="C43" i="52"/>
  <c r="B37" i="52"/>
  <c r="B41" i="52"/>
  <c r="B45" i="52"/>
  <c r="G44" i="52"/>
  <c r="F42" i="52"/>
  <c r="C40" i="52"/>
  <c r="B38" i="52"/>
  <c r="B36" i="52"/>
  <c r="W42" i="52"/>
  <c r="U38" i="52"/>
  <c r="U36" i="52"/>
  <c r="S42" i="52"/>
  <c r="R40" i="52"/>
  <c r="Q42" i="52"/>
  <c r="P44" i="52"/>
  <c r="O36" i="52"/>
  <c r="M38" i="52"/>
  <c r="L40" i="52"/>
  <c r="K42" i="52"/>
  <c r="J44" i="52"/>
  <c r="I36" i="52"/>
  <c r="G38" i="52"/>
  <c r="F40" i="52"/>
  <c r="C42" i="52"/>
  <c r="B44" i="52"/>
  <c r="X38" i="52"/>
  <c r="X42" i="52"/>
  <c r="X36" i="52"/>
  <c r="W40" i="52"/>
  <c r="W44" i="52"/>
  <c r="V38" i="52"/>
  <c r="V42" i="52"/>
  <c r="V36" i="52"/>
  <c r="U40" i="52"/>
  <c r="U44" i="52"/>
  <c r="T38" i="52"/>
  <c r="T42" i="52"/>
  <c r="T36" i="52"/>
  <c r="S40" i="52"/>
  <c r="S44" i="52"/>
  <c r="R38" i="52"/>
  <c r="R42" i="52"/>
  <c r="R36" i="52"/>
  <c r="Q40" i="52"/>
  <c r="Q44" i="52"/>
  <c r="P38" i="52"/>
  <c r="P42" i="52"/>
  <c r="P36" i="52"/>
  <c r="O40" i="52"/>
  <c r="O44" i="52"/>
  <c r="N38" i="52"/>
  <c r="N42" i="52"/>
  <c r="N36" i="52"/>
  <c r="M40" i="52"/>
  <c r="M44" i="52"/>
  <c r="L38" i="52"/>
  <c r="L42" i="52"/>
  <c r="L36" i="52"/>
  <c r="K40" i="52"/>
  <c r="K44" i="52"/>
  <c r="J38" i="52"/>
  <c r="J42" i="52"/>
  <c r="J36" i="52"/>
  <c r="I40" i="52"/>
  <c r="I44" i="52"/>
  <c r="H38" i="52"/>
  <c r="H42" i="52"/>
  <c r="H36" i="52"/>
  <c r="G40" i="52"/>
  <c r="F38" i="52"/>
  <c r="F36" i="52"/>
  <c r="C44" i="52"/>
  <c r="B42" i="52"/>
  <c r="W36" i="52"/>
  <c r="V44" i="52"/>
  <c r="T40" i="52"/>
  <c r="S38" i="52"/>
  <c r="R44" i="52"/>
  <c r="Q36" i="52"/>
  <c r="O38" i="52"/>
  <c r="N40" i="52"/>
  <c r="M42" i="52"/>
  <c r="L44" i="52"/>
  <c r="K38" i="52"/>
  <c r="J40" i="52"/>
  <c r="I42" i="52"/>
  <c r="H44" i="52"/>
  <c r="G36" i="52"/>
  <c r="C38" i="52"/>
  <c r="B40" i="52"/>
  <c r="X39" i="52"/>
  <c r="X43" i="52"/>
  <c r="W37" i="52"/>
  <c r="W41" i="52"/>
  <c r="W45" i="52"/>
  <c r="V39" i="52"/>
  <c r="V43" i="52"/>
  <c r="U37" i="52"/>
  <c r="U41" i="52"/>
  <c r="U45" i="52"/>
  <c r="T39" i="52"/>
  <c r="T43" i="52"/>
  <c r="S37" i="52"/>
  <c r="S41" i="52"/>
  <c r="S45" i="52"/>
  <c r="R39" i="52"/>
  <c r="R43" i="52"/>
  <c r="Q37" i="52"/>
  <c r="Q41" i="52"/>
  <c r="Q45" i="52"/>
  <c r="P39" i="52"/>
  <c r="P43" i="52"/>
  <c r="O37" i="52"/>
  <c r="O41" i="52"/>
  <c r="O45" i="52"/>
  <c r="N39" i="52"/>
  <c r="N43" i="52"/>
  <c r="M37" i="52"/>
  <c r="M41" i="52"/>
  <c r="M45" i="52"/>
  <c r="L39" i="52"/>
  <c r="L43" i="52"/>
  <c r="K37" i="52"/>
  <c r="K41" i="52"/>
  <c r="K45" i="52"/>
  <c r="J39" i="52"/>
  <c r="J43" i="52"/>
  <c r="I37" i="52"/>
  <c r="I41" i="52"/>
  <c r="I45" i="52"/>
  <c r="H39" i="52"/>
  <c r="H43" i="52"/>
  <c r="G37" i="52"/>
  <c r="G41" i="52"/>
  <c r="G45" i="52"/>
  <c r="F39" i="52"/>
  <c r="F43" i="52"/>
  <c r="C37" i="52"/>
  <c r="C41" i="52"/>
  <c r="C45" i="52"/>
  <c r="B39" i="52"/>
  <c r="B43" i="52"/>
  <c r="X40" i="52"/>
  <c r="X44" i="52"/>
  <c r="W38" i="52"/>
  <c r="V40" i="52"/>
  <c r="U42" i="52"/>
  <c r="T44" i="52"/>
  <c r="S36" i="52"/>
  <c r="Q38" i="52"/>
  <c r="P40" i="52"/>
  <c r="O42" i="52"/>
  <c r="N44" i="52"/>
  <c r="M36" i="52"/>
  <c r="K36" i="52"/>
  <c r="I38" i="52"/>
  <c r="H40" i="52"/>
  <c r="G42" i="52"/>
  <c r="F44" i="52"/>
  <c r="C36" i="52"/>
  <c r="AV61" i="34"/>
  <c r="AN183" i="34"/>
  <c r="AX183" i="34" s="1"/>
  <c r="U183" i="34" s="1"/>
  <c r="Y183" i="34" s="1"/>
  <c r="AN127" i="34"/>
  <c r="AP127" i="34" s="1"/>
  <c r="AO127" i="34" s="1"/>
  <c r="S127" i="34" s="1"/>
  <c r="W127" i="34" s="1"/>
  <c r="AQ104" i="34"/>
  <c r="AQ157" i="34"/>
  <c r="AT147" i="34"/>
  <c r="AV124" i="34"/>
  <c r="AU144" i="34"/>
  <c r="AQ161" i="34"/>
  <c r="AQ101" i="34"/>
  <c r="AQ183" i="34"/>
  <c r="AN128" i="34"/>
  <c r="AP128" i="34" s="1"/>
  <c r="AO128" i="34" s="1"/>
  <c r="S128" i="34" s="1"/>
  <c r="W128" i="34" s="1"/>
  <c r="AN161" i="34"/>
  <c r="AX161" i="34" s="1"/>
  <c r="U161" i="34" s="1"/>
  <c r="Y161" i="34" s="1"/>
  <c r="AT204" i="34"/>
  <c r="AV208" i="34"/>
  <c r="AU204" i="34"/>
  <c r="AN204" i="34"/>
  <c r="AL204" i="34" s="1"/>
  <c r="CS204" i="34" s="1"/>
  <c r="AV204" i="34"/>
  <c r="AT205" i="34"/>
  <c r="AN205" i="34"/>
  <c r="AX205" i="34" s="1"/>
  <c r="U205" i="34" s="1"/>
  <c r="Y205" i="34" s="1"/>
  <c r="AU211" i="34"/>
  <c r="AN170" i="34"/>
  <c r="AS170" i="34" s="1"/>
  <c r="AR170" i="34" s="1"/>
  <c r="T170" i="34" s="1"/>
  <c r="X170" i="34" s="1"/>
  <c r="AN206" i="34"/>
  <c r="AL206" i="34" s="1"/>
  <c r="CS206" i="34" s="1"/>
  <c r="AU206" i="34"/>
  <c r="AU205" i="34"/>
  <c r="AN185" i="34"/>
  <c r="AL185" i="34" s="1"/>
  <c r="CS185" i="34" s="1"/>
  <c r="AT203" i="34"/>
  <c r="AV206" i="34"/>
  <c r="AQ169" i="34"/>
  <c r="AU167" i="34"/>
  <c r="AV205" i="34"/>
  <c r="AT202" i="34"/>
  <c r="AQ206" i="34"/>
  <c r="AN203" i="34"/>
  <c r="AS203" i="34" s="1"/>
  <c r="AR203" i="34" s="1"/>
  <c r="T203" i="34" s="1"/>
  <c r="X203" i="34" s="1"/>
  <c r="AU113" i="34"/>
  <c r="AQ164" i="34"/>
  <c r="AQ133" i="34"/>
  <c r="AV203" i="34"/>
  <c r="AV133" i="34"/>
  <c r="AT116" i="34"/>
  <c r="AV213" i="34"/>
  <c r="AT164" i="34"/>
  <c r="AV187" i="34"/>
  <c r="AQ145" i="34"/>
  <c r="AT187" i="34"/>
  <c r="AQ172" i="34"/>
  <c r="AU201" i="34"/>
  <c r="AT213" i="34"/>
  <c r="AN164" i="34"/>
  <c r="AP164" i="34" s="1"/>
  <c r="AO164" i="34" s="1"/>
  <c r="S164" i="34" s="1"/>
  <c r="W164" i="34" s="1"/>
  <c r="AQ187" i="34"/>
  <c r="AV113" i="34"/>
  <c r="AQ201" i="34"/>
  <c r="AN133" i="34"/>
  <c r="AP133" i="34" s="1"/>
  <c r="AO133" i="34" s="1"/>
  <c r="S133" i="34" s="1"/>
  <c r="W133" i="34" s="1"/>
  <c r="AN112" i="34"/>
  <c r="AL112" i="34" s="1"/>
  <c r="CS112" i="34" s="1"/>
  <c r="AV164" i="34"/>
  <c r="AT201" i="34"/>
  <c r="AU213" i="34"/>
  <c r="AN172" i="34"/>
  <c r="AP172" i="34" s="1"/>
  <c r="AO172" i="34" s="1"/>
  <c r="S172" i="34" s="1"/>
  <c r="W172" i="34" s="1"/>
  <c r="AU145" i="34"/>
  <c r="AQ190" i="34"/>
  <c r="AN187" i="34"/>
  <c r="AL187" i="34" s="1"/>
  <c r="CS187" i="34" s="1"/>
  <c r="AT111" i="34"/>
  <c r="AV68" i="34"/>
  <c r="AV110" i="34"/>
  <c r="AQ195" i="34"/>
  <c r="AQ111" i="34"/>
  <c r="AN90" i="34"/>
  <c r="AP90" i="34" s="1"/>
  <c r="AO90" i="34" s="1"/>
  <c r="S90" i="34" s="1"/>
  <c r="W90" i="34" s="1"/>
  <c r="AN175" i="34"/>
  <c r="AS175" i="34" s="1"/>
  <c r="AR175" i="34" s="1"/>
  <c r="T175" i="34" s="1"/>
  <c r="X175" i="34" s="1"/>
  <c r="AV137" i="34"/>
  <c r="AU153" i="34"/>
  <c r="AU214" i="34"/>
  <c r="AU209" i="34"/>
  <c r="AT209" i="34"/>
  <c r="AL145" i="34"/>
  <c r="CS145" i="34" s="1"/>
  <c r="AL192" i="34"/>
  <c r="CS192" i="34" s="1"/>
  <c r="AU169" i="34"/>
  <c r="AN159" i="34"/>
  <c r="AS159" i="34" s="1"/>
  <c r="AR159" i="34" s="1"/>
  <c r="T159" i="34" s="1"/>
  <c r="X159" i="34" s="1"/>
  <c r="AN162" i="34"/>
  <c r="AX162" i="34" s="1"/>
  <c r="U162" i="34" s="1"/>
  <c r="Y162" i="34" s="1"/>
  <c r="AN68" i="34"/>
  <c r="AS68" i="34" s="1"/>
  <c r="AQ193" i="34"/>
  <c r="AU143" i="34"/>
  <c r="AQ110" i="34"/>
  <c r="AT135" i="34"/>
  <c r="AT137" i="34"/>
  <c r="AN209" i="34"/>
  <c r="AP209" i="34" s="1"/>
  <c r="AO209" i="34" s="1"/>
  <c r="S209" i="34" s="1"/>
  <c r="W209" i="34" s="1"/>
  <c r="AV111" i="34"/>
  <c r="AQ156" i="34"/>
  <c r="AX198" i="34"/>
  <c r="U198" i="34" s="1"/>
  <c r="Y198" i="34" s="1"/>
  <c r="AN193" i="34"/>
  <c r="AS193" i="34" s="1"/>
  <c r="AR193" i="34" s="1"/>
  <c r="T193" i="34" s="1"/>
  <c r="X193" i="34" s="1"/>
  <c r="AT121" i="34"/>
  <c r="AS155" i="34"/>
  <c r="AR155" i="34" s="1"/>
  <c r="T155" i="34" s="1"/>
  <c r="X155" i="34" s="1"/>
  <c r="AN120" i="34"/>
  <c r="AL120" i="34" s="1"/>
  <c r="CS120" i="34" s="1"/>
  <c r="AQ143" i="34"/>
  <c r="AT193" i="34"/>
  <c r="AQ120" i="34"/>
  <c r="AN169" i="34"/>
  <c r="AL169" i="34" s="1"/>
  <c r="CS169" i="34" s="1"/>
  <c r="AN143" i="34"/>
  <c r="AS143" i="34" s="1"/>
  <c r="AR143" i="34" s="1"/>
  <c r="T143" i="34" s="1"/>
  <c r="X143" i="34" s="1"/>
  <c r="AQ137" i="34"/>
  <c r="AQ209" i="34"/>
  <c r="AS153" i="34"/>
  <c r="AP153" i="34"/>
  <c r="AO153" i="34" s="1"/>
  <c r="S153" i="34" s="1"/>
  <c r="W153" i="34" s="1"/>
  <c r="AX153" i="34"/>
  <c r="U153" i="34" s="1"/>
  <c r="Y153" i="34" s="1"/>
  <c r="AL153" i="34"/>
  <c r="CS153" i="34" s="1"/>
  <c r="AN131" i="34"/>
  <c r="AL131" i="34" s="1"/>
  <c r="CS131" i="34" s="1"/>
  <c r="AU170" i="34"/>
  <c r="AN135" i="34"/>
  <c r="AS135" i="34" s="1"/>
  <c r="AR135" i="34" s="1"/>
  <c r="T135" i="34" s="1"/>
  <c r="X135" i="34" s="1"/>
  <c r="AU160" i="34"/>
  <c r="AT115" i="34"/>
  <c r="AQ135" i="34"/>
  <c r="AQ170" i="34"/>
  <c r="AV151" i="34"/>
  <c r="AT151" i="34"/>
  <c r="AV141" i="34"/>
  <c r="AN126" i="34"/>
  <c r="AX126" i="34" s="1"/>
  <c r="U126" i="34" s="1"/>
  <c r="Y126" i="34" s="1"/>
  <c r="AT169" i="34"/>
  <c r="AT104" i="34"/>
  <c r="AQ31" i="34"/>
  <c r="AV156" i="34"/>
  <c r="AV126" i="34"/>
  <c r="AV77" i="34"/>
  <c r="AQ119" i="34"/>
  <c r="AN151" i="34"/>
  <c r="AX151" i="34" s="1"/>
  <c r="U151" i="34" s="1"/>
  <c r="Y151" i="34" s="1"/>
  <c r="AN137" i="34"/>
  <c r="AL137" i="34" s="1"/>
  <c r="CS137" i="34" s="1"/>
  <c r="AN110" i="34"/>
  <c r="AX110" i="34" s="1"/>
  <c r="U110" i="34" s="1"/>
  <c r="Y110" i="34" s="1"/>
  <c r="AU124" i="34"/>
  <c r="AQ124" i="34"/>
  <c r="AU68" i="34"/>
  <c r="AU39" i="34"/>
  <c r="AN31" i="34"/>
  <c r="AL31" i="34" s="1"/>
  <c r="CS31" i="34" s="1"/>
  <c r="AU131" i="34"/>
  <c r="AN144" i="34"/>
  <c r="AL144" i="34" s="1"/>
  <c r="CS144" i="34" s="1"/>
  <c r="AV98" i="34"/>
  <c r="AT126" i="34"/>
  <c r="AN124" i="34"/>
  <c r="AL124" i="34" s="1"/>
  <c r="CS124" i="34" s="1"/>
  <c r="AU110" i="34"/>
  <c r="AT101" i="34"/>
  <c r="AQ160" i="34"/>
  <c r="AU135" i="34"/>
  <c r="AQ90" i="34"/>
  <c r="AU90" i="34"/>
  <c r="AQ155" i="34"/>
  <c r="AQ51" i="34"/>
  <c r="AT90" i="34"/>
  <c r="AN98" i="34"/>
  <c r="AS98" i="34" s="1"/>
  <c r="AR98" i="34" s="1"/>
  <c r="T98" i="34" s="1"/>
  <c r="X98" i="34" s="1"/>
  <c r="AN104" i="34"/>
  <c r="AX104" i="34" s="1"/>
  <c r="U104" i="34" s="1"/>
  <c r="Y104" i="34" s="1"/>
  <c r="AQ126" i="34"/>
  <c r="AN29" i="34"/>
  <c r="AX29" i="34" s="1"/>
  <c r="U29" i="34" s="1"/>
  <c r="Y29" i="34" s="1"/>
  <c r="AQ82" i="34"/>
  <c r="AN160" i="34"/>
  <c r="AL160" i="34" s="1"/>
  <c r="CS160" i="34" s="1"/>
  <c r="AT61" i="34"/>
  <c r="AN141" i="34"/>
  <c r="AU141" i="34"/>
  <c r="AQ118" i="34"/>
  <c r="AP115" i="34"/>
  <c r="AO115" i="34" s="1"/>
  <c r="S115" i="34" s="1"/>
  <c r="W115" i="34" s="1"/>
  <c r="AU104" i="34"/>
  <c r="AT156" i="34"/>
  <c r="AQ115" i="34"/>
  <c r="AN77" i="34"/>
  <c r="AX77" i="34" s="1"/>
  <c r="U77" i="34" s="1"/>
  <c r="Y77" i="34" s="1"/>
  <c r="AX115" i="34"/>
  <c r="U115" i="34" s="1"/>
  <c r="Y115" i="34" s="1"/>
  <c r="AQ162" i="34"/>
  <c r="AT162" i="34"/>
  <c r="AQ68" i="34"/>
  <c r="AQ91" i="34"/>
  <c r="AQ131" i="34"/>
  <c r="AU162" i="34"/>
  <c r="AV159" i="34"/>
  <c r="AQ159" i="34"/>
  <c r="AT120" i="34"/>
  <c r="AV144" i="34"/>
  <c r="AT144" i="34"/>
  <c r="AU159" i="34"/>
  <c r="AU120" i="34"/>
  <c r="AT155" i="34"/>
  <c r="AT141" i="34"/>
  <c r="AV143" i="34"/>
  <c r="AU151" i="34"/>
  <c r="AS85" i="34"/>
  <c r="AR85" i="34" s="1"/>
  <c r="T85" i="34" s="1"/>
  <c r="X85" i="34" s="1"/>
  <c r="AL85" i="34"/>
  <c r="CS85" i="34" s="1"/>
  <c r="AX85" i="34"/>
  <c r="U85" i="34" s="1"/>
  <c r="Y85" i="34" s="1"/>
  <c r="AP85" i="34"/>
  <c r="AO85" i="34" s="1"/>
  <c r="S85" i="34" s="1"/>
  <c r="W85" i="34" s="1"/>
  <c r="AU29" i="34"/>
  <c r="AQ85" i="34"/>
  <c r="AU85" i="34"/>
  <c r="AV85" i="34"/>
  <c r="AV31" i="34"/>
  <c r="AN40" i="34"/>
  <c r="AX40" i="34" s="1"/>
  <c r="U40" i="34" s="1"/>
  <c r="Y40" i="34" s="1"/>
  <c r="AN91" i="34"/>
  <c r="AP91" i="34" s="1"/>
  <c r="AO91" i="34" s="1"/>
  <c r="S91" i="34" s="1"/>
  <c r="W91" i="34" s="1"/>
  <c r="AT91" i="34"/>
  <c r="AT31" i="34"/>
  <c r="AV91" i="34"/>
  <c r="AT85" i="34"/>
  <c r="AV57" i="34"/>
  <c r="AT29" i="34"/>
  <c r="AV24" i="34"/>
  <c r="AU24" i="34"/>
  <c r="AQ20" i="34"/>
  <c r="AT45" i="34"/>
  <c r="AQ29" i="34"/>
  <c r="AN21" i="34"/>
  <c r="AS21" i="34" s="1"/>
  <c r="AR21" i="34" s="1"/>
  <c r="T21" i="34" s="1"/>
  <c r="X21" i="34" s="1"/>
  <c r="AN61" i="34"/>
  <c r="AS61" i="34" s="1"/>
  <c r="AR61" i="34" s="1"/>
  <c r="T61" i="34" s="1"/>
  <c r="X61" i="34" s="1"/>
  <c r="AQ61" i="34"/>
  <c r="AV37" i="34"/>
  <c r="AV21" i="34"/>
  <c r="AT21" i="34"/>
  <c r="AU40" i="34"/>
  <c r="AV45" i="34"/>
  <c r="AQ45" i="34"/>
  <c r="AQ21" i="34"/>
  <c r="AT17" i="34"/>
  <c r="AP192" i="34"/>
  <c r="AO192" i="34" s="1"/>
  <c r="S192" i="34" s="1"/>
  <c r="W192" i="34" s="1"/>
  <c r="AQ92" i="34"/>
  <c r="AN25" i="34"/>
  <c r="AL25" i="34" s="1"/>
  <c r="CS25" i="34" s="1"/>
  <c r="CT25" i="34" s="1"/>
  <c r="AN207" i="34"/>
  <c r="AP207" i="34" s="1"/>
  <c r="AO207" i="34" s="1"/>
  <c r="S207" i="34" s="1"/>
  <c r="W207" i="34" s="1"/>
  <c r="AT92" i="34"/>
  <c r="AQ123" i="34"/>
  <c r="AN212" i="34"/>
  <c r="AX212" i="34" s="1"/>
  <c r="U212" i="34" s="1"/>
  <c r="Y212" i="34" s="1"/>
  <c r="AT36" i="34"/>
  <c r="AQ185" i="34"/>
  <c r="AU163" i="34"/>
  <c r="AT86" i="34"/>
  <c r="AV86" i="34"/>
  <c r="AQ25" i="34"/>
  <c r="AV25" i="34"/>
  <c r="AQ168" i="34"/>
  <c r="AQ207" i="34"/>
  <c r="AT207" i="34"/>
  <c r="AV207" i="34"/>
  <c r="AN92" i="34"/>
  <c r="AS92" i="34" s="1"/>
  <c r="AR92" i="34" s="1"/>
  <c r="T92" i="34" s="1"/>
  <c r="X92" i="34" s="1"/>
  <c r="AT185" i="34"/>
  <c r="AQ108" i="34"/>
  <c r="AU18" i="34"/>
  <c r="AN157" i="34"/>
  <c r="AL157" i="34" s="1"/>
  <c r="CS157" i="34" s="1"/>
  <c r="AN123" i="34"/>
  <c r="AX123" i="34" s="1"/>
  <c r="U123" i="34" s="1"/>
  <c r="Y123" i="34" s="1"/>
  <c r="AP166" i="34"/>
  <c r="AO166" i="34" s="1"/>
  <c r="S166" i="34" s="1"/>
  <c r="W166" i="34" s="1"/>
  <c r="AV212" i="34"/>
  <c r="AQ167" i="34"/>
  <c r="AN167" i="34"/>
  <c r="AP167" i="34" s="1"/>
  <c r="AO167" i="34" s="1"/>
  <c r="S167" i="34" s="1"/>
  <c r="W167" i="34" s="1"/>
  <c r="AN163" i="34"/>
  <c r="AV163" i="34"/>
  <c r="AQ117" i="34"/>
  <c r="AT128" i="34"/>
  <c r="AV128" i="34"/>
  <c r="AU128" i="34"/>
  <c r="AT25" i="34"/>
  <c r="AN190" i="34"/>
  <c r="AS190" i="34" s="1"/>
  <c r="AR190" i="34" s="1"/>
  <c r="T190" i="34" s="1"/>
  <c r="X190" i="34" s="1"/>
  <c r="AU101" i="34"/>
  <c r="AU123" i="34"/>
  <c r="AQ36" i="34"/>
  <c r="AV185" i="34"/>
  <c r="AU157" i="34"/>
  <c r="AQ163" i="34"/>
  <c r="AV168" i="34"/>
  <c r="AT168" i="34"/>
  <c r="AV190" i="34"/>
  <c r="AT190" i="34"/>
  <c r="AT123" i="34"/>
  <c r="AT139" i="34"/>
  <c r="AV139" i="34"/>
  <c r="AR153" i="34"/>
  <c r="T153" i="34" s="1"/>
  <c r="X153" i="34" s="1"/>
  <c r="AQ178" i="34"/>
  <c r="AU178" i="34"/>
  <c r="AT178" i="34"/>
  <c r="AV178" i="34"/>
  <c r="AV116" i="34"/>
  <c r="AQ116" i="34"/>
  <c r="AU108" i="34"/>
  <c r="AV108" i="34"/>
  <c r="AU183" i="34"/>
  <c r="AT183" i="34"/>
  <c r="AL168" i="34"/>
  <c r="CS168" i="34" s="1"/>
  <c r="AN179" i="34"/>
  <c r="AS179" i="34" s="1"/>
  <c r="AR179" i="34" s="1"/>
  <c r="T179" i="34" s="1"/>
  <c r="X179" i="34" s="1"/>
  <c r="AX192" i="34"/>
  <c r="U192" i="34" s="1"/>
  <c r="Y192" i="34" s="1"/>
  <c r="AX168" i="34"/>
  <c r="U168" i="34" s="1"/>
  <c r="Y168" i="34" s="1"/>
  <c r="AV214" i="34"/>
  <c r="AT214" i="34"/>
  <c r="AU89" i="34"/>
  <c r="AT89" i="34"/>
  <c r="AT69" i="34"/>
  <c r="AU69" i="34"/>
  <c r="AQ69" i="34"/>
  <c r="AV69" i="34"/>
  <c r="AQ188" i="34"/>
  <c r="AU188" i="34"/>
  <c r="AV188" i="34"/>
  <c r="AT188" i="34"/>
  <c r="AU119" i="34"/>
  <c r="AT153" i="34"/>
  <c r="AQ153" i="34"/>
  <c r="AS69" i="34"/>
  <c r="AX69" i="34"/>
  <c r="AP69" i="34"/>
  <c r="AO69" i="34" s="1"/>
  <c r="S69" i="34" s="1"/>
  <c r="W69" i="34" s="1"/>
  <c r="AU60" i="34"/>
  <c r="AV62" i="34"/>
  <c r="AV58" i="34"/>
  <c r="AU57" i="34"/>
  <c r="AU58" i="34"/>
  <c r="AN57" i="34"/>
  <c r="AP57" i="34" s="1"/>
  <c r="AO57" i="34" s="1"/>
  <c r="S57" i="34" s="1"/>
  <c r="W57" i="34" s="1"/>
  <c r="AN60" i="34"/>
  <c r="AS60" i="34" s="1"/>
  <c r="AR60" i="34" s="1"/>
  <c r="T60" i="34" s="1"/>
  <c r="X60" i="34" s="1"/>
  <c r="AU53" i="34"/>
  <c r="AQ37" i="34"/>
  <c r="AN17" i="34"/>
  <c r="AL17" i="34" s="1"/>
  <c r="CS17" i="34" s="1"/>
  <c r="AN36" i="34"/>
  <c r="AX36" i="34" s="1"/>
  <c r="U36" i="34" s="1"/>
  <c r="Y36" i="34" s="1"/>
  <c r="AV101" i="34"/>
  <c r="AQ17" i="34"/>
  <c r="AQ23" i="34"/>
  <c r="AN53" i="34"/>
  <c r="AX53" i="34" s="1"/>
  <c r="U53" i="34" s="1"/>
  <c r="Y53" i="34" s="1"/>
  <c r="AN42" i="34"/>
  <c r="AX42" i="34" s="1"/>
  <c r="U42" i="34" s="1"/>
  <c r="Y42" i="34" s="1"/>
  <c r="AN37" i="34"/>
  <c r="AX37" i="34" s="1"/>
  <c r="U37" i="34" s="1"/>
  <c r="Y37" i="34" s="1"/>
  <c r="AT37" i="34"/>
  <c r="AU102" i="34"/>
  <c r="AN102" i="34"/>
  <c r="AL102" i="34" s="1"/>
  <c r="CS102" i="34" s="1"/>
  <c r="AQ102" i="34"/>
  <c r="AV102" i="34"/>
  <c r="AV60" i="34"/>
  <c r="AT106" i="34"/>
  <c r="AV36" i="34"/>
  <c r="AU98" i="34"/>
  <c r="AV53" i="34"/>
  <c r="AQ53" i="34"/>
  <c r="AU62" i="34"/>
  <c r="AT48" i="34"/>
  <c r="AQ48" i="34"/>
  <c r="AT40" i="34"/>
  <c r="AT62" i="34"/>
  <c r="AN23" i="34"/>
  <c r="AS23" i="34" s="1"/>
  <c r="AR23" i="34" s="1"/>
  <c r="T23" i="34" s="1"/>
  <c r="X23" i="34" s="1"/>
  <c r="AT41" i="34"/>
  <c r="AV41" i="34"/>
  <c r="AV48" i="34"/>
  <c r="AN62" i="34"/>
  <c r="AP62" i="34" s="1"/>
  <c r="AO62" i="34" s="1"/>
  <c r="S62" i="34" s="1"/>
  <c r="W62" i="34" s="1"/>
  <c r="AU23" i="34"/>
  <c r="AQ40" i="34"/>
  <c r="AP56" i="34"/>
  <c r="AO56" i="34" s="1"/>
  <c r="S56" i="34" s="1"/>
  <c r="W56" i="34" s="1"/>
  <c r="AV23" i="34"/>
  <c r="AN78" i="34"/>
  <c r="AS78" i="34" s="1"/>
  <c r="AR78" i="34" s="1"/>
  <c r="T78" i="34" s="1"/>
  <c r="X78" i="34" s="1"/>
  <c r="AU19" i="34"/>
  <c r="AQ19" i="34"/>
  <c r="AV19" i="34"/>
  <c r="AQ78" i="34"/>
  <c r="AT59" i="34"/>
  <c r="AT103" i="34"/>
  <c r="AU22" i="34"/>
  <c r="AQ87" i="34"/>
  <c r="AN22" i="34"/>
  <c r="AL22" i="34" s="1"/>
  <c r="CS22" i="34" s="1"/>
  <c r="CT22" i="34" s="1"/>
  <c r="AT78" i="34"/>
  <c r="AN87" i="34"/>
  <c r="AL87" i="34" s="1"/>
  <c r="CS87" i="34" s="1"/>
  <c r="AT66" i="34"/>
  <c r="AV22" i="34"/>
  <c r="AN103" i="34"/>
  <c r="AL103" i="34" s="1"/>
  <c r="CS103" i="34" s="1"/>
  <c r="AT87" i="34"/>
  <c r="AQ22" i="34"/>
  <c r="AV78" i="34"/>
  <c r="AQ59" i="34"/>
  <c r="AQ121" i="34"/>
  <c r="AV16" i="34"/>
  <c r="AV83" i="34"/>
  <c r="AV130" i="34"/>
  <c r="AN130" i="34"/>
  <c r="AS130" i="34" s="1"/>
  <c r="AR130" i="34" s="1"/>
  <c r="T130" i="34" s="1"/>
  <c r="X130" i="34" s="1"/>
  <c r="AV173" i="34"/>
  <c r="AN84" i="34"/>
  <c r="AP84" i="34" s="1"/>
  <c r="AO84" i="34" s="1"/>
  <c r="S84" i="34" s="1"/>
  <c r="W84" i="34" s="1"/>
  <c r="AV172" i="34"/>
  <c r="AT18" i="34"/>
  <c r="AN16" i="34"/>
  <c r="AL16" i="34" s="1"/>
  <c r="AN173" i="34"/>
  <c r="AL173" i="34" s="1"/>
  <c r="CS173" i="34" s="1"/>
  <c r="AN83" i="34"/>
  <c r="AS83" i="34" s="1"/>
  <c r="AR83" i="34" s="1"/>
  <c r="T83" i="34" s="1"/>
  <c r="X83" i="34" s="1"/>
  <c r="AQ16" i="34"/>
  <c r="AQ158" i="34"/>
  <c r="AU173" i="34"/>
  <c r="AV51" i="34"/>
  <c r="AQ18" i="34"/>
  <c r="AL101" i="34"/>
  <c r="CS101" i="34" s="1"/>
  <c r="AT118" i="34"/>
  <c r="AQ127" i="34"/>
  <c r="AN65" i="34"/>
  <c r="AL65" i="34" s="1"/>
  <c r="CS65" i="34" s="1"/>
  <c r="AN51" i="34"/>
  <c r="AL51" i="34" s="1"/>
  <c r="CS51" i="34" s="1"/>
  <c r="AT16" i="34"/>
  <c r="AP165" i="34"/>
  <c r="AO165" i="34" s="1"/>
  <c r="S165" i="34" s="1"/>
  <c r="W165" i="34" s="1"/>
  <c r="AN18" i="34"/>
  <c r="AS18" i="34" s="1"/>
  <c r="AR18" i="34" s="1"/>
  <c r="T18" i="34" s="1"/>
  <c r="X18" i="34" s="1"/>
  <c r="AV20" i="34"/>
  <c r="AT65" i="34"/>
  <c r="AN20" i="34"/>
  <c r="AS20" i="34" s="1"/>
  <c r="AR20" i="34" s="1"/>
  <c r="T20" i="34" s="1"/>
  <c r="X20" i="34" s="1"/>
  <c r="AQ103" i="34"/>
  <c r="AU103" i="34"/>
  <c r="AQ173" i="34"/>
  <c r="AU51" i="34"/>
  <c r="AU87" i="34"/>
  <c r="AU179" i="34"/>
  <c r="AU155" i="34"/>
  <c r="AU112" i="34"/>
  <c r="AV112" i="34"/>
  <c r="AL118" i="34"/>
  <c r="CS118" i="34" s="1"/>
  <c r="AS118" i="34"/>
  <c r="AR118" i="34" s="1"/>
  <c r="T118" i="34" s="1"/>
  <c r="X118" i="34" s="1"/>
  <c r="AX118" i="34"/>
  <c r="U118" i="34" s="1"/>
  <c r="Y118" i="34" s="1"/>
  <c r="AU199" i="34"/>
  <c r="AN27" i="34"/>
  <c r="AL27" i="34" s="1"/>
  <c r="CS27" i="34" s="1"/>
  <c r="AV76" i="34"/>
  <c r="AX175" i="34"/>
  <c r="U175" i="34" s="1"/>
  <c r="Y175" i="34" s="1"/>
  <c r="AT70" i="34"/>
  <c r="AN75" i="34"/>
  <c r="AX75" i="34" s="1"/>
  <c r="U75" i="34" s="1"/>
  <c r="Y75" i="34" s="1"/>
  <c r="AQ175" i="34"/>
  <c r="AT161" i="34"/>
  <c r="AU161" i="34"/>
  <c r="AN177" i="34"/>
  <c r="AP177" i="34" s="1"/>
  <c r="AO177" i="34" s="1"/>
  <c r="S177" i="34" s="1"/>
  <c r="W177" i="34" s="1"/>
  <c r="AQ177" i="34"/>
  <c r="AU95" i="34"/>
  <c r="AU83" i="34"/>
  <c r="AN152" i="34"/>
  <c r="AS152" i="34" s="1"/>
  <c r="AR152" i="34" s="1"/>
  <c r="T152" i="34" s="1"/>
  <c r="X152" i="34" s="1"/>
  <c r="AV38" i="34"/>
  <c r="AN199" i="34"/>
  <c r="AX199" i="34" s="1"/>
  <c r="U199" i="34" s="1"/>
  <c r="Y199" i="34" s="1"/>
  <c r="AL165" i="34"/>
  <c r="CS165" i="34" s="1"/>
  <c r="AX155" i="34"/>
  <c r="U155" i="34" s="1"/>
  <c r="Y155" i="34" s="1"/>
  <c r="AN82" i="34"/>
  <c r="AX82" i="34" s="1"/>
  <c r="U82" i="34" s="1"/>
  <c r="Y82" i="34" s="1"/>
  <c r="AU65" i="34"/>
  <c r="AX56" i="34"/>
  <c r="U56" i="34" s="1"/>
  <c r="Y56" i="34" s="1"/>
  <c r="AT172" i="34"/>
  <c r="AV79" i="34"/>
  <c r="AT83" i="34"/>
  <c r="AQ95" i="34"/>
  <c r="AU70" i="34"/>
  <c r="AQ34" i="34"/>
  <c r="AQ75" i="34"/>
  <c r="AV75" i="34"/>
  <c r="AV175" i="34"/>
  <c r="AU107" i="34"/>
  <c r="AU80" i="34"/>
  <c r="AU177" i="34"/>
  <c r="AV82" i="34"/>
  <c r="AX179" i="34"/>
  <c r="U179" i="34" s="1"/>
  <c r="Y179" i="34" s="1"/>
  <c r="AQ80" i="34"/>
  <c r="AU118" i="34"/>
  <c r="AT82" i="34"/>
  <c r="AQ65" i="34"/>
  <c r="AT95" i="34"/>
  <c r="AN121" i="34"/>
  <c r="AP121" i="34" s="1"/>
  <c r="AO121" i="34" s="1"/>
  <c r="S121" i="34" s="1"/>
  <c r="W121" i="34" s="1"/>
  <c r="AX180" i="34"/>
  <c r="U180" i="34" s="1"/>
  <c r="Y180" i="34" s="1"/>
  <c r="AX165" i="34"/>
  <c r="U165" i="34" s="1"/>
  <c r="Y165" i="34" s="1"/>
  <c r="AU20" i="34"/>
  <c r="AN34" i="34"/>
  <c r="AS34" i="34" s="1"/>
  <c r="AR34" i="34" s="1"/>
  <c r="T34" i="34" s="1"/>
  <c r="X34" i="34" s="1"/>
  <c r="AN95" i="34"/>
  <c r="AX95" i="34" s="1"/>
  <c r="U95" i="34" s="1"/>
  <c r="Y95" i="34" s="1"/>
  <c r="AT63" i="34"/>
  <c r="AV34" i="34"/>
  <c r="AV118" i="34"/>
  <c r="AT175" i="34"/>
  <c r="AV177" i="34"/>
  <c r="AV63" i="34"/>
  <c r="AN66" i="34"/>
  <c r="AP66" i="34" s="1"/>
  <c r="AO66" i="34" s="1"/>
  <c r="S66" i="34" s="1"/>
  <c r="W66" i="34" s="1"/>
  <c r="U69" i="34"/>
  <c r="Y69" i="34" s="1"/>
  <c r="AN59" i="34"/>
  <c r="AL59" i="34" s="1"/>
  <c r="CS59" i="34" s="1"/>
  <c r="T68" i="34"/>
  <c r="X68" i="34" s="1"/>
  <c r="AV70" i="34"/>
  <c r="AU34" i="34"/>
  <c r="AQ129" i="34"/>
  <c r="AT129" i="34"/>
  <c r="AN63" i="34"/>
  <c r="AL63" i="34" s="1"/>
  <c r="CS63" i="34" s="1"/>
  <c r="AU129" i="34"/>
  <c r="AP118" i="34"/>
  <c r="AO118" i="34" s="1"/>
  <c r="S118" i="34" s="1"/>
  <c r="W118" i="34" s="1"/>
  <c r="AT107" i="34"/>
  <c r="AQ130" i="34"/>
  <c r="AN93" i="34"/>
  <c r="AP93" i="34" s="1"/>
  <c r="AO93" i="34" s="1"/>
  <c r="S93" i="34" s="1"/>
  <c r="W93" i="34" s="1"/>
  <c r="AN107" i="34"/>
  <c r="AP107" i="34" s="1"/>
  <c r="AO107" i="34" s="1"/>
  <c r="S107" i="34" s="1"/>
  <c r="W107" i="34" s="1"/>
  <c r="AN70" i="34"/>
  <c r="AS70" i="34" s="1"/>
  <c r="AR70" i="34" s="1"/>
  <c r="T70" i="34" s="1"/>
  <c r="X70" i="34" s="1"/>
  <c r="AV59" i="34"/>
  <c r="AU63" i="34"/>
  <c r="AV26" i="34"/>
  <c r="AN129" i="34"/>
  <c r="AP129" i="34" s="1"/>
  <c r="AO129" i="34" s="1"/>
  <c r="S129" i="34" s="1"/>
  <c r="W129" i="34" s="1"/>
  <c r="AQ84" i="34"/>
  <c r="AU84" i="34"/>
  <c r="AU130" i="34"/>
  <c r="AV84" i="34"/>
  <c r="AS19" i="34"/>
  <c r="AR19" i="34" s="1"/>
  <c r="T19" i="34" s="1"/>
  <c r="X19" i="34" s="1"/>
  <c r="AQ152" i="34"/>
  <c r="AQ134" i="34"/>
  <c r="AQ79" i="34"/>
  <c r="AT142" i="34"/>
  <c r="AN26" i="34"/>
  <c r="AX26" i="34" s="1"/>
  <c r="U26" i="34" s="1"/>
  <c r="Y26" i="34" s="1"/>
  <c r="AS185" i="34"/>
  <c r="AR185" i="34" s="1"/>
  <c r="T185" i="34" s="1"/>
  <c r="X185" i="34" s="1"/>
  <c r="AT152" i="34"/>
  <c r="AT38" i="34"/>
  <c r="AS145" i="34"/>
  <c r="AR145" i="34" s="1"/>
  <c r="T145" i="34" s="1"/>
  <c r="X145" i="34" s="1"/>
  <c r="AL89" i="34"/>
  <c r="CS89" i="34" s="1"/>
  <c r="AS166" i="34"/>
  <c r="AR166" i="34" s="1"/>
  <c r="T166" i="34" s="1"/>
  <c r="X166" i="34" s="1"/>
  <c r="AN52" i="34"/>
  <c r="AS52" i="34" s="1"/>
  <c r="AR52" i="34" s="1"/>
  <c r="T52" i="34" s="1"/>
  <c r="X52" i="34" s="1"/>
  <c r="AN44" i="34"/>
  <c r="AL44" i="34" s="1"/>
  <c r="CS44" i="34" s="1"/>
  <c r="AU212" i="34"/>
  <c r="AN99" i="34"/>
  <c r="AS99" i="34" s="1"/>
  <c r="AR99" i="34" s="1"/>
  <c r="T99" i="34" s="1"/>
  <c r="X99" i="34" s="1"/>
  <c r="AU166" i="34"/>
  <c r="AT166" i="34"/>
  <c r="AS101" i="34"/>
  <c r="AR101" i="34" s="1"/>
  <c r="T101" i="34" s="1"/>
  <c r="X101" i="34" s="1"/>
  <c r="AV211" i="34"/>
  <c r="AP168" i="34"/>
  <c r="AO168" i="34" s="1"/>
  <c r="S168" i="34" s="1"/>
  <c r="W168" i="34" s="1"/>
  <c r="AQ72" i="34"/>
  <c r="AV39" i="34"/>
  <c r="AU158" i="34"/>
  <c r="AT195" i="34"/>
  <c r="AP89" i="34"/>
  <c r="AO89" i="34" s="1"/>
  <c r="S89" i="34" s="1"/>
  <c r="W89" i="34" s="1"/>
  <c r="AU138" i="34"/>
  <c r="AQ211" i="34"/>
  <c r="AU93" i="34"/>
  <c r="AV93" i="34"/>
  <c r="AU152" i="34"/>
  <c r="AX145" i="34"/>
  <c r="U145" i="34" s="1"/>
  <c r="Y145" i="34" s="1"/>
  <c r="AS115" i="34"/>
  <c r="AR115" i="34" s="1"/>
  <c r="T115" i="34" s="1"/>
  <c r="X115" i="34" s="1"/>
  <c r="AT74" i="34"/>
  <c r="AU140" i="34"/>
  <c r="AN158" i="34"/>
  <c r="AS158" i="34" s="1"/>
  <c r="AR158" i="34" s="1"/>
  <c r="T158" i="34" s="1"/>
  <c r="X158" i="34" s="1"/>
  <c r="AQ179" i="34"/>
  <c r="AV127" i="34"/>
  <c r="AU127" i="34"/>
  <c r="AS89" i="34"/>
  <c r="AR89" i="34" s="1"/>
  <c r="T89" i="34" s="1"/>
  <c r="X89" i="34" s="1"/>
  <c r="AV157" i="34"/>
  <c r="AX101" i="34"/>
  <c r="U101" i="34" s="1"/>
  <c r="Y101" i="34" s="1"/>
  <c r="AT212" i="34"/>
  <c r="AQ166" i="34"/>
  <c r="AV66" i="34"/>
  <c r="AN211" i="34"/>
  <c r="AX211" i="34" s="1"/>
  <c r="U211" i="34" s="1"/>
  <c r="Y211" i="34" s="1"/>
  <c r="AN72" i="34"/>
  <c r="AL72" i="34" s="1"/>
  <c r="CS72" i="34" s="1"/>
  <c r="AU26" i="34"/>
  <c r="AU66" i="34"/>
  <c r="AT26" i="34"/>
  <c r="AV179" i="34"/>
  <c r="AT117" i="34"/>
  <c r="AQ138" i="34"/>
  <c r="AU195" i="34"/>
  <c r="AN195" i="34"/>
  <c r="AL195" i="34" s="1"/>
  <c r="CS195" i="34" s="1"/>
  <c r="AX166" i="34"/>
  <c r="U166" i="34" s="1"/>
  <c r="Y166" i="34" s="1"/>
  <c r="AN138" i="34"/>
  <c r="AP138" i="34" s="1"/>
  <c r="AO138" i="34" s="1"/>
  <c r="S138" i="34" s="1"/>
  <c r="W138" i="34" s="1"/>
  <c r="AV138" i="34"/>
  <c r="AS176" i="34"/>
  <c r="AR176" i="34" s="1"/>
  <c r="T176" i="34" s="1"/>
  <c r="X176" i="34" s="1"/>
  <c r="AV134" i="34"/>
  <c r="AN182" i="34"/>
  <c r="AL182" i="34" s="1"/>
  <c r="CS182" i="34" s="1"/>
  <c r="AQ106" i="34"/>
  <c r="AV99" i="34"/>
  <c r="AV142" i="34"/>
  <c r="AN105" i="34"/>
  <c r="AS105" i="34" s="1"/>
  <c r="AR105" i="34" s="1"/>
  <c r="T105" i="34" s="1"/>
  <c r="X105" i="34" s="1"/>
  <c r="AT158" i="34"/>
  <c r="AQ182" i="34"/>
  <c r="AN76" i="34"/>
  <c r="AS76" i="34" s="1"/>
  <c r="AR76" i="34" s="1"/>
  <c r="T76" i="34" s="1"/>
  <c r="X76" i="34" s="1"/>
  <c r="AN142" i="34"/>
  <c r="AL142" i="34" s="1"/>
  <c r="CS142" i="34" s="1"/>
  <c r="AQ142" i="34"/>
  <c r="AL176" i="34"/>
  <c r="CS176" i="34" s="1"/>
  <c r="AQ176" i="34"/>
  <c r="AS169" i="34"/>
  <c r="AR169" i="34" s="1"/>
  <c r="T169" i="34" s="1"/>
  <c r="X169" i="34" s="1"/>
  <c r="AV74" i="34"/>
  <c r="AQ149" i="34"/>
  <c r="AV106" i="34"/>
  <c r="AU182" i="34"/>
  <c r="AV30" i="34"/>
  <c r="AU76" i="34"/>
  <c r="AU117" i="34"/>
  <c r="AL213" i="34"/>
  <c r="CS213" i="34" s="1"/>
  <c r="AN117" i="34"/>
  <c r="AP139" i="34"/>
  <c r="AO139" i="34" s="1"/>
  <c r="S139" i="34" s="1"/>
  <c r="W139" i="34" s="1"/>
  <c r="AX139" i="34"/>
  <c r="U139" i="34" s="1"/>
  <c r="Y139" i="34" s="1"/>
  <c r="AV166" i="34"/>
  <c r="AT99" i="34"/>
  <c r="AN106" i="34"/>
  <c r="AP106" i="34" s="1"/>
  <c r="AO106" i="34" s="1"/>
  <c r="S106" i="34" s="1"/>
  <c r="W106" i="34" s="1"/>
  <c r="AL175" i="34"/>
  <c r="CS175" i="34" s="1"/>
  <c r="AV176" i="34"/>
  <c r="AU99" i="34"/>
  <c r="AT134" i="34"/>
  <c r="AU74" i="34"/>
  <c r="AN149" i="34"/>
  <c r="AP149" i="34" s="1"/>
  <c r="AO149" i="34" s="1"/>
  <c r="S149" i="34" s="1"/>
  <c r="W149" i="34" s="1"/>
  <c r="AT182" i="34"/>
  <c r="AQ76" i="34"/>
  <c r="AN74" i="34"/>
  <c r="AS74" i="34" s="1"/>
  <c r="AR74" i="34" s="1"/>
  <c r="T74" i="34" s="1"/>
  <c r="X74" i="34" s="1"/>
  <c r="AX176" i="34"/>
  <c r="U176" i="34" s="1"/>
  <c r="Y176" i="34" s="1"/>
  <c r="AL139" i="34"/>
  <c r="CS139" i="34" s="1"/>
  <c r="AT149" i="34"/>
  <c r="AN134" i="34"/>
  <c r="AP134" i="34" s="1"/>
  <c r="AO134" i="34" s="1"/>
  <c r="S134" i="34" s="1"/>
  <c r="W134" i="34" s="1"/>
  <c r="AV149" i="34"/>
  <c r="AP201" i="34"/>
  <c r="AO201" i="34" s="1"/>
  <c r="S201" i="34" s="1"/>
  <c r="W201" i="34" s="1"/>
  <c r="AV140" i="34"/>
  <c r="AQ140" i="34"/>
  <c r="AU105" i="34"/>
  <c r="AN140" i="34"/>
  <c r="AL140" i="34" s="1"/>
  <c r="CS140" i="34" s="1"/>
  <c r="AP54" i="34"/>
  <c r="AO54" i="34" s="1"/>
  <c r="S54" i="34" s="1"/>
  <c r="W54" i="34" s="1"/>
  <c r="AP71" i="34"/>
  <c r="AO71" i="34" s="1"/>
  <c r="S71" i="34" s="1"/>
  <c r="W71" i="34" s="1"/>
  <c r="AX86" i="34"/>
  <c r="U86" i="34" s="1"/>
  <c r="Y86" i="34" s="1"/>
  <c r="AP42" i="34"/>
  <c r="AO42" i="34" s="1"/>
  <c r="S42" i="34" s="1"/>
  <c r="W42" i="34" s="1"/>
  <c r="AX71" i="34"/>
  <c r="U71" i="34" s="1"/>
  <c r="Y71" i="34" s="1"/>
  <c r="AU176" i="34"/>
  <c r="AT105" i="34"/>
  <c r="AQ107" i="34"/>
  <c r="AL171" i="34"/>
  <c r="CS171" i="34" s="1"/>
  <c r="AL61" i="34"/>
  <c r="CS61" i="34" s="1"/>
  <c r="AT119" i="34"/>
  <c r="AV119" i="34"/>
  <c r="AV80" i="34"/>
  <c r="AN80" i="34"/>
  <c r="AS136" i="34"/>
  <c r="AR136" i="34" s="1"/>
  <c r="T136" i="34" s="1"/>
  <c r="X136" i="34" s="1"/>
  <c r="AQ105" i="34"/>
  <c r="AQ39" i="34"/>
  <c r="AT39" i="34"/>
  <c r="AX48" i="34"/>
  <c r="U48" i="34" s="1"/>
  <c r="Y48" i="34" s="1"/>
  <c r="AQ147" i="34"/>
  <c r="AV147" i="34"/>
  <c r="AU147" i="34"/>
  <c r="AQ136" i="34"/>
  <c r="AV136" i="34"/>
  <c r="AT136" i="34"/>
  <c r="AU136" i="34"/>
  <c r="AV27" i="34"/>
  <c r="AU27" i="34"/>
  <c r="AT27" i="34"/>
  <c r="AU125" i="34"/>
  <c r="AV125" i="34"/>
  <c r="AQ125" i="34"/>
  <c r="AN125" i="34"/>
  <c r="AT125" i="34"/>
  <c r="AN208" i="34"/>
  <c r="AQ208" i="34"/>
  <c r="AQ186" i="34"/>
  <c r="AV186" i="34"/>
  <c r="AN186" i="34"/>
  <c r="AT186" i="34"/>
  <c r="AU186" i="34"/>
  <c r="AP136" i="34"/>
  <c r="AO136" i="34" s="1"/>
  <c r="S136" i="34" s="1"/>
  <c r="W136" i="34" s="1"/>
  <c r="AX136" i="34"/>
  <c r="U136" i="34" s="1"/>
  <c r="Y136" i="34" s="1"/>
  <c r="AL64" i="34"/>
  <c r="CS64" i="34" s="1"/>
  <c r="AX64" i="34"/>
  <c r="U64" i="34" s="1"/>
  <c r="Y64" i="34" s="1"/>
  <c r="AP64" i="34"/>
  <c r="AO64" i="34" s="1"/>
  <c r="S64" i="34" s="1"/>
  <c r="W64" i="34" s="1"/>
  <c r="AP86" i="34"/>
  <c r="AO86" i="34" s="1"/>
  <c r="S86" i="34" s="1"/>
  <c r="W86" i="34" s="1"/>
  <c r="AS86" i="34"/>
  <c r="AR86" i="34" s="1"/>
  <c r="T86" i="34" s="1"/>
  <c r="X86" i="34" s="1"/>
  <c r="AL180" i="34"/>
  <c r="CS180" i="34" s="1"/>
  <c r="AS180" i="34"/>
  <c r="AR180" i="34" s="1"/>
  <c r="T180" i="34" s="1"/>
  <c r="X180" i="34" s="1"/>
  <c r="AS171" i="34"/>
  <c r="AR171" i="34" s="1"/>
  <c r="T171" i="34" s="1"/>
  <c r="X171" i="34" s="1"/>
  <c r="AS56" i="34"/>
  <c r="AR56" i="34" s="1"/>
  <c r="T56" i="34" s="1"/>
  <c r="X56" i="34" s="1"/>
  <c r="AX171" i="34"/>
  <c r="U171" i="34" s="1"/>
  <c r="Y171" i="34" s="1"/>
  <c r="AP213" i="34"/>
  <c r="AO213" i="34" s="1"/>
  <c r="S213" i="34" s="1"/>
  <c r="W213" i="34" s="1"/>
  <c r="AX213" i="34"/>
  <c r="U213" i="34" s="1"/>
  <c r="Y213" i="34" s="1"/>
  <c r="AS144" i="34"/>
  <c r="AR144" i="34" s="1"/>
  <c r="T144" i="34" s="1"/>
  <c r="X144" i="34" s="1"/>
  <c r="AL214" i="34"/>
  <c r="CS214" i="34" s="1"/>
  <c r="AP214" i="34"/>
  <c r="AO214" i="34" s="1"/>
  <c r="S214" i="34" s="1"/>
  <c r="W214" i="34" s="1"/>
  <c r="AS214" i="34"/>
  <c r="AR214" i="34" s="1"/>
  <c r="T214" i="34" s="1"/>
  <c r="X214" i="34" s="1"/>
  <c r="AX214" i="34"/>
  <c r="U214" i="34" s="1"/>
  <c r="Y214" i="34" s="1"/>
  <c r="AX163" i="34"/>
  <c r="U163" i="34" s="1"/>
  <c r="Y163" i="34" s="1"/>
  <c r="AP163" i="34"/>
  <c r="AO163" i="34" s="1"/>
  <c r="S163" i="34" s="1"/>
  <c r="W163" i="34" s="1"/>
  <c r="AL147" i="34"/>
  <c r="CS147" i="34" s="1"/>
  <c r="AX147" i="34"/>
  <c r="U147" i="34" s="1"/>
  <c r="Y147" i="34" s="1"/>
  <c r="AP147" i="34"/>
  <c r="AO147" i="34" s="1"/>
  <c r="S147" i="34" s="1"/>
  <c r="W147" i="34" s="1"/>
  <c r="AS147" i="34"/>
  <c r="AR147" i="34" s="1"/>
  <c r="T147" i="34" s="1"/>
  <c r="X147" i="34" s="1"/>
  <c r="AU189" i="34"/>
  <c r="AQ189" i="34"/>
  <c r="AV189" i="34"/>
  <c r="AT189" i="34"/>
  <c r="AQ181" i="34"/>
  <c r="AU181" i="34"/>
  <c r="AV181" i="34"/>
  <c r="AT181" i="34"/>
  <c r="AN181" i="34"/>
  <c r="AL146" i="34"/>
  <c r="CS146" i="34" s="1"/>
  <c r="AX146" i="34"/>
  <c r="U146" i="34" s="1"/>
  <c r="Y146" i="34" s="1"/>
  <c r="AS146" i="34"/>
  <c r="AR146" i="34" s="1"/>
  <c r="T146" i="34" s="1"/>
  <c r="X146" i="34" s="1"/>
  <c r="AP146" i="34"/>
  <c r="AO146" i="34" s="1"/>
  <c r="S146" i="34" s="1"/>
  <c r="W146" i="34" s="1"/>
  <c r="AS113" i="34"/>
  <c r="AR113" i="34" s="1"/>
  <c r="T113" i="34" s="1"/>
  <c r="X113" i="34" s="1"/>
  <c r="AP113" i="34"/>
  <c r="AO113" i="34" s="1"/>
  <c r="S113" i="34" s="1"/>
  <c r="W113" i="34" s="1"/>
  <c r="AL113" i="34"/>
  <c r="CS113" i="34" s="1"/>
  <c r="AX113" i="34"/>
  <c r="U113" i="34" s="1"/>
  <c r="Y113" i="34" s="1"/>
  <c r="AX215" i="34"/>
  <c r="U215" i="34" s="1"/>
  <c r="Y215" i="34" s="1"/>
  <c r="AS215" i="34"/>
  <c r="AR215" i="34" s="1"/>
  <c r="T215" i="34" s="1"/>
  <c r="X215" i="34" s="1"/>
  <c r="AP215" i="34"/>
  <c r="AO215" i="34" s="1"/>
  <c r="S215" i="34" s="1"/>
  <c r="W215" i="34" s="1"/>
  <c r="AL215" i="34"/>
  <c r="CS215" i="34" s="1"/>
  <c r="AV191" i="34"/>
  <c r="AQ191" i="34"/>
  <c r="AU191" i="34"/>
  <c r="AN191" i="34"/>
  <c r="AT191" i="34"/>
  <c r="AL55" i="34"/>
  <c r="CS55" i="34" s="1"/>
  <c r="AP55" i="34"/>
  <c r="AO55" i="34" s="1"/>
  <c r="S55" i="34" s="1"/>
  <c r="W55" i="34" s="1"/>
  <c r="AS55" i="34"/>
  <c r="AR55" i="34" s="1"/>
  <c r="T55" i="34" s="1"/>
  <c r="X55" i="34" s="1"/>
  <c r="AX55" i="34"/>
  <c r="U55" i="34" s="1"/>
  <c r="Y55" i="34" s="1"/>
  <c r="W23" i="57"/>
  <c r="AU46" i="34"/>
  <c r="AT46" i="34"/>
  <c r="AV46" i="34"/>
  <c r="AQ46" i="34"/>
  <c r="AS48" i="34"/>
  <c r="AR48" i="34" s="1"/>
  <c r="T48" i="34" s="1"/>
  <c r="X48" i="34" s="1"/>
  <c r="AQ52" i="34"/>
  <c r="AP48" i="34"/>
  <c r="AO48" i="34" s="1"/>
  <c r="S48" i="34" s="1"/>
  <c r="W48" i="34" s="1"/>
  <c r="AN46" i="34"/>
  <c r="AL46" i="34" s="1"/>
  <c r="CS46" i="34" s="1"/>
  <c r="AU30" i="34"/>
  <c r="AT30" i="34"/>
  <c r="AS54" i="34"/>
  <c r="AR54" i="34" s="1"/>
  <c r="T54" i="34" s="1"/>
  <c r="X54" i="34" s="1"/>
  <c r="AP24" i="34"/>
  <c r="AO24" i="34" s="1"/>
  <c r="S24" i="34" s="1"/>
  <c r="W24" i="34" s="1"/>
  <c r="AQ38" i="34"/>
  <c r="AL54" i="34"/>
  <c r="CS54" i="34" s="1"/>
  <c r="AV52" i="34"/>
  <c r="AT44" i="34"/>
  <c r="AL24" i="34"/>
  <c r="CS24" i="34" s="1"/>
  <c r="CT24" i="34" s="1"/>
  <c r="AS64" i="34"/>
  <c r="AR64" i="34" s="1"/>
  <c r="T64" i="34" s="1"/>
  <c r="X64" i="34" s="1"/>
  <c r="AT79" i="34"/>
  <c r="AN79" i="34"/>
  <c r="AU42" i="34"/>
  <c r="AT42" i="34"/>
  <c r="AQ42" i="34"/>
  <c r="AQ33" i="34"/>
  <c r="AU33" i="34"/>
  <c r="AT33" i="34"/>
  <c r="AV33" i="34"/>
  <c r="AX24" i="34"/>
  <c r="U24" i="34" s="1"/>
  <c r="Y24" i="34" s="1"/>
  <c r="AN38" i="34"/>
  <c r="AS38" i="34" s="1"/>
  <c r="AR38" i="34" s="1"/>
  <c r="T38" i="34" s="1"/>
  <c r="X38" i="34" s="1"/>
  <c r="AL60" i="34"/>
  <c r="CS60" i="34" s="1"/>
  <c r="AU52" i="34"/>
  <c r="AQ30" i="34"/>
  <c r="AV72" i="34"/>
  <c r="AT72" i="34"/>
  <c r="AL19" i="34"/>
  <c r="CS19" i="34" s="1"/>
  <c r="AP19" i="34"/>
  <c r="AO19" i="34" s="1"/>
  <c r="S19" i="34" s="1"/>
  <c r="W19" i="34" s="1"/>
  <c r="AL39" i="34"/>
  <c r="CS39" i="34" s="1"/>
  <c r="AX39" i="34"/>
  <c r="U39" i="34" s="1"/>
  <c r="Y39" i="34" s="1"/>
  <c r="AP39" i="34"/>
  <c r="AO39" i="34" s="1"/>
  <c r="S39" i="34" s="1"/>
  <c r="W39" i="34" s="1"/>
  <c r="AU64" i="34"/>
  <c r="AT64" i="34"/>
  <c r="AV64" i="34"/>
  <c r="AQ64" i="34"/>
  <c r="AS37" i="34"/>
  <c r="AR37" i="34" s="1"/>
  <c r="T37" i="34" s="1"/>
  <c r="X37" i="34" s="1"/>
  <c r="AL32" i="34"/>
  <c r="CS32" i="34" s="1"/>
  <c r="AX32" i="34"/>
  <c r="U32" i="34" s="1"/>
  <c r="Y32" i="34" s="1"/>
  <c r="AS32" i="34"/>
  <c r="AR32" i="34" s="1"/>
  <c r="T32" i="34" s="1"/>
  <c r="X32" i="34" s="1"/>
  <c r="AU44" i="34"/>
  <c r="AV44" i="34"/>
  <c r="AS71" i="34"/>
  <c r="AR71" i="34" s="1"/>
  <c r="T71" i="34" s="1"/>
  <c r="X71" i="34" s="1"/>
  <c r="AV28" i="34"/>
  <c r="AT28" i="34"/>
  <c r="AQ28" i="34"/>
  <c r="AU28" i="34"/>
  <c r="AU73" i="34"/>
  <c r="AV73" i="34"/>
  <c r="AQ73" i="34"/>
  <c r="AT73" i="34"/>
  <c r="AT55" i="34"/>
  <c r="AU55" i="34"/>
  <c r="AV55" i="34"/>
  <c r="AQ55" i="34"/>
  <c r="AN35" i="34"/>
  <c r="AT35" i="34"/>
  <c r="AQ35" i="34"/>
  <c r="AV35" i="34"/>
  <c r="AU35" i="34"/>
  <c r="AV67" i="34"/>
  <c r="AU67" i="34"/>
  <c r="AQ67" i="34"/>
  <c r="AN67" i="34"/>
  <c r="AT67" i="34"/>
  <c r="AL88" i="34"/>
  <c r="CS88" i="34" s="1"/>
  <c r="AS88" i="34"/>
  <c r="AR88" i="34" s="1"/>
  <c r="T88" i="34" s="1"/>
  <c r="X88" i="34" s="1"/>
  <c r="AP88" i="34"/>
  <c r="AO88" i="34" s="1"/>
  <c r="S88" i="34" s="1"/>
  <c r="W88" i="34" s="1"/>
  <c r="AX88" i="34"/>
  <c r="U88" i="34" s="1"/>
  <c r="Y88" i="34" s="1"/>
  <c r="AX201" i="34"/>
  <c r="U201" i="34" s="1"/>
  <c r="Y201" i="34" s="1"/>
  <c r="AS201" i="34"/>
  <c r="AR201" i="34" s="1"/>
  <c r="T201" i="34" s="1"/>
  <c r="X201" i="34" s="1"/>
  <c r="AL114" i="34"/>
  <c r="CS114" i="34" s="1"/>
  <c r="AX114" i="34"/>
  <c r="U114" i="34" s="1"/>
  <c r="Y114" i="34" s="1"/>
  <c r="AP114" i="34"/>
  <c r="AO114" i="34" s="1"/>
  <c r="S114" i="34" s="1"/>
  <c r="W114" i="34" s="1"/>
  <c r="AS114" i="34"/>
  <c r="AR114" i="34" s="1"/>
  <c r="T114" i="34" s="1"/>
  <c r="X114" i="34" s="1"/>
  <c r="T69" i="34"/>
  <c r="X69" i="34" s="1"/>
  <c r="AL69" i="34"/>
  <c r="CS69" i="34" s="1"/>
  <c r="AS49" i="34"/>
  <c r="AR49" i="34" s="1"/>
  <c r="T49" i="34" s="1"/>
  <c r="X49" i="34" s="1"/>
  <c r="AL49" i="34"/>
  <c r="CS49" i="34" s="1"/>
  <c r="AX49" i="34"/>
  <c r="U49" i="34" s="1"/>
  <c r="Y49" i="34" s="1"/>
  <c r="AP49" i="34"/>
  <c r="AO49" i="34" s="1"/>
  <c r="S49" i="34" s="1"/>
  <c r="W49" i="34" s="1"/>
  <c r="AT150" i="34"/>
  <c r="AQ150" i="34"/>
  <c r="AU150" i="34"/>
  <c r="AV150" i="34"/>
  <c r="AL128" i="34"/>
  <c r="CS128" i="34" s="1"/>
  <c r="AS178" i="34"/>
  <c r="AR178" i="34" s="1"/>
  <c r="T178" i="34" s="1"/>
  <c r="X178" i="34" s="1"/>
  <c r="AP178" i="34"/>
  <c r="AO178" i="34" s="1"/>
  <c r="S178" i="34" s="1"/>
  <c r="W178" i="34" s="1"/>
  <c r="AL178" i="34"/>
  <c r="CS178" i="34" s="1"/>
  <c r="AX178" i="34"/>
  <c r="U178" i="34" s="1"/>
  <c r="Y178" i="34" s="1"/>
  <c r="AL110" i="34"/>
  <c r="CS110" i="34" s="1"/>
  <c r="AL198" i="34"/>
  <c r="CS198" i="34" s="1"/>
  <c r="AS198" i="34"/>
  <c r="AR198" i="34" s="1"/>
  <c r="T198" i="34" s="1"/>
  <c r="X198" i="34" s="1"/>
  <c r="AV47" i="34"/>
  <c r="AU47" i="34"/>
  <c r="AN47" i="34"/>
  <c r="AT47" i="34"/>
  <c r="AQ47" i="34"/>
  <c r="AQ100" i="34"/>
  <c r="AV100" i="34"/>
  <c r="AN100" i="34"/>
  <c r="AU100" i="34"/>
  <c r="AT100" i="34"/>
  <c r="AL172" i="34"/>
  <c r="CS172" i="34" s="1"/>
  <c r="AQ194" i="34"/>
  <c r="AT194" i="34"/>
  <c r="AN194" i="34"/>
  <c r="AV194" i="34"/>
  <c r="AU194" i="34"/>
  <c r="AU97" i="34"/>
  <c r="AQ97" i="34"/>
  <c r="AV97" i="34"/>
  <c r="AT97" i="34"/>
  <c r="AP188" i="34"/>
  <c r="AO188" i="34" s="1"/>
  <c r="S188" i="34" s="1"/>
  <c r="W188" i="34" s="1"/>
  <c r="AS188" i="34"/>
  <c r="AR188" i="34" s="1"/>
  <c r="T188" i="34" s="1"/>
  <c r="X188" i="34" s="1"/>
  <c r="AX188" i="34"/>
  <c r="U188" i="34" s="1"/>
  <c r="Y188" i="34" s="1"/>
  <c r="AL188" i="34"/>
  <c r="CS188" i="34" s="1"/>
  <c r="AP108" i="34"/>
  <c r="AO108" i="34" s="1"/>
  <c r="S108" i="34" s="1"/>
  <c r="W108" i="34" s="1"/>
  <c r="AX108" i="34"/>
  <c r="U108" i="34" s="1"/>
  <c r="Y108" i="34" s="1"/>
  <c r="AL108" i="34"/>
  <c r="CS108" i="34" s="1"/>
  <c r="AS108" i="34"/>
  <c r="AR108" i="34" s="1"/>
  <c r="T108" i="34" s="1"/>
  <c r="X108" i="34" s="1"/>
  <c r="AL73" i="34"/>
  <c r="CS73" i="34" s="1"/>
  <c r="AS73" i="34"/>
  <c r="AR73" i="34" s="1"/>
  <c r="T73" i="34" s="1"/>
  <c r="X73" i="34" s="1"/>
  <c r="AX73" i="34"/>
  <c r="U73" i="34" s="1"/>
  <c r="Y73" i="34" s="1"/>
  <c r="AP73" i="34"/>
  <c r="AO73" i="34" s="1"/>
  <c r="S73" i="34" s="1"/>
  <c r="W73" i="34" s="1"/>
  <c r="AU50" i="34"/>
  <c r="AN50" i="34"/>
  <c r="AT50" i="34"/>
  <c r="AV50" i="34"/>
  <c r="AQ50" i="34"/>
  <c r="AX116" i="34"/>
  <c r="U116" i="34" s="1"/>
  <c r="Y116" i="34" s="1"/>
  <c r="AL116" i="34"/>
  <c r="CS116" i="34" s="1"/>
  <c r="AS116" i="34"/>
  <c r="AR116" i="34" s="1"/>
  <c r="T116" i="34" s="1"/>
  <c r="X116" i="34" s="1"/>
  <c r="AP116" i="34"/>
  <c r="AO116" i="34" s="1"/>
  <c r="S116" i="34" s="1"/>
  <c r="W116" i="34" s="1"/>
  <c r="AS28" i="34"/>
  <c r="AR28" i="34" s="1"/>
  <c r="T28" i="34" s="1"/>
  <c r="X28" i="34" s="1"/>
  <c r="AL28" i="34"/>
  <c r="CS28" i="34" s="1"/>
  <c r="AX28" i="34"/>
  <c r="U28" i="34" s="1"/>
  <c r="Y28" i="34" s="1"/>
  <c r="AP28" i="34"/>
  <c r="AO28" i="34" s="1"/>
  <c r="S28" i="34" s="1"/>
  <c r="W28" i="34" s="1"/>
  <c r="AL58" i="34"/>
  <c r="CS58" i="34" s="1"/>
  <c r="AX58" i="34"/>
  <c r="U58" i="34" s="1"/>
  <c r="Y58" i="34" s="1"/>
  <c r="AP58" i="34"/>
  <c r="AO58" i="34" s="1"/>
  <c r="S58" i="34" s="1"/>
  <c r="W58" i="34" s="1"/>
  <c r="AS58" i="34"/>
  <c r="AR58" i="34" s="1"/>
  <c r="T58" i="34" s="1"/>
  <c r="X58" i="34" s="1"/>
  <c r="AL197" i="34"/>
  <c r="CS197" i="34" s="1"/>
  <c r="AX197" i="34"/>
  <c r="U197" i="34" s="1"/>
  <c r="Y197" i="34" s="1"/>
  <c r="AP197" i="34"/>
  <c r="AO197" i="34" s="1"/>
  <c r="S197" i="34" s="1"/>
  <c r="W197" i="34" s="1"/>
  <c r="AS197" i="34"/>
  <c r="AR197" i="34" s="1"/>
  <c r="T197" i="34" s="1"/>
  <c r="X197" i="34" s="1"/>
  <c r="AT132" i="34"/>
  <c r="AV132" i="34"/>
  <c r="AU132" i="34"/>
  <c r="AN132" i="34"/>
  <c r="AQ132" i="34"/>
  <c r="AN109" i="34"/>
  <c r="AU109" i="34"/>
  <c r="AV109" i="34"/>
  <c r="AT109" i="34"/>
  <c r="AQ109" i="34"/>
  <c r="AP30" i="34"/>
  <c r="AO30" i="34" s="1"/>
  <c r="S30" i="34" s="1"/>
  <c r="W30" i="34" s="1"/>
  <c r="AL30" i="34"/>
  <c r="CS30" i="34" s="1"/>
  <c r="AS30" i="34"/>
  <c r="AR30" i="34" s="1"/>
  <c r="T30" i="34" s="1"/>
  <c r="X30" i="34" s="1"/>
  <c r="AX30" i="34"/>
  <c r="U30" i="34" s="1"/>
  <c r="Y30" i="34" s="1"/>
  <c r="AU184" i="34"/>
  <c r="AT184" i="34"/>
  <c r="AV184" i="34"/>
  <c r="AQ184" i="34"/>
  <c r="AN184" i="34"/>
  <c r="AV122" i="34"/>
  <c r="AT122" i="34"/>
  <c r="AU122" i="34"/>
  <c r="AN122" i="34"/>
  <c r="AQ122" i="34"/>
  <c r="AV154" i="34"/>
  <c r="AT154" i="34"/>
  <c r="AQ154" i="34"/>
  <c r="AN154" i="34"/>
  <c r="AU154" i="34"/>
  <c r="AX156" i="34"/>
  <c r="U156" i="34" s="1"/>
  <c r="Y156" i="34" s="1"/>
  <c r="AP156" i="34"/>
  <c r="AO156" i="34" s="1"/>
  <c r="S156" i="34" s="1"/>
  <c r="W156" i="34" s="1"/>
  <c r="AS156" i="34"/>
  <c r="AR156" i="34" s="1"/>
  <c r="T156" i="34" s="1"/>
  <c r="X156" i="34" s="1"/>
  <c r="AL156" i="34"/>
  <c r="CS156" i="34" s="1"/>
  <c r="AL53" i="34"/>
  <c r="CS53" i="34" s="1"/>
  <c r="AV81" i="34"/>
  <c r="AT81" i="34"/>
  <c r="AN81" i="34"/>
  <c r="AQ81" i="34"/>
  <c r="AU81" i="34"/>
  <c r="AS41" i="34"/>
  <c r="AR41" i="34" s="1"/>
  <c r="T41" i="34" s="1"/>
  <c r="X41" i="34" s="1"/>
  <c r="AP41" i="34"/>
  <c r="AO41" i="34" s="1"/>
  <c r="S41" i="34" s="1"/>
  <c r="W41" i="34" s="1"/>
  <c r="AX41" i="34"/>
  <c r="U41" i="34" s="1"/>
  <c r="Y41" i="34" s="1"/>
  <c r="AL41" i="34"/>
  <c r="CS41" i="34" s="1"/>
  <c r="AP33" i="34"/>
  <c r="AO33" i="34" s="1"/>
  <c r="S33" i="34" s="1"/>
  <c r="W33" i="34" s="1"/>
  <c r="AL33" i="34"/>
  <c r="CS33" i="34" s="1"/>
  <c r="AS33" i="34"/>
  <c r="AR33" i="34" s="1"/>
  <c r="T33" i="34" s="1"/>
  <c r="X33" i="34" s="1"/>
  <c r="AX33" i="34"/>
  <c r="U33" i="34" s="1"/>
  <c r="Y33" i="34" s="1"/>
  <c r="AS96" i="34"/>
  <c r="AR96" i="34" s="1"/>
  <c r="T96" i="34" s="1"/>
  <c r="X96" i="34" s="1"/>
  <c r="AX96" i="34"/>
  <c r="U96" i="34" s="1"/>
  <c r="Y96" i="34" s="1"/>
  <c r="AP96" i="34"/>
  <c r="AO96" i="34" s="1"/>
  <c r="S96" i="34" s="1"/>
  <c r="W96" i="34" s="1"/>
  <c r="AL96" i="34"/>
  <c r="CS96" i="34" s="1"/>
  <c r="AP25" i="34"/>
  <c r="AO25" i="34" s="1"/>
  <c r="S25" i="34" s="1"/>
  <c r="W25" i="34" s="1"/>
  <c r="AS25" i="34"/>
  <c r="AR25" i="34" s="1"/>
  <c r="T25" i="34" s="1"/>
  <c r="X25" i="34" s="1"/>
  <c r="AT94" i="34"/>
  <c r="AQ94" i="34"/>
  <c r="AU94" i="34"/>
  <c r="AV94" i="34"/>
  <c r="AN94" i="34"/>
  <c r="AS174" i="34"/>
  <c r="AR174" i="34" s="1"/>
  <c r="T174" i="34" s="1"/>
  <c r="X174" i="34" s="1"/>
  <c r="AL174" i="34"/>
  <c r="CS174" i="34" s="1"/>
  <c r="AP174" i="34"/>
  <c r="AO174" i="34" s="1"/>
  <c r="S174" i="34" s="1"/>
  <c r="W174" i="34" s="1"/>
  <c r="AX174" i="34"/>
  <c r="U174" i="34" s="1"/>
  <c r="Y174" i="34" s="1"/>
  <c r="AL196" i="34"/>
  <c r="CS196" i="34" s="1"/>
  <c r="AS196" i="34"/>
  <c r="AR196" i="34" s="1"/>
  <c r="T196" i="34" s="1"/>
  <c r="X196" i="34" s="1"/>
  <c r="AX196" i="34"/>
  <c r="U196" i="34" s="1"/>
  <c r="Y196" i="34" s="1"/>
  <c r="AP196" i="34"/>
  <c r="AO196" i="34" s="1"/>
  <c r="S196" i="34" s="1"/>
  <c r="W196" i="34" s="1"/>
  <c r="AS150" i="34"/>
  <c r="AR150" i="34" s="1"/>
  <c r="T150" i="34" s="1"/>
  <c r="X150" i="34" s="1"/>
  <c r="AP150" i="34"/>
  <c r="AO150" i="34" s="1"/>
  <c r="S150" i="34" s="1"/>
  <c r="W150" i="34" s="1"/>
  <c r="AX150" i="34"/>
  <c r="U150" i="34" s="1"/>
  <c r="Y150" i="34" s="1"/>
  <c r="AL150" i="34"/>
  <c r="CS150" i="34" s="1"/>
  <c r="AX202" i="34"/>
  <c r="U202" i="34" s="1"/>
  <c r="Y202" i="34" s="1"/>
  <c r="AS202" i="34"/>
  <c r="AR202" i="34" s="1"/>
  <c r="T202" i="34" s="1"/>
  <c r="X202" i="34" s="1"/>
  <c r="AL202" i="34"/>
  <c r="CS202" i="34" s="1"/>
  <c r="AP202" i="34"/>
  <c r="AO202" i="34" s="1"/>
  <c r="S202" i="34" s="1"/>
  <c r="W202" i="34" s="1"/>
  <c r="AS111" i="34"/>
  <c r="AR111" i="34" s="1"/>
  <c r="T111" i="34" s="1"/>
  <c r="X111" i="34" s="1"/>
  <c r="AL111" i="34"/>
  <c r="CS111" i="34" s="1"/>
  <c r="AP111" i="34"/>
  <c r="AO111" i="34" s="1"/>
  <c r="S111" i="34" s="1"/>
  <c r="W111" i="34" s="1"/>
  <c r="AX111" i="34"/>
  <c r="U111" i="34" s="1"/>
  <c r="Y111" i="34" s="1"/>
  <c r="AT210" i="34"/>
  <c r="AV210" i="34"/>
  <c r="AU210" i="34"/>
  <c r="AQ210" i="34"/>
  <c r="AN210" i="34"/>
  <c r="AN200" i="34"/>
  <c r="AT200" i="34"/>
  <c r="AU200" i="34"/>
  <c r="AV200" i="34"/>
  <c r="AQ200" i="34"/>
  <c r="AQ148" i="34"/>
  <c r="AV148" i="34"/>
  <c r="AN148" i="34"/>
  <c r="AT148" i="34"/>
  <c r="AU148" i="34"/>
  <c r="AU43" i="34"/>
  <c r="AV43" i="34"/>
  <c r="AQ43" i="34"/>
  <c r="AT43" i="34"/>
  <c r="AN43" i="34"/>
  <c r="AP189" i="34"/>
  <c r="AO189" i="34" s="1"/>
  <c r="S189" i="34" s="1"/>
  <c r="W189" i="34" s="1"/>
  <c r="AS189" i="34"/>
  <c r="AR189" i="34" s="1"/>
  <c r="T189" i="34" s="1"/>
  <c r="X189" i="34" s="1"/>
  <c r="AL189" i="34"/>
  <c r="CS189" i="34" s="1"/>
  <c r="AX189" i="34"/>
  <c r="U189" i="34" s="1"/>
  <c r="Y189" i="34" s="1"/>
  <c r="AP119" i="34"/>
  <c r="AO119" i="34" s="1"/>
  <c r="S119" i="34" s="1"/>
  <c r="W119" i="34" s="1"/>
  <c r="AS119" i="34"/>
  <c r="AR119" i="34" s="1"/>
  <c r="T119" i="34" s="1"/>
  <c r="X119" i="34" s="1"/>
  <c r="AX119" i="34"/>
  <c r="U119" i="34" s="1"/>
  <c r="Y119" i="34" s="1"/>
  <c r="AL119" i="34"/>
  <c r="CS119" i="34" s="1"/>
  <c r="AS45" i="34"/>
  <c r="AR45" i="34" s="1"/>
  <c r="T45" i="34" s="1"/>
  <c r="X45" i="34" s="1"/>
  <c r="AX45" i="34"/>
  <c r="U45" i="34" s="1"/>
  <c r="Y45" i="34" s="1"/>
  <c r="AL45" i="34"/>
  <c r="CS45" i="34" s="1"/>
  <c r="AP45" i="34"/>
  <c r="AO45" i="34" s="1"/>
  <c r="S45" i="34" s="1"/>
  <c r="W45" i="34" s="1"/>
  <c r="AN97" i="34"/>
  <c r="AS17" i="34" l="1"/>
  <c r="AR17" i="34" s="1"/>
  <c r="T17" i="34" s="1"/>
  <c r="X17" i="34" s="1"/>
  <c r="AP160" i="34"/>
  <c r="AO160" i="34" s="1"/>
  <c r="S160" i="34" s="1"/>
  <c r="W160" i="34" s="1"/>
  <c r="AX160" i="34"/>
  <c r="U160" i="34" s="1"/>
  <c r="Y160" i="34" s="1"/>
  <c r="AX127" i="34"/>
  <c r="U127" i="34" s="1"/>
  <c r="Y127" i="34" s="1"/>
  <c r="AP61" i="34"/>
  <c r="AO61" i="34" s="1"/>
  <c r="S61" i="34" s="1"/>
  <c r="W61" i="34" s="1"/>
  <c r="AP110" i="34"/>
  <c r="AO110" i="34" s="1"/>
  <c r="S110" i="34" s="1"/>
  <c r="W110" i="34" s="1"/>
  <c r="AP155" i="34"/>
  <c r="AO155" i="34" s="1"/>
  <c r="S155" i="34" s="1"/>
  <c r="W155" i="34" s="1"/>
  <c r="AL155" i="34"/>
  <c r="CS155" i="34" s="1"/>
  <c r="AS209" i="34"/>
  <c r="AR209" i="34" s="1"/>
  <c r="T209" i="34" s="1"/>
  <c r="X209" i="34" s="1"/>
  <c r="AX209" i="34"/>
  <c r="U209" i="34" s="1"/>
  <c r="Y209" i="34" s="1"/>
  <c r="AS133" i="34"/>
  <c r="AR133" i="34" s="1"/>
  <c r="T133" i="34" s="1"/>
  <c r="X133" i="34" s="1"/>
  <c r="AL207" i="34"/>
  <c r="CS207" i="34" s="1"/>
  <c r="AP159" i="34"/>
  <c r="AO159" i="34" s="1"/>
  <c r="S159" i="34" s="1"/>
  <c r="W159" i="34" s="1"/>
  <c r="AS207" i="34"/>
  <c r="AR207" i="34" s="1"/>
  <c r="T207" i="34" s="1"/>
  <c r="X207" i="34" s="1"/>
  <c r="AS187" i="34"/>
  <c r="AR187" i="34" s="1"/>
  <c r="T187" i="34" s="1"/>
  <c r="X187" i="34" s="1"/>
  <c r="AS42" i="34"/>
  <c r="AR42" i="34" s="1"/>
  <c r="T42" i="34" s="1"/>
  <c r="X42" i="34" s="1"/>
  <c r="AS120" i="34"/>
  <c r="AR120" i="34" s="1"/>
  <c r="T120" i="34" s="1"/>
  <c r="X120" i="34" s="1"/>
  <c r="AP161" i="34"/>
  <c r="AO161" i="34" s="1"/>
  <c r="S161" i="34" s="1"/>
  <c r="W161" i="34" s="1"/>
  <c r="AS161" i="34"/>
  <c r="AR161" i="34" s="1"/>
  <c r="T161" i="34" s="1"/>
  <c r="X161" i="34" s="1"/>
  <c r="AP31" i="34"/>
  <c r="AO31" i="34" s="1"/>
  <c r="S31" i="34" s="1"/>
  <c r="W31" i="34" s="1"/>
  <c r="AS204" i="34"/>
  <c r="AR204" i="34" s="1"/>
  <c r="T204" i="34" s="1"/>
  <c r="X204" i="34" s="1"/>
  <c r="AP131" i="34"/>
  <c r="AO131" i="34" s="1"/>
  <c r="S131" i="34" s="1"/>
  <c r="W131" i="34" s="1"/>
  <c r="AP169" i="34"/>
  <c r="AO169" i="34" s="1"/>
  <c r="S169" i="34" s="1"/>
  <c r="W169" i="34" s="1"/>
  <c r="AL193" i="34"/>
  <c r="CS193" i="34" s="1"/>
  <c r="AP193" i="34"/>
  <c r="AO193" i="34" s="1"/>
  <c r="S193" i="34" s="1"/>
  <c r="W193" i="34" s="1"/>
  <c r="AX169" i="34"/>
  <c r="U169" i="34" s="1"/>
  <c r="Y169" i="34" s="1"/>
  <c r="AS57" i="34"/>
  <c r="AR57" i="34" s="1"/>
  <c r="T57" i="34" s="1"/>
  <c r="X57" i="34" s="1"/>
  <c r="AS157" i="34"/>
  <c r="AR157" i="34" s="1"/>
  <c r="T157" i="34" s="1"/>
  <c r="X157" i="34" s="1"/>
  <c r="AL212" i="34"/>
  <c r="CS212" i="34" s="1"/>
  <c r="AS206" i="34"/>
  <c r="AR206" i="34" s="1"/>
  <c r="T206" i="34" s="1"/>
  <c r="X206" i="34" s="1"/>
  <c r="AX204" i="34"/>
  <c r="U204" i="34" s="1"/>
  <c r="Y204" i="34" s="1"/>
  <c r="AX131" i="34"/>
  <c r="U131" i="34" s="1"/>
  <c r="Y131" i="34" s="1"/>
  <c r="AS104" i="34"/>
  <c r="AR104" i="34" s="1"/>
  <c r="T104" i="34" s="1"/>
  <c r="X104" i="34" s="1"/>
  <c r="AS212" i="34"/>
  <c r="AR212" i="34" s="1"/>
  <c r="T212" i="34" s="1"/>
  <c r="X212" i="34" s="1"/>
  <c r="AP123" i="34"/>
  <c r="AO123" i="34" s="1"/>
  <c r="S123" i="34" s="1"/>
  <c r="W123" i="34" s="1"/>
  <c r="AP203" i="34"/>
  <c r="AO203" i="34" s="1"/>
  <c r="S203" i="34" s="1"/>
  <c r="W203" i="34" s="1"/>
  <c r="AS131" i="34"/>
  <c r="AR131" i="34" s="1"/>
  <c r="T131" i="34" s="1"/>
  <c r="X131" i="34" s="1"/>
  <c r="AX102" i="34"/>
  <c r="U102" i="34" s="1"/>
  <c r="Y102" i="34" s="1"/>
  <c r="AP135" i="34"/>
  <c r="AO135" i="34" s="1"/>
  <c r="S135" i="34" s="1"/>
  <c r="W135" i="34" s="1"/>
  <c r="AP92" i="34"/>
  <c r="AO92" i="34" s="1"/>
  <c r="S92" i="34" s="1"/>
  <c r="W92" i="34" s="1"/>
  <c r="AL98" i="34"/>
  <c r="CS98" i="34" s="1"/>
  <c r="AS164" i="34"/>
  <c r="AR164" i="34" s="1"/>
  <c r="T164" i="34" s="1"/>
  <c r="X164" i="34" s="1"/>
  <c r="AP143" i="34"/>
  <c r="AO143" i="34" s="1"/>
  <c r="S143" i="34" s="1"/>
  <c r="W143" i="34" s="1"/>
  <c r="AP98" i="34"/>
  <c r="AO98" i="34" s="1"/>
  <c r="S98" i="34" s="1"/>
  <c r="W98" i="34" s="1"/>
  <c r="AL164" i="34"/>
  <c r="CS164" i="34" s="1"/>
  <c r="AS128" i="34"/>
  <c r="AR128" i="34" s="1"/>
  <c r="T128" i="34" s="1"/>
  <c r="X128" i="34" s="1"/>
  <c r="AP68" i="34"/>
  <c r="AO68" i="34" s="1"/>
  <c r="S68" i="34" s="1"/>
  <c r="W68" i="34" s="1"/>
  <c r="AP120" i="34"/>
  <c r="AO120" i="34" s="1"/>
  <c r="S120" i="34" s="1"/>
  <c r="W120" i="34" s="1"/>
  <c r="AL143" i="34"/>
  <c r="CS143" i="34" s="1"/>
  <c r="AL92" i="34"/>
  <c r="CS92" i="34" s="1"/>
  <c r="AP104" i="34"/>
  <c r="AO104" i="34" s="1"/>
  <c r="S104" i="34" s="1"/>
  <c r="W104" i="34" s="1"/>
  <c r="AP212" i="34"/>
  <c r="AO212" i="34" s="1"/>
  <c r="S212" i="34" s="1"/>
  <c r="W212" i="34" s="1"/>
  <c r="CS16" i="34"/>
  <c r="AX98" i="34"/>
  <c r="U98" i="34" s="1"/>
  <c r="Y98" i="34" s="1"/>
  <c r="AX120" i="34"/>
  <c r="U120" i="34" s="1"/>
  <c r="Y120" i="34" s="1"/>
  <c r="AL205" i="34"/>
  <c r="CS205" i="34" s="1"/>
  <c r="AP204" i="34"/>
  <c r="AO204" i="34" s="1"/>
  <c r="S204" i="34" s="1"/>
  <c r="W204" i="34" s="1"/>
  <c r="AX25" i="34"/>
  <c r="U25" i="34" s="1"/>
  <c r="Y25" i="34" s="1"/>
  <c r="AS31" i="34"/>
  <c r="AR31" i="34" s="1"/>
  <c r="T31" i="34" s="1"/>
  <c r="X31" i="34" s="1"/>
  <c r="AX21" i="34"/>
  <c r="U21" i="34" s="1"/>
  <c r="Y21" i="34" s="1"/>
  <c r="AL91" i="34"/>
  <c r="CS91" i="34" s="1"/>
  <c r="AL127" i="34"/>
  <c r="CS127" i="34" s="1"/>
  <c r="AX137" i="34"/>
  <c r="U137" i="34" s="1"/>
  <c r="Y137" i="34" s="1"/>
  <c r="AP21" i="34"/>
  <c r="AO21" i="34" s="1"/>
  <c r="S21" i="34" s="1"/>
  <c r="W21" i="34" s="1"/>
  <c r="AP179" i="34"/>
  <c r="AO179" i="34" s="1"/>
  <c r="S179" i="34" s="1"/>
  <c r="W179" i="34" s="1"/>
  <c r="AS29" i="34"/>
  <c r="AR29" i="34" s="1"/>
  <c r="T29" i="34" s="1"/>
  <c r="X29" i="34" s="1"/>
  <c r="AS91" i="34"/>
  <c r="AR91" i="34" s="1"/>
  <c r="T91" i="34" s="1"/>
  <c r="X91" i="34" s="1"/>
  <c r="AL29" i="34"/>
  <c r="CS29" i="34" s="1"/>
  <c r="AP53" i="34"/>
  <c r="AO53" i="34" s="1"/>
  <c r="S53" i="34" s="1"/>
  <c r="W53" i="34" s="1"/>
  <c r="AP157" i="34"/>
  <c r="AO157" i="34" s="1"/>
  <c r="S157" i="34" s="1"/>
  <c r="W157" i="34" s="1"/>
  <c r="AS127" i="34"/>
  <c r="AR127" i="34" s="1"/>
  <c r="T127" i="34" s="1"/>
  <c r="X127" i="34" s="1"/>
  <c r="AL151" i="34"/>
  <c r="CS151" i="34" s="1"/>
  <c r="AS110" i="34"/>
  <c r="AR110" i="34" s="1"/>
  <c r="T110" i="34" s="1"/>
  <c r="X110" i="34" s="1"/>
  <c r="AX128" i="34"/>
  <c r="U128" i="34" s="1"/>
  <c r="Y128" i="34" s="1"/>
  <c r="AS137" i="34"/>
  <c r="AR137" i="34" s="1"/>
  <c r="T137" i="34" s="1"/>
  <c r="X137" i="34" s="1"/>
  <c r="AX206" i="34"/>
  <c r="U206" i="34" s="1"/>
  <c r="Y206" i="34" s="1"/>
  <c r="AP37" i="34"/>
  <c r="AO37" i="34" s="1"/>
  <c r="S37" i="34" s="1"/>
  <c r="W37" i="34" s="1"/>
  <c r="AX68" i="34"/>
  <c r="U68" i="34" s="1"/>
  <c r="Y68" i="34" s="1"/>
  <c r="AP144" i="34"/>
  <c r="AO144" i="34" s="1"/>
  <c r="S144" i="34" s="1"/>
  <c r="W144" i="34" s="1"/>
  <c r="AS90" i="34"/>
  <c r="AR90" i="34" s="1"/>
  <c r="T90" i="34" s="1"/>
  <c r="X90" i="34" s="1"/>
  <c r="AX61" i="34"/>
  <c r="U61" i="34" s="1"/>
  <c r="Y61" i="34" s="1"/>
  <c r="AL42" i="34"/>
  <c r="CS42" i="34" s="1"/>
  <c r="AS138" i="34"/>
  <c r="AR138" i="34" s="1"/>
  <c r="T138" i="34" s="1"/>
  <c r="X138" i="34" s="1"/>
  <c r="AL179" i="34"/>
  <c r="CS179" i="34" s="1"/>
  <c r="AP175" i="34"/>
  <c r="AO175" i="34" s="1"/>
  <c r="S175" i="34" s="1"/>
  <c r="W175" i="34" s="1"/>
  <c r="AS205" i="34"/>
  <c r="AR205" i="34" s="1"/>
  <c r="T205" i="34" s="1"/>
  <c r="X205" i="34" s="1"/>
  <c r="AP102" i="34"/>
  <c r="AO102" i="34" s="1"/>
  <c r="S102" i="34" s="1"/>
  <c r="W102" i="34" s="1"/>
  <c r="AP205" i="34"/>
  <c r="AO205" i="34" s="1"/>
  <c r="S205" i="34" s="1"/>
  <c r="W205" i="34" s="1"/>
  <c r="AS40" i="34"/>
  <c r="AR40" i="34" s="1"/>
  <c r="T40" i="34" s="1"/>
  <c r="X40" i="34" s="1"/>
  <c r="AX92" i="34"/>
  <c r="U92" i="34" s="1"/>
  <c r="Y92" i="34" s="1"/>
  <c r="AX91" i="34"/>
  <c r="U91" i="34" s="1"/>
  <c r="Y91" i="34" s="1"/>
  <c r="AP29" i="34"/>
  <c r="AO29" i="34" s="1"/>
  <c r="S29" i="34" s="1"/>
  <c r="W29" i="34" s="1"/>
  <c r="AS53" i="34"/>
  <c r="AR53" i="34" s="1"/>
  <c r="T53" i="34" s="1"/>
  <c r="X53" i="34" s="1"/>
  <c r="AL77" i="34"/>
  <c r="CS77" i="34" s="1"/>
  <c r="AP126" i="34"/>
  <c r="AO126" i="34" s="1"/>
  <c r="S126" i="34" s="1"/>
  <c r="W126" i="34" s="1"/>
  <c r="AL170" i="34"/>
  <c r="CS170" i="34" s="1"/>
  <c r="AP137" i="34"/>
  <c r="AO137" i="34" s="1"/>
  <c r="S137" i="34" s="1"/>
  <c r="W137" i="34" s="1"/>
  <c r="AP206" i="34"/>
  <c r="AO206" i="34" s="1"/>
  <c r="S206" i="34" s="1"/>
  <c r="W206" i="34" s="1"/>
  <c r="AL21" i="34"/>
  <c r="CS21" i="34" s="1"/>
  <c r="CT21" i="34" s="1"/>
  <c r="AX144" i="34"/>
  <c r="U144" i="34" s="1"/>
  <c r="Y144" i="34" s="1"/>
  <c r="AS102" i="34"/>
  <c r="AR102" i="34" s="1"/>
  <c r="T102" i="34" s="1"/>
  <c r="X102" i="34" s="1"/>
  <c r="AL90" i="34"/>
  <c r="CS90" i="34" s="1"/>
  <c r="AL135" i="34"/>
  <c r="CS135" i="34" s="1"/>
  <c r="AS124" i="34"/>
  <c r="AR124" i="34" s="1"/>
  <c r="T124" i="34" s="1"/>
  <c r="X124" i="34" s="1"/>
  <c r="AP36" i="34"/>
  <c r="AO36" i="34" s="1"/>
  <c r="S36" i="34" s="1"/>
  <c r="W36" i="34" s="1"/>
  <c r="AX78" i="34"/>
  <c r="U78" i="34" s="1"/>
  <c r="Y78" i="34" s="1"/>
  <c r="AS36" i="34"/>
  <c r="AR36" i="34" s="1"/>
  <c r="T36" i="34" s="1"/>
  <c r="X36" i="34" s="1"/>
  <c r="AL57" i="34"/>
  <c r="CS57" i="34" s="1"/>
  <c r="AP77" i="34"/>
  <c r="AO77" i="34" s="1"/>
  <c r="S77" i="34" s="1"/>
  <c r="W77" i="34" s="1"/>
  <c r="AL123" i="34"/>
  <c r="CS123" i="34" s="1"/>
  <c r="AL126" i="34"/>
  <c r="CS126" i="34" s="1"/>
  <c r="AS151" i="34"/>
  <c r="AR151" i="34" s="1"/>
  <c r="T151" i="34" s="1"/>
  <c r="X151" i="34" s="1"/>
  <c r="AX170" i="34"/>
  <c r="U170" i="34" s="1"/>
  <c r="Y170" i="34" s="1"/>
  <c r="AS172" i="34"/>
  <c r="AR172" i="34" s="1"/>
  <c r="T172" i="34" s="1"/>
  <c r="X172" i="34" s="1"/>
  <c r="AL211" i="34"/>
  <c r="CS211" i="34" s="1"/>
  <c r="AL203" i="34"/>
  <c r="CS203" i="34" s="1"/>
  <c r="AP183" i="34"/>
  <c r="AO183" i="34" s="1"/>
  <c r="S183" i="34" s="1"/>
  <c r="W183" i="34" s="1"/>
  <c r="AL183" i="34"/>
  <c r="CS183" i="34" s="1"/>
  <c r="AP190" i="34"/>
  <c r="AO190" i="34" s="1"/>
  <c r="S190" i="34" s="1"/>
  <c r="W190" i="34" s="1"/>
  <c r="AP17" i="34"/>
  <c r="AO17" i="34" s="1"/>
  <c r="S17" i="34" s="1"/>
  <c r="W17" i="34" s="1"/>
  <c r="AP124" i="34"/>
  <c r="AO124" i="34" s="1"/>
  <c r="S124" i="34" s="1"/>
  <c r="W124" i="34" s="1"/>
  <c r="AL190" i="34"/>
  <c r="CS190" i="34" s="1"/>
  <c r="AP40" i="34"/>
  <c r="AO40" i="34" s="1"/>
  <c r="S40" i="34" s="1"/>
  <c r="W40" i="34" s="1"/>
  <c r="AL40" i="34"/>
  <c r="CS40" i="34" s="1"/>
  <c r="AS182" i="34"/>
  <c r="AR182" i="34" s="1"/>
  <c r="T182" i="34" s="1"/>
  <c r="X182" i="34" s="1"/>
  <c r="AX57" i="34"/>
  <c r="U57" i="34" s="1"/>
  <c r="Y57" i="34" s="1"/>
  <c r="AS160" i="34"/>
  <c r="AR160" i="34" s="1"/>
  <c r="T160" i="34" s="1"/>
  <c r="X160" i="34" s="1"/>
  <c r="AX193" i="34"/>
  <c r="U193" i="34" s="1"/>
  <c r="Y193" i="34" s="1"/>
  <c r="AX157" i="34"/>
  <c r="U157" i="34" s="1"/>
  <c r="Y157" i="34" s="1"/>
  <c r="AL104" i="34"/>
  <c r="CS104" i="34" s="1"/>
  <c r="AS77" i="34"/>
  <c r="AR77" i="34" s="1"/>
  <c r="T77" i="34" s="1"/>
  <c r="X77" i="34" s="1"/>
  <c r="AS123" i="34"/>
  <c r="AR123" i="34" s="1"/>
  <c r="T123" i="34" s="1"/>
  <c r="X123" i="34" s="1"/>
  <c r="AS126" i="34"/>
  <c r="AR126" i="34" s="1"/>
  <c r="T126" i="34" s="1"/>
  <c r="X126" i="34" s="1"/>
  <c r="AL209" i="34"/>
  <c r="CS209" i="34" s="1"/>
  <c r="AP151" i="34"/>
  <c r="AO151" i="34" s="1"/>
  <c r="S151" i="34" s="1"/>
  <c r="W151" i="34" s="1"/>
  <c r="AP170" i="34"/>
  <c r="AO170" i="34" s="1"/>
  <c r="S170" i="34" s="1"/>
  <c r="W170" i="34" s="1"/>
  <c r="AX172" i="34"/>
  <c r="U172" i="34" s="1"/>
  <c r="Y172" i="34" s="1"/>
  <c r="AX164" i="34"/>
  <c r="U164" i="34" s="1"/>
  <c r="Y164" i="34" s="1"/>
  <c r="AX207" i="34"/>
  <c r="U207" i="34" s="1"/>
  <c r="Y207" i="34" s="1"/>
  <c r="AP60" i="34"/>
  <c r="AO60" i="34" s="1"/>
  <c r="S60" i="34" s="1"/>
  <c r="W60" i="34" s="1"/>
  <c r="AL37" i="34"/>
  <c r="CS37" i="34" s="1"/>
  <c r="AL68" i="34"/>
  <c r="CS68" i="34" s="1"/>
  <c r="AX203" i="34"/>
  <c r="U203" i="34" s="1"/>
  <c r="Y203" i="34" s="1"/>
  <c r="AX159" i="34"/>
  <c r="U159" i="34" s="1"/>
  <c r="Y159" i="34" s="1"/>
  <c r="AX167" i="34"/>
  <c r="U167" i="34" s="1"/>
  <c r="Y167" i="34" s="1"/>
  <c r="AL159" i="34"/>
  <c r="CS159" i="34" s="1"/>
  <c r="AS183" i="34"/>
  <c r="AR183" i="34" s="1"/>
  <c r="T183" i="34" s="1"/>
  <c r="X183" i="34" s="1"/>
  <c r="AL36" i="34"/>
  <c r="CS36" i="34" s="1"/>
  <c r="AL161" i="34"/>
  <c r="CS161" i="34" s="1"/>
  <c r="AX135" i="34"/>
  <c r="U135" i="34" s="1"/>
  <c r="Y135" i="34" s="1"/>
  <c r="AX60" i="34"/>
  <c r="U60" i="34" s="1"/>
  <c r="Y60" i="34" s="1"/>
  <c r="AX17" i="34"/>
  <c r="U17" i="34" s="1"/>
  <c r="Y17" i="34" s="1"/>
  <c r="AX90" i="34"/>
  <c r="U90" i="34" s="1"/>
  <c r="Y90" i="34" s="1"/>
  <c r="AS112" i="34"/>
  <c r="AR112" i="34" s="1"/>
  <c r="T112" i="34" s="1"/>
  <c r="X112" i="34" s="1"/>
  <c r="AL162" i="34"/>
  <c r="CS162" i="34" s="1"/>
  <c r="AS167" i="34"/>
  <c r="AR167" i="34" s="1"/>
  <c r="T167" i="34" s="1"/>
  <c r="X167" i="34" s="1"/>
  <c r="AX190" i="34"/>
  <c r="U190" i="34" s="1"/>
  <c r="Y190" i="34" s="1"/>
  <c r="AX31" i="34"/>
  <c r="U31" i="34" s="1"/>
  <c r="Y31" i="34" s="1"/>
  <c r="AX185" i="34"/>
  <c r="U185" i="34" s="1"/>
  <c r="Y185" i="34" s="1"/>
  <c r="AP185" i="34"/>
  <c r="AO185" i="34" s="1"/>
  <c r="S185" i="34" s="1"/>
  <c r="W185" i="34" s="1"/>
  <c r="AX143" i="34"/>
  <c r="U143" i="34" s="1"/>
  <c r="Y143" i="34" s="1"/>
  <c r="AX124" i="34"/>
  <c r="U124" i="34" s="1"/>
  <c r="Y124" i="34" s="1"/>
  <c r="AX187" i="34"/>
  <c r="U187" i="34" s="1"/>
  <c r="Y187" i="34" s="1"/>
  <c r="C46" i="52"/>
  <c r="AP182" i="34"/>
  <c r="AO182" i="34" s="1"/>
  <c r="S182" i="34" s="1"/>
  <c r="W182" i="34" s="1"/>
  <c r="AL75" i="34"/>
  <c r="CS75" i="34" s="1"/>
  <c r="AX177" i="34"/>
  <c r="U177" i="34" s="1"/>
  <c r="Y177" i="34" s="1"/>
  <c r="AL167" i="34"/>
  <c r="CS167" i="34" s="1"/>
  <c r="AS173" i="34"/>
  <c r="AR173" i="34" s="1"/>
  <c r="T173" i="34" s="1"/>
  <c r="X173" i="34" s="1"/>
  <c r="AX134" i="34"/>
  <c r="U134" i="34" s="1"/>
  <c r="Y134" i="34" s="1"/>
  <c r="AP112" i="34"/>
  <c r="AO112" i="34" s="1"/>
  <c r="S112" i="34" s="1"/>
  <c r="W112" i="34" s="1"/>
  <c r="AX112" i="34"/>
  <c r="U112" i="34" s="1"/>
  <c r="Y112" i="34" s="1"/>
  <c r="AS199" i="34"/>
  <c r="AR199" i="34" s="1"/>
  <c r="T199" i="34" s="1"/>
  <c r="X199" i="34" s="1"/>
  <c r="AX173" i="34"/>
  <c r="U173" i="34" s="1"/>
  <c r="Y173" i="34" s="1"/>
  <c r="AL133" i="34"/>
  <c r="CS133" i="34" s="1"/>
  <c r="AX133" i="34"/>
  <c r="U133" i="34" s="1"/>
  <c r="Y133" i="34" s="1"/>
  <c r="AP187" i="34"/>
  <c r="AO187" i="34" s="1"/>
  <c r="S187" i="34" s="1"/>
  <c r="W187" i="34" s="1"/>
  <c r="AX142" i="34"/>
  <c r="U142" i="34" s="1"/>
  <c r="Y142" i="34" s="1"/>
  <c r="AL121" i="34"/>
  <c r="CS121" i="34" s="1"/>
  <c r="AL138" i="34"/>
  <c r="CS138" i="34" s="1"/>
  <c r="AS142" i="34"/>
  <c r="AR142" i="34" s="1"/>
  <c r="T142" i="34" s="1"/>
  <c r="X142" i="34" s="1"/>
  <c r="AP162" i="34"/>
  <c r="AO162" i="34" s="1"/>
  <c r="S162" i="34" s="1"/>
  <c r="W162" i="34" s="1"/>
  <c r="AS162" i="34"/>
  <c r="AR162" i="34" s="1"/>
  <c r="T162" i="34" s="1"/>
  <c r="X162" i="34" s="1"/>
  <c r="AL152" i="34"/>
  <c r="CS152" i="34" s="1"/>
  <c r="AS103" i="34"/>
  <c r="AR103" i="34" s="1"/>
  <c r="T103" i="34" s="1"/>
  <c r="X103" i="34" s="1"/>
  <c r="AP130" i="34"/>
  <c r="AO130" i="34" s="1"/>
  <c r="S130" i="34" s="1"/>
  <c r="W130" i="34" s="1"/>
  <c r="AL141" i="34"/>
  <c r="CS141" i="34" s="1"/>
  <c r="AX141" i="34"/>
  <c r="U141" i="34" s="1"/>
  <c r="Y141" i="34" s="1"/>
  <c r="AP141" i="34"/>
  <c r="AO141" i="34" s="1"/>
  <c r="S141" i="34" s="1"/>
  <c r="W141" i="34" s="1"/>
  <c r="AS141" i="34"/>
  <c r="AR141" i="34" s="1"/>
  <c r="T141" i="34" s="1"/>
  <c r="X141" i="34" s="1"/>
  <c r="AP20" i="34"/>
  <c r="AO20" i="34" s="1"/>
  <c r="S20" i="34" s="1"/>
  <c r="W20" i="34" s="1"/>
  <c r="AS22" i="34"/>
  <c r="AR22" i="34" s="1"/>
  <c r="T22" i="34" s="1"/>
  <c r="X22" i="34" s="1"/>
  <c r="AX16" i="34"/>
  <c r="U16" i="34" s="1"/>
  <c r="Y16" i="34" s="1"/>
  <c r="AX65" i="34"/>
  <c r="U65" i="34" s="1"/>
  <c r="Y65" i="34" s="1"/>
  <c r="AL62" i="34"/>
  <c r="CS62" i="34" s="1"/>
  <c r="AS62" i="34"/>
  <c r="AR62" i="34" s="1"/>
  <c r="T62" i="34" s="1"/>
  <c r="X62" i="34" s="1"/>
  <c r="AX158" i="34"/>
  <c r="U158" i="34" s="1"/>
  <c r="Y158" i="34" s="1"/>
  <c r="AP199" i="34"/>
  <c r="AO199" i="34" s="1"/>
  <c r="S199" i="34" s="1"/>
  <c r="W199" i="34" s="1"/>
  <c r="AP173" i="34"/>
  <c r="AO173" i="34" s="1"/>
  <c r="S173" i="34" s="1"/>
  <c r="W173" i="34" s="1"/>
  <c r="AX87" i="34"/>
  <c r="U87" i="34" s="1"/>
  <c r="Y87" i="34" s="1"/>
  <c r="AS163" i="34"/>
  <c r="AR163" i="34" s="1"/>
  <c r="T163" i="34" s="1"/>
  <c r="X163" i="34" s="1"/>
  <c r="AL163" i="34"/>
  <c r="CS163" i="34" s="1"/>
  <c r="AL199" i="34"/>
  <c r="CS199" i="34" s="1"/>
  <c r="AP105" i="34"/>
  <c r="AO105" i="34" s="1"/>
  <c r="S105" i="34" s="1"/>
  <c r="W105" i="34" s="1"/>
  <c r="AP158" i="34"/>
  <c r="AO158" i="34" s="1"/>
  <c r="S158" i="34" s="1"/>
  <c r="W158" i="34" s="1"/>
  <c r="AP152" i="34"/>
  <c r="AO152" i="34" s="1"/>
  <c r="S152" i="34" s="1"/>
  <c r="W152" i="34" s="1"/>
  <c r="AX129" i="34"/>
  <c r="U129" i="34" s="1"/>
  <c r="Y129" i="34" s="1"/>
  <c r="AX130" i="34"/>
  <c r="U130" i="34" s="1"/>
  <c r="Y130" i="34" s="1"/>
  <c r="AL130" i="34"/>
  <c r="CS130" i="34" s="1"/>
  <c r="AL23" i="34"/>
  <c r="CS23" i="34" s="1"/>
  <c r="CT23" i="34" s="1"/>
  <c r="AP23" i="34"/>
  <c r="AO23" i="34" s="1"/>
  <c r="S23" i="34" s="1"/>
  <c r="W23" i="34" s="1"/>
  <c r="AX23" i="34"/>
  <c r="U23" i="34" s="1"/>
  <c r="Y23" i="34" s="1"/>
  <c r="CT16" i="34"/>
  <c r="AX27" i="34"/>
  <c r="U27" i="34" s="1"/>
  <c r="Y27" i="34" s="1"/>
  <c r="AX51" i="34"/>
  <c r="U51" i="34" s="1"/>
  <c r="Y51" i="34" s="1"/>
  <c r="AL70" i="34"/>
  <c r="CS70" i="34" s="1"/>
  <c r="AS51" i="34"/>
  <c r="AR51" i="34" s="1"/>
  <c r="T51" i="34" s="1"/>
  <c r="X51" i="34" s="1"/>
  <c r="AP51" i="34"/>
  <c r="AO51" i="34" s="1"/>
  <c r="S51" i="34" s="1"/>
  <c r="W51" i="34" s="1"/>
  <c r="AX62" i="34"/>
  <c r="U62" i="34" s="1"/>
  <c r="Y62" i="34" s="1"/>
  <c r="AP103" i="34"/>
  <c r="AO103" i="34" s="1"/>
  <c r="S103" i="34" s="1"/>
  <c r="W103" i="34" s="1"/>
  <c r="AX103" i="34"/>
  <c r="U103" i="34" s="1"/>
  <c r="Y103" i="34" s="1"/>
  <c r="AS95" i="34"/>
  <c r="AR95" i="34" s="1"/>
  <c r="T95" i="34" s="1"/>
  <c r="X95" i="34" s="1"/>
  <c r="Y36" i="52"/>
  <c r="AX22" i="34"/>
  <c r="U22" i="34" s="1"/>
  <c r="Y22" i="34" s="1"/>
  <c r="AP27" i="34"/>
  <c r="AO27" i="34" s="1"/>
  <c r="S27" i="34" s="1"/>
  <c r="W27" i="34" s="1"/>
  <c r="AX44" i="34"/>
  <c r="U44" i="34" s="1"/>
  <c r="Y44" i="34" s="1"/>
  <c r="AL20" i="34"/>
  <c r="CS20" i="34" s="1"/>
  <c r="CT20" i="34" s="1"/>
  <c r="AP22" i="34"/>
  <c r="AO22" i="34" s="1"/>
  <c r="S22" i="34" s="1"/>
  <c r="W22" i="34" s="1"/>
  <c r="AS27" i="34"/>
  <c r="AR27" i="34" s="1"/>
  <c r="T27" i="34" s="1"/>
  <c r="X27" i="34" s="1"/>
  <c r="AP52" i="34"/>
  <c r="AO52" i="34" s="1"/>
  <c r="S52" i="34" s="1"/>
  <c r="W52" i="34" s="1"/>
  <c r="AP70" i="34"/>
  <c r="AO70" i="34" s="1"/>
  <c r="S70" i="34" s="1"/>
  <c r="W70" i="34" s="1"/>
  <c r="AL34" i="34"/>
  <c r="CS34" i="34" s="1"/>
  <c r="AP78" i="34"/>
  <c r="AO78" i="34" s="1"/>
  <c r="S78" i="34" s="1"/>
  <c r="W78" i="34" s="1"/>
  <c r="AL66" i="34"/>
  <c r="CS66" i="34" s="1"/>
  <c r="AX20" i="34"/>
  <c r="U20" i="34" s="1"/>
  <c r="Y20" i="34" s="1"/>
  <c r="AL78" i="34"/>
  <c r="CS78" i="34" s="1"/>
  <c r="AX46" i="34"/>
  <c r="U46" i="34" s="1"/>
  <c r="Y46" i="34" s="1"/>
  <c r="AS87" i="34"/>
  <c r="AR87" i="34" s="1"/>
  <c r="T87" i="34" s="1"/>
  <c r="X87" i="34" s="1"/>
  <c r="AP87" i="34"/>
  <c r="AO87" i="34" s="1"/>
  <c r="S87" i="34" s="1"/>
  <c r="W87" i="34" s="1"/>
  <c r="AP82" i="34"/>
  <c r="AO82" i="34" s="1"/>
  <c r="S82" i="34" s="1"/>
  <c r="W82" i="34" s="1"/>
  <c r="AP83" i="34"/>
  <c r="AO83" i="34" s="1"/>
  <c r="S83" i="34" s="1"/>
  <c r="W83" i="34" s="1"/>
  <c r="AP99" i="34"/>
  <c r="AO99" i="34" s="1"/>
  <c r="S99" i="34" s="1"/>
  <c r="W99" i="34" s="1"/>
  <c r="AS107" i="34"/>
  <c r="AR107" i="34" s="1"/>
  <c r="T107" i="34" s="1"/>
  <c r="X107" i="34" s="1"/>
  <c r="AL99" i="34"/>
  <c r="CS99" i="34" s="1"/>
  <c r="AS59" i="34"/>
  <c r="AR59" i="34" s="1"/>
  <c r="T59" i="34" s="1"/>
  <c r="X59" i="34" s="1"/>
  <c r="AX83" i="34"/>
  <c r="U83" i="34" s="1"/>
  <c r="Y83" i="34" s="1"/>
  <c r="AL83" i="34"/>
  <c r="CS83" i="34" s="1"/>
  <c r="AP75" i="34"/>
  <c r="AO75" i="34" s="1"/>
  <c r="S75" i="34" s="1"/>
  <c r="W75" i="34" s="1"/>
  <c r="AS129" i="34"/>
  <c r="AR129" i="34" s="1"/>
  <c r="T129" i="34" s="1"/>
  <c r="X129" i="34" s="1"/>
  <c r="AP34" i="34"/>
  <c r="AO34" i="34" s="1"/>
  <c r="S34" i="34" s="1"/>
  <c r="W34" i="34" s="1"/>
  <c r="AX66" i="34"/>
  <c r="U66" i="34" s="1"/>
  <c r="Y66" i="34" s="1"/>
  <c r="AS44" i="34"/>
  <c r="AR44" i="34" s="1"/>
  <c r="T44" i="34" s="1"/>
  <c r="X44" i="34" s="1"/>
  <c r="AS16" i="34"/>
  <c r="AR16" i="34" s="1"/>
  <c r="T16" i="34" s="1"/>
  <c r="X16" i="34" s="1"/>
  <c r="AS66" i="34"/>
  <c r="AR66" i="34" s="1"/>
  <c r="T66" i="34" s="1"/>
  <c r="X66" i="34" s="1"/>
  <c r="AP65" i="34"/>
  <c r="AO65" i="34" s="1"/>
  <c r="S65" i="34" s="1"/>
  <c r="W65" i="34" s="1"/>
  <c r="AP16" i="34"/>
  <c r="AO16" i="34" s="1"/>
  <c r="S16" i="34" s="1"/>
  <c r="W16" i="34" s="1"/>
  <c r="AX72" i="34"/>
  <c r="U72" i="34" s="1"/>
  <c r="Y72" i="34" s="1"/>
  <c r="AS75" i="34"/>
  <c r="AR75" i="34" s="1"/>
  <c r="T75" i="34" s="1"/>
  <c r="X75" i="34" s="1"/>
  <c r="AL129" i="34"/>
  <c r="CS129" i="34" s="1"/>
  <c r="AL134" i="34"/>
  <c r="CS134" i="34" s="1"/>
  <c r="AS84" i="34"/>
  <c r="AR84" i="34" s="1"/>
  <c r="T84" i="34" s="1"/>
  <c r="X84" i="34" s="1"/>
  <c r="AP18" i="34"/>
  <c r="AO18" i="34" s="1"/>
  <c r="S18" i="34" s="1"/>
  <c r="W18" i="34" s="1"/>
  <c r="AS65" i="34"/>
  <c r="AR65" i="34" s="1"/>
  <c r="T65" i="34" s="1"/>
  <c r="X65" i="34" s="1"/>
  <c r="AL106" i="34"/>
  <c r="CS106" i="34" s="1"/>
  <c r="AL76" i="34"/>
  <c r="CS76" i="34" s="1"/>
  <c r="AX18" i="34"/>
  <c r="U18" i="34" s="1"/>
  <c r="Y18" i="34" s="1"/>
  <c r="AS195" i="34"/>
  <c r="AR195" i="34" s="1"/>
  <c r="T195" i="34" s="1"/>
  <c r="X195" i="34" s="1"/>
  <c r="AL84" i="34"/>
  <c r="CS84" i="34" s="1"/>
  <c r="AL18" i="34"/>
  <c r="CS18" i="34" s="1"/>
  <c r="AX84" i="34"/>
  <c r="U84" i="34" s="1"/>
  <c r="Y84" i="34" s="1"/>
  <c r="AX34" i="34"/>
  <c r="U34" i="34" s="1"/>
  <c r="Y34" i="34" s="1"/>
  <c r="AS134" i="34"/>
  <c r="AR134" i="34" s="1"/>
  <c r="T134" i="34" s="1"/>
  <c r="X134" i="34" s="1"/>
  <c r="AP195" i="34"/>
  <c r="AO195" i="34" s="1"/>
  <c r="S195" i="34" s="1"/>
  <c r="W195" i="34" s="1"/>
  <c r="AX107" i="34"/>
  <c r="U107" i="34" s="1"/>
  <c r="Y107" i="34" s="1"/>
  <c r="AL82" i="34"/>
  <c r="CS82" i="34" s="1"/>
  <c r="AX182" i="34"/>
  <c r="U182" i="34" s="1"/>
  <c r="Y182" i="34" s="1"/>
  <c r="AL107" i="34"/>
  <c r="CS107" i="34" s="1"/>
  <c r="AL158" i="34"/>
  <c r="CS158" i="34" s="1"/>
  <c r="AS149" i="34"/>
  <c r="AR149" i="34" s="1"/>
  <c r="T149" i="34" s="1"/>
  <c r="X149" i="34" s="1"/>
  <c r="AP44" i="34"/>
  <c r="AO44" i="34" s="1"/>
  <c r="S44" i="34" s="1"/>
  <c r="W44" i="34" s="1"/>
  <c r="AS82" i="34"/>
  <c r="AR82" i="34" s="1"/>
  <c r="T82" i="34" s="1"/>
  <c r="X82" i="34" s="1"/>
  <c r="AX152" i="34"/>
  <c r="U152" i="34" s="1"/>
  <c r="Y152" i="34" s="1"/>
  <c r="AP142" i="34"/>
  <c r="AO142" i="34" s="1"/>
  <c r="S142" i="34" s="1"/>
  <c r="W142" i="34" s="1"/>
  <c r="AX121" i="34"/>
  <c r="U121" i="34" s="1"/>
  <c r="Y121" i="34" s="1"/>
  <c r="AL26" i="34"/>
  <c r="CS26" i="34" s="1"/>
  <c r="AX59" i="34"/>
  <c r="U59" i="34" s="1"/>
  <c r="Y59" i="34" s="1"/>
  <c r="AP59" i="34"/>
  <c r="AO59" i="34" s="1"/>
  <c r="S59" i="34" s="1"/>
  <c r="W59" i="34" s="1"/>
  <c r="AL177" i="34"/>
  <c r="CS177" i="34" s="1"/>
  <c r="AX138" i="34"/>
  <c r="U138" i="34" s="1"/>
  <c r="Y138" i="34" s="1"/>
  <c r="AL93" i="34"/>
  <c r="CS93" i="34" s="1"/>
  <c r="AL95" i="34"/>
  <c r="CS95" i="34" s="1"/>
  <c r="AX93" i="34"/>
  <c r="U93" i="34" s="1"/>
  <c r="Y93" i="34" s="1"/>
  <c r="AS121" i="34"/>
  <c r="AR121" i="34" s="1"/>
  <c r="T121" i="34" s="1"/>
  <c r="X121" i="34" s="1"/>
  <c r="AX149" i="34"/>
  <c r="U149" i="34" s="1"/>
  <c r="Y149" i="34" s="1"/>
  <c r="AS177" i="34"/>
  <c r="AR177" i="34" s="1"/>
  <c r="T177" i="34" s="1"/>
  <c r="X177" i="34" s="1"/>
  <c r="AP95" i="34"/>
  <c r="AO95" i="34" s="1"/>
  <c r="S95" i="34" s="1"/>
  <c r="W95" i="34" s="1"/>
  <c r="AS93" i="34"/>
  <c r="AR93" i="34" s="1"/>
  <c r="T93" i="34" s="1"/>
  <c r="X93" i="34" s="1"/>
  <c r="AX70" i="34"/>
  <c r="U70" i="34" s="1"/>
  <c r="Y70" i="34" s="1"/>
  <c r="AP63" i="34"/>
  <c r="AO63" i="34" s="1"/>
  <c r="S63" i="34" s="1"/>
  <c r="W63" i="34" s="1"/>
  <c r="AX63" i="34"/>
  <c r="U63" i="34" s="1"/>
  <c r="Y63" i="34" s="1"/>
  <c r="AS63" i="34"/>
  <c r="AR63" i="34" s="1"/>
  <c r="T63" i="34" s="1"/>
  <c r="X63" i="34" s="1"/>
  <c r="AX106" i="34"/>
  <c r="U106" i="34" s="1"/>
  <c r="Y106" i="34" s="1"/>
  <c r="AX76" i="34"/>
  <c r="U76" i="34" s="1"/>
  <c r="Y76" i="34" s="1"/>
  <c r="AS106" i="34"/>
  <c r="AR106" i="34" s="1"/>
  <c r="T106" i="34" s="1"/>
  <c r="X106" i="34" s="1"/>
  <c r="AL149" i="34"/>
  <c r="CS149" i="34" s="1"/>
  <c r="AL52" i="34"/>
  <c r="CS52" i="34" s="1"/>
  <c r="AP76" i="34"/>
  <c r="AO76" i="34" s="1"/>
  <c r="S76" i="34" s="1"/>
  <c r="W76" i="34" s="1"/>
  <c r="AP211" i="34"/>
  <c r="AO211" i="34" s="1"/>
  <c r="S211" i="34" s="1"/>
  <c r="W211" i="34" s="1"/>
  <c r="AS72" i="34"/>
  <c r="AR72" i="34" s="1"/>
  <c r="T72" i="34" s="1"/>
  <c r="X72" i="34" s="1"/>
  <c r="AP74" i="34"/>
  <c r="AO74" i="34" s="1"/>
  <c r="S74" i="34" s="1"/>
  <c r="W74" i="34" s="1"/>
  <c r="AX195" i="34"/>
  <c r="U195" i="34" s="1"/>
  <c r="Y195" i="34" s="1"/>
  <c r="AP140" i="34"/>
  <c r="AO140" i="34" s="1"/>
  <c r="S140" i="34" s="1"/>
  <c r="W140" i="34" s="1"/>
  <c r="AX52" i="34"/>
  <c r="U52" i="34" s="1"/>
  <c r="Y52" i="34" s="1"/>
  <c r="AS211" i="34"/>
  <c r="AR211" i="34" s="1"/>
  <c r="T211" i="34" s="1"/>
  <c r="X211" i="34" s="1"/>
  <c r="AX99" i="34"/>
  <c r="U99" i="34" s="1"/>
  <c r="Y99" i="34" s="1"/>
  <c r="AP38" i="34"/>
  <c r="AO38" i="34" s="1"/>
  <c r="S38" i="34" s="1"/>
  <c r="W38" i="34" s="1"/>
  <c r="AP72" i="34"/>
  <c r="AO72" i="34" s="1"/>
  <c r="S72" i="34" s="1"/>
  <c r="W72" i="34" s="1"/>
  <c r="AP26" i="34"/>
  <c r="AO26" i="34" s="1"/>
  <c r="S26" i="34" s="1"/>
  <c r="W26" i="34" s="1"/>
  <c r="AS26" i="34"/>
  <c r="AR26" i="34" s="1"/>
  <c r="T26" i="34" s="1"/>
  <c r="X26" i="34" s="1"/>
  <c r="AS117" i="34"/>
  <c r="AR117" i="34" s="1"/>
  <c r="T117" i="34" s="1"/>
  <c r="X117" i="34" s="1"/>
  <c r="AX117" i="34"/>
  <c r="U117" i="34" s="1"/>
  <c r="Y117" i="34" s="1"/>
  <c r="AL117" i="34"/>
  <c r="CS117" i="34" s="1"/>
  <c r="AP117" i="34"/>
  <c r="AO117" i="34" s="1"/>
  <c r="S117" i="34" s="1"/>
  <c r="W117" i="34" s="1"/>
  <c r="AX105" i="34"/>
  <c r="U105" i="34" s="1"/>
  <c r="Y105" i="34" s="1"/>
  <c r="AL105" i="34"/>
  <c r="CS105" i="34" s="1"/>
  <c r="AX74" i="34"/>
  <c r="U74" i="34" s="1"/>
  <c r="Y74" i="34" s="1"/>
  <c r="AL74" i="34"/>
  <c r="CS74" i="34" s="1"/>
  <c r="AX140" i="34"/>
  <c r="U140" i="34" s="1"/>
  <c r="Y140" i="34" s="1"/>
  <c r="AS140" i="34"/>
  <c r="AR140" i="34" s="1"/>
  <c r="T140" i="34" s="1"/>
  <c r="X140" i="34" s="1"/>
  <c r="AL38" i="34"/>
  <c r="CS38" i="34" s="1"/>
  <c r="AS46" i="34"/>
  <c r="AR46" i="34" s="1"/>
  <c r="T46" i="34" s="1"/>
  <c r="X46" i="34" s="1"/>
  <c r="AX80" i="34"/>
  <c r="U80" i="34" s="1"/>
  <c r="Y80" i="34" s="1"/>
  <c r="AS80" i="34"/>
  <c r="AR80" i="34" s="1"/>
  <c r="T80" i="34" s="1"/>
  <c r="X80" i="34" s="1"/>
  <c r="AP80" i="34"/>
  <c r="AO80" i="34" s="1"/>
  <c r="S80" i="34" s="1"/>
  <c r="W80" i="34" s="1"/>
  <c r="AL80" i="34"/>
  <c r="CS80" i="34" s="1"/>
  <c r="AS186" i="34"/>
  <c r="AR186" i="34" s="1"/>
  <c r="T186" i="34" s="1"/>
  <c r="X186" i="34" s="1"/>
  <c r="AP186" i="34"/>
  <c r="AO186" i="34" s="1"/>
  <c r="S186" i="34" s="1"/>
  <c r="W186" i="34" s="1"/>
  <c r="AL186" i="34"/>
  <c r="CS186" i="34" s="1"/>
  <c r="AX186" i="34"/>
  <c r="U186" i="34" s="1"/>
  <c r="Y186" i="34" s="1"/>
  <c r="AL208" i="34"/>
  <c r="CS208" i="34" s="1"/>
  <c r="AP208" i="34"/>
  <c r="AO208" i="34" s="1"/>
  <c r="S208" i="34" s="1"/>
  <c r="W208" i="34" s="1"/>
  <c r="AX208" i="34"/>
  <c r="U208" i="34" s="1"/>
  <c r="Y208" i="34" s="1"/>
  <c r="AS208" i="34"/>
  <c r="AR208" i="34" s="1"/>
  <c r="T208" i="34" s="1"/>
  <c r="X208" i="34" s="1"/>
  <c r="AX125" i="34"/>
  <c r="U125" i="34" s="1"/>
  <c r="Y125" i="34" s="1"/>
  <c r="AP125" i="34"/>
  <c r="AO125" i="34" s="1"/>
  <c r="S125" i="34" s="1"/>
  <c r="W125" i="34" s="1"/>
  <c r="AS125" i="34"/>
  <c r="AR125" i="34" s="1"/>
  <c r="T125" i="34" s="1"/>
  <c r="X125" i="34" s="1"/>
  <c r="AL125" i="34"/>
  <c r="CS125" i="34" s="1"/>
  <c r="AS181" i="34"/>
  <c r="AR181" i="34" s="1"/>
  <c r="T181" i="34" s="1"/>
  <c r="X181" i="34" s="1"/>
  <c r="AP181" i="34"/>
  <c r="AO181" i="34" s="1"/>
  <c r="S181" i="34" s="1"/>
  <c r="W181" i="34" s="1"/>
  <c r="AL181" i="34"/>
  <c r="CS181" i="34" s="1"/>
  <c r="AX181" i="34"/>
  <c r="U181" i="34" s="1"/>
  <c r="Y181" i="34" s="1"/>
  <c r="AS191" i="34"/>
  <c r="AR191" i="34" s="1"/>
  <c r="T191" i="34" s="1"/>
  <c r="X191" i="34" s="1"/>
  <c r="AX191" i="34"/>
  <c r="U191" i="34" s="1"/>
  <c r="Y191" i="34" s="1"/>
  <c r="AP191" i="34"/>
  <c r="AO191" i="34" s="1"/>
  <c r="S191" i="34" s="1"/>
  <c r="W191" i="34" s="1"/>
  <c r="AL191" i="34"/>
  <c r="CS191" i="34" s="1"/>
  <c r="AX38" i="34"/>
  <c r="U38" i="34" s="1"/>
  <c r="Y38" i="34" s="1"/>
  <c r="AX79" i="34"/>
  <c r="U79" i="34" s="1"/>
  <c r="Y79" i="34" s="1"/>
  <c r="AP79" i="34"/>
  <c r="AO79" i="34" s="1"/>
  <c r="S79" i="34" s="1"/>
  <c r="W79" i="34" s="1"/>
  <c r="AS79" i="34"/>
  <c r="AR79" i="34" s="1"/>
  <c r="T79" i="34" s="1"/>
  <c r="X79" i="34" s="1"/>
  <c r="AL79" i="34"/>
  <c r="CS79" i="34" s="1"/>
  <c r="AP46" i="34"/>
  <c r="AO46" i="34" s="1"/>
  <c r="S46" i="34" s="1"/>
  <c r="W46" i="34" s="1"/>
  <c r="AS67" i="34"/>
  <c r="AR67" i="34" s="1"/>
  <c r="T67" i="34" s="1"/>
  <c r="X67" i="34" s="1"/>
  <c r="AL67" i="34"/>
  <c r="CS67" i="34" s="1"/>
  <c r="AX67" i="34"/>
  <c r="U67" i="34" s="1"/>
  <c r="Y67" i="34" s="1"/>
  <c r="AP67" i="34"/>
  <c r="AO67" i="34" s="1"/>
  <c r="S67" i="34" s="1"/>
  <c r="W67" i="34" s="1"/>
  <c r="AL35" i="34"/>
  <c r="CS35" i="34" s="1"/>
  <c r="AS35" i="34"/>
  <c r="AR35" i="34" s="1"/>
  <c r="T35" i="34" s="1"/>
  <c r="X35" i="34" s="1"/>
  <c r="AP35" i="34"/>
  <c r="AO35" i="34" s="1"/>
  <c r="S35" i="34" s="1"/>
  <c r="W35" i="34" s="1"/>
  <c r="AX35" i="34"/>
  <c r="U35" i="34" s="1"/>
  <c r="Y35" i="34" s="1"/>
  <c r="AX97" i="34"/>
  <c r="U97" i="34" s="1"/>
  <c r="Y97" i="34" s="1"/>
  <c r="AS97" i="34"/>
  <c r="AR97" i="34" s="1"/>
  <c r="T97" i="34" s="1"/>
  <c r="X97" i="34" s="1"/>
  <c r="AP97" i="34"/>
  <c r="AO97" i="34" s="1"/>
  <c r="S97" i="34" s="1"/>
  <c r="W97" i="34" s="1"/>
  <c r="AL97" i="34"/>
  <c r="CS97" i="34" s="1"/>
  <c r="AP43" i="34"/>
  <c r="AO43" i="34" s="1"/>
  <c r="S43" i="34" s="1"/>
  <c r="W43" i="34" s="1"/>
  <c r="AL43" i="34"/>
  <c r="CS43" i="34" s="1"/>
  <c r="AX43" i="34"/>
  <c r="U43" i="34" s="1"/>
  <c r="Y43" i="34" s="1"/>
  <c r="AS43" i="34"/>
  <c r="AR43" i="34" s="1"/>
  <c r="T43" i="34" s="1"/>
  <c r="X43" i="34" s="1"/>
  <c r="AP109" i="34"/>
  <c r="AO109" i="34" s="1"/>
  <c r="S109" i="34" s="1"/>
  <c r="W109" i="34" s="1"/>
  <c r="AS109" i="34"/>
  <c r="AR109" i="34" s="1"/>
  <c r="T109" i="34" s="1"/>
  <c r="X109" i="34" s="1"/>
  <c r="AX109" i="34"/>
  <c r="U109" i="34" s="1"/>
  <c r="Y109" i="34" s="1"/>
  <c r="AL109" i="34"/>
  <c r="CS109" i="34" s="1"/>
  <c r="AX200" i="34"/>
  <c r="U200" i="34" s="1"/>
  <c r="Y200" i="34" s="1"/>
  <c r="AS200" i="34"/>
  <c r="AR200" i="34" s="1"/>
  <c r="T200" i="34" s="1"/>
  <c r="X200" i="34" s="1"/>
  <c r="AP200" i="34"/>
  <c r="AO200" i="34" s="1"/>
  <c r="S200" i="34" s="1"/>
  <c r="W200" i="34" s="1"/>
  <c r="AL200" i="34"/>
  <c r="CS200" i="34" s="1"/>
  <c r="AP122" i="34"/>
  <c r="AO122" i="34" s="1"/>
  <c r="S122" i="34" s="1"/>
  <c r="W122" i="34" s="1"/>
  <c r="AX122" i="34"/>
  <c r="U122" i="34" s="1"/>
  <c r="Y122" i="34" s="1"/>
  <c r="AL122" i="34"/>
  <c r="CS122" i="34" s="1"/>
  <c r="AS122" i="34"/>
  <c r="AR122" i="34" s="1"/>
  <c r="T122" i="34" s="1"/>
  <c r="X122" i="34" s="1"/>
  <c r="AS132" i="34"/>
  <c r="AR132" i="34" s="1"/>
  <c r="T132" i="34" s="1"/>
  <c r="X132" i="34" s="1"/>
  <c r="AX132" i="34"/>
  <c r="U132" i="34" s="1"/>
  <c r="Y132" i="34" s="1"/>
  <c r="AL132" i="34"/>
  <c r="CS132" i="34" s="1"/>
  <c r="AP132" i="34"/>
  <c r="AO132" i="34" s="1"/>
  <c r="S132" i="34" s="1"/>
  <c r="W132" i="34" s="1"/>
  <c r="AX100" i="34"/>
  <c r="U100" i="34" s="1"/>
  <c r="Y100" i="34" s="1"/>
  <c r="AL100" i="34"/>
  <c r="CS100" i="34" s="1"/>
  <c r="AP100" i="34"/>
  <c r="AO100" i="34" s="1"/>
  <c r="S100" i="34" s="1"/>
  <c r="W100" i="34" s="1"/>
  <c r="AS100" i="34"/>
  <c r="AR100" i="34" s="1"/>
  <c r="T100" i="34" s="1"/>
  <c r="X100" i="34" s="1"/>
  <c r="AS81" i="34"/>
  <c r="AR81" i="34" s="1"/>
  <c r="T81" i="34" s="1"/>
  <c r="X81" i="34" s="1"/>
  <c r="AL81" i="34"/>
  <c r="CS81" i="34" s="1"/>
  <c r="AP81" i="34"/>
  <c r="AO81" i="34" s="1"/>
  <c r="S81" i="34" s="1"/>
  <c r="W81" i="34" s="1"/>
  <c r="AX81" i="34"/>
  <c r="U81" i="34" s="1"/>
  <c r="Y81" i="34" s="1"/>
  <c r="AP154" i="34"/>
  <c r="AO154" i="34" s="1"/>
  <c r="S154" i="34" s="1"/>
  <c r="W154" i="34" s="1"/>
  <c r="AS154" i="34"/>
  <c r="AR154" i="34" s="1"/>
  <c r="T154" i="34" s="1"/>
  <c r="X154" i="34" s="1"/>
  <c r="AL154" i="34"/>
  <c r="CS154" i="34" s="1"/>
  <c r="AX154" i="34"/>
  <c r="U154" i="34" s="1"/>
  <c r="Y154" i="34" s="1"/>
  <c r="AX50" i="34"/>
  <c r="U50" i="34" s="1"/>
  <c r="Y50" i="34" s="1"/>
  <c r="AL50" i="34"/>
  <c r="CS50" i="34" s="1"/>
  <c r="AS50" i="34"/>
  <c r="AR50" i="34" s="1"/>
  <c r="T50" i="34" s="1"/>
  <c r="X50" i="34" s="1"/>
  <c r="AP50" i="34"/>
  <c r="AO50" i="34" s="1"/>
  <c r="S50" i="34" s="1"/>
  <c r="W50" i="34" s="1"/>
  <c r="AS194" i="34"/>
  <c r="AR194" i="34" s="1"/>
  <c r="T194" i="34" s="1"/>
  <c r="X194" i="34" s="1"/>
  <c r="AP194" i="34"/>
  <c r="AO194" i="34" s="1"/>
  <c r="S194" i="34" s="1"/>
  <c r="W194" i="34" s="1"/>
  <c r="AX194" i="34"/>
  <c r="U194" i="34" s="1"/>
  <c r="Y194" i="34" s="1"/>
  <c r="AL194" i="34"/>
  <c r="CS194" i="34" s="1"/>
  <c r="AS148" i="34"/>
  <c r="AR148" i="34" s="1"/>
  <c r="T148" i="34" s="1"/>
  <c r="X148" i="34" s="1"/>
  <c r="AP148" i="34"/>
  <c r="AO148" i="34" s="1"/>
  <c r="S148" i="34" s="1"/>
  <c r="W148" i="34" s="1"/>
  <c r="AX148" i="34"/>
  <c r="U148" i="34" s="1"/>
  <c r="Y148" i="34" s="1"/>
  <c r="AL148" i="34"/>
  <c r="CS148" i="34" s="1"/>
  <c r="AP210" i="34"/>
  <c r="AO210" i="34" s="1"/>
  <c r="S210" i="34" s="1"/>
  <c r="W210" i="34" s="1"/>
  <c r="AS210" i="34"/>
  <c r="AR210" i="34" s="1"/>
  <c r="T210" i="34" s="1"/>
  <c r="X210" i="34" s="1"/>
  <c r="AL210" i="34"/>
  <c r="CS210" i="34" s="1"/>
  <c r="AX210" i="34"/>
  <c r="U210" i="34" s="1"/>
  <c r="Y210" i="34" s="1"/>
  <c r="AP94" i="34"/>
  <c r="AO94" i="34" s="1"/>
  <c r="S94" i="34" s="1"/>
  <c r="W94" i="34" s="1"/>
  <c r="AS94" i="34"/>
  <c r="AR94" i="34" s="1"/>
  <c r="T94" i="34" s="1"/>
  <c r="X94" i="34" s="1"/>
  <c r="AL94" i="34"/>
  <c r="CS94" i="34" s="1"/>
  <c r="AX94" i="34"/>
  <c r="U94" i="34" s="1"/>
  <c r="Y94" i="34" s="1"/>
  <c r="AL184" i="34"/>
  <c r="CS184" i="34" s="1"/>
  <c r="AP184" i="34"/>
  <c r="AO184" i="34" s="1"/>
  <c r="S184" i="34" s="1"/>
  <c r="W184" i="34" s="1"/>
  <c r="AS184" i="34"/>
  <c r="AR184" i="34" s="1"/>
  <c r="T184" i="34" s="1"/>
  <c r="X184" i="34" s="1"/>
  <c r="AX184" i="34"/>
  <c r="U184" i="34" s="1"/>
  <c r="Y184" i="34" s="1"/>
  <c r="AP47" i="34"/>
  <c r="AO47" i="34" s="1"/>
  <c r="S47" i="34" s="1"/>
  <c r="W47" i="34" s="1"/>
  <c r="AX47" i="34"/>
  <c r="U47" i="34" s="1"/>
  <c r="Y47" i="34" s="1"/>
  <c r="AS47" i="34"/>
  <c r="AR47" i="34" s="1"/>
  <c r="T47" i="34" s="1"/>
  <c r="X47" i="34" s="1"/>
  <c r="AL47" i="34"/>
  <c r="CS47" i="34" s="1"/>
  <c r="L18" i="57" l="1"/>
  <c r="L14" i="57"/>
  <c r="L10" i="57"/>
  <c r="L6" i="57"/>
  <c r="M8" i="57"/>
  <c r="V8" i="57" s="1"/>
  <c r="M17" i="57"/>
  <c r="M13" i="57"/>
  <c r="V13" i="57" s="1"/>
  <c r="M9" i="57"/>
  <c r="M12" i="57"/>
  <c r="L17" i="57"/>
  <c r="L13" i="57"/>
  <c r="L9" i="57"/>
  <c r="M16" i="57"/>
  <c r="V16" i="57" s="1"/>
  <c r="M20" i="57"/>
  <c r="V20" i="57" s="1"/>
  <c r="L20" i="57"/>
  <c r="L16" i="57"/>
  <c r="L12" i="57"/>
  <c r="L8" i="57"/>
  <c r="M6" i="57"/>
  <c r="M19" i="57"/>
  <c r="M15" i="57"/>
  <c r="M11" i="57"/>
  <c r="M7" i="57"/>
  <c r="V7" i="57" s="1"/>
  <c r="M10" i="57"/>
  <c r="V10" i="57" s="1"/>
  <c r="L19" i="57"/>
  <c r="L15" i="57"/>
  <c r="L11" i="57"/>
  <c r="L7" i="57"/>
  <c r="M14" i="57"/>
  <c r="V14" i="57" s="1"/>
  <c r="M18" i="57"/>
  <c r="Y7" i="57"/>
  <c r="W7" i="57" s="1"/>
  <c r="Y15" i="57"/>
  <c r="W15" i="57" s="1"/>
  <c r="Y6" i="57"/>
  <c r="Y8" i="57"/>
  <c r="Y20" i="57"/>
  <c r="J9" i="34"/>
  <c r="J11" i="34" s="1"/>
  <c r="Y16" i="57"/>
  <c r="W16" i="57" s="1"/>
  <c r="Y11" i="57"/>
  <c r="W11" i="57" s="1"/>
  <c r="J3" i="34"/>
  <c r="Y17" i="57"/>
  <c r="W17" i="57" s="1"/>
  <c r="Y12" i="57"/>
  <c r="W12" i="57" s="1"/>
  <c r="Y9" i="57"/>
  <c r="Y13" i="57"/>
  <c r="W13" i="57" s="1"/>
  <c r="Y19" i="57"/>
  <c r="Y10" i="57"/>
  <c r="W10" i="57" s="1"/>
  <c r="J6" i="34"/>
  <c r="V17" i="57"/>
  <c r="V9" i="57"/>
  <c r="V12" i="57"/>
  <c r="V19" i="57"/>
  <c r="V15" i="57"/>
  <c r="V11" i="57"/>
  <c r="V18" i="57"/>
  <c r="Y14" i="57"/>
  <c r="W14" i="57" s="1"/>
  <c r="Y18" i="57"/>
  <c r="W18" i="57" s="1"/>
  <c r="W20" i="57"/>
  <c r="W6" i="57"/>
  <c r="W19" i="57"/>
  <c r="W46" i="52"/>
  <c r="G29" i="52" s="1"/>
  <c r="U46" i="52"/>
  <c r="H27" i="52" s="1"/>
  <c r="Y37" i="52"/>
  <c r="Q3" i="34"/>
  <c r="Q6" i="34"/>
  <c r="G46" i="52"/>
  <c r="N46" i="52"/>
  <c r="S46" i="52"/>
  <c r="Y40" i="52"/>
  <c r="L46" i="52"/>
  <c r="Q46" i="52"/>
  <c r="Y42" i="52"/>
  <c r="Y44" i="52"/>
  <c r="Y43" i="52"/>
  <c r="Y41" i="52"/>
  <c r="B46" i="52"/>
  <c r="I46" i="52"/>
  <c r="Y39" i="52"/>
  <c r="H46" i="52"/>
  <c r="V46" i="52"/>
  <c r="M46" i="52"/>
  <c r="Q9" i="34"/>
  <c r="X46" i="52"/>
  <c r="T46" i="52"/>
  <c r="J46" i="52"/>
  <c r="R46" i="52"/>
  <c r="K46" i="52"/>
  <c r="F46" i="52"/>
  <c r="P46" i="52"/>
  <c r="Y45" i="52"/>
  <c r="O46" i="52"/>
  <c r="Y38" i="52"/>
  <c r="L22" i="57" l="1"/>
  <c r="L21" i="57"/>
  <c r="M22" i="57"/>
  <c r="M21" i="57"/>
  <c r="N6" i="34"/>
  <c r="N8" i="34" s="1"/>
  <c r="M6" i="34"/>
  <c r="M8" i="34" s="1"/>
  <c r="N9" i="34"/>
  <c r="M9" i="34"/>
  <c r="M11" i="34" s="1"/>
  <c r="N3" i="34"/>
  <c r="N5" i="34" s="1"/>
  <c r="M3" i="34"/>
  <c r="M5" i="34" s="1"/>
  <c r="J5" i="34"/>
  <c r="J22" i="57"/>
  <c r="J21" i="57"/>
  <c r="I22" i="57"/>
  <c r="I21" i="57"/>
  <c r="W9" i="57"/>
  <c r="W8" i="57"/>
  <c r="H7" i="57"/>
  <c r="K7" i="57" s="1"/>
  <c r="N7" i="57" s="1"/>
  <c r="Q7" i="57" s="1"/>
  <c r="T7" i="57" s="1"/>
  <c r="U7" i="57"/>
  <c r="H13" i="57"/>
  <c r="K13" i="57" s="1"/>
  <c r="N13" i="57" s="1"/>
  <c r="Q13" i="57" s="1"/>
  <c r="T13" i="57" s="1"/>
  <c r="U13" i="57"/>
  <c r="H11" i="57"/>
  <c r="K11" i="57" s="1"/>
  <c r="N11" i="57" s="1"/>
  <c r="Q11" i="57" s="1"/>
  <c r="T11" i="57" s="1"/>
  <c r="U11" i="57"/>
  <c r="U17" i="57"/>
  <c r="H17" i="57"/>
  <c r="K17" i="57" s="1"/>
  <c r="N17" i="57" s="1"/>
  <c r="Q17" i="57" s="1"/>
  <c r="T17" i="57" s="1"/>
  <c r="H15" i="57"/>
  <c r="K15" i="57" s="1"/>
  <c r="N15" i="57" s="1"/>
  <c r="Q15" i="57" s="1"/>
  <c r="T15" i="57" s="1"/>
  <c r="U15" i="57"/>
  <c r="H9" i="57"/>
  <c r="K9" i="57" s="1"/>
  <c r="N9" i="57" s="1"/>
  <c r="Q9" i="57" s="1"/>
  <c r="T9" i="57" s="1"/>
  <c r="U9" i="57"/>
  <c r="H10" i="57"/>
  <c r="K10" i="57" s="1"/>
  <c r="N10" i="57" s="1"/>
  <c r="Q10" i="57" s="1"/>
  <c r="T10" i="57" s="1"/>
  <c r="U10" i="57"/>
  <c r="V6" i="57"/>
  <c r="G22" i="57"/>
  <c r="G21" i="57"/>
  <c r="H8" i="57"/>
  <c r="K8" i="57" s="1"/>
  <c r="N8" i="57" s="1"/>
  <c r="Q8" i="57" s="1"/>
  <c r="T8" i="57" s="1"/>
  <c r="U8" i="57"/>
  <c r="H12" i="57"/>
  <c r="K12" i="57" s="1"/>
  <c r="N12" i="57" s="1"/>
  <c r="Q12" i="57" s="1"/>
  <c r="T12" i="57" s="1"/>
  <c r="U12" i="57"/>
  <c r="H16" i="57"/>
  <c r="K16" i="57" s="1"/>
  <c r="N16" i="57" s="1"/>
  <c r="Q16" i="57" s="1"/>
  <c r="T16" i="57" s="1"/>
  <c r="U16" i="57"/>
  <c r="F22" i="57"/>
  <c r="H6" i="57"/>
  <c r="F21" i="57"/>
  <c r="U6" i="57"/>
  <c r="H14" i="57"/>
  <c r="K14" i="57" s="1"/>
  <c r="N14" i="57" s="1"/>
  <c r="Q14" i="57" s="1"/>
  <c r="T14" i="57" s="1"/>
  <c r="U14" i="57"/>
  <c r="H19" i="57"/>
  <c r="K19" i="57" s="1"/>
  <c r="N19" i="57" s="1"/>
  <c r="Q19" i="57" s="1"/>
  <c r="T19" i="57" s="1"/>
  <c r="U19" i="57"/>
  <c r="H20" i="57"/>
  <c r="K20" i="57" s="1"/>
  <c r="N20" i="57" s="1"/>
  <c r="Q20" i="57" s="1"/>
  <c r="T20" i="57" s="1"/>
  <c r="U20" i="57"/>
  <c r="H18" i="57"/>
  <c r="K18" i="57" s="1"/>
  <c r="N18" i="57" s="1"/>
  <c r="Q18" i="57" s="1"/>
  <c r="T18" i="57" s="1"/>
  <c r="U18" i="57"/>
  <c r="P27" i="52"/>
  <c r="M29" i="52"/>
  <c r="J29" i="52"/>
  <c r="H29" i="52"/>
  <c r="P29" i="52"/>
  <c r="N29" i="52"/>
  <c r="I29" i="52"/>
  <c r="L29" i="52"/>
  <c r="O29" i="52"/>
  <c r="K29" i="52"/>
  <c r="N27" i="52"/>
  <c r="M27" i="52"/>
  <c r="I27" i="52"/>
  <c r="G27" i="52"/>
  <c r="O27" i="52"/>
  <c r="K27" i="52"/>
  <c r="J27" i="52"/>
  <c r="L27" i="52"/>
  <c r="N11" i="34"/>
  <c r="N18" i="52"/>
  <c r="L18" i="52"/>
  <c r="O18" i="52"/>
  <c r="G18" i="52"/>
  <c r="K18" i="52"/>
  <c r="J18" i="52"/>
  <c r="I18" i="52"/>
  <c r="P18" i="52"/>
  <c r="H18" i="52"/>
  <c r="M18" i="52"/>
  <c r="I20" i="52"/>
  <c r="M20" i="52"/>
  <c r="O20" i="52"/>
  <c r="P20" i="52"/>
  <c r="N20" i="52"/>
  <c r="K20" i="52"/>
  <c r="J20" i="52"/>
  <c r="H20" i="52"/>
  <c r="L20" i="52"/>
  <c r="G20" i="52"/>
  <c r="H24" i="52"/>
  <c r="J24" i="52"/>
  <c r="G24" i="52"/>
  <c r="I24" i="52"/>
  <c r="M24" i="52"/>
  <c r="O24" i="52"/>
  <c r="P24" i="52"/>
  <c r="K24" i="52"/>
  <c r="N24" i="52"/>
  <c r="L24" i="52"/>
  <c r="N22" i="52"/>
  <c r="O22" i="52"/>
  <c r="G22" i="52"/>
  <c r="K22" i="52"/>
  <c r="I22" i="52"/>
  <c r="H22" i="52"/>
  <c r="L22" i="52"/>
  <c r="P22" i="52"/>
  <c r="M22" i="52"/>
  <c r="J22" i="52"/>
  <c r="P16" i="52"/>
  <c r="N16" i="52"/>
  <c r="J16" i="52"/>
  <c r="L16" i="52"/>
  <c r="H16" i="52"/>
  <c r="O16" i="52"/>
  <c r="I16" i="52"/>
  <c r="G16" i="52"/>
  <c r="K16" i="52"/>
  <c r="M16" i="52"/>
  <c r="G19" i="52"/>
  <c r="J19" i="52"/>
  <c r="H19" i="52"/>
  <c r="O19" i="52"/>
  <c r="N19" i="52"/>
  <c r="K19" i="52"/>
  <c r="L19" i="52"/>
  <c r="P19" i="52"/>
  <c r="I19" i="52"/>
  <c r="M19" i="52"/>
  <c r="K15" i="52"/>
  <c r="G15" i="52"/>
  <c r="J15" i="52"/>
  <c r="H15" i="52"/>
  <c r="N15" i="52"/>
  <c r="I15" i="52"/>
  <c r="P15" i="52"/>
  <c r="L15" i="52"/>
  <c r="M15" i="52"/>
  <c r="O15" i="52"/>
  <c r="O13" i="52"/>
  <c r="L13" i="52"/>
  <c r="M13" i="52"/>
  <c r="P13" i="52"/>
  <c r="J13" i="52"/>
  <c r="G13" i="52"/>
  <c r="I13" i="52"/>
  <c r="K13" i="52"/>
  <c r="N13" i="52"/>
  <c r="H13" i="52"/>
  <c r="M12" i="52"/>
  <c r="G12" i="52"/>
  <c r="K12" i="52"/>
  <c r="J12" i="52"/>
  <c r="O12" i="52"/>
  <c r="H12" i="52"/>
  <c r="P12" i="52"/>
  <c r="I12" i="52"/>
  <c r="L12" i="52"/>
  <c r="N12" i="52"/>
  <c r="P26" i="52"/>
  <c r="H26" i="52"/>
  <c r="O26" i="52"/>
  <c r="N26" i="52"/>
  <c r="I26" i="52"/>
  <c r="G26" i="52"/>
  <c r="K26" i="52"/>
  <c r="J26" i="52"/>
  <c r="M26" i="52"/>
  <c r="L26" i="52"/>
  <c r="J28" i="52"/>
  <c r="K28" i="52"/>
  <c r="I28" i="52"/>
  <c r="O28" i="52"/>
  <c r="M28" i="52"/>
  <c r="H28" i="52"/>
  <c r="L28" i="52"/>
  <c r="G28" i="52"/>
  <c r="N28" i="52"/>
  <c r="P28" i="52"/>
  <c r="Y46" i="52"/>
  <c r="J23" i="52"/>
  <c r="M23" i="52"/>
  <c r="H23" i="52"/>
  <c r="G23" i="52"/>
  <c r="P23" i="52"/>
  <c r="N23" i="52"/>
  <c r="O23" i="52"/>
  <c r="K23" i="52"/>
  <c r="L23" i="52"/>
  <c r="I23" i="52"/>
  <c r="M25" i="52"/>
  <c r="K25" i="52"/>
  <c r="N25" i="52"/>
  <c r="L25" i="52"/>
  <c r="J25" i="52"/>
  <c r="I25" i="52"/>
  <c r="O25" i="52"/>
  <c r="P25" i="52"/>
  <c r="H25" i="52"/>
  <c r="G25" i="52"/>
  <c r="I21" i="52"/>
  <c r="H21" i="52"/>
  <c r="G21" i="52"/>
  <c r="N21" i="52"/>
  <c r="O21" i="52"/>
  <c r="K21" i="52"/>
  <c r="J21" i="52"/>
  <c r="P21" i="52"/>
  <c r="L21" i="52"/>
  <c r="M21" i="52"/>
  <c r="O17" i="52"/>
  <c r="N17" i="52"/>
  <c r="P17" i="52"/>
  <c r="J17" i="52"/>
  <c r="K17" i="52"/>
  <c r="I17" i="52"/>
  <c r="M17" i="52"/>
  <c r="G17" i="52"/>
  <c r="L17" i="52"/>
  <c r="H17" i="52"/>
  <c r="H30" i="52"/>
  <c r="K30" i="52"/>
  <c r="J30" i="52"/>
  <c r="P30" i="52"/>
  <c r="G30" i="52"/>
  <c r="I30" i="52"/>
  <c r="N30" i="52"/>
  <c r="M30" i="52"/>
  <c r="L30" i="52"/>
  <c r="O30" i="52"/>
  <c r="K14" i="52"/>
  <c r="P14" i="52"/>
  <c r="M14" i="52"/>
  <c r="J14" i="52"/>
  <c r="O14" i="52"/>
  <c r="N14" i="52"/>
  <c r="H14" i="52"/>
  <c r="I14" i="52"/>
  <c r="G14" i="52"/>
  <c r="L14" i="52"/>
  <c r="K10" i="52"/>
  <c r="O10" i="52"/>
  <c r="I10" i="52"/>
  <c r="M10" i="52"/>
  <c r="G10" i="52"/>
  <c r="N10" i="52"/>
  <c r="L10" i="52"/>
  <c r="P10" i="52"/>
  <c r="J10" i="52"/>
  <c r="H10" i="52"/>
  <c r="G11" i="52"/>
  <c r="K11" i="52"/>
  <c r="L11" i="52"/>
  <c r="N11" i="52"/>
  <c r="O11" i="52"/>
  <c r="H11" i="52"/>
  <c r="P11" i="52"/>
  <c r="J11" i="52"/>
  <c r="I11" i="52"/>
  <c r="M11" i="52"/>
  <c r="J8" i="34"/>
  <c r="U21" i="57" l="1"/>
  <c r="V22" i="57"/>
  <c r="V21" i="57"/>
  <c r="U22" i="57"/>
  <c r="W21" i="57"/>
  <c r="W22" i="57"/>
  <c r="H21" i="57"/>
  <c r="K6" i="57"/>
  <c r="H22" i="57"/>
  <c r="E29" i="52"/>
  <c r="E27" i="52"/>
  <c r="E20" i="52"/>
  <c r="E14" i="52"/>
  <c r="L31" i="52"/>
  <c r="I31" i="52"/>
  <c r="H31" i="52"/>
  <c r="O31" i="52"/>
  <c r="N31" i="52"/>
  <c r="J31" i="52"/>
  <c r="E10" i="52"/>
  <c r="E30" i="52"/>
  <c r="E28" i="52"/>
  <c r="E26" i="52"/>
  <c r="E13" i="52"/>
  <c r="E16" i="52"/>
  <c r="M31" i="52"/>
  <c r="E18" i="52"/>
  <c r="E11" i="52"/>
  <c r="P31" i="52"/>
  <c r="E25" i="52"/>
  <c r="E23" i="52"/>
  <c r="E19" i="52"/>
  <c r="E24" i="52"/>
  <c r="E21" i="52"/>
  <c r="K31" i="52"/>
  <c r="G31" i="52"/>
  <c r="E12" i="52"/>
  <c r="E15" i="52"/>
  <c r="E17" i="52"/>
  <c r="E22" i="52"/>
  <c r="K22" i="57" l="1"/>
  <c r="N6" i="57"/>
  <c r="K21" i="57"/>
  <c r="E31" i="52"/>
  <c r="N22" i="57" l="1"/>
  <c r="Q6" i="57"/>
  <c r="N21" i="57"/>
  <c r="I23" i="54"/>
  <c r="T6" i="57" l="1"/>
  <c r="Q21" i="57"/>
  <c r="T21" i="57" s="1"/>
  <c r="Q22" i="57"/>
  <c r="T22" i="57" s="1"/>
  <c r="BB1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4" authorId="0" shapeId="0" xr:uid="{4A8EBEF4-81E7-4A6D-AE36-C757EF8E3F8F}">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185A1B65-131C-4286-9BBB-9FE2C54F8E0E}">
      <text>
        <r>
          <rPr>
            <b/>
            <sz val="14"/>
            <color indexed="10"/>
            <rFont val="メイリオ"/>
            <family val="3"/>
            <charset val="128"/>
          </rPr>
          <t>🈟今年度より自動入力ため入力不要　</t>
        </r>
      </text>
    </comment>
    <comment ref="U2" authorId="0" shapeId="0" xr:uid="{BBF1E786-76BE-4021-9076-5E1927A7EB62}">
      <text>
        <r>
          <rPr>
            <b/>
            <sz val="14"/>
            <color indexed="10"/>
            <rFont val="メイリオ"/>
            <family val="3"/>
            <charset val="128"/>
          </rPr>
          <t>整理番号</t>
        </r>
        <r>
          <rPr>
            <b/>
            <sz val="14"/>
            <color indexed="81"/>
            <rFont val="メイリオ"/>
            <family val="3"/>
            <charset val="128"/>
          </rPr>
          <t>は半角入力</t>
        </r>
      </text>
    </comment>
    <comment ref="Z19" authorId="0" shapeId="0" xr:uid="{70783E55-C3A9-4FDA-A2C8-2010DE76942D}">
      <text>
        <r>
          <rPr>
            <b/>
            <sz val="14"/>
            <color indexed="81"/>
            <rFont val="メイリオ"/>
            <family val="3"/>
            <charset val="128"/>
          </rPr>
          <t>「○」を入力すると上記の　　事業者名・住所等の値が、　　</t>
        </r>
        <r>
          <rPr>
            <b/>
            <u/>
            <sz val="14"/>
            <color indexed="10"/>
            <rFont val="メイリオ"/>
            <family val="3"/>
            <charset val="128"/>
          </rPr>
          <t>左の赤枠に自動入力</t>
        </r>
        <r>
          <rPr>
            <b/>
            <sz val="14"/>
            <color indexed="81"/>
            <rFont val="メイリオ"/>
            <family val="3"/>
            <charset val="128"/>
          </rPr>
          <t>されます。</t>
        </r>
      </text>
    </comment>
    <comment ref="M29" authorId="0" shapeId="0" xr:uid="{1078F3AD-30E3-4B55-B4E4-67AFD0B682C8}">
      <text>
        <r>
          <rPr>
            <b/>
            <sz val="14"/>
            <color indexed="81"/>
            <rFont val="メイリオ"/>
            <family val="3"/>
            <charset val="128"/>
          </rPr>
          <t>連絡する場合がありますので、　　　『</t>
        </r>
        <r>
          <rPr>
            <b/>
            <u val="double"/>
            <sz val="14"/>
            <color indexed="10"/>
            <rFont val="メイリオ"/>
            <family val="3"/>
            <charset val="128"/>
          </rPr>
          <t>必ずデータを作成した担当者の名前</t>
        </r>
        <r>
          <rPr>
            <b/>
            <sz val="14"/>
            <color indexed="81"/>
            <rFont val="メイリオ"/>
            <family val="3"/>
            <charset val="128"/>
          </rPr>
          <t>』　　　　　　　　　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A75D0ABE-923E-4A25-A251-39ABFCAEA964}">
      <text>
        <r>
          <rPr>
            <b/>
            <sz val="16"/>
            <color indexed="81"/>
            <rFont val="ＭＳ Ｐゴシック"/>
            <family val="3"/>
            <charset val="128"/>
          </rPr>
          <t>自動車を使用していない事業所も入力対象</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4" authorId="0" shapeId="0" xr:uid="{501A2070-ABE3-4A49-AF64-29AA7268560E}">
      <text>
        <r>
          <rPr>
            <b/>
            <sz val="13"/>
            <color indexed="10"/>
            <rFont val="メイリオ"/>
            <family val="3"/>
            <charset val="128"/>
          </rPr>
          <t xml:space="preserve">＜車両追加情報＞
</t>
        </r>
        <r>
          <rPr>
            <b/>
            <sz val="13"/>
            <color indexed="81"/>
            <rFont val="メイリオ"/>
            <family val="3"/>
            <charset val="128"/>
          </rPr>
          <t>下記に該当する車両は、必ず入力してください</t>
        </r>
        <r>
          <rPr>
            <sz val="13"/>
            <color indexed="81"/>
            <rFont val="メイリオ"/>
            <family val="3"/>
            <charset val="128"/>
          </rPr>
          <t xml:space="preserve">。
</t>
        </r>
        <r>
          <rPr>
            <b/>
            <sz val="13"/>
            <color indexed="81"/>
            <rFont val="メイリオ"/>
            <family val="3"/>
            <charset val="128"/>
          </rPr>
          <t>令和５年度中に廃車・名義変更・リース解約等した場合→</t>
        </r>
        <r>
          <rPr>
            <b/>
            <sz val="13"/>
            <color indexed="10"/>
            <rFont val="メイリオ"/>
            <family val="3"/>
            <charset val="128"/>
          </rPr>
          <t>減車</t>
        </r>
        <r>
          <rPr>
            <b/>
            <sz val="13"/>
            <color indexed="81"/>
            <rFont val="メイリオ"/>
            <family val="3"/>
            <charset val="128"/>
          </rPr>
          <t xml:space="preserve">
令和５年度中に購入・リース契約等した場合→</t>
        </r>
        <r>
          <rPr>
            <b/>
            <sz val="13"/>
            <color indexed="10"/>
            <rFont val="メイリオ"/>
            <family val="3"/>
            <charset val="128"/>
          </rPr>
          <t xml:space="preserve">新規
</t>
        </r>
        <r>
          <rPr>
            <sz val="12"/>
            <color indexed="81"/>
            <rFont val="メイリオ"/>
            <family val="3"/>
            <charset val="128"/>
          </rPr>
          <t>※なお、詳しいことはホームページから「自動車環境管理実績報告書
　の作成の手引き」をダウンロードし、ご確認ください。</t>
        </r>
        <r>
          <rPr>
            <sz val="13"/>
            <color indexed="81"/>
            <rFont val="メイリオ"/>
            <family val="3"/>
            <charset val="128"/>
          </rPr>
          <t xml:space="preserve">
</t>
        </r>
      </text>
    </comment>
    <comment ref="CV14" authorId="0" shapeId="0" xr:uid="{9A63C4BA-CE06-4A74-8C2F-46AA9C50D0B1}">
      <text>
        <r>
          <rPr>
            <b/>
            <sz val="18"/>
            <color indexed="10"/>
            <rFont val="メイリオ"/>
            <family val="3"/>
            <charset val="128"/>
          </rPr>
          <t xml:space="preserve">🈟 </t>
        </r>
        <r>
          <rPr>
            <b/>
            <sz val="14"/>
            <color indexed="10"/>
            <rFont val="メイリオ"/>
            <family val="3"/>
            <charset val="128"/>
          </rPr>
          <t>昨年度提出の実績報告書</t>
        </r>
        <r>
          <rPr>
            <sz val="14"/>
            <color indexed="81"/>
            <rFont val="メイリオ"/>
            <family val="3"/>
            <charset val="128"/>
          </rPr>
          <t>の型式やナンバーに変更もしくは誤入力があった場合、</t>
        </r>
        <r>
          <rPr>
            <b/>
            <sz val="14"/>
            <color indexed="81"/>
            <rFont val="メイリオ"/>
            <family val="3"/>
            <charset val="128"/>
          </rPr>
          <t>「型式変更」</t>
        </r>
        <r>
          <rPr>
            <sz val="14"/>
            <color indexed="81"/>
            <rFont val="メイリオ"/>
            <family val="3"/>
            <charset val="128"/>
          </rPr>
          <t>または</t>
        </r>
        <r>
          <rPr>
            <b/>
            <sz val="14"/>
            <color indexed="81"/>
            <rFont val="メイリオ"/>
            <family val="3"/>
            <charset val="128"/>
          </rPr>
          <t>「ナンバー変更」</t>
        </r>
        <r>
          <rPr>
            <sz val="14"/>
            <color indexed="81"/>
            <rFont val="メイリオ"/>
            <family val="3"/>
            <charset val="128"/>
          </rPr>
          <t>を入力してください。
なお、</t>
        </r>
        <r>
          <rPr>
            <b/>
            <sz val="14"/>
            <color indexed="81"/>
            <rFont val="メイリオ"/>
            <family val="3"/>
            <charset val="128"/>
          </rPr>
          <t>プルダウンメニュー</t>
        </r>
        <r>
          <rPr>
            <sz val="14"/>
            <color indexed="81"/>
            <rFont val="メイリオ"/>
            <family val="3"/>
            <charset val="128"/>
          </rPr>
          <t>からも選択し入力することができます。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AB7998CE-4214-4800-A36A-B286F27B88F3}">
      <text>
        <r>
          <rPr>
            <sz val="24"/>
            <color indexed="81"/>
            <rFont val="ＭＳ Ｐゴシック"/>
            <family val="3"/>
            <charset val="128"/>
          </rPr>
          <t>こちらのシートは自動入力のため</t>
        </r>
        <r>
          <rPr>
            <b/>
            <sz val="24"/>
            <color indexed="10"/>
            <rFont val="ＭＳ Ｐゴシック"/>
            <family val="3"/>
            <charset val="128"/>
          </rPr>
          <t>入力不要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500-000001000000}">
      <text>
        <r>
          <rPr>
            <sz val="9"/>
            <color indexed="81"/>
            <rFont val="ＭＳ Ｐゴシック"/>
            <family val="3"/>
            <charset val="128"/>
          </rPr>
          <t>取組を実施した項目分だけ○をつけてください。
これらの項目に該当しない取組は、その他に○をつけて、その内容を（　）内に記載してください。</t>
        </r>
      </text>
    </comment>
    <comment ref="E5" authorId="0" shapeId="0" xr:uid="{EE2767D1-287F-4BA8-A682-18813B36A907}">
      <text>
        <r>
          <rPr>
            <b/>
            <sz val="14"/>
            <color indexed="10"/>
            <rFont val="メイリオ"/>
            <family val="3"/>
            <charset val="128"/>
          </rPr>
          <t>エコドライブの実施</t>
        </r>
        <r>
          <rPr>
            <b/>
            <sz val="14"/>
            <color indexed="81"/>
            <rFont val="メイリオ"/>
            <family val="3"/>
            <charset val="128"/>
          </rPr>
          <t>をすることにより、燃料の削減になります。</t>
        </r>
      </text>
    </comment>
    <comment ref="E6" authorId="0" shapeId="0" xr:uid="{4B8F9CBA-B208-4589-B938-DA32C3EF9DFD}">
      <text>
        <r>
          <rPr>
            <b/>
            <sz val="14"/>
            <color indexed="10"/>
            <rFont val="メイリオ"/>
            <family val="3"/>
            <charset val="128"/>
          </rPr>
          <t>千葉県保全条例では</t>
        </r>
        <r>
          <rPr>
            <b/>
            <sz val="14"/>
            <color indexed="81"/>
            <rFont val="メイリオ"/>
            <family val="3"/>
            <charset val="128"/>
          </rPr>
          <t xml:space="preserve">
   運転者に「自動車を駐車または停車するときに
　エンジンを停止（</t>
        </r>
        <r>
          <rPr>
            <b/>
            <sz val="14"/>
            <color indexed="10"/>
            <rFont val="メイリオ"/>
            <family val="3"/>
            <charset val="128"/>
          </rPr>
          <t>アイドリングストップ</t>
        </r>
        <r>
          <rPr>
            <b/>
            <sz val="14"/>
            <color indexed="81"/>
            <rFont val="メイリオ"/>
            <family val="3"/>
            <charset val="128"/>
          </rPr>
          <t>）」を
　義務付けています。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CD2737B2-BDE3-45AC-B1E5-CA42FFCCED3B}">
      <text>
        <r>
          <rPr>
            <sz val="24"/>
            <color indexed="81"/>
            <rFont val="ＭＳ Ｐゴシック"/>
            <family val="3"/>
            <charset val="128"/>
          </rPr>
          <t>こちらのシートは提出が必要な場合、自動作成されるため</t>
        </r>
        <r>
          <rPr>
            <b/>
            <sz val="24"/>
            <color indexed="10"/>
            <rFont val="ＭＳ Ｐゴシック"/>
            <family val="3"/>
            <charset val="128"/>
          </rPr>
          <t>作成不要</t>
        </r>
      </text>
    </comment>
  </commentList>
</comments>
</file>

<file path=xl/sharedStrings.xml><?xml version="1.0" encoding="utf-8"?>
<sst xmlns="http://schemas.openxmlformats.org/spreadsheetml/2006/main" count="15542" uniqueCount="2540">
  <si>
    <t>マイクロバス</t>
    <phoneticPr fontId="3"/>
  </si>
  <si>
    <t>ガ</t>
    <phoneticPr fontId="3"/>
  </si>
  <si>
    <t>A4</t>
    <phoneticPr fontId="3"/>
  </si>
  <si>
    <t>ハイブリッド（ガソリン）</t>
    <phoneticPr fontId="3"/>
  </si>
  <si>
    <t>A5</t>
    <phoneticPr fontId="3"/>
  </si>
  <si>
    <t>A6</t>
    <phoneticPr fontId="3"/>
  </si>
  <si>
    <t>A7</t>
    <phoneticPr fontId="3"/>
  </si>
  <si>
    <t>メタノール</t>
    <phoneticPr fontId="3"/>
  </si>
  <si>
    <t>メ</t>
    <phoneticPr fontId="3"/>
  </si>
  <si>
    <t>A8</t>
    <phoneticPr fontId="3"/>
  </si>
  <si>
    <t>A9</t>
    <phoneticPr fontId="3"/>
  </si>
  <si>
    <t>A0</t>
    <phoneticPr fontId="3"/>
  </si>
  <si>
    <t>L</t>
    <phoneticPr fontId="3"/>
  </si>
  <si>
    <t>文字(※3)・・・さ</t>
    <rPh sb="0" eb="2">
      <t>モジ</t>
    </rPh>
    <phoneticPr fontId="3"/>
  </si>
  <si>
    <t>指定番号(※4)・・・2345</t>
    <rPh sb="0" eb="2">
      <t>シテイ</t>
    </rPh>
    <rPh sb="2" eb="4">
      <t>バンゴウ</t>
    </rPh>
    <phoneticPr fontId="3"/>
  </si>
  <si>
    <t>正式名称</t>
    <rPh sb="0" eb="2">
      <t>セイシキ</t>
    </rPh>
    <rPh sb="2" eb="4">
      <t>メイショウ</t>
    </rPh>
    <phoneticPr fontId="3"/>
  </si>
  <si>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3"/>
  </si>
  <si>
    <t>※2・・・自動車の種別及び用途による分類番号</t>
    <rPh sb="5" eb="8">
      <t>ジドウシャ</t>
    </rPh>
    <rPh sb="9" eb="11">
      <t>シュベツ</t>
    </rPh>
    <rPh sb="11" eb="12">
      <t>オヨ</t>
    </rPh>
    <rPh sb="13" eb="15">
      <t>ヨウト</t>
    </rPh>
    <rPh sb="18" eb="20">
      <t>ブンルイ</t>
    </rPh>
    <rPh sb="20" eb="22">
      <t>バンゴウ</t>
    </rPh>
    <phoneticPr fontId="3"/>
  </si>
  <si>
    <t>※3・・・事業用かどうかの別等を表示する文字</t>
    <rPh sb="5" eb="8">
      <t>ジギョウヨウ</t>
    </rPh>
    <rPh sb="13" eb="14">
      <t>ベツ</t>
    </rPh>
    <rPh sb="14" eb="15">
      <t>トウ</t>
    </rPh>
    <rPh sb="16" eb="18">
      <t>ヒョウジ</t>
    </rPh>
    <rPh sb="20" eb="22">
      <t>モジ</t>
    </rPh>
    <phoneticPr fontId="3"/>
  </si>
  <si>
    <t>略称</t>
    <rPh sb="0" eb="1">
      <t>リャク</t>
    </rPh>
    <rPh sb="1" eb="2">
      <t>ショウ</t>
    </rPh>
    <phoneticPr fontId="3"/>
  </si>
  <si>
    <t>※4・・・一連指定番号</t>
    <rPh sb="5" eb="7">
      <t>イチレン</t>
    </rPh>
    <rPh sb="7" eb="9">
      <t>シテイ</t>
    </rPh>
    <rPh sb="9" eb="11">
      <t>バンゴウ</t>
    </rPh>
    <phoneticPr fontId="3"/>
  </si>
  <si>
    <t>例</t>
    <rPh sb="0" eb="1">
      <t>レイ</t>
    </rPh>
    <phoneticPr fontId="3"/>
  </si>
  <si>
    <t>１台当たり平均</t>
    <rPh sb="1" eb="2">
      <t>ダイ</t>
    </rPh>
    <rPh sb="2" eb="3">
      <t>ア</t>
    </rPh>
    <rPh sb="5" eb="7">
      <t>ヘイキン</t>
    </rPh>
    <phoneticPr fontId="3"/>
  </si>
  <si>
    <t>前年度実績</t>
    <rPh sb="0" eb="3">
      <t>ゼンネンド</t>
    </rPh>
    <rPh sb="3" eb="5">
      <t>ジッセキ</t>
    </rPh>
    <phoneticPr fontId="3"/>
  </si>
  <si>
    <t>前年度比</t>
    <rPh sb="0" eb="3">
      <t>ゼンネンド</t>
    </rPh>
    <rPh sb="3" eb="4">
      <t>ヒ</t>
    </rPh>
    <phoneticPr fontId="3"/>
  </si>
  <si>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3"/>
  </si>
  <si>
    <t>カーシェアリングの導入</t>
    <rPh sb="9" eb="11">
      <t>ドウニュウ</t>
    </rPh>
    <phoneticPr fontId="3"/>
  </si>
  <si>
    <t>ＶＩＣＳ搭載カーナビゲーションシステム等による渋滞回避</t>
    <rPh sb="4" eb="6">
      <t>トウサイ</t>
    </rPh>
    <rPh sb="19" eb="20">
      <t>トウ</t>
    </rPh>
    <rPh sb="23" eb="25">
      <t>ジュウタイ</t>
    </rPh>
    <rPh sb="25" eb="27">
      <t>カイヒ</t>
    </rPh>
    <phoneticPr fontId="3"/>
  </si>
  <si>
    <t>バス</t>
    <phoneticPr fontId="3"/>
  </si>
  <si>
    <t>集計対象外です</t>
    <rPh sb="0" eb="2">
      <t>シュウケイ</t>
    </rPh>
    <rPh sb="2" eb="4">
      <t>タイショウ</t>
    </rPh>
    <rPh sb="4" eb="5">
      <t>ガイ</t>
    </rPh>
    <phoneticPr fontId="3"/>
  </si>
  <si>
    <t>Jナンバー</t>
    <phoneticPr fontId="3"/>
  </si>
  <si>
    <t>あり</t>
    <phoneticPr fontId="3"/>
  </si>
  <si>
    <t>エコドライブマニュアルの作成、配布</t>
    <rPh sb="12" eb="14">
      <t>サクセイ</t>
    </rPh>
    <rPh sb="15" eb="17">
      <t>ハイフ</t>
    </rPh>
    <phoneticPr fontId="3"/>
  </si>
  <si>
    <t>エコドライブに関する教育、訓練の実施</t>
    <rPh sb="7" eb="8">
      <t>カン</t>
    </rPh>
    <rPh sb="10" eb="12">
      <t>キョウイク</t>
    </rPh>
    <rPh sb="13" eb="15">
      <t>クンレン</t>
    </rPh>
    <rPh sb="16" eb="18">
      <t>ジッシ</t>
    </rPh>
    <phoneticPr fontId="3"/>
  </si>
  <si>
    <t>デジタル式運行記録計等の活用</t>
    <rPh sb="4" eb="5">
      <t>シキ</t>
    </rPh>
    <rPh sb="5" eb="7">
      <t>ウンコウ</t>
    </rPh>
    <rPh sb="7" eb="9">
      <t>キロク</t>
    </rPh>
    <rPh sb="9" eb="10">
      <t>ケイ</t>
    </rPh>
    <rPh sb="10" eb="11">
      <t>トウ</t>
    </rPh>
    <rPh sb="12" eb="14">
      <t>カツヨウ</t>
    </rPh>
    <phoneticPr fontId="3"/>
  </si>
  <si>
    <t>優良ドライバーの表彰</t>
    <rPh sb="0" eb="2">
      <t>ユウリョウ</t>
    </rPh>
    <rPh sb="8" eb="10">
      <t>ヒョウショウ</t>
    </rPh>
    <phoneticPr fontId="3"/>
  </si>
  <si>
    <t>車両の維持管理</t>
    <rPh sb="0" eb="2">
      <t>シャリョウ</t>
    </rPh>
    <rPh sb="3" eb="5">
      <t>イジ</t>
    </rPh>
    <rPh sb="5" eb="7">
      <t>カンリ</t>
    </rPh>
    <phoneticPr fontId="3"/>
  </si>
  <si>
    <t>日常点検・整備マニュアルの作成、配布</t>
    <rPh sb="0" eb="2">
      <t>ニチジョウ</t>
    </rPh>
    <rPh sb="2" eb="4">
      <t>テンケン</t>
    </rPh>
    <rPh sb="5" eb="7">
      <t>セイビ</t>
    </rPh>
    <rPh sb="13" eb="15">
      <t>サクセイ</t>
    </rPh>
    <rPh sb="16" eb="18">
      <t>ハイフ</t>
    </rPh>
    <phoneticPr fontId="3"/>
  </si>
  <si>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3"/>
  </si>
  <si>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3"/>
  </si>
  <si>
    <t>エアークリーナーの定期的な点検</t>
    <rPh sb="9" eb="12">
      <t>テイキテキ</t>
    </rPh>
    <rPh sb="13" eb="15">
      <t>テンケン</t>
    </rPh>
    <phoneticPr fontId="3"/>
  </si>
  <si>
    <t>運転日報の作成</t>
    <rPh sb="0" eb="2">
      <t>ウンテン</t>
    </rPh>
    <rPh sb="2" eb="4">
      <t>ニッポウ</t>
    </rPh>
    <rPh sb="5" eb="7">
      <t>サクセイ</t>
    </rPh>
    <phoneticPr fontId="3"/>
  </si>
  <si>
    <t>共同輸配送の促進</t>
    <rPh sb="0" eb="2">
      <t>キョウドウ</t>
    </rPh>
    <rPh sb="2" eb="3">
      <t>ユ</t>
    </rPh>
    <rPh sb="3" eb="5">
      <t>ハイソウ</t>
    </rPh>
    <rPh sb="6" eb="8">
      <t>ソクシン</t>
    </rPh>
    <phoneticPr fontId="3"/>
  </si>
  <si>
    <t>帰り荷の確保</t>
    <rPh sb="0" eb="1">
      <t>カエ</t>
    </rPh>
    <rPh sb="2" eb="3">
      <t>ニ</t>
    </rPh>
    <rPh sb="4" eb="6">
      <t>カクホ</t>
    </rPh>
    <phoneticPr fontId="3"/>
  </si>
  <si>
    <t>ジャスト・イン・タイムサービスの改善</t>
    <rPh sb="16" eb="18">
      <t>カイゼン</t>
    </rPh>
    <phoneticPr fontId="3"/>
  </si>
  <si>
    <t>受注時間と配送時間のルール化</t>
    <rPh sb="0" eb="2">
      <t>ジュチュウ</t>
    </rPh>
    <rPh sb="2" eb="4">
      <t>ジカン</t>
    </rPh>
    <rPh sb="5" eb="7">
      <t>ハイソウ</t>
    </rPh>
    <rPh sb="7" eb="9">
      <t>ジカン</t>
    </rPh>
    <rPh sb="13" eb="14">
      <t>カ</t>
    </rPh>
    <phoneticPr fontId="3"/>
  </si>
  <si>
    <t>検品の簡略化</t>
    <rPh sb="0" eb="1">
      <t>ケン</t>
    </rPh>
    <rPh sb="1" eb="2">
      <t>ヒン</t>
    </rPh>
    <rPh sb="3" eb="5">
      <t>カンリャク</t>
    </rPh>
    <rPh sb="5" eb="6">
      <t>カ</t>
    </rPh>
    <phoneticPr fontId="3"/>
  </si>
  <si>
    <t>道路混雑時の輸配送の見直し等</t>
    <rPh sb="0" eb="2">
      <t>ドウロ</t>
    </rPh>
    <rPh sb="2" eb="4">
      <t>コンザツ</t>
    </rPh>
    <rPh sb="4" eb="5">
      <t>ジ</t>
    </rPh>
    <rPh sb="6" eb="7">
      <t>ユ</t>
    </rPh>
    <rPh sb="7" eb="9">
      <t>ハイソウ</t>
    </rPh>
    <rPh sb="10" eb="12">
      <t>ミナオ</t>
    </rPh>
    <rPh sb="13" eb="14">
      <t>ナド</t>
    </rPh>
    <phoneticPr fontId="3"/>
  </si>
  <si>
    <t>商品の標準化等</t>
    <rPh sb="0" eb="2">
      <t>ショウヒン</t>
    </rPh>
    <rPh sb="3" eb="6">
      <t>ヒョウジュンカ</t>
    </rPh>
    <rPh sb="6" eb="7">
      <t>ナド</t>
    </rPh>
    <phoneticPr fontId="3"/>
  </si>
  <si>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3"/>
  </si>
  <si>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3"/>
  </si>
  <si>
    <t>配送と集荷を１台で実施できるように工夫</t>
    <rPh sb="0" eb="2">
      <t>ハイソウ</t>
    </rPh>
    <rPh sb="3" eb="5">
      <t>シュウカ</t>
    </rPh>
    <rPh sb="7" eb="8">
      <t>ダイ</t>
    </rPh>
    <rPh sb="9" eb="11">
      <t>ジッシ</t>
    </rPh>
    <rPh sb="17" eb="19">
      <t>クフウ</t>
    </rPh>
    <phoneticPr fontId="3"/>
  </si>
  <si>
    <t>時間指定配送の回数の低減を要請</t>
    <rPh sb="0" eb="2">
      <t>ジカン</t>
    </rPh>
    <rPh sb="2" eb="4">
      <t>シテイ</t>
    </rPh>
    <rPh sb="4" eb="6">
      <t>ハイソウ</t>
    </rPh>
    <rPh sb="7" eb="9">
      <t>カイスウ</t>
    </rPh>
    <rPh sb="10" eb="12">
      <t>テイゲン</t>
    </rPh>
    <rPh sb="13" eb="15">
      <t>ヨウセイ</t>
    </rPh>
    <phoneticPr fontId="3"/>
  </si>
  <si>
    <t>受注時間と配送時間の設定（ルール化）</t>
    <rPh sb="0" eb="2">
      <t>ジュチュウ</t>
    </rPh>
    <rPh sb="2" eb="4">
      <t>ジカン</t>
    </rPh>
    <rPh sb="5" eb="7">
      <t>ハイソウ</t>
    </rPh>
    <rPh sb="7" eb="9">
      <t>ジカン</t>
    </rPh>
    <rPh sb="10" eb="12">
      <t>セッテイ</t>
    </rPh>
    <rPh sb="16" eb="17">
      <t>カ</t>
    </rPh>
    <phoneticPr fontId="3"/>
  </si>
  <si>
    <t>緊急配送をできるだけ避ける（随時配送の廃止）</t>
    <rPh sb="0" eb="2">
      <t>キンキュウ</t>
    </rPh>
    <rPh sb="2" eb="4">
      <t>ハイソウ</t>
    </rPh>
    <rPh sb="10" eb="11">
      <t>サ</t>
    </rPh>
    <rPh sb="14" eb="16">
      <t>ズイジ</t>
    </rPh>
    <rPh sb="16" eb="18">
      <t>ハイソウ</t>
    </rPh>
    <rPh sb="19" eb="21">
      <t>ハイシ</t>
    </rPh>
    <phoneticPr fontId="3"/>
  </si>
  <si>
    <t>検品のルーチン化による時間の短縮</t>
    <rPh sb="0" eb="1">
      <t>ケン</t>
    </rPh>
    <rPh sb="1" eb="2">
      <t>ヒン</t>
    </rPh>
    <rPh sb="7" eb="8">
      <t>カ</t>
    </rPh>
    <rPh sb="11" eb="13">
      <t>ジカン</t>
    </rPh>
    <rPh sb="14" eb="16">
      <t>タンシュク</t>
    </rPh>
    <phoneticPr fontId="3"/>
  </si>
  <si>
    <t>朝夕ラッシュ時の配送を昼間配送に振替</t>
    <rPh sb="0" eb="2">
      <t>アサユウ</t>
    </rPh>
    <rPh sb="6" eb="7">
      <t>ジ</t>
    </rPh>
    <rPh sb="8" eb="10">
      <t>ハイソウ</t>
    </rPh>
    <rPh sb="11" eb="13">
      <t>ヒルマ</t>
    </rPh>
    <rPh sb="13" eb="15">
      <t>ハイソウ</t>
    </rPh>
    <rPh sb="16" eb="18">
      <t>フリカエ</t>
    </rPh>
    <phoneticPr fontId="3"/>
  </si>
  <si>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3"/>
  </si>
  <si>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3"/>
  </si>
  <si>
    <t>鉄道輸送の活用</t>
    <rPh sb="0" eb="2">
      <t>テツドウ</t>
    </rPh>
    <rPh sb="2" eb="4">
      <t>ユソウ</t>
    </rPh>
    <rPh sb="5" eb="7">
      <t>カツヨウ</t>
    </rPh>
    <phoneticPr fontId="3"/>
  </si>
  <si>
    <t>海運の活用</t>
    <rPh sb="0" eb="2">
      <t>カイウン</t>
    </rPh>
    <rPh sb="3" eb="5">
      <t>カツヨウ</t>
    </rPh>
    <phoneticPr fontId="3"/>
  </si>
  <si>
    <t>鉄道、バス等の公共交通機関の利用</t>
    <rPh sb="0" eb="2">
      <t>テツドウ</t>
    </rPh>
    <rPh sb="5" eb="6">
      <t>トウ</t>
    </rPh>
    <rPh sb="7" eb="9">
      <t>コウキョウ</t>
    </rPh>
    <rPh sb="9" eb="11">
      <t>コウツウ</t>
    </rPh>
    <rPh sb="11" eb="13">
      <t>キカン</t>
    </rPh>
    <rPh sb="14" eb="16">
      <t>リヨウ</t>
    </rPh>
    <phoneticPr fontId="3"/>
  </si>
  <si>
    <t>自転車、徒歩による移動</t>
    <rPh sb="0" eb="3">
      <t>ジテンシャ</t>
    </rPh>
    <rPh sb="4" eb="6">
      <t>トホ</t>
    </rPh>
    <rPh sb="9" eb="11">
      <t>イドウ</t>
    </rPh>
    <phoneticPr fontId="3"/>
  </si>
  <si>
    <t>マイカー通勤の禁止</t>
    <rPh sb="4" eb="6">
      <t>ツウキン</t>
    </rPh>
    <rPh sb="7" eb="9">
      <t>キンシ</t>
    </rPh>
    <phoneticPr fontId="3"/>
  </si>
  <si>
    <t>車載端末、パソコンによる配車システムの導入・拡大</t>
    <rPh sb="0" eb="2">
      <t>シャサイ</t>
    </rPh>
    <rPh sb="2" eb="4">
      <t>タンマツ</t>
    </rPh>
    <rPh sb="12" eb="14">
      <t>ハイシャ</t>
    </rPh>
    <rPh sb="19" eb="21">
      <t>ドウニュウ</t>
    </rPh>
    <rPh sb="22" eb="24">
      <t>カクダイ</t>
    </rPh>
    <phoneticPr fontId="3"/>
  </si>
  <si>
    <t>燃費等の記録管理</t>
    <rPh sb="0" eb="2">
      <t>ネンピ</t>
    </rPh>
    <rPh sb="2" eb="3">
      <t>トウ</t>
    </rPh>
    <rPh sb="4" eb="6">
      <t>キロク</t>
    </rPh>
    <rPh sb="6" eb="8">
      <t>カンリ</t>
    </rPh>
    <phoneticPr fontId="3"/>
  </si>
  <si>
    <t>既存施設の機械化・自動化など</t>
    <rPh sb="0" eb="2">
      <t>キゾン</t>
    </rPh>
    <rPh sb="2" eb="4">
      <t>シセツ</t>
    </rPh>
    <rPh sb="5" eb="7">
      <t>キカイ</t>
    </rPh>
    <rPh sb="7" eb="8">
      <t>カ</t>
    </rPh>
    <rPh sb="9" eb="12">
      <t>ジドウカ</t>
    </rPh>
    <phoneticPr fontId="3"/>
  </si>
  <si>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3"/>
  </si>
  <si>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3"/>
  </si>
  <si>
    <t>路上駐停車の自粛</t>
    <rPh sb="0" eb="2">
      <t>ロジョウ</t>
    </rPh>
    <rPh sb="2" eb="5">
      <t>チュウテイシャ</t>
    </rPh>
    <rPh sb="6" eb="8">
      <t>ジシュク</t>
    </rPh>
    <phoneticPr fontId="3"/>
  </si>
  <si>
    <t>ISO14001の認証を取得</t>
    <rPh sb="9" eb="11">
      <t>ニンショウ</t>
    </rPh>
    <rPh sb="12" eb="14">
      <t>シュトク</t>
    </rPh>
    <phoneticPr fontId="3"/>
  </si>
  <si>
    <t>【はじめに】</t>
    <phoneticPr fontId="3"/>
  </si>
  <si>
    <r>
      <t xml:space="preserve">排出係数
</t>
    </r>
    <r>
      <rPr>
        <sz val="10"/>
        <color indexed="12"/>
        <rFont val="ＭＳ Ｐゴシック"/>
        <family val="3"/>
        <charset val="128"/>
      </rPr>
      <t>(A)</t>
    </r>
    <phoneticPr fontId="3"/>
  </si>
  <si>
    <t>排出量</t>
    <phoneticPr fontId="3"/>
  </si>
  <si>
    <t>ナンバープレート</t>
    <phoneticPr fontId="3"/>
  </si>
  <si>
    <t>エコアクション21等の環境マネジメントシステムの認証を取得</t>
    <rPh sb="9" eb="10">
      <t>トウ</t>
    </rPh>
    <rPh sb="11" eb="13">
      <t>カンキョウ</t>
    </rPh>
    <rPh sb="24" eb="26">
      <t>ニンショウ</t>
    </rPh>
    <rPh sb="27" eb="29">
      <t>シュトク</t>
    </rPh>
    <phoneticPr fontId="3"/>
  </si>
  <si>
    <t>グリーン経営認証の取得</t>
    <rPh sb="4" eb="6">
      <t>ケイエイ</t>
    </rPh>
    <rPh sb="6" eb="8">
      <t>ニンショウ</t>
    </rPh>
    <rPh sb="9" eb="11">
      <t>シュトク</t>
    </rPh>
    <phoneticPr fontId="3"/>
  </si>
  <si>
    <t>環境報告書の作成</t>
    <rPh sb="0" eb="2">
      <t>カンキョウ</t>
    </rPh>
    <rPh sb="2" eb="5">
      <t>ホウコクショ</t>
    </rPh>
    <rPh sb="6" eb="8">
      <t>サクセイ</t>
    </rPh>
    <phoneticPr fontId="3"/>
  </si>
  <si>
    <t>あり</t>
    <phoneticPr fontId="3"/>
  </si>
  <si>
    <t>○</t>
    <phoneticPr fontId="3"/>
  </si>
  <si>
    <t>なし</t>
    <phoneticPr fontId="3"/>
  </si>
  <si>
    <t>ＥＴＣの導入　</t>
  </si>
  <si>
    <t>AKG</t>
  </si>
  <si>
    <t>新☆</t>
    <rPh sb="0" eb="1">
      <t>シン</t>
    </rPh>
    <phoneticPr fontId="3"/>
  </si>
  <si>
    <t>BKG</t>
  </si>
  <si>
    <t>PDG</t>
  </si>
  <si>
    <t>PKG</t>
  </si>
  <si>
    <t>物流施設の高度化、
及び物流拠点の整備等</t>
    <rPh sb="10" eb="11">
      <t>オヨ</t>
    </rPh>
    <phoneticPr fontId="3"/>
  </si>
  <si>
    <r>
      <t>　1</t>
    </r>
    <r>
      <rPr>
        <sz val="11"/>
        <rFont val="ＭＳ Ｐゴシック"/>
        <family val="3"/>
        <charset val="128"/>
      </rPr>
      <t>.7t以下</t>
    </r>
    <rPh sb="5" eb="7">
      <t>イカ</t>
    </rPh>
    <phoneticPr fontId="3"/>
  </si>
  <si>
    <r>
      <t>　1</t>
    </r>
    <r>
      <rPr>
        <sz val="11"/>
        <rFont val="ＭＳ Ｐゴシック"/>
        <family val="3"/>
        <charset val="128"/>
      </rPr>
      <t>.7t超2.5t以下</t>
    </r>
    <rPh sb="5" eb="6">
      <t>チョウ</t>
    </rPh>
    <rPh sb="10" eb="12">
      <t>イカ</t>
    </rPh>
    <phoneticPr fontId="3"/>
  </si>
  <si>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3"/>
  </si>
  <si>
    <r>
      <t>　</t>
    </r>
    <r>
      <rPr>
        <sz val="11"/>
        <rFont val="ＭＳ Ｐゴシック"/>
        <family val="3"/>
        <charset val="128"/>
      </rPr>
      <t>3.5</t>
    </r>
    <r>
      <rPr>
        <sz val="11"/>
        <rFont val="ＭＳ Ｐゴシック"/>
        <family val="3"/>
        <charset val="128"/>
      </rPr>
      <t>t超</t>
    </r>
    <rPh sb="5" eb="6">
      <t>チョウ</t>
    </rPh>
    <phoneticPr fontId="3"/>
  </si>
  <si>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3"/>
  </si>
  <si>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3"/>
  </si>
  <si>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3"/>
  </si>
  <si>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3"/>
  </si>
  <si>
    <t>適正運転の実施等に関する取組</t>
    <rPh sb="0" eb="2">
      <t>テキセイ</t>
    </rPh>
    <rPh sb="2" eb="4">
      <t>ウンテン</t>
    </rPh>
    <rPh sb="5" eb="8">
      <t>ジッシナド</t>
    </rPh>
    <rPh sb="9" eb="10">
      <t>カン</t>
    </rPh>
    <rPh sb="12" eb="14">
      <t>トリクミ</t>
    </rPh>
    <phoneticPr fontId="3"/>
  </si>
  <si>
    <t>走行量の削減のための措置に関する取組</t>
    <rPh sb="0" eb="3">
      <t>ソウコウリョウ</t>
    </rPh>
    <rPh sb="4" eb="6">
      <t>サクゲン</t>
    </rPh>
    <rPh sb="10" eb="12">
      <t>ソチ</t>
    </rPh>
    <rPh sb="13" eb="14">
      <t>カン</t>
    </rPh>
    <rPh sb="16" eb="18">
      <t>トリクミ</t>
    </rPh>
    <phoneticPr fontId="3"/>
  </si>
  <si>
    <t>取組事項</t>
    <rPh sb="0" eb="2">
      <t>トリクミ</t>
    </rPh>
    <rPh sb="2" eb="4">
      <t>ジコウ</t>
    </rPh>
    <phoneticPr fontId="3"/>
  </si>
  <si>
    <t>取組の有無</t>
    <rPh sb="0" eb="2">
      <t>トリクミ</t>
    </rPh>
    <rPh sb="3" eb="5">
      <t>ウム</t>
    </rPh>
    <phoneticPr fontId="3"/>
  </si>
  <si>
    <t>実施項目</t>
    <rPh sb="0" eb="2">
      <t>ジッシ</t>
    </rPh>
    <rPh sb="2" eb="4">
      <t>コウモク</t>
    </rPh>
    <phoneticPr fontId="3"/>
  </si>
  <si>
    <t>　　[車両総重量3.5t以下の車両]</t>
    <rPh sb="3" eb="5">
      <t>シャリョウ</t>
    </rPh>
    <rPh sb="5" eb="8">
      <t>ソウジュウリョウ</t>
    </rPh>
    <rPh sb="12" eb="14">
      <t>イカ</t>
    </rPh>
    <rPh sb="15" eb="17">
      <t>シャリョウ</t>
    </rPh>
    <phoneticPr fontId="3"/>
  </si>
  <si>
    <t>CGA</t>
  </si>
  <si>
    <t>CGE</t>
  </si>
  <si>
    <t>CGF</t>
  </si>
  <si>
    <t>CHA</t>
  </si>
  <si>
    <t>CHE</t>
  </si>
  <si>
    <t>CHF</t>
  </si>
  <si>
    <t>４　自動車に係る適正運転の実施等に関する実施状況及び自動車の走行量削減のための措置に関する実施状況</t>
    <rPh sb="2" eb="5">
      <t>ジドウシャ</t>
    </rPh>
    <rPh sb="6" eb="7">
      <t>カカ</t>
    </rPh>
    <rPh sb="8" eb="10">
      <t>テキセイ</t>
    </rPh>
    <rPh sb="10" eb="12">
      <t>ウンテン</t>
    </rPh>
    <rPh sb="13" eb="16">
      <t>ジッシナド</t>
    </rPh>
    <rPh sb="17" eb="18">
      <t>カン</t>
    </rPh>
    <rPh sb="20" eb="22">
      <t>ジッシ</t>
    </rPh>
    <rPh sb="22" eb="24">
      <t>ジョウキョウ</t>
    </rPh>
    <rPh sb="24" eb="25">
      <t>オヨ</t>
    </rPh>
    <rPh sb="26" eb="29">
      <t>ジドウシャ</t>
    </rPh>
    <rPh sb="30" eb="33">
      <t>ソウコウリョウ</t>
    </rPh>
    <rPh sb="33" eb="35">
      <t>サクゲン</t>
    </rPh>
    <rPh sb="39" eb="41">
      <t>ソチ</t>
    </rPh>
    <rPh sb="42" eb="43">
      <t>カン</t>
    </rPh>
    <rPh sb="45" eb="47">
      <t>ジッシ</t>
    </rPh>
    <rPh sb="47" eb="49">
      <t>ジョウキョウ</t>
    </rPh>
    <phoneticPr fontId="3"/>
  </si>
  <si>
    <t>アイドリングストップの徹底</t>
    <phoneticPr fontId="3"/>
  </si>
  <si>
    <t>その他（</t>
    <rPh sb="2" eb="3">
      <t>タ</t>
    </rPh>
    <phoneticPr fontId="3"/>
  </si>
  <si>
    <t>モーダルシフトの推進</t>
    <phoneticPr fontId="3"/>
  </si>
  <si>
    <t>公共交通機関の利用の促進</t>
    <phoneticPr fontId="3"/>
  </si>
  <si>
    <t>情報化の推進</t>
    <phoneticPr fontId="3"/>
  </si>
  <si>
    <t>その他</t>
    <phoneticPr fontId="3"/>
  </si>
  <si>
    <t>上記についての特記事項
（独自の取組について記載してください）</t>
    <rPh sb="0" eb="2">
      <t>ジョウキ</t>
    </rPh>
    <rPh sb="7" eb="9">
      <t>トッキ</t>
    </rPh>
    <rPh sb="9" eb="11">
      <t>ジコウ</t>
    </rPh>
    <rPh sb="13" eb="15">
      <t>ドクジ</t>
    </rPh>
    <rPh sb="16" eb="18">
      <t>トリクミ</t>
    </rPh>
    <rPh sb="22" eb="24">
      <t>キサイ</t>
    </rPh>
    <phoneticPr fontId="3"/>
  </si>
  <si>
    <t>年</t>
    <rPh sb="0" eb="1">
      <t>ネン</t>
    </rPh>
    <phoneticPr fontId="3"/>
  </si>
  <si>
    <t>月</t>
    <rPh sb="0" eb="1">
      <t>ガツ</t>
    </rPh>
    <phoneticPr fontId="3"/>
  </si>
  <si>
    <t>日現在</t>
    <rPh sb="0" eb="1">
      <t>ニチ</t>
    </rPh>
    <phoneticPr fontId="3"/>
  </si>
  <si>
    <t>日</t>
    <rPh sb="0" eb="1">
      <t>ニチ</t>
    </rPh>
    <phoneticPr fontId="3"/>
  </si>
  <si>
    <t>千葉県知事</t>
    <rPh sb="0" eb="2">
      <t>チバ</t>
    </rPh>
    <rPh sb="2" eb="5">
      <t>ケンチジ</t>
    </rPh>
    <phoneticPr fontId="3"/>
  </si>
  <si>
    <t>別添のとおり</t>
    <rPh sb="0" eb="2">
      <t>ベッテン</t>
    </rPh>
    <phoneticPr fontId="3"/>
  </si>
  <si>
    <t xml:space="preserve">  ＦＡＸ</t>
    <phoneticPr fontId="3"/>
  </si>
  <si>
    <t>@</t>
    <phoneticPr fontId="3"/>
  </si>
  <si>
    <t>※　受付欄</t>
    <rPh sb="2" eb="4">
      <t>ウケツケ</t>
    </rPh>
    <rPh sb="4" eb="5">
      <t>ラン</t>
    </rPh>
    <phoneticPr fontId="3"/>
  </si>
  <si>
    <t>備考</t>
    <rPh sb="0" eb="2">
      <t>ビコウ</t>
    </rPh>
    <phoneticPr fontId="3"/>
  </si>
  <si>
    <r>
      <t>従 業</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数</t>
    </r>
    <rPh sb="0" eb="1">
      <t>ジュウ</t>
    </rPh>
    <rPh sb="2" eb="3">
      <t>ギョウ</t>
    </rPh>
    <rPh sb="4" eb="5">
      <t>イン</t>
    </rPh>
    <rPh sb="6" eb="7">
      <t>カズ</t>
    </rPh>
    <phoneticPr fontId="3"/>
  </si>
  <si>
    <t>車両
総重量</t>
    <rPh sb="0" eb="2">
      <t>シャリョウ</t>
    </rPh>
    <rPh sb="3" eb="6">
      <t>ソウジュウリョウ</t>
    </rPh>
    <phoneticPr fontId="3"/>
  </si>
  <si>
    <t>普
通
貨
物
自
動
車</t>
    <rPh sb="0" eb="1">
      <t>ススム</t>
    </rPh>
    <rPh sb="2" eb="3">
      <t>ツウ</t>
    </rPh>
    <rPh sb="4" eb="5">
      <t>カ</t>
    </rPh>
    <rPh sb="6" eb="7">
      <t>ブツ</t>
    </rPh>
    <rPh sb="8" eb="9">
      <t>ジ</t>
    </rPh>
    <rPh sb="10" eb="11">
      <t>ドウ</t>
    </rPh>
    <rPh sb="12" eb="13">
      <t>クルマ</t>
    </rPh>
    <phoneticPr fontId="3"/>
  </si>
  <si>
    <t>小
型
貨
物
自
動
車</t>
    <rPh sb="0" eb="1">
      <t>ショウ</t>
    </rPh>
    <rPh sb="2" eb="3">
      <t>カタ</t>
    </rPh>
    <rPh sb="4" eb="5">
      <t>カ</t>
    </rPh>
    <rPh sb="6" eb="7">
      <t>モノ</t>
    </rPh>
    <rPh sb="8" eb="9">
      <t>ジ</t>
    </rPh>
    <rPh sb="10" eb="11">
      <t>ドウ</t>
    </rPh>
    <rPh sb="12" eb="13">
      <t>クルマ</t>
    </rPh>
    <phoneticPr fontId="3"/>
  </si>
  <si>
    <t>大
型
バ
ス</t>
    <rPh sb="0" eb="1">
      <t>ダイ</t>
    </rPh>
    <rPh sb="2" eb="3">
      <t>カタ</t>
    </rPh>
    <phoneticPr fontId="3"/>
  </si>
  <si>
    <t>マ
イ
ク
ロ
バ
ス</t>
    <phoneticPr fontId="3"/>
  </si>
  <si>
    <t>特
種
自
動
車</t>
    <rPh sb="0" eb="1">
      <t>トク</t>
    </rPh>
    <rPh sb="2" eb="3">
      <t>タネ</t>
    </rPh>
    <rPh sb="4" eb="5">
      <t>ジ</t>
    </rPh>
    <rPh sb="6" eb="7">
      <t>ドウ</t>
    </rPh>
    <rPh sb="8" eb="9">
      <t>クルマ</t>
    </rPh>
    <phoneticPr fontId="3"/>
  </si>
  <si>
    <t>[シートについて]</t>
    <phoneticPr fontId="3"/>
  </si>
  <si>
    <t>LPG、メタノール：kg</t>
    <phoneticPr fontId="3"/>
  </si>
  <si>
    <t>２　自動車排出窒素酸化物及び粒子状物質の排出量並びに当該排出量の目標達成率</t>
    <rPh sb="2" eb="5">
      <t>ジドウシャ</t>
    </rPh>
    <rPh sb="5" eb="7">
      <t>ハイシュツ</t>
    </rPh>
    <rPh sb="7" eb="9">
      <t>チッソ</t>
    </rPh>
    <rPh sb="9" eb="12">
      <t>サンカブツ</t>
    </rPh>
    <rPh sb="12" eb="13">
      <t>オヨ</t>
    </rPh>
    <rPh sb="14" eb="17">
      <t>リュウシジョウ</t>
    </rPh>
    <rPh sb="17" eb="19">
      <t>ブッシツ</t>
    </rPh>
    <rPh sb="20" eb="22">
      <t>ハイシュツ</t>
    </rPh>
    <rPh sb="22" eb="23">
      <t>リョウ</t>
    </rPh>
    <rPh sb="23" eb="24">
      <t>ナラ</t>
    </rPh>
    <rPh sb="26" eb="28">
      <t>トウガイ</t>
    </rPh>
    <rPh sb="28" eb="30">
      <t>ハイシュツ</t>
    </rPh>
    <rPh sb="30" eb="31">
      <t>リョウ</t>
    </rPh>
    <rPh sb="32" eb="34">
      <t>モクヒョウ</t>
    </rPh>
    <rPh sb="34" eb="37">
      <t>タッセイリツ</t>
    </rPh>
    <phoneticPr fontId="3"/>
  </si>
  <si>
    <r>
      <t>N</t>
    </r>
    <r>
      <rPr>
        <sz val="11"/>
        <rFont val="ＭＳ Ｐゴシック"/>
        <family val="3"/>
        <charset val="128"/>
      </rPr>
      <t>Ox排出量(kg)</t>
    </r>
    <phoneticPr fontId="3"/>
  </si>
  <si>
    <t>(計画時)目標</t>
    <rPh sb="1" eb="3">
      <t>ケイカク</t>
    </rPh>
    <rPh sb="3" eb="4">
      <t>ジ</t>
    </rPh>
    <rPh sb="5" eb="7">
      <t>モクヒョウ</t>
    </rPh>
    <phoneticPr fontId="3"/>
  </si>
  <si>
    <t>月</t>
    <rPh sb="0" eb="1">
      <t>ツキ</t>
    </rPh>
    <phoneticPr fontId="3"/>
  </si>
  <si>
    <r>
      <t xml:space="preserve">車両
総重量
(kg)
</t>
    </r>
    <r>
      <rPr>
        <sz val="10"/>
        <color indexed="12"/>
        <rFont val="ＭＳ Ｐゴシック"/>
        <family val="3"/>
        <charset val="128"/>
      </rPr>
      <t>(B)</t>
    </r>
    <rPh sb="0" eb="2">
      <t>シャリョウ</t>
    </rPh>
    <rPh sb="3" eb="6">
      <t>ソウジュウリョウ</t>
    </rPh>
    <phoneticPr fontId="3"/>
  </si>
  <si>
    <t>元号　H:平成、S:昭和</t>
    <rPh sb="0" eb="2">
      <t>ゲンゴウ</t>
    </rPh>
    <rPh sb="5" eb="7">
      <t>ヘイセイ</t>
    </rPh>
    <rPh sb="10" eb="12">
      <t>ショウワ</t>
    </rPh>
    <phoneticPr fontId="3"/>
  </si>
  <si>
    <t>H</t>
    <phoneticPr fontId="3"/>
  </si>
  <si>
    <t>S</t>
    <phoneticPr fontId="3"/>
  </si>
  <si>
    <t xml:space="preserve">  電子メールアドレス</t>
    <rPh sb="2" eb="4">
      <t>デンシ</t>
    </rPh>
    <phoneticPr fontId="3"/>
  </si>
  <si>
    <t>真排出係数（ＰＭ）</t>
    <rPh sb="0" eb="1">
      <t>シン</t>
    </rPh>
    <rPh sb="1" eb="3">
      <t>ハイシュツ</t>
    </rPh>
    <rPh sb="3" eb="5">
      <t>ケイスウ</t>
    </rPh>
    <phoneticPr fontId="3"/>
  </si>
  <si>
    <t>排出係数表（ＰＭ）</t>
    <rPh sb="0" eb="2">
      <t>ハイシュツ</t>
    </rPh>
    <rPh sb="2" eb="4">
      <t>ケイスウ</t>
    </rPh>
    <rPh sb="4" eb="5">
      <t>ヒョウ</t>
    </rPh>
    <phoneticPr fontId="3"/>
  </si>
  <si>
    <t>DGA</t>
  </si>
  <si>
    <t>DGE</t>
  </si>
  <si>
    <t>DGF</t>
  </si>
  <si>
    <t>DHA</t>
  </si>
  <si>
    <t>DHE</t>
  </si>
  <si>
    <t>DHF</t>
  </si>
  <si>
    <t>貨1L</t>
    <rPh sb="0" eb="1">
      <t>カ</t>
    </rPh>
    <phoneticPr fontId="3"/>
  </si>
  <si>
    <t>貨2L</t>
    <rPh sb="0" eb="1">
      <t>カ</t>
    </rPh>
    <phoneticPr fontId="3"/>
  </si>
  <si>
    <t>貨3L</t>
    <rPh sb="0" eb="1">
      <t>カ</t>
    </rPh>
    <phoneticPr fontId="3"/>
  </si>
  <si>
    <t>貨4L</t>
    <rPh sb="0" eb="1">
      <t>カ</t>
    </rPh>
    <phoneticPr fontId="3"/>
  </si>
  <si>
    <t>乗0L</t>
    <rPh sb="0" eb="1">
      <t>ジョウ</t>
    </rPh>
    <phoneticPr fontId="3"/>
  </si>
  <si>
    <t>☆(優先),CNG</t>
    <rPh sb="2" eb="4">
      <t>ユウセン</t>
    </rPh>
    <phoneticPr fontId="3"/>
  </si>
  <si>
    <t>☆(優先),CNG,ハイブリット</t>
    <rPh sb="2" eb="4">
      <t>ユウセン</t>
    </rPh>
    <phoneticPr fontId="3"/>
  </si>
  <si>
    <t>☆☆☆(優先),CNG</t>
    <rPh sb="4" eb="6">
      <t>ユウセン</t>
    </rPh>
    <phoneticPr fontId="3"/>
  </si>
  <si>
    <t>☆☆☆(優先),CNG,ハイブリット</t>
    <rPh sb="4" eb="6">
      <t>ユウセン</t>
    </rPh>
    <phoneticPr fontId="3"/>
  </si>
  <si>
    <t>注意事項(☆は車両の規制値に対して)</t>
    <rPh sb="0" eb="2">
      <t>チュウイ</t>
    </rPh>
    <rPh sb="2" eb="4">
      <t>ジコウ</t>
    </rPh>
    <rPh sb="7" eb="9">
      <t>シャリョウ</t>
    </rPh>
    <rPh sb="10" eb="12">
      <t>キセイ</t>
    </rPh>
    <rPh sb="12" eb="13">
      <t>チ</t>
    </rPh>
    <rPh sb="14" eb="15">
      <t>タイ</t>
    </rPh>
    <phoneticPr fontId="3"/>
  </si>
  <si>
    <t>☆(優先),メタノール</t>
    <rPh sb="2" eb="4">
      <t>ユウセン</t>
    </rPh>
    <phoneticPr fontId="3"/>
  </si>
  <si>
    <t>☆(優先),メタノール,ハイブリット</t>
    <rPh sb="2" eb="4">
      <t>ユウセン</t>
    </rPh>
    <phoneticPr fontId="3"/>
  </si>
  <si>
    <t>セルの色で記載すべき場所を表しています。</t>
    <rPh sb="3" eb="4">
      <t>イロ</t>
    </rPh>
    <rPh sb="5" eb="7">
      <t>キサイ</t>
    </rPh>
    <rPh sb="10" eb="12">
      <t>バショ</t>
    </rPh>
    <rPh sb="13" eb="14">
      <t>アラワ</t>
    </rPh>
    <phoneticPr fontId="3"/>
  </si>
  <si>
    <t>例）</t>
    <rPh sb="0" eb="1">
      <t>レイ</t>
    </rPh>
    <phoneticPr fontId="3"/>
  </si>
  <si>
    <t>初度登録年月</t>
    <rPh sb="0" eb="1">
      <t>ショ</t>
    </rPh>
    <rPh sb="1" eb="2">
      <t>ド</t>
    </rPh>
    <rPh sb="2" eb="4">
      <t>トウロク</t>
    </rPh>
    <rPh sb="4" eb="6">
      <t>ネンゲツ</t>
    </rPh>
    <phoneticPr fontId="3"/>
  </si>
  <si>
    <t>特種車(それ以外)</t>
    <rPh sb="0" eb="2">
      <t>トクシュ</t>
    </rPh>
    <rPh sb="2" eb="3">
      <t>クルマ</t>
    </rPh>
    <rPh sb="6" eb="8">
      <t>イガイ</t>
    </rPh>
    <phoneticPr fontId="3"/>
  </si>
  <si>
    <t>後付け装置</t>
    <rPh sb="0" eb="2">
      <t>アトヅケ</t>
    </rPh>
    <rPh sb="3" eb="5">
      <t>ソウチ</t>
    </rPh>
    <phoneticPr fontId="3"/>
  </si>
  <si>
    <t>NOx・PM低減</t>
    <rPh sb="6" eb="8">
      <t>テイゲン</t>
    </rPh>
    <phoneticPr fontId="3"/>
  </si>
  <si>
    <t>実績</t>
    <rPh sb="0" eb="2">
      <t>ジッセキ</t>
    </rPh>
    <phoneticPr fontId="3"/>
  </si>
  <si>
    <t>あり(H17なし)</t>
  </si>
  <si>
    <t>あり(H17あり)</t>
  </si>
  <si>
    <t>☆☆☆(優先),メタノール</t>
    <rPh sb="4" eb="6">
      <t>ユウセン</t>
    </rPh>
    <phoneticPr fontId="3"/>
  </si>
  <si>
    <t>☆☆☆(優先),メタノール,ハイブリット</t>
    <rPh sb="4" eb="6">
      <t>ユウセン</t>
    </rPh>
    <phoneticPr fontId="3"/>
  </si>
  <si>
    <t>乗用車</t>
    <rPh sb="0" eb="3">
      <t>ジョウヨウシャ</t>
    </rPh>
    <phoneticPr fontId="3"/>
  </si>
  <si>
    <t>燃電</t>
    <rPh sb="0" eb="1">
      <t>ネン</t>
    </rPh>
    <rPh sb="1" eb="2">
      <t>デン</t>
    </rPh>
    <phoneticPr fontId="3"/>
  </si>
  <si>
    <t>燃料電池(圧縮水素)</t>
    <rPh sb="0" eb="2">
      <t>ネンリョウ</t>
    </rPh>
    <rPh sb="2" eb="4">
      <t>デンチ</t>
    </rPh>
    <rPh sb="5" eb="7">
      <t>アッシュク</t>
    </rPh>
    <rPh sb="7" eb="9">
      <t>スイソ</t>
    </rPh>
    <phoneticPr fontId="3"/>
  </si>
  <si>
    <t>種別2</t>
    <rPh sb="0" eb="2">
      <t>シュベツ</t>
    </rPh>
    <phoneticPr fontId="3"/>
  </si>
  <si>
    <t>軽3</t>
    <rPh sb="0" eb="1">
      <t>ケイ</t>
    </rPh>
    <phoneticPr fontId="3"/>
  </si>
  <si>
    <t>燃料電池</t>
    <rPh sb="0" eb="2">
      <t>ネンリョウ</t>
    </rPh>
    <rPh sb="2" eb="4">
      <t>デンチ</t>
    </rPh>
    <phoneticPr fontId="3"/>
  </si>
  <si>
    <t>液化石油ガス(ＬＰＧ)</t>
    <rPh sb="0" eb="2">
      <t>エキカ</t>
    </rPh>
    <rPh sb="2" eb="4">
      <t>セキユ</t>
    </rPh>
    <phoneticPr fontId="3"/>
  </si>
  <si>
    <t>天然ガス(ＣＮＧ)</t>
    <rPh sb="0" eb="2">
      <t>テンネン</t>
    </rPh>
    <phoneticPr fontId="3"/>
  </si>
  <si>
    <t>燃料記号2</t>
    <rPh sb="0" eb="2">
      <t>ネンリョウ</t>
    </rPh>
    <rPh sb="2" eb="4">
      <t>キゴウ</t>
    </rPh>
    <phoneticPr fontId="3"/>
  </si>
  <si>
    <t>乗用車(軽乗用を除く)</t>
    <rPh sb="0" eb="3">
      <t>ジョウヨウシャ</t>
    </rPh>
    <rPh sb="4" eb="5">
      <t>ケイ</t>
    </rPh>
    <rPh sb="5" eb="7">
      <t>ジョウヨウ</t>
    </rPh>
    <rPh sb="8" eb="9">
      <t>ノゾ</t>
    </rPh>
    <phoneticPr fontId="3"/>
  </si>
  <si>
    <t>H17</t>
  </si>
  <si>
    <t>貨1ガ</t>
    <rPh sb="0" eb="1">
      <t>カ</t>
    </rPh>
    <phoneticPr fontId="3"/>
  </si>
  <si>
    <t>CAE</t>
  </si>
  <si>
    <t>CBE</t>
  </si>
  <si>
    <t>DAE</t>
  </si>
  <si>
    <t>DBE</t>
  </si>
  <si>
    <t>貨2ガ</t>
    <rPh sb="0" eb="1">
      <t>カ</t>
    </rPh>
    <phoneticPr fontId="3"/>
  </si>
  <si>
    <t>年度</t>
    <rPh sb="0" eb="2">
      <t>ネンド</t>
    </rPh>
    <phoneticPr fontId="3"/>
  </si>
  <si>
    <t>CAF</t>
  </si>
  <si>
    <t>CBF</t>
  </si>
  <si>
    <t>DAF</t>
  </si>
  <si>
    <t>DBF</t>
  </si>
  <si>
    <t>H6,H10</t>
  </si>
  <si>
    <t>貨3ガ</t>
    <rPh sb="0" eb="1">
      <t>カ</t>
    </rPh>
    <phoneticPr fontId="3"/>
  </si>
  <si>
    <t>区分</t>
    <rPh sb="0" eb="2">
      <t>クブン</t>
    </rPh>
    <phoneticPr fontId="3"/>
  </si>
  <si>
    <t>H4</t>
  </si>
  <si>
    <t>H7,H10</t>
  </si>
  <si>
    <t>貨4ガ</t>
    <rPh sb="0" eb="1">
      <t>カ</t>
    </rPh>
    <phoneticPr fontId="3"/>
  </si>
  <si>
    <t>BAG</t>
  </si>
  <si>
    <t>BBG</t>
  </si>
  <si>
    <t>名称</t>
    <rPh sb="0" eb="2">
      <t>メイショウ</t>
    </rPh>
    <phoneticPr fontId="3"/>
  </si>
  <si>
    <t>バス貨物～1.7t(ガソリン・LPG)</t>
    <rPh sb="2" eb="4">
      <t>カモツ</t>
    </rPh>
    <phoneticPr fontId="3"/>
  </si>
  <si>
    <t>バス貨物1.7～2.5t(ガソリン・LPG)</t>
    <rPh sb="2" eb="4">
      <t>カモツ</t>
    </rPh>
    <phoneticPr fontId="3"/>
  </si>
  <si>
    <t>従　業　員　数</t>
    <phoneticPr fontId="3"/>
  </si>
  <si>
    <t>担当者氏名及び連絡先</t>
    <phoneticPr fontId="3"/>
  </si>
  <si>
    <t>使用の本拠</t>
    <rPh sb="0" eb="2">
      <t>シヨウ</t>
    </rPh>
    <rPh sb="3" eb="5">
      <t>ホンキョ</t>
    </rPh>
    <phoneticPr fontId="3"/>
  </si>
  <si>
    <t>分類番号</t>
    <rPh sb="0" eb="2">
      <t>ブンルイ</t>
    </rPh>
    <rPh sb="2" eb="4">
      <t>バンゴウ</t>
    </rPh>
    <phoneticPr fontId="3"/>
  </si>
  <si>
    <t>文字</t>
    <rPh sb="0" eb="2">
      <t>モジ</t>
    </rPh>
    <phoneticPr fontId="3"/>
  </si>
  <si>
    <t>指定番号</t>
    <rPh sb="0" eb="2">
      <t>シテイ</t>
    </rPh>
    <rPh sb="2" eb="4">
      <t>バンゴウ</t>
    </rPh>
    <phoneticPr fontId="3"/>
  </si>
  <si>
    <t>（法人その他の団体にあっては、主たる事務所の所在地、名称及び代表者の氏名）</t>
    <phoneticPr fontId="3"/>
  </si>
  <si>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3"/>
  </si>
  <si>
    <t>達成率(%)</t>
    <rPh sb="0" eb="3">
      <t>タッセイリツ</t>
    </rPh>
    <phoneticPr fontId="3"/>
  </si>
  <si>
    <t>車種A</t>
    <rPh sb="0" eb="2">
      <t>シャシュ</t>
    </rPh>
    <phoneticPr fontId="3"/>
  </si>
  <si>
    <t>車種B</t>
    <rPh sb="0" eb="2">
      <t>シャシュ</t>
    </rPh>
    <phoneticPr fontId="3"/>
  </si>
  <si>
    <t>車種C</t>
    <rPh sb="0" eb="2">
      <t>シャシュ</t>
    </rPh>
    <phoneticPr fontId="3"/>
  </si>
  <si>
    <t>車種D</t>
    <rPh sb="0" eb="2">
      <t>シャシュ</t>
    </rPh>
    <phoneticPr fontId="3"/>
  </si>
  <si>
    <t>このように記載してださい。</t>
    <rPh sb="5" eb="7">
      <t>キサイ</t>
    </rPh>
    <phoneticPr fontId="3"/>
  </si>
  <si>
    <t>バス貨物2.5～3.5t(ガソリン・LPG)</t>
    <rPh sb="2" eb="4">
      <t>カモツ</t>
    </rPh>
    <phoneticPr fontId="3"/>
  </si>
  <si>
    <t>バス貨物3.5t～(ガソリン・LPG)</t>
    <rPh sb="2" eb="4">
      <t>カモツ</t>
    </rPh>
    <phoneticPr fontId="3"/>
  </si>
  <si>
    <t>H5</t>
  </si>
  <si>
    <t>H9</t>
  </si>
  <si>
    <t>CCE</t>
  </si>
  <si>
    <t>CDE</t>
  </si>
  <si>
    <t>DCE</t>
  </si>
  <si>
    <t>DDE</t>
  </si>
  <si>
    <t>貨1軽</t>
    <rPh sb="0" eb="1">
      <t>カ</t>
    </rPh>
    <rPh sb="2" eb="3">
      <t>ケイ</t>
    </rPh>
    <phoneticPr fontId="3"/>
  </si>
  <si>
    <t>バス貨物3.5t～(軽油)</t>
    <rPh sb="2" eb="4">
      <t>カモツ</t>
    </rPh>
    <rPh sb="10" eb="12">
      <t>ケイユ</t>
    </rPh>
    <phoneticPr fontId="3"/>
  </si>
  <si>
    <t>バス貨物～1.7t(軽油)</t>
    <rPh sb="2" eb="4">
      <t>カモツ</t>
    </rPh>
    <rPh sb="10" eb="12">
      <t>ケイユ</t>
    </rPh>
    <phoneticPr fontId="3"/>
  </si>
  <si>
    <t>H9・H10</t>
  </si>
  <si>
    <t>CCF</t>
  </si>
  <si>
    <t>CDF</t>
  </si>
  <si>
    <t>DCF</t>
  </si>
  <si>
    <t>DDF</t>
  </si>
  <si>
    <t>貨2軽</t>
    <rPh sb="0" eb="1">
      <t>カ</t>
    </rPh>
    <rPh sb="2" eb="3">
      <t>ケイ</t>
    </rPh>
    <phoneticPr fontId="3"/>
  </si>
  <si>
    <t>バス貨物1.7～2.5t(軽油)</t>
    <rPh sb="2" eb="4">
      <t>カモツ</t>
    </rPh>
    <rPh sb="13" eb="15">
      <t>ケイユ</t>
    </rPh>
    <phoneticPr fontId="3"/>
  </si>
  <si>
    <t>乗0電</t>
    <rPh sb="0" eb="1">
      <t>ジョウ</t>
    </rPh>
    <rPh sb="2" eb="3">
      <t>デン</t>
    </rPh>
    <phoneticPr fontId="3"/>
  </si>
  <si>
    <t>貨1電</t>
    <rPh sb="2" eb="3">
      <t>デン</t>
    </rPh>
    <phoneticPr fontId="3"/>
  </si>
  <si>
    <t>貨2電</t>
    <rPh sb="2" eb="3">
      <t>デン</t>
    </rPh>
    <phoneticPr fontId="3"/>
  </si>
  <si>
    <t>貨3電</t>
    <rPh sb="2" eb="3">
      <t>デン</t>
    </rPh>
    <phoneticPr fontId="3"/>
  </si>
  <si>
    <t>貨4電</t>
    <rPh sb="2" eb="3">
      <t>デン</t>
    </rPh>
    <phoneticPr fontId="3"/>
  </si>
  <si>
    <t>乗0燃電</t>
    <rPh sb="0" eb="1">
      <t>ジョウ</t>
    </rPh>
    <rPh sb="2" eb="3">
      <t>ネン</t>
    </rPh>
    <rPh sb="3" eb="4">
      <t>デン</t>
    </rPh>
    <phoneticPr fontId="3"/>
  </si>
  <si>
    <t>貨1燃電</t>
    <rPh sb="3" eb="4">
      <t>デン</t>
    </rPh>
    <phoneticPr fontId="3"/>
  </si>
  <si>
    <t>貨2燃電</t>
    <rPh sb="3" eb="4">
      <t>デン</t>
    </rPh>
    <phoneticPr fontId="3"/>
  </si>
  <si>
    <t>貨3燃電</t>
    <rPh sb="3" eb="4">
      <t>デン</t>
    </rPh>
    <phoneticPr fontId="3"/>
  </si>
  <si>
    <t>貨4燃電</t>
    <rPh sb="3" eb="4">
      <t>デン</t>
    </rPh>
    <phoneticPr fontId="3"/>
  </si>
  <si>
    <t>ZAA</t>
  </si>
  <si>
    <r>
      <t>乗用(電気</t>
    </r>
    <r>
      <rPr>
        <sz val="11"/>
        <rFont val="ＭＳ Ｐゴシック"/>
        <family val="3"/>
        <charset val="128"/>
      </rPr>
      <t>)</t>
    </r>
    <rPh sb="0" eb="2">
      <t>ジョウヨウ</t>
    </rPh>
    <rPh sb="3" eb="5">
      <t>デンキ</t>
    </rPh>
    <phoneticPr fontId="3"/>
  </si>
  <si>
    <t>貨3軽</t>
    <rPh sb="0" eb="1">
      <t>カ</t>
    </rPh>
    <rPh sb="2" eb="3">
      <t>ケイ</t>
    </rPh>
    <phoneticPr fontId="3"/>
  </si>
  <si>
    <t>バス貨物2.5～3.5t(軽油)</t>
    <rPh sb="2" eb="4">
      <t>カモツ</t>
    </rPh>
    <rPh sb="13" eb="15">
      <t>ケイユ</t>
    </rPh>
    <phoneticPr fontId="3"/>
  </si>
  <si>
    <t>貨4軽</t>
    <rPh sb="0" eb="1">
      <t>カ</t>
    </rPh>
    <rPh sb="2" eb="3">
      <t>ケイ</t>
    </rPh>
    <phoneticPr fontId="3"/>
  </si>
  <si>
    <t>BCG</t>
  </si>
  <si>
    <t>BDG</t>
  </si>
  <si>
    <t>CEE</t>
  </si>
  <si>
    <t>CFE</t>
  </si>
  <si>
    <t>DEE</t>
  </si>
  <si>
    <t>DFE</t>
  </si>
  <si>
    <t>貨1C</t>
    <rPh sb="0" eb="1">
      <t>カ</t>
    </rPh>
    <phoneticPr fontId="3"/>
  </si>
  <si>
    <t>バス貨物～1.7t(CNG)</t>
    <rPh sb="2" eb="4">
      <t>カモツ</t>
    </rPh>
    <phoneticPr fontId="3"/>
  </si>
  <si>
    <t>貨2C</t>
    <rPh sb="0" eb="1">
      <t>カ</t>
    </rPh>
    <phoneticPr fontId="3"/>
  </si>
  <si>
    <t>CEF</t>
  </si>
  <si>
    <t>CFF</t>
  </si>
  <si>
    <t>DEF</t>
  </si>
  <si>
    <t>DFF</t>
  </si>
  <si>
    <t>バス貨物1.7～2.5t(CNG)</t>
    <rPh sb="2" eb="4">
      <t>カモツ</t>
    </rPh>
    <phoneticPr fontId="3"/>
  </si>
  <si>
    <t>貨3C</t>
    <rPh sb="0" eb="1">
      <t>カ</t>
    </rPh>
    <phoneticPr fontId="3"/>
  </si>
  <si>
    <t>バス貨物2.5～3.5t(CNG)</t>
    <rPh sb="2" eb="4">
      <t>カモツ</t>
    </rPh>
    <phoneticPr fontId="3"/>
  </si>
  <si>
    <t>BEG</t>
  </si>
  <si>
    <t>BFG</t>
  </si>
  <si>
    <t>貨4C</t>
    <rPh sb="0" eb="1">
      <t>カ</t>
    </rPh>
    <phoneticPr fontId="3"/>
  </si>
  <si>
    <t>計画作成時の台数</t>
    <rPh sb="0" eb="2">
      <t>ケイカク</t>
    </rPh>
    <rPh sb="2" eb="4">
      <t>サクセイ</t>
    </rPh>
    <rPh sb="4" eb="5">
      <t>ジ</t>
    </rPh>
    <phoneticPr fontId="3"/>
  </si>
  <si>
    <t>合　　計</t>
  </si>
  <si>
    <t>新規使用台数</t>
  </si>
  <si>
    <t>減少台数</t>
  </si>
  <si>
    <t>ハイブリッド</t>
  </si>
  <si>
    <t>プラグインハイブリッド</t>
  </si>
  <si>
    <t>新長期</t>
    <rPh sb="0" eb="1">
      <t>シン</t>
    </rPh>
    <rPh sb="1" eb="3">
      <t>チョウキ</t>
    </rPh>
    <phoneticPr fontId="3"/>
  </si>
  <si>
    <t>新☆
（新長期）</t>
    <rPh sb="0" eb="1">
      <t>シン</t>
    </rPh>
    <rPh sb="4" eb="5">
      <t>シン</t>
    </rPh>
    <rPh sb="5" eb="7">
      <t>チョウキ</t>
    </rPh>
    <phoneticPr fontId="3"/>
  </si>
  <si>
    <t>ポスト新長期</t>
    <rPh sb="3" eb="4">
      <t>シン</t>
    </rPh>
    <rPh sb="4" eb="6">
      <t>チョウキ</t>
    </rPh>
    <phoneticPr fontId="3"/>
  </si>
  <si>
    <t>メタノール</t>
  </si>
  <si>
    <t>天然ガス</t>
    <phoneticPr fontId="3"/>
  </si>
  <si>
    <t>３．特定自動車の低公害車への代替状況及び自動車に対する排出ガス低減装置装着状況</t>
    <rPh sb="2" eb="4">
      <t>トクテイ</t>
    </rPh>
    <rPh sb="8" eb="12">
      <t>テイコウガイシャ</t>
    </rPh>
    <rPh sb="14" eb="16">
      <t>ダイタイ</t>
    </rPh>
    <rPh sb="16" eb="18">
      <t>ジョウキョウ</t>
    </rPh>
    <rPh sb="18" eb="19">
      <t>オヨ</t>
    </rPh>
    <rPh sb="20" eb="23">
      <t>ジドウシャ</t>
    </rPh>
    <rPh sb="24" eb="25">
      <t>タイ</t>
    </rPh>
    <rPh sb="27" eb="29">
      <t>ハイシュツ</t>
    </rPh>
    <rPh sb="31" eb="33">
      <t>テイゲン</t>
    </rPh>
    <rPh sb="33" eb="35">
      <t>ソウチ</t>
    </rPh>
    <rPh sb="35" eb="37">
      <t>ソウチャク</t>
    </rPh>
    <rPh sb="37" eb="39">
      <t>ジョウキョウ</t>
    </rPh>
    <phoneticPr fontId="3"/>
  </si>
  <si>
    <r>
      <t xml:space="preserve">軽油
</t>
    </r>
    <r>
      <rPr>
        <sz val="8"/>
        <rFont val="ＭＳ Ｐゴシック"/>
        <family val="3"/>
        <charset val="128"/>
      </rPr>
      <t>（ハイブリッド自動車及びプラグインハイブリッド自動車を除く。）</t>
    </r>
    <rPh sb="0" eb="2">
      <t>ケイユ</t>
    </rPh>
    <phoneticPr fontId="3"/>
  </si>
  <si>
    <t>FCA</t>
  </si>
  <si>
    <t>FDA</t>
  </si>
  <si>
    <t>FMA</t>
  </si>
  <si>
    <t>LNG</t>
  </si>
  <si>
    <t>LPG</t>
  </si>
  <si>
    <t>LQG</t>
  </si>
  <si>
    <t>LRG</t>
  </si>
  <si>
    <t>MNG</t>
  </si>
  <si>
    <t>MPG</t>
  </si>
  <si>
    <t>MQG</t>
  </si>
  <si>
    <t>MRG</t>
  </si>
  <si>
    <t>QAA</t>
  </si>
  <si>
    <t>QAE</t>
  </si>
  <si>
    <t>QAF</t>
  </si>
  <si>
    <t>QAG</t>
  </si>
  <si>
    <t>QBA</t>
  </si>
  <si>
    <t>QBE</t>
  </si>
  <si>
    <t>QBF</t>
  </si>
  <si>
    <t>QBG</t>
  </si>
  <si>
    <t>QCA</t>
  </si>
  <si>
    <t>QCE</t>
  </si>
  <si>
    <t>QCF</t>
  </si>
  <si>
    <t>QCG</t>
  </si>
  <si>
    <t>QDA</t>
  </si>
  <si>
    <t>QDE</t>
  </si>
  <si>
    <t>QDF</t>
  </si>
  <si>
    <t>QDG</t>
  </si>
  <si>
    <t>QEA</t>
  </si>
  <si>
    <t>QEE</t>
  </si>
  <si>
    <t>QEF</t>
  </si>
  <si>
    <t>QEG</t>
  </si>
  <si>
    <t>QFA</t>
  </si>
  <si>
    <t>QFE</t>
  </si>
  <si>
    <t>QFF</t>
  </si>
  <si>
    <t>QFG</t>
  </si>
  <si>
    <t>QGA</t>
  </si>
  <si>
    <t>QGE</t>
  </si>
  <si>
    <t>QGF</t>
  </si>
  <si>
    <t>QGG</t>
  </si>
  <si>
    <t>QHA</t>
  </si>
  <si>
    <t>QHE</t>
  </si>
  <si>
    <t>QHF</t>
  </si>
  <si>
    <t>QHG</t>
  </si>
  <si>
    <t>QJG</t>
  </si>
  <si>
    <t>QKG</t>
  </si>
  <si>
    <t>QLA</t>
  </si>
  <si>
    <t>QMA</t>
  </si>
  <si>
    <t>QNG</t>
  </si>
  <si>
    <t>QPG</t>
  </si>
  <si>
    <t>QQG</t>
  </si>
  <si>
    <t>QRG</t>
  </si>
  <si>
    <t>RNG</t>
  </si>
  <si>
    <t>RPG</t>
  </si>
  <si>
    <t>RQG</t>
  </si>
  <si>
    <t>RRG</t>
  </si>
  <si>
    <t>SNG</t>
  </si>
  <si>
    <t>SPG</t>
  </si>
  <si>
    <t>SQG</t>
  </si>
  <si>
    <t>SRG</t>
  </si>
  <si>
    <t>TCF</t>
  </si>
  <si>
    <t>TCG</t>
  </si>
  <si>
    <t>TDF</t>
  </si>
  <si>
    <t>TDG</t>
  </si>
  <si>
    <t>TEG</t>
  </si>
  <si>
    <t>TFG</t>
  </si>
  <si>
    <t>TGG</t>
  </si>
  <si>
    <t>THG</t>
  </si>
  <si>
    <t>TJG</t>
  </si>
  <si>
    <t>TKG</t>
  </si>
  <si>
    <t>TNG</t>
  </si>
  <si>
    <t>TPF</t>
  </si>
  <si>
    <t>TPG</t>
  </si>
  <si>
    <t>TQG</t>
  </si>
  <si>
    <t>TRG</t>
  </si>
  <si>
    <t>ＰＭ排出係数</t>
  </si>
  <si>
    <r>
      <t>　</t>
    </r>
    <r>
      <rPr>
        <sz val="11"/>
        <rFont val="ＭＳ Ｐゴシック"/>
        <family val="3"/>
        <charset val="128"/>
      </rPr>
      <t>PM低減装置の装着車両については、８都県市の粒子状物質減少装置指定制度をもとに設定した。</t>
    </r>
    <rPh sb="3" eb="5">
      <t>テイゲン</t>
    </rPh>
    <rPh sb="5" eb="7">
      <t>ソウチ</t>
    </rPh>
    <rPh sb="8" eb="10">
      <t>ソウチャク</t>
    </rPh>
    <rPh sb="10" eb="12">
      <t>シャリョウ</t>
    </rPh>
    <rPh sb="19" eb="21">
      <t>トケン</t>
    </rPh>
    <rPh sb="21" eb="22">
      <t>シ</t>
    </rPh>
    <rPh sb="23" eb="26">
      <t>リュウシジョウ</t>
    </rPh>
    <rPh sb="26" eb="28">
      <t>ブッシツ</t>
    </rPh>
    <rPh sb="28" eb="30">
      <t>ゲンショウ</t>
    </rPh>
    <rPh sb="30" eb="32">
      <t>ソウチ</t>
    </rPh>
    <rPh sb="32" eb="34">
      <t>シテイ</t>
    </rPh>
    <rPh sb="34" eb="35">
      <t>セイ</t>
    </rPh>
    <rPh sb="35" eb="36">
      <t>ド</t>
    </rPh>
    <rPh sb="40" eb="42">
      <t>セッテイ</t>
    </rPh>
    <phoneticPr fontId="3"/>
  </si>
  <si>
    <t>（ステッカーに「H17」表示なし）</t>
    <rPh sb="12" eb="14">
      <t>ヒョウジ</t>
    </rPh>
    <phoneticPr fontId="3"/>
  </si>
  <si>
    <t>（ステッカーに「H17」表示あり）</t>
    <rPh sb="12" eb="14">
      <t>ヒョウジ</t>
    </rPh>
    <phoneticPr fontId="3"/>
  </si>
  <si>
    <t>トラック・バス</t>
  </si>
  <si>
    <t>ガソリン</t>
  </si>
  <si>
    <t>～1.7t</t>
  </si>
  <si>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</si>
  <si>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3"/>
  </si>
  <si>
    <t>3.5t～</t>
  </si>
  <si>
    <t>☆(優先）、ハイブリット</t>
    <rPh sb="2" eb="4">
      <t>ユウセン</t>
    </rPh>
    <phoneticPr fontId="3"/>
  </si>
  <si>
    <t>軽新長1</t>
    <rPh sb="0" eb="1">
      <t>ケイ</t>
    </rPh>
    <rPh sb="1" eb="2">
      <t>シン</t>
    </rPh>
    <rPh sb="2" eb="3">
      <t>チョウ</t>
    </rPh>
    <phoneticPr fontId="3"/>
  </si>
  <si>
    <t>軽ポ</t>
    <rPh sb="0" eb="1">
      <t>ケイ</t>
    </rPh>
    <phoneticPr fontId="3"/>
  </si>
  <si>
    <t>軽油</t>
  </si>
  <si>
    <t>☆☆☆☆(優先),CNG,ハイブリット</t>
    <rPh sb="5" eb="7">
      <t>ユウセン</t>
    </rPh>
    <phoneticPr fontId="3"/>
  </si>
  <si>
    <t>☆☆☆☆(優先),CNG</t>
    <rPh sb="5" eb="7">
      <t>ユウセン</t>
    </rPh>
    <phoneticPr fontId="3"/>
  </si>
  <si>
    <t>CNG</t>
  </si>
  <si>
    <t>☆☆☆☆(優先),メタノール,ハイブリット</t>
    <rPh sb="5" eb="7">
      <t>ユウセン</t>
    </rPh>
    <phoneticPr fontId="3"/>
  </si>
  <si>
    <t>☆☆☆☆(優先),メタノール</t>
    <rPh sb="5" eb="7">
      <t>ユウセン</t>
    </rPh>
    <phoneticPr fontId="3"/>
  </si>
  <si>
    <t>乗用車</t>
  </si>
  <si>
    <t>全て</t>
  </si>
  <si>
    <t>新☆(優先）,ハイブリット</t>
    <rPh sb="0" eb="1">
      <t>シン</t>
    </rPh>
    <rPh sb="3" eb="5">
      <t>ユウセン</t>
    </rPh>
    <phoneticPr fontId="3"/>
  </si>
  <si>
    <t>新☆(優先),プラグインハイブリット</t>
    <rPh sb="0" eb="1">
      <t>シン</t>
    </rPh>
    <rPh sb="3" eb="5">
      <t>ユウセン</t>
    </rPh>
    <phoneticPr fontId="3"/>
  </si>
  <si>
    <t>新☆（優先）,ハイブリット</t>
    <rPh sb="0" eb="1">
      <t>シン</t>
    </rPh>
    <rPh sb="3" eb="5">
      <t>ユウセン</t>
    </rPh>
    <phoneticPr fontId="3"/>
  </si>
  <si>
    <t>電気</t>
  </si>
  <si>
    <t>トラック</t>
  </si>
  <si>
    <t>バス</t>
  </si>
  <si>
    <t>燃料電池</t>
  </si>
  <si>
    <t>バス貨物3.5t～(CNG)</t>
    <rPh sb="2" eb="4">
      <t>カモツ</t>
    </rPh>
    <phoneticPr fontId="3"/>
  </si>
  <si>
    <t>貨1メ</t>
    <rPh sb="0" eb="1">
      <t>カ</t>
    </rPh>
    <phoneticPr fontId="3"/>
  </si>
  <si>
    <t>バス貨物～1.7t(メタノール)</t>
    <rPh sb="2" eb="4">
      <t>カモツ</t>
    </rPh>
    <phoneticPr fontId="3"/>
  </si>
  <si>
    <t>貨2メ</t>
    <rPh sb="0" eb="1">
      <t>カ</t>
    </rPh>
    <phoneticPr fontId="3"/>
  </si>
  <si>
    <t>バス貨物1.7～2.5t(メタノール)</t>
    <rPh sb="2" eb="4">
      <t>カモツ</t>
    </rPh>
    <phoneticPr fontId="3"/>
  </si>
  <si>
    <t>貨3メ</t>
    <rPh sb="0" eb="1">
      <t>カ</t>
    </rPh>
    <phoneticPr fontId="3"/>
  </si>
  <si>
    <t>バス貨物2.5～3.5t(メタノール)</t>
    <rPh sb="2" eb="4">
      <t>カモツ</t>
    </rPh>
    <phoneticPr fontId="3"/>
  </si>
  <si>
    <t>貨4メ</t>
    <rPh sb="0" eb="1">
      <t>カ</t>
    </rPh>
    <phoneticPr fontId="3"/>
  </si>
  <si>
    <t>バス貨物3.5t～(メタノール)</t>
    <rPh sb="2" eb="4">
      <t>カモツ</t>
    </rPh>
    <phoneticPr fontId="3"/>
  </si>
  <si>
    <t>CAA</t>
  </si>
  <si>
    <t>CBA</t>
  </si>
  <si>
    <t>DAA</t>
  </si>
  <si>
    <t>DBA</t>
  </si>
  <si>
    <t>乗0メ</t>
    <rPh sb="0" eb="1">
      <t>ジョウ</t>
    </rPh>
    <phoneticPr fontId="3"/>
  </si>
  <si>
    <t>乗0ガ</t>
    <rPh sb="0" eb="1">
      <t>ジョウ</t>
    </rPh>
    <phoneticPr fontId="3"/>
  </si>
  <si>
    <t>乗用(ガソリン・LPG)</t>
    <rPh sb="0" eb="2">
      <t>ジョウヨウ</t>
    </rPh>
    <phoneticPr fontId="3"/>
  </si>
  <si>
    <t>乗0軽</t>
    <rPh sb="0" eb="1">
      <t>ジョウ</t>
    </rPh>
    <rPh sb="2" eb="3">
      <t>ケイ</t>
    </rPh>
    <phoneticPr fontId="3"/>
  </si>
  <si>
    <t>CCB</t>
  </si>
  <si>
    <t>CCC</t>
  </si>
  <si>
    <t>CDB</t>
  </si>
  <si>
    <t>CDC</t>
  </si>
  <si>
    <t>DCB</t>
  </si>
  <si>
    <t>DCC</t>
  </si>
  <si>
    <t>DDB</t>
  </si>
  <si>
    <t>DDC</t>
  </si>
  <si>
    <t>乗用(軽油)</t>
    <rPh sb="0" eb="2">
      <t>ジョウヨウ</t>
    </rPh>
    <rPh sb="3" eb="5">
      <t>ケイユ</t>
    </rPh>
    <phoneticPr fontId="3"/>
  </si>
  <si>
    <t>CEA</t>
  </si>
  <si>
    <t>CFA</t>
  </si>
  <si>
    <t>DEA</t>
  </si>
  <si>
    <t>DFA</t>
  </si>
  <si>
    <t>乗0C</t>
    <rPh sb="0" eb="1">
      <t>ジョウ</t>
    </rPh>
    <phoneticPr fontId="3"/>
  </si>
  <si>
    <t>乗用(CNG)</t>
    <rPh sb="0" eb="2">
      <t>ジョウヨウ</t>
    </rPh>
    <phoneticPr fontId="3"/>
  </si>
  <si>
    <t>乗用(メタノール)</t>
    <rPh sb="0" eb="2">
      <t>ジョウヨウ</t>
    </rPh>
    <phoneticPr fontId="3"/>
  </si>
  <si>
    <t>電気自動車全て</t>
    <rPh sb="0" eb="2">
      <t>デンキ</t>
    </rPh>
    <rPh sb="2" eb="5">
      <t>ジドウシャ</t>
    </rPh>
    <rPh sb="5" eb="6">
      <t>スベ</t>
    </rPh>
    <phoneticPr fontId="3"/>
  </si>
  <si>
    <t>☆(優先),ハイブリット</t>
    <rPh sb="2" eb="4">
      <t>ユウセン</t>
    </rPh>
    <phoneticPr fontId="3"/>
  </si>
  <si>
    <t>☆☆(優先),ハイブリット</t>
    <rPh sb="3" eb="5">
      <t>ユウセン</t>
    </rPh>
    <phoneticPr fontId="3"/>
  </si>
  <si>
    <t>☆☆☆(優先),ハイブリット</t>
    <rPh sb="4" eb="6">
      <t>ユウセン</t>
    </rPh>
    <phoneticPr fontId="3"/>
  </si>
  <si>
    <r>
      <t>P</t>
    </r>
    <r>
      <rPr>
        <sz val="11"/>
        <rFont val="ＭＳ Ｐゴシック"/>
        <family val="3"/>
        <charset val="128"/>
      </rPr>
      <t>M排出量(kg)</t>
    </r>
    <rPh sb="2" eb="5">
      <t>ハイシュツリョウ</t>
    </rPh>
    <phoneticPr fontId="3"/>
  </si>
  <si>
    <t>ハイブリッド(軽油）</t>
    <rPh sb="7" eb="9">
      <t>ケイユ</t>
    </rPh>
    <phoneticPr fontId="3"/>
  </si>
  <si>
    <t>車種区分</t>
    <rPh sb="0" eb="2">
      <t>シャシュ</t>
    </rPh>
    <rPh sb="2" eb="4">
      <t>クブン</t>
    </rPh>
    <phoneticPr fontId="3"/>
  </si>
  <si>
    <t>重量区分</t>
    <rPh sb="0" eb="2">
      <t>ジュウリョウ</t>
    </rPh>
    <rPh sb="2" eb="4">
      <t>クブン</t>
    </rPh>
    <phoneticPr fontId="3"/>
  </si>
  <si>
    <t>燃料区分</t>
    <rPh sb="0" eb="2">
      <t>ネンリョウ</t>
    </rPh>
    <rPh sb="2" eb="4">
      <t>クブン</t>
    </rPh>
    <phoneticPr fontId="3"/>
  </si>
  <si>
    <t>NOX低減装置</t>
    <rPh sb="3" eb="5">
      <t>テイゲン</t>
    </rPh>
    <rPh sb="5" eb="7">
      <t>ソウチ</t>
    </rPh>
    <phoneticPr fontId="3"/>
  </si>
  <si>
    <t>PM低減装置</t>
    <rPh sb="2" eb="4">
      <t>テイゲン</t>
    </rPh>
    <rPh sb="4" eb="6">
      <t>ソウチ</t>
    </rPh>
    <phoneticPr fontId="3"/>
  </si>
  <si>
    <t>車両毎の排出量</t>
    <rPh sb="0" eb="2">
      <t>シャリョウ</t>
    </rPh>
    <rPh sb="2" eb="3">
      <t>ゴト</t>
    </rPh>
    <rPh sb="4" eb="7">
      <t>ハイシュツリョウ</t>
    </rPh>
    <phoneticPr fontId="3"/>
  </si>
  <si>
    <t>マイクロバス</t>
    <phoneticPr fontId="3"/>
  </si>
  <si>
    <t>燃料</t>
    <rPh sb="0" eb="2">
      <t>ネンリョウ</t>
    </rPh>
    <phoneticPr fontId="3"/>
  </si>
  <si>
    <t>単位</t>
    <rPh sb="0" eb="2">
      <t>タンイ</t>
    </rPh>
    <phoneticPr fontId="3"/>
  </si>
  <si>
    <t>電気・燃料電池</t>
    <rPh sb="0" eb="2">
      <t>デンキ</t>
    </rPh>
    <rPh sb="3" eb="5">
      <t>ネンリョウ</t>
    </rPh>
    <rPh sb="5" eb="7">
      <t>デンチ</t>
    </rPh>
    <phoneticPr fontId="3"/>
  </si>
  <si>
    <t>自 動 車 環 境 管 理 実 績</t>
    <rPh sb="0" eb="1">
      <t>ジ</t>
    </rPh>
    <rPh sb="2" eb="3">
      <t>ドウ</t>
    </rPh>
    <rPh sb="4" eb="5">
      <t>クルマ</t>
    </rPh>
    <rPh sb="6" eb="7">
      <t>ワ</t>
    </rPh>
    <rPh sb="8" eb="9">
      <t>サカイ</t>
    </rPh>
    <rPh sb="10" eb="11">
      <t>カン</t>
    </rPh>
    <rPh sb="12" eb="13">
      <t>リ</t>
    </rPh>
    <rPh sb="14" eb="15">
      <t>ジツ</t>
    </rPh>
    <rPh sb="16" eb="17">
      <t>ツムギ</t>
    </rPh>
    <phoneticPr fontId="3"/>
  </si>
  <si>
    <t>[セルの記載について]</t>
    <rPh sb="4" eb="6">
      <t>キサイ</t>
    </rPh>
    <phoneticPr fontId="3"/>
  </si>
  <si>
    <t>②セルによってはリストの中から選択し、入力するセルもあります。</t>
    <rPh sb="12" eb="13">
      <t>ナカ</t>
    </rPh>
    <rPh sb="15" eb="17">
      <t>センタク</t>
    </rPh>
    <rPh sb="19" eb="21">
      <t>ニュウリョク</t>
    </rPh>
    <phoneticPr fontId="3"/>
  </si>
  <si>
    <t>③車両ナンバーの記載について</t>
    <rPh sb="1" eb="3">
      <t>シャリョウ</t>
    </rPh>
    <rPh sb="8" eb="10">
      <t>キサイ</t>
    </rPh>
    <phoneticPr fontId="3"/>
  </si>
  <si>
    <t>分類番号(※2)・・・500</t>
    <rPh sb="0" eb="2">
      <t>ブンルイ</t>
    </rPh>
    <rPh sb="2" eb="4">
      <t>バンゴウ</t>
    </rPh>
    <phoneticPr fontId="3"/>
  </si>
  <si>
    <t>H21</t>
  </si>
  <si>
    <t>新☆☆☆(優先),ハイブリット</t>
    <rPh sb="0" eb="1">
      <t>シン</t>
    </rPh>
    <rPh sb="5" eb="7">
      <t>ユウセン</t>
    </rPh>
    <phoneticPr fontId="3"/>
  </si>
  <si>
    <t>新☆☆☆☆(優先),ハイブリット</t>
    <rPh sb="0" eb="1">
      <t>シン</t>
    </rPh>
    <rPh sb="6" eb="8">
      <t>ユウセン</t>
    </rPh>
    <phoneticPr fontId="3"/>
  </si>
  <si>
    <t>新☆☆☆（優先）,ハイブリット</t>
    <rPh sb="0" eb="1">
      <t>シン</t>
    </rPh>
    <rPh sb="5" eb="7">
      <t>ユウセン</t>
    </rPh>
    <phoneticPr fontId="3"/>
  </si>
  <si>
    <t>新☆☆☆☆（優先）,ハイブリット</t>
    <rPh sb="0" eb="1">
      <t>シン</t>
    </rPh>
    <rPh sb="6" eb="8">
      <t>ユウセン</t>
    </rPh>
    <phoneticPr fontId="3"/>
  </si>
  <si>
    <t>軽新長</t>
    <rPh sb="0" eb="1">
      <t>ケイ</t>
    </rPh>
    <rPh sb="1" eb="2">
      <t>シン</t>
    </rPh>
    <rPh sb="2" eb="3">
      <t>チョウ</t>
    </rPh>
    <phoneticPr fontId="3"/>
  </si>
  <si>
    <t>☆☆☆☆(優先),ハイブリット</t>
    <rPh sb="5" eb="7">
      <t>ユウセン</t>
    </rPh>
    <phoneticPr fontId="3"/>
  </si>
  <si>
    <t>新☆(優先）、ハイブリット</t>
    <rPh sb="0" eb="1">
      <t>シン</t>
    </rPh>
    <rPh sb="3" eb="5">
      <t>ユウセン</t>
    </rPh>
    <phoneticPr fontId="3"/>
  </si>
  <si>
    <t>新PM☆(優先）、ハイブリット</t>
    <rPh sb="0" eb="1">
      <t>シン</t>
    </rPh>
    <rPh sb="5" eb="7">
      <t>ユウセン</t>
    </rPh>
    <phoneticPr fontId="3"/>
  </si>
  <si>
    <t>新PM☆</t>
    <rPh sb="0" eb="1">
      <t>シン</t>
    </rPh>
    <phoneticPr fontId="3"/>
  </si>
  <si>
    <t>新☆☆☆☆(優先）,ハイブリット</t>
    <rPh sb="0" eb="1">
      <t>シン</t>
    </rPh>
    <rPh sb="6" eb="8">
      <t>ユウセン</t>
    </rPh>
    <phoneticPr fontId="3"/>
  </si>
  <si>
    <t>H22</t>
  </si>
  <si>
    <t>新☆☆☆(優先）,ハイブリット</t>
    <rPh sb="0" eb="1">
      <t>シン</t>
    </rPh>
    <rPh sb="5" eb="7">
      <t>ユウセン</t>
    </rPh>
    <phoneticPr fontId="3"/>
  </si>
  <si>
    <t>新☆（優先）、ハイブリット</t>
    <rPh sb="0" eb="1">
      <t>シン</t>
    </rPh>
    <rPh sb="3" eb="5">
      <t>ユウセン</t>
    </rPh>
    <phoneticPr fontId="3"/>
  </si>
  <si>
    <t>新☆☆☆,ハイブリット</t>
    <rPh sb="0" eb="1">
      <t>シン</t>
    </rPh>
    <phoneticPr fontId="3"/>
  </si>
  <si>
    <t>新☆☆☆☆,ハイブリット</t>
    <rPh sb="0" eb="1">
      <t>シン</t>
    </rPh>
    <phoneticPr fontId="3"/>
  </si>
  <si>
    <t>☆☆☆☆(優先),プラグインハイブリット</t>
    <rPh sb="5" eb="7">
      <t>ユウセン</t>
    </rPh>
    <phoneticPr fontId="3"/>
  </si>
  <si>
    <t>☆☆☆(優先),プラグインハイブリット</t>
    <rPh sb="4" eb="6">
      <t>ユウセン</t>
    </rPh>
    <phoneticPr fontId="3"/>
  </si>
  <si>
    <t>[セル記載上の留意事項について]</t>
    <rPh sb="3" eb="5">
      <t>キサイ</t>
    </rPh>
    <rPh sb="5" eb="6">
      <t>ジョウ</t>
    </rPh>
    <rPh sb="7" eb="9">
      <t>リュウイ</t>
    </rPh>
    <rPh sb="9" eb="11">
      <t>ジコウ</t>
    </rPh>
    <phoneticPr fontId="3"/>
  </si>
  <si>
    <t>低排出
ガス
レベル</t>
    <rPh sb="0" eb="1">
      <t>テイ</t>
    </rPh>
    <rPh sb="1" eb="3">
      <t>ハイシュツ</t>
    </rPh>
    <phoneticPr fontId="3"/>
  </si>
  <si>
    <t>新☆☆☆</t>
    <rPh sb="0" eb="1">
      <t>シン</t>
    </rPh>
    <phoneticPr fontId="3"/>
  </si>
  <si>
    <t>新☆☆☆☆</t>
    <rPh sb="0" eb="1">
      <t>シン</t>
    </rPh>
    <phoneticPr fontId="3"/>
  </si>
  <si>
    <t>　・NOx・PMの排出量の算定式は次のとおり</t>
    <rPh sb="9" eb="12">
      <t>ハイシュツリョウ</t>
    </rPh>
    <rPh sb="13" eb="15">
      <t>サンテイ</t>
    </rPh>
    <rPh sb="15" eb="16">
      <t>シキ</t>
    </rPh>
    <rPh sb="17" eb="18">
      <t>ツギ</t>
    </rPh>
    <phoneticPr fontId="3"/>
  </si>
  <si>
    <t>　　[車両総重量3.5t超の車両]</t>
    <rPh sb="3" eb="5">
      <t>シャリョウ</t>
    </rPh>
    <rPh sb="5" eb="8">
      <t>ソウジュウリョウ</t>
    </rPh>
    <rPh sb="12" eb="13">
      <t>チョウ</t>
    </rPh>
    <rPh sb="14" eb="16">
      <t>シャリョウ</t>
    </rPh>
    <phoneticPr fontId="3"/>
  </si>
  <si>
    <r>
      <t>　　　</t>
    </r>
    <r>
      <rPr>
        <u/>
        <sz val="11"/>
        <rFont val="ＭＳ Ｐゴシック"/>
        <family val="3"/>
        <charset val="128"/>
      </rPr>
      <t>排出係数(g/km)×年間走行距離(km)</t>
    </r>
    <rPh sb="3" eb="5">
      <t>ハイシュツ</t>
    </rPh>
    <rPh sb="5" eb="7">
      <t>ケイスウ</t>
    </rPh>
    <rPh sb="14" eb="16">
      <t>ネンカン</t>
    </rPh>
    <rPh sb="16" eb="18">
      <t>ソウコウ</t>
    </rPh>
    <rPh sb="18" eb="20">
      <t>キョリ</t>
    </rPh>
    <phoneticPr fontId="3"/>
  </si>
  <si>
    <r>
      <t>　　　</t>
    </r>
    <r>
      <rPr>
        <u/>
        <sz val="11"/>
        <rFont val="ＭＳ Ｐゴシック"/>
        <family val="3"/>
        <charset val="128"/>
      </rPr>
      <t>排出係数(g/km/t)×年間走行距離(km)×車両総重量(t)</t>
    </r>
    <rPh sb="3" eb="5">
      <t>ハイシュツ</t>
    </rPh>
    <rPh sb="5" eb="7">
      <t>ケイスウ</t>
    </rPh>
    <rPh sb="16" eb="18">
      <t>ネンカン</t>
    </rPh>
    <rPh sb="18" eb="20">
      <t>ソウコウ</t>
    </rPh>
    <rPh sb="20" eb="22">
      <t>キョリ</t>
    </rPh>
    <rPh sb="27" eb="29">
      <t>シャリョウ</t>
    </rPh>
    <rPh sb="29" eb="32">
      <t>ソウジュウリョウ</t>
    </rPh>
    <phoneticPr fontId="3"/>
  </si>
  <si>
    <t>　・CO2の排出量の算定式は次のとおり</t>
    <rPh sb="6" eb="9">
      <t>ハイシュツリョウ</t>
    </rPh>
    <rPh sb="10" eb="12">
      <t>サンテイ</t>
    </rPh>
    <rPh sb="12" eb="13">
      <t>シキ</t>
    </rPh>
    <rPh sb="14" eb="15">
      <t>ツギ</t>
    </rPh>
    <phoneticPr fontId="3"/>
  </si>
  <si>
    <t>　　　排出係数(kg/給油量の単位)×年間燃料消費量(給油量の単位)</t>
    <rPh sb="3" eb="5">
      <t>ハイシュツ</t>
    </rPh>
    <rPh sb="5" eb="7">
      <t>ケイスウ</t>
    </rPh>
    <rPh sb="11" eb="13">
      <t>キュウユ</t>
    </rPh>
    <rPh sb="13" eb="14">
      <t>リョウ</t>
    </rPh>
    <rPh sb="15" eb="17">
      <t>タンイ</t>
    </rPh>
    <rPh sb="19" eb="21">
      <t>ネンカン</t>
    </rPh>
    <rPh sb="21" eb="23">
      <t>ネンリョウ</t>
    </rPh>
    <rPh sb="23" eb="26">
      <t>ショウヒリョウ</t>
    </rPh>
    <rPh sb="27" eb="30">
      <t>キュウユリョウ</t>
    </rPh>
    <rPh sb="31" eb="33">
      <t>タンイ</t>
    </rPh>
    <phoneticPr fontId="3"/>
  </si>
  <si>
    <t>　　　　（給油量の単位）</t>
    <rPh sb="5" eb="8">
      <t>キュウユリョウ</t>
    </rPh>
    <rPh sb="9" eb="11">
      <t>タンイ</t>
    </rPh>
    <phoneticPr fontId="3"/>
  </si>
  <si>
    <t>ガソリン、軽油：L(リットル)</t>
    <rPh sb="5" eb="7">
      <t>ケイユ</t>
    </rPh>
    <phoneticPr fontId="3"/>
  </si>
  <si>
    <r>
      <t>CNG(天然ガス)：m</t>
    </r>
    <r>
      <rPr>
        <vertAlign val="superscript"/>
        <sz val="11"/>
        <rFont val="ＭＳ Ｐゴシック"/>
        <family val="3"/>
        <charset val="128"/>
      </rPr>
      <t>3</t>
    </r>
    <rPh sb="4" eb="6">
      <t>テンネン</t>
    </rPh>
    <phoneticPr fontId="3"/>
  </si>
  <si>
    <t>電気、燃料電池：kWh</t>
    <rPh sb="0" eb="2">
      <t>デンキ</t>
    </rPh>
    <rPh sb="3" eb="5">
      <t>ネンリョウ</t>
    </rPh>
    <rPh sb="5" eb="7">
      <t>デンチ</t>
    </rPh>
    <phoneticPr fontId="3"/>
  </si>
  <si>
    <t>※排出係数は排出係数シートをご覧ください。</t>
    <rPh sb="1" eb="3">
      <t>ハイシュツ</t>
    </rPh>
    <rPh sb="3" eb="5">
      <t>ケイスウ</t>
    </rPh>
    <rPh sb="6" eb="8">
      <t>ハイシュツ</t>
    </rPh>
    <rPh sb="8" eb="10">
      <t>ケイスウ</t>
    </rPh>
    <rPh sb="15" eb="16">
      <t>ラン</t>
    </rPh>
    <phoneticPr fontId="3"/>
  </si>
  <si>
    <t>走行距離(1km)
当たり平均</t>
    <rPh sb="0" eb="2">
      <t>ソウコウ</t>
    </rPh>
    <rPh sb="2" eb="4">
      <t>キョリ</t>
    </rPh>
    <rPh sb="10" eb="11">
      <t>ア</t>
    </rPh>
    <rPh sb="13" eb="15">
      <t>ヘイキン</t>
    </rPh>
    <phoneticPr fontId="3"/>
  </si>
  <si>
    <r>
      <t>（１）N</t>
    </r>
    <r>
      <rPr>
        <sz val="11"/>
        <rFont val="ＭＳ Ｐゴシック"/>
        <family val="3"/>
        <charset val="128"/>
      </rPr>
      <t>Ox・PM低減装置の装着車両</t>
    </r>
    <rPh sb="9" eb="11">
      <t>テイゲン</t>
    </rPh>
    <rPh sb="11" eb="13">
      <t>ソウチ</t>
    </rPh>
    <rPh sb="14" eb="16">
      <t>ソウチャク</t>
    </rPh>
    <rPh sb="16" eb="18">
      <t>シャリョウ</t>
    </rPh>
    <phoneticPr fontId="3"/>
  </si>
  <si>
    <t>注）後付け装置の装着車両の扱い</t>
    <rPh sb="0" eb="1">
      <t>チュウ</t>
    </rPh>
    <rPh sb="2" eb="4">
      <t>アトヅケ</t>
    </rPh>
    <rPh sb="5" eb="7">
      <t>ソウチ</t>
    </rPh>
    <rPh sb="8" eb="10">
      <t>ソウチャク</t>
    </rPh>
    <rPh sb="10" eb="12">
      <t>シャリョウ</t>
    </rPh>
    <rPh sb="13" eb="14">
      <t>アツカ</t>
    </rPh>
    <phoneticPr fontId="3"/>
  </si>
  <si>
    <r>
      <t>　N</t>
    </r>
    <r>
      <rPr>
        <sz val="11"/>
        <rFont val="ＭＳ Ｐゴシック"/>
        <family val="3"/>
        <charset val="128"/>
      </rPr>
      <t>Ox・PM低減装置の装着車両については、自動車NOx・PM法の排出基準をもとに設定した。</t>
    </r>
    <rPh sb="7" eb="9">
      <t>テイゲン</t>
    </rPh>
    <rPh sb="9" eb="11">
      <t>ソウチ</t>
    </rPh>
    <rPh sb="12" eb="14">
      <t>ソウチャク</t>
    </rPh>
    <rPh sb="14" eb="16">
      <t>シャリョウ</t>
    </rPh>
    <rPh sb="22" eb="25">
      <t>ジドウシャ</t>
    </rPh>
    <rPh sb="31" eb="32">
      <t>ホウ</t>
    </rPh>
    <rPh sb="33" eb="35">
      <t>ハイシュツ</t>
    </rPh>
    <rPh sb="35" eb="37">
      <t>キジュン</t>
    </rPh>
    <rPh sb="41" eb="43">
      <t>セッテイ</t>
    </rPh>
    <phoneticPr fontId="3"/>
  </si>
  <si>
    <t>ディーゼル乗用車</t>
    <rPh sb="5" eb="8">
      <t>ジョウヨウシャ</t>
    </rPh>
    <phoneticPr fontId="3"/>
  </si>
  <si>
    <t>バス・トラック等</t>
    <rPh sb="7" eb="8">
      <t>トウ</t>
    </rPh>
    <phoneticPr fontId="3"/>
  </si>
  <si>
    <r>
      <t>（２）</t>
    </r>
    <r>
      <rPr>
        <sz val="11"/>
        <rFont val="ＭＳ Ｐゴシック"/>
        <family val="3"/>
        <charset val="128"/>
      </rPr>
      <t>PM低減装置の装着車両</t>
    </r>
    <rPh sb="5" eb="7">
      <t>テイゲン</t>
    </rPh>
    <rPh sb="7" eb="9">
      <t>ソウチ</t>
    </rPh>
    <rPh sb="10" eb="12">
      <t>ソウチャク</t>
    </rPh>
    <rPh sb="12" eb="14">
      <t>シャリョウ</t>
    </rPh>
    <phoneticPr fontId="3"/>
  </si>
  <si>
    <t>バス・トラック等ディーゼル車</t>
    <rPh sb="7" eb="8">
      <t>トウ</t>
    </rPh>
    <rPh sb="13" eb="14">
      <t>シャ</t>
    </rPh>
    <phoneticPr fontId="3"/>
  </si>
  <si>
    <t>自動車環境管理実績報告書</t>
    <phoneticPr fontId="3"/>
  </si>
  <si>
    <t>　　千葉県環境保全条例第５５条の３の規定により、自動車環境管理実績報告を次のとおり提出します。</t>
    <phoneticPr fontId="3"/>
  </si>
  <si>
    <t>小型貨物</t>
    <rPh sb="0" eb="2">
      <t>コガタ</t>
    </rPh>
    <rPh sb="2" eb="4">
      <t>カモツ</t>
    </rPh>
    <phoneticPr fontId="3"/>
  </si>
  <si>
    <t>ナンバー識別</t>
    <rPh sb="4" eb="6">
      <t>シキベツ</t>
    </rPh>
    <phoneticPr fontId="3"/>
  </si>
  <si>
    <t>乗用</t>
    <rPh sb="0" eb="2">
      <t>ジョウヨウ</t>
    </rPh>
    <phoneticPr fontId="3"/>
  </si>
  <si>
    <t>車種識別</t>
    <rPh sb="0" eb="2">
      <t>シャシュ</t>
    </rPh>
    <rPh sb="2" eb="4">
      <t>シキベツ</t>
    </rPh>
    <phoneticPr fontId="3"/>
  </si>
  <si>
    <t>A1</t>
    <phoneticPr fontId="3"/>
  </si>
  <si>
    <t>判定</t>
    <rPh sb="0" eb="2">
      <t>ハンテイ</t>
    </rPh>
    <phoneticPr fontId="3"/>
  </si>
  <si>
    <t>特定事業者の氏名又は名称</t>
  </si>
  <si>
    <t>使用する特定自動車の台数</t>
  </si>
  <si>
    <t>人</t>
  </si>
  <si>
    <t>台</t>
    <rPh sb="0" eb="1">
      <t>ダイ</t>
    </rPh>
    <phoneticPr fontId="3"/>
  </si>
  <si>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3"/>
  </si>
  <si>
    <t>④NOx・PM、CO2排出量（１台当たり）の算定について</t>
    <rPh sb="11" eb="14">
      <t>ハイシュツリョウ</t>
    </rPh>
    <rPh sb="16" eb="17">
      <t>ダイ</t>
    </rPh>
    <rPh sb="17" eb="18">
      <t>ア</t>
    </rPh>
    <rPh sb="22" eb="24">
      <t>サンテイ</t>
    </rPh>
    <phoneticPr fontId="3"/>
  </si>
  <si>
    <t>千葉県における主たる事業所の所在地</t>
    <rPh sb="0" eb="3">
      <t>チバケン</t>
    </rPh>
    <rPh sb="7" eb="8">
      <t>シュ</t>
    </rPh>
    <rPh sb="14" eb="17">
      <t>ショザイチ</t>
    </rPh>
    <phoneticPr fontId="3"/>
  </si>
  <si>
    <t>１　事業所別の自動車の状況</t>
    <rPh sb="5" eb="6">
      <t>ベツ</t>
    </rPh>
    <rPh sb="7" eb="10">
      <t>ジドウシャ</t>
    </rPh>
    <rPh sb="11" eb="13">
      <t>ジョウキョウ</t>
    </rPh>
    <phoneticPr fontId="3"/>
  </si>
  <si>
    <t>事業所コード</t>
  </si>
  <si>
    <t>事業所の
名称</t>
    <rPh sb="5" eb="7">
      <t>メイショウ</t>
    </rPh>
    <phoneticPr fontId="3"/>
  </si>
  <si>
    <t>事業所の
所在地</t>
    <rPh sb="5" eb="8">
      <t>ショザイチ</t>
    </rPh>
    <phoneticPr fontId="3"/>
  </si>
  <si>
    <t>事業所の
連絡先</t>
    <rPh sb="5" eb="8">
      <t>レンラクサキ</t>
    </rPh>
    <phoneticPr fontId="3"/>
  </si>
  <si>
    <t>事業所コード</t>
    <phoneticPr fontId="3"/>
  </si>
  <si>
    <t>事業所合計</t>
    <rPh sb="3" eb="5">
      <t>ゴウケイ</t>
    </rPh>
    <phoneticPr fontId="3"/>
  </si>
  <si>
    <t>事業所コード</t>
    <phoneticPr fontId="3"/>
  </si>
  <si>
    <t>注)走行距離当たりの単位はNOx,PMは(g/km),CO2は(kg/km)。</t>
    <rPh sb="0" eb="1">
      <t>チュウ</t>
    </rPh>
    <rPh sb="2" eb="4">
      <t>ソウコウ</t>
    </rPh>
    <rPh sb="4" eb="6">
      <t>キョリ</t>
    </rPh>
    <rPh sb="6" eb="7">
      <t>ア</t>
    </rPh>
    <rPh sb="10" eb="12">
      <t>タンイ</t>
    </rPh>
    <phoneticPr fontId="3"/>
  </si>
  <si>
    <t>NOx</t>
    <phoneticPr fontId="3"/>
  </si>
  <si>
    <r>
      <t>CO</t>
    </r>
    <r>
      <rPr>
        <vertAlign val="subscript"/>
        <sz val="10"/>
        <rFont val="ＭＳ Ｐゴシック"/>
        <family val="3"/>
        <charset val="128"/>
      </rPr>
      <t>2</t>
    </r>
    <phoneticPr fontId="3"/>
  </si>
  <si>
    <t>NOx
(kg)</t>
    <phoneticPr fontId="3"/>
  </si>
  <si>
    <t>PM
(kg)</t>
    <phoneticPr fontId="3"/>
  </si>
  <si>
    <r>
      <t>CO</t>
    </r>
    <r>
      <rPr>
        <vertAlign val="subscript"/>
        <sz val="10"/>
        <rFont val="ＭＳ Ｐゴシック"/>
        <family val="3"/>
        <charset val="128"/>
      </rPr>
      <t xml:space="preserve">2
</t>
    </r>
    <r>
      <rPr>
        <sz val="10"/>
        <rFont val="ＭＳ Ｐゴシック"/>
        <family val="3"/>
        <charset val="128"/>
      </rPr>
      <t>(t)</t>
    </r>
    <phoneticPr fontId="3"/>
  </si>
  <si>
    <t>使用の本拠(※1)・・・千葉</t>
    <rPh sb="0" eb="2">
      <t>シヨウ</t>
    </rPh>
    <rPh sb="3" eb="5">
      <t>ホンキョ</t>
    </rPh>
    <rPh sb="12" eb="14">
      <t>チバ</t>
    </rPh>
    <phoneticPr fontId="3"/>
  </si>
  <si>
    <t>－</t>
    <phoneticPr fontId="3"/>
  </si>
  <si>
    <t>〒</t>
    <phoneticPr fontId="3"/>
  </si>
  <si>
    <t>重量</t>
    <rPh sb="0" eb="2">
      <t>ジュウリョウ</t>
    </rPh>
    <phoneticPr fontId="3"/>
  </si>
  <si>
    <t>全て</t>
    <rPh sb="0" eb="1">
      <t>スベ</t>
    </rPh>
    <phoneticPr fontId="3"/>
  </si>
  <si>
    <r>
      <t>CO</t>
    </r>
    <r>
      <rPr>
        <b/>
        <vertAlign val="subscript"/>
        <sz val="12"/>
        <rFont val="ＭＳ Ｐゴシック"/>
        <family val="3"/>
        <charset val="128"/>
      </rPr>
      <t>2</t>
    </r>
    <r>
      <rPr>
        <b/>
        <sz val="12"/>
        <rFont val="ＭＳ Ｐゴシック"/>
        <family val="3"/>
        <charset val="128"/>
      </rPr>
      <t>の排出係数</t>
    </r>
    <rPh sb="4" eb="6">
      <t>ハイシュツ</t>
    </rPh>
    <rPh sb="6" eb="8">
      <t>ケイスウ</t>
    </rPh>
    <phoneticPr fontId="5"/>
  </si>
  <si>
    <t>注2） ・排出ガス低減装置装着とは後付けした車両の台数とする。工場出荷段階で装着したものは含まない。</t>
    <rPh sb="0" eb="1">
      <t>チュウ</t>
    </rPh>
    <rPh sb="5" eb="7">
      <t>ハイシュツ</t>
    </rPh>
    <rPh sb="9" eb="11">
      <t>テイゲン</t>
    </rPh>
    <rPh sb="11" eb="13">
      <t>ソウチ</t>
    </rPh>
    <rPh sb="13" eb="15">
      <t>ソウチャク</t>
    </rPh>
    <rPh sb="17" eb="19">
      <t>アトヅ</t>
    </rPh>
    <rPh sb="22" eb="24">
      <t>シャリョウ</t>
    </rPh>
    <rPh sb="25" eb="27">
      <t>ダイスウ</t>
    </rPh>
    <rPh sb="31" eb="33">
      <t>コウジョウ</t>
    </rPh>
    <rPh sb="33" eb="35">
      <t>シュッカ</t>
    </rPh>
    <rPh sb="35" eb="37">
      <t>ダンカイ</t>
    </rPh>
    <rPh sb="38" eb="40">
      <t>ソウチャク</t>
    </rPh>
    <rPh sb="45" eb="46">
      <t>フク</t>
    </rPh>
    <phoneticPr fontId="3"/>
  </si>
  <si>
    <t>NOX・PM低減装置</t>
    <rPh sb="6" eb="8">
      <t>テイゲン</t>
    </rPh>
    <rPh sb="8" eb="10">
      <t>ソウチ</t>
    </rPh>
    <phoneticPr fontId="3"/>
  </si>
  <si>
    <t>NOX</t>
    <phoneticPr fontId="3"/>
  </si>
  <si>
    <t>PM</t>
    <phoneticPr fontId="3"/>
  </si>
  <si>
    <t>真排出係数（NOX）</t>
    <rPh sb="0" eb="1">
      <t>シン</t>
    </rPh>
    <rPh sb="1" eb="3">
      <t>ハイシュツ</t>
    </rPh>
    <rPh sb="3" eb="5">
      <t>ケイスウ</t>
    </rPh>
    <phoneticPr fontId="3"/>
  </si>
  <si>
    <t>NOX・PM低減装置用排出係数(Nox)</t>
    <rPh sb="6" eb="8">
      <t>テイゲン</t>
    </rPh>
    <rPh sb="8" eb="10">
      <t>ソウチ</t>
    </rPh>
    <rPh sb="10" eb="11">
      <t>ヨウ</t>
    </rPh>
    <rPh sb="11" eb="13">
      <t>ハイシュツ</t>
    </rPh>
    <rPh sb="13" eb="15">
      <t>ケイスウ</t>
    </rPh>
    <phoneticPr fontId="3"/>
  </si>
  <si>
    <t>NOX・PM低減装置用排出係数(PM)</t>
    <rPh sb="6" eb="8">
      <t>テイゲン</t>
    </rPh>
    <rPh sb="8" eb="10">
      <t>ソウチ</t>
    </rPh>
    <rPh sb="10" eb="11">
      <t>ヨウ</t>
    </rPh>
    <rPh sb="11" eb="13">
      <t>ハイシュツ</t>
    </rPh>
    <rPh sb="13" eb="15">
      <t>ケイスウ</t>
    </rPh>
    <phoneticPr fontId="3"/>
  </si>
  <si>
    <t>ステッカー有無１</t>
    <rPh sb="5" eb="7">
      <t>ウム</t>
    </rPh>
    <phoneticPr fontId="3"/>
  </si>
  <si>
    <t>ステッカー有無２</t>
    <rPh sb="5" eb="7">
      <t>ウム</t>
    </rPh>
    <phoneticPr fontId="3"/>
  </si>
  <si>
    <t>PMステッカーあり(H15)</t>
    <phoneticPr fontId="3"/>
  </si>
  <si>
    <t>PMステッカーあり(H17)</t>
    <phoneticPr fontId="3"/>
  </si>
  <si>
    <t>低減装置判定</t>
    <rPh sb="0" eb="2">
      <t>テイゲン</t>
    </rPh>
    <rPh sb="2" eb="4">
      <t>ソウチ</t>
    </rPh>
    <rPh sb="4" eb="6">
      <t>ハンテイ</t>
    </rPh>
    <phoneticPr fontId="3"/>
  </si>
  <si>
    <t>番号</t>
    <rPh sb="0" eb="2">
      <t>バンゴウ</t>
    </rPh>
    <phoneticPr fontId="3"/>
  </si>
  <si>
    <t>普通貨物自動車</t>
    <rPh sb="0" eb="2">
      <t>フツウ</t>
    </rPh>
    <rPh sb="2" eb="3">
      <t>カ</t>
    </rPh>
    <rPh sb="3" eb="4">
      <t>モノ</t>
    </rPh>
    <rPh sb="4" eb="7">
      <t>ジドウシャ</t>
    </rPh>
    <phoneticPr fontId="3"/>
  </si>
  <si>
    <t>小型貨物自動車</t>
    <rPh sb="0" eb="1">
      <t>ショウ</t>
    </rPh>
    <rPh sb="1" eb="2">
      <t>カタ</t>
    </rPh>
    <rPh sb="2" eb="3">
      <t>カ</t>
    </rPh>
    <rPh sb="3" eb="4">
      <t>モノ</t>
    </rPh>
    <rPh sb="4" eb="7">
      <t>ジドウシャ</t>
    </rPh>
    <phoneticPr fontId="3"/>
  </si>
  <si>
    <t>特種自動車</t>
    <rPh sb="0" eb="1">
      <t>トク</t>
    </rPh>
    <rPh sb="1" eb="2">
      <t>タネ</t>
    </rPh>
    <rPh sb="2" eb="5">
      <t>ジドウシャ</t>
    </rPh>
    <phoneticPr fontId="3"/>
  </si>
  <si>
    <t>乗用車</t>
    <rPh sb="0" eb="2">
      <t>ジョウヨウ</t>
    </rPh>
    <rPh sb="2" eb="3">
      <t>グルマ</t>
    </rPh>
    <phoneticPr fontId="3"/>
  </si>
  <si>
    <t>1.7t以下</t>
    <rPh sb="4" eb="6">
      <t>イカ</t>
    </rPh>
    <phoneticPr fontId="3"/>
  </si>
  <si>
    <t>1.7t超～2.5t以下</t>
    <rPh sb="4" eb="5">
      <t>チョウ</t>
    </rPh>
    <rPh sb="10" eb="12">
      <t>イカ</t>
    </rPh>
    <phoneticPr fontId="3"/>
  </si>
  <si>
    <t>2.5t超～3.5t以下</t>
    <rPh sb="4" eb="5">
      <t>チョウ</t>
    </rPh>
    <rPh sb="10" eb="12">
      <t>イカ</t>
    </rPh>
    <phoneticPr fontId="3"/>
  </si>
  <si>
    <t>3.5t超</t>
    <rPh sb="4" eb="5">
      <t>チョウ</t>
    </rPh>
    <phoneticPr fontId="3"/>
  </si>
  <si>
    <t>自動車の種別</t>
    <rPh sb="5" eb="6">
      <t>ベツ</t>
    </rPh>
    <phoneticPr fontId="3"/>
  </si>
  <si>
    <t>型式</t>
    <rPh sb="0" eb="2">
      <t>カタシキ</t>
    </rPh>
    <phoneticPr fontId="3"/>
  </si>
  <si>
    <t>重量（排出量計算用）</t>
    <rPh sb="0" eb="2">
      <t>ジュウリョウ</t>
    </rPh>
    <rPh sb="3" eb="5">
      <t>ハイシュツ</t>
    </rPh>
    <rPh sb="5" eb="6">
      <t>リョウ</t>
    </rPh>
    <rPh sb="6" eb="9">
      <t>ケイサンヨウ</t>
    </rPh>
    <phoneticPr fontId="3"/>
  </si>
  <si>
    <t>重量(原単位用）</t>
    <rPh sb="0" eb="2">
      <t>ジュウリョウ</t>
    </rPh>
    <rPh sb="3" eb="6">
      <t>ゲンタンイ</t>
    </rPh>
    <rPh sb="6" eb="7">
      <t>ヨウ</t>
    </rPh>
    <phoneticPr fontId="3"/>
  </si>
  <si>
    <t>燃料記号</t>
    <rPh sb="0" eb="2">
      <t>ネンリョウ</t>
    </rPh>
    <rPh sb="2" eb="4">
      <t>キゴウ</t>
    </rPh>
    <phoneticPr fontId="3"/>
  </si>
  <si>
    <t>減少台数</t>
    <rPh sb="0" eb="2">
      <t>ゲンショウ</t>
    </rPh>
    <rPh sb="2" eb="4">
      <t>ダイスウ</t>
    </rPh>
    <phoneticPr fontId="3"/>
  </si>
  <si>
    <t>うち排出ガス低減装置
装着車の合計</t>
    <rPh sb="2" eb="4">
      <t>ハイシュツ</t>
    </rPh>
    <rPh sb="6" eb="8">
      <t>テイゲン</t>
    </rPh>
    <rPh sb="8" eb="10">
      <t>ソウチ</t>
    </rPh>
    <rPh sb="11" eb="13">
      <t>ソウチャク</t>
    </rPh>
    <rPh sb="13" eb="14">
      <t>シャ</t>
    </rPh>
    <phoneticPr fontId="3"/>
  </si>
  <si>
    <t>種別１</t>
    <rPh sb="0" eb="2">
      <t>シュベツ</t>
    </rPh>
    <phoneticPr fontId="3"/>
  </si>
  <si>
    <t>貨</t>
    <rPh sb="0" eb="1">
      <t>カ</t>
    </rPh>
    <phoneticPr fontId="3"/>
  </si>
  <si>
    <t>小</t>
    <rPh sb="0" eb="1">
      <t>ショウ</t>
    </rPh>
    <phoneticPr fontId="3"/>
  </si>
  <si>
    <t>バ</t>
    <phoneticPr fontId="3"/>
  </si>
  <si>
    <t>乗</t>
    <rPh sb="0" eb="1">
      <t>ジョウ</t>
    </rPh>
    <phoneticPr fontId="3"/>
  </si>
  <si>
    <t>AEB</t>
  </si>
  <si>
    <t>AFB</t>
  </si>
  <si>
    <t>AJG</t>
  </si>
  <si>
    <t>ALA</t>
  </si>
  <si>
    <t>AMB</t>
  </si>
  <si>
    <t>AMC</t>
  </si>
  <si>
    <t>BJG</t>
  </si>
  <si>
    <t>CLA</t>
  </si>
  <si>
    <t>CMB</t>
  </si>
  <si>
    <t>CMC</t>
  </si>
  <si>
    <t>DLA</t>
  </si>
  <si>
    <t>DMB</t>
  </si>
  <si>
    <t>DMC</t>
  </si>
  <si>
    <t>EA</t>
  </si>
  <si>
    <t>EB</t>
  </si>
  <si>
    <t>EC</t>
  </si>
  <si>
    <t>ED</t>
  </si>
  <si>
    <t>LAA</t>
  </si>
  <si>
    <t>LAE</t>
  </si>
  <si>
    <t>LAF</t>
  </si>
  <si>
    <t>LAG</t>
  </si>
  <si>
    <t>LBA</t>
  </si>
  <si>
    <t>LBE</t>
  </si>
  <si>
    <t>LBF</t>
  </si>
  <si>
    <t>LBG</t>
  </si>
  <si>
    <t>LCA</t>
  </si>
  <si>
    <t>LCE</t>
  </si>
  <si>
    <t>LCF</t>
  </si>
  <si>
    <t>LCG</t>
  </si>
  <si>
    <t>LDA</t>
  </si>
  <si>
    <t>LDE</t>
  </si>
  <si>
    <t>LDF</t>
  </si>
  <si>
    <t>LDG</t>
  </si>
  <si>
    <t>LEA</t>
  </si>
  <si>
    <t>LEE</t>
  </si>
  <si>
    <t>LEF</t>
  </si>
  <si>
    <t>LEG</t>
  </si>
  <si>
    <t>LFA</t>
  </si>
  <si>
    <t>LFE</t>
  </si>
  <si>
    <t>LFF</t>
  </si>
  <si>
    <t>LFG</t>
  </si>
  <si>
    <t>LGA</t>
  </si>
  <si>
    <t>LGE</t>
  </si>
  <si>
    <t>LGF</t>
  </si>
  <si>
    <t>LGG</t>
  </si>
  <si>
    <t>LHA</t>
  </si>
  <si>
    <t>LHE</t>
  </si>
  <si>
    <t>LHF</t>
  </si>
  <si>
    <t>LHG</t>
  </si>
  <si>
    <t>LJG</t>
  </si>
  <si>
    <t>LKG</t>
  </si>
  <si>
    <t>LLA</t>
  </si>
  <si>
    <t>LMA</t>
  </si>
  <si>
    <t>MAA</t>
  </si>
  <si>
    <t>MAE</t>
  </si>
  <si>
    <t>MAF</t>
  </si>
  <si>
    <t>MAG</t>
  </si>
  <si>
    <t>MBA</t>
  </si>
  <si>
    <t>MBE</t>
  </si>
  <si>
    <t>MBF</t>
  </si>
  <si>
    <t>MBG</t>
  </si>
  <si>
    <t>MCA</t>
  </si>
  <si>
    <t>MCE</t>
  </si>
  <si>
    <t>MCF</t>
  </si>
  <si>
    <t>MCG</t>
  </si>
  <si>
    <t>MDA</t>
  </si>
  <si>
    <t>MDE</t>
  </si>
  <si>
    <t>MDF</t>
  </si>
  <si>
    <t>MDG</t>
  </si>
  <si>
    <t>MEA</t>
  </si>
  <si>
    <t>MEE</t>
  </si>
  <si>
    <t>MEF</t>
  </si>
  <si>
    <t>MEG</t>
  </si>
  <si>
    <t>MFA</t>
  </si>
  <si>
    <t>MFE</t>
  </si>
  <si>
    <t>MFF</t>
  </si>
  <si>
    <t>MFG</t>
  </si>
  <si>
    <t>MGA</t>
  </si>
  <si>
    <t>MGE</t>
  </si>
  <si>
    <t>MGF</t>
  </si>
  <si>
    <t>MGG</t>
  </si>
  <si>
    <t>MHA</t>
  </si>
  <si>
    <t>MHE</t>
  </si>
  <si>
    <t>MHF</t>
  </si>
  <si>
    <t>MHG</t>
  </si>
  <si>
    <t>MJG</t>
  </si>
  <si>
    <t>MKG</t>
  </si>
  <si>
    <t>MLA</t>
  </si>
  <si>
    <t>MMA</t>
  </si>
  <si>
    <t>NAG</t>
  </si>
  <si>
    <t>NBG</t>
  </si>
  <si>
    <t>NCG</t>
  </si>
  <si>
    <t>NDG</t>
  </si>
  <si>
    <t>NEG</t>
  </si>
  <si>
    <t>NFG</t>
  </si>
  <si>
    <t>NJG</t>
  </si>
  <si>
    <t>NKG</t>
  </si>
  <si>
    <t>PCG</t>
  </si>
  <si>
    <t>PEG</t>
  </si>
  <si>
    <t>PFG</t>
  </si>
  <si>
    <t>PJG</t>
  </si>
  <si>
    <t>RAA</t>
  </si>
  <si>
    <t>RAE</t>
  </si>
  <si>
    <t>RAF</t>
  </si>
  <si>
    <t>RAG</t>
  </si>
  <si>
    <t>RBA</t>
  </si>
  <si>
    <t>RBE</t>
  </si>
  <si>
    <t>RBF</t>
  </si>
  <si>
    <t>RBG</t>
  </si>
  <si>
    <t>RCA</t>
  </si>
  <si>
    <t>RCE</t>
  </si>
  <si>
    <t>RCF</t>
  </si>
  <si>
    <t>RCG</t>
  </si>
  <si>
    <t>RDA</t>
  </si>
  <si>
    <t>RDE</t>
  </si>
  <si>
    <t>RDF</t>
  </si>
  <si>
    <t>RDG</t>
  </si>
  <si>
    <t>REA</t>
  </si>
  <si>
    <t>REE</t>
  </si>
  <si>
    <t>REF</t>
  </si>
  <si>
    <t>REG</t>
  </si>
  <si>
    <t>RFA</t>
  </si>
  <si>
    <t>RFE</t>
  </si>
  <si>
    <t>RFF</t>
  </si>
  <si>
    <t>RFG</t>
  </si>
  <si>
    <t>RGA</t>
  </si>
  <si>
    <t>RGE</t>
  </si>
  <si>
    <t>RGF</t>
  </si>
  <si>
    <t>RGG</t>
  </si>
  <si>
    <t>RHA</t>
  </si>
  <si>
    <t>RHE</t>
  </si>
  <si>
    <t>RHF</t>
  </si>
  <si>
    <t>RHG</t>
  </si>
  <si>
    <t>RJG</t>
  </si>
  <si>
    <t>RKG</t>
  </si>
  <si>
    <t>RLA</t>
  </si>
  <si>
    <t>RMA</t>
  </si>
  <si>
    <t>SCF</t>
  </si>
  <si>
    <t>SCG</t>
  </si>
  <si>
    <t>SDF</t>
  </si>
  <si>
    <t>SDG</t>
  </si>
  <si>
    <t>SEG</t>
  </si>
  <si>
    <t>SFG</t>
  </si>
  <si>
    <t>SGG</t>
  </si>
  <si>
    <t>SHG</t>
  </si>
  <si>
    <t>SJG</t>
  </si>
  <si>
    <t>SKG</t>
  </si>
  <si>
    <t>ZAB</t>
  </si>
  <si>
    <t>ZAC</t>
  </si>
  <si>
    <t>ZBA</t>
  </si>
  <si>
    <t>ZBB</t>
  </si>
  <si>
    <t>ZBC</t>
  </si>
  <si>
    <t>C</t>
    <phoneticPr fontId="3"/>
  </si>
  <si>
    <t>軽</t>
    <rPh sb="0" eb="1">
      <t>ケイ</t>
    </rPh>
    <phoneticPr fontId="3"/>
  </si>
  <si>
    <t>燃費</t>
    <rPh sb="0" eb="2">
      <t>ネンピ</t>
    </rPh>
    <phoneticPr fontId="3"/>
  </si>
  <si>
    <t>合計</t>
    <rPh sb="0" eb="2">
      <t>ゴウケイ</t>
    </rPh>
    <phoneticPr fontId="3"/>
  </si>
  <si>
    <t>軽油</t>
    <rPh sb="0" eb="2">
      <t>ケイユ</t>
    </rPh>
    <phoneticPr fontId="3"/>
  </si>
  <si>
    <t>燃料区分(低公害車摘出用）</t>
    <rPh sb="0" eb="2">
      <t>ネンリョウ</t>
    </rPh>
    <rPh sb="2" eb="4">
      <t>クブン</t>
    </rPh>
    <rPh sb="5" eb="6">
      <t>テイ</t>
    </rPh>
    <rPh sb="6" eb="8">
      <t>コウガイ</t>
    </rPh>
    <rPh sb="8" eb="9">
      <t>シャ</t>
    </rPh>
    <rPh sb="9" eb="11">
      <t>テキシュツ</t>
    </rPh>
    <rPh sb="11" eb="12">
      <t>ヨウ</t>
    </rPh>
    <phoneticPr fontId="3"/>
  </si>
  <si>
    <t>S50前</t>
  </si>
  <si>
    <t>-</t>
  </si>
  <si>
    <t>S54前</t>
  </si>
  <si>
    <t>S50</t>
  </si>
  <si>
    <t>H</t>
  </si>
  <si>
    <t>S54</t>
  </si>
  <si>
    <t>記号</t>
    <rPh sb="0" eb="2">
      <t>キゴウ</t>
    </rPh>
    <phoneticPr fontId="3"/>
  </si>
  <si>
    <t>年度</t>
  </si>
  <si>
    <t>型式</t>
  </si>
  <si>
    <t>ＮＯｘ排出係数</t>
  </si>
  <si>
    <t>ABE</t>
  </si>
  <si>
    <t>AAE</t>
  </si>
  <si>
    <t>ABF</t>
  </si>
  <si>
    <t>AAF</t>
  </si>
  <si>
    <t>ABG</t>
  </si>
  <si>
    <t>AAG</t>
  </si>
  <si>
    <t>ADE</t>
  </si>
  <si>
    <t>ACE</t>
  </si>
  <si>
    <t>DD</t>
  </si>
  <si>
    <t>WD</t>
  </si>
  <si>
    <t>DE</t>
  </si>
  <si>
    <t>WE</t>
  </si>
  <si>
    <t>DF</t>
  </si>
  <si>
    <t>WF</t>
  </si>
  <si>
    <t>DN</t>
  </si>
  <si>
    <t>WN</t>
  </si>
  <si>
    <t>DP</t>
  </si>
  <si>
    <t>WP</t>
  </si>
  <si>
    <t>DQ</t>
  </si>
  <si>
    <t>WQ</t>
  </si>
  <si>
    <t>ADF</t>
  </si>
  <si>
    <t>ACF</t>
  </si>
  <si>
    <t>DG</t>
  </si>
  <si>
    <t>WG</t>
  </si>
  <si>
    <t>DH</t>
  </si>
  <si>
    <t>WH</t>
  </si>
  <si>
    <t>DJ</t>
  </si>
  <si>
    <t>WJ</t>
  </si>
  <si>
    <t>DR</t>
  </si>
  <si>
    <t>WR</t>
  </si>
  <si>
    <t>DS</t>
  </si>
  <si>
    <t>WS</t>
  </si>
  <si>
    <t>DT</t>
  </si>
  <si>
    <t>WT</t>
  </si>
  <si>
    <t>DU</t>
  </si>
  <si>
    <t>WU</t>
  </si>
  <si>
    <t>DV</t>
  </si>
  <si>
    <t>WV</t>
  </si>
  <si>
    <t>DW</t>
  </si>
  <si>
    <t>WW</t>
  </si>
  <si>
    <t>ADG</t>
  </si>
  <si>
    <t>ACG</t>
  </si>
  <si>
    <t>AFE</t>
  </si>
  <si>
    <t>AEE</t>
  </si>
  <si>
    <t>AFF</t>
  </si>
  <si>
    <t>AEF</t>
  </si>
  <si>
    <t>TR</t>
  </si>
  <si>
    <t>LR</t>
  </si>
  <si>
    <t>UR</t>
  </si>
  <si>
    <t>AFG</t>
  </si>
  <si>
    <t>AEG</t>
  </si>
  <si>
    <t>AHE</t>
  </si>
  <si>
    <t>AGE</t>
  </si>
  <si>
    <t>AHF</t>
  </si>
  <si>
    <t>AGF</t>
  </si>
  <si>
    <t>AHG</t>
  </si>
  <si>
    <t>AGG</t>
  </si>
  <si>
    <t>BGG</t>
  </si>
  <si>
    <t>BHG</t>
  </si>
  <si>
    <t>ABA</t>
  </si>
  <si>
    <t>AAA</t>
  </si>
  <si>
    <t>DA</t>
  </si>
  <si>
    <t>WA</t>
  </si>
  <si>
    <t>DB</t>
  </si>
  <si>
    <t>WB</t>
  </si>
  <si>
    <t>DC</t>
  </si>
  <si>
    <t>WC</t>
  </si>
  <si>
    <t>DK</t>
  </si>
  <si>
    <t>WK</t>
  </si>
  <si>
    <t>DL</t>
  </si>
  <si>
    <t>WL</t>
  </si>
  <si>
    <t>DM</t>
  </si>
  <si>
    <t>WM</t>
  </si>
  <si>
    <t>TF</t>
  </si>
  <si>
    <t>XF</t>
  </si>
  <si>
    <t>TG</t>
  </si>
  <si>
    <t>XG</t>
  </si>
  <si>
    <t>LF</t>
  </si>
  <si>
    <t>YF</t>
  </si>
  <si>
    <t>LG</t>
  </si>
  <si>
    <t>YG</t>
  </si>
  <si>
    <t>UF</t>
  </si>
  <si>
    <t>ZF</t>
  </si>
  <si>
    <t>UG</t>
  </si>
  <si>
    <t>ZG</t>
  </si>
  <si>
    <t>ADB</t>
  </si>
  <si>
    <t>ADC</t>
  </si>
  <si>
    <t>ACB</t>
  </si>
  <si>
    <t>ACC</t>
  </si>
  <si>
    <t>AFA</t>
  </si>
  <si>
    <t>AEA</t>
  </si>
  <si>
    <t>AHA</t>
  </si>
  <si>
    <t>AGA</t>
  </si>
  <si>
    <t>K</t>
  </si>
  <si>
    <t>J</t>
  </si>
  <si>
    <t>S57,S58</t>
  </si>
  <si>
    <t>S56</t>
  </si>
  <si>
    <t>L</t>
  </si>
  <si>
    <t>S63</t>
  </si>
  <si>
    <t>S</t>
  </si>
  <si>
    <t>S63,H10</t>
  </si>
  <si>
    <t>KA</t>
  </si>
  <si>
    <t>H12</t>
  </si>
  <si>
    <t>H14</t>
  </si>
  <si>
    <t>KB</t>
  </si>
  <si>
    <t>H元</t>
  </si>
  <si>
    <t>T</t>
  </si>
  <si>
    <t>H15</t>
  </si>
  <si>
    <t>H13</t>
  </si>
  <si>
    <t>S63,H元</t>
  </si>
  <si>
    <t>KC</t>
  </si>
  <si>
    <t>S57</t>
  </si>
  <si>
    <t>M</t>
  </si>
  <si>
    <t>Z</t>
  </si>
  <si>
    <t>H元,H2</t>
  </si>
  <si>
    <t>H10,H11</t>
  </si>
  <si>
    <t>H15,H16</t>
  </si>
  <si>
    <t>S61,S62</t>
  </si>
  <si>
    <t>Q</t>
  </si>
  <si>
    <t>H2,H4</t>
  </si>
  <si>
    <t>H6</t>
  </si>
  <si>
    <t>KD</t>
  </si>
  <si>
    <t>A</t>
  </si>
  <si>
    <t>H9,H10</t>
  </si>
  <si>
    <t>S51</t>
  </si>
  <si>
    <t>S53,H10</t>
  </si>
  <si>
    <t>排出係数一覧</t>
    <rPh sb="0" eb="2">
      <t>ハイシュツ</t>
    </rPh>
    <rPh sb="2" eb="4">
      <t>ケイスウ</t>
    </rPh>
    <rPh sb="4" eb="6">
      <t>イチラン</t>
    </rPh>
    <phoneticPr fontId="3"/>
  </si>
  <si>
    <t>ＮＯｘ排出係数</t>
    <rPh sb="3" eb="5">
      <t>ハイシュツ</t>
    </rPh>
    <rPh sb="5" eb="7">
      <t>ケイスウ</t>
    </rPh>
    <phoneticPr fontId="3"/>
  </si>
  <si>
    <t>ＰＭ排出係数</t>
    <rPh sb="2" eb="4">
      <t>ハイシュツ</t>
    </rPh>
    <rPh sb="4" eb="6">
      <t>ケイスウ</t>
    </rPh>
    <phoneticPr fontId="3"/>
  </si>
  <si>
    <t>電</t>
    <rPh sb="0" eb="1">
      <t>デン</t>
    </rPh>
    <phoneticPr fontId="3"/>
  </si>
  <si>
    <t>普通貨物</t>
    <rPh sb="0" eb="2">
      <t>フツウ</t>
    </rPh>
    <rPh sb="2" eb="4">
      <t>カモツ</t>
    </rPh>
    <phoneticPr fontId="3"/>
  </si>
  <si>
    <t>特種</t>
    <rPh sb="0" eb="2">
      <t>トクシュ</t>
    </rPh>
    <phoneticPr fontId="3"/>
  </si>
  <si>
    <t>特殊</t>
    <rPh sb="0" eb="2">
      <t>トクシュ</t>
    </rPh>
    <phoneticPr fontId="3"/>
  </si>
  <si>
    <t>B</t>
  </si>
  <si>
    <t>C</t>
  </si>
  <si>
    <t>E</t>
  </si>
  <si>
    <t>GA</t>
  </si>
  <si>
    <t>GB</t>
  </si>
  <si>
    <t>GC</t>
  </si>
  <si>
    <t>GE</t>
  </si>
  <si>
    <t>GF</t>
  </si>
  <si>
    <t>GG</t>
  </si>
  <si>
    <t>GH</t>
  </si>
  <si>
    <t>GJ</t>
  </si>
  <si>
    <t>GK</t>
  </si>
  <si>
    <t>GL</t>
  </si>
  <si>
    <t>HG</t>
  </si>
  <si>
    <t>HJ</t>
  </si>
  <si>
    <t>HK</t>
  </si>
  <si>
    <t>HL</t>
  </si>
  <si>
    <t>HN</t>
  </si>
  <si>
    <t>HP</t>
  </si>
  <si>
    <t>低公害分類</t>
    <rPh sb="0" eb="1">
      <t>テイ</t>
    </rPh>
    <rPh sb="1" eb="3">
      <t>コウガイ</t>
    </rPh>
    <rPh sb="3" eb="5">
      <t>ブンルイ</t>
    </rPh>
    <phoneticPr fontId="3"/>
  </si>
  <si>
    <t>HQ</t>
  </si>
  <si>
    <t>HR</t>
  </si>
  <si>
    <t>LA</t>
  </si>
  <si>
    <t>LB</t>
  </si>
  <si>
    <t>LC</t>
  </si>
  <si>
    <t>LD</t>
  </si>
  <si>
    <t>ナンバー</t>
    <phoneticPr fontId="3"/>
  </si>
  <si>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</si>
  <si>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</si>
  <si>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</si>
  <si>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</si>
  <si>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</si>
  <si>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</si>
  <si>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</si>
  <si>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</si>
  <si>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</si>
  <si>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</si>
  <si>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</si>
  <si>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</si>
  <si>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</si>
  <si>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</si>
  <si>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</si>
  <si>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</si>
  <si>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</si>
  <si>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</si>
  <si>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</si>
  <si>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</si>
  <si>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</si>
  <si>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</si>
  <si>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</si>
  <si>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</si>
  <si>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</si>
  <si>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</si>
  <si>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</si>
  <si>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</si>
  <si>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</si>
  <si>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</si>
  <si>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</si>
  <si>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</si>
  <si>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</si>
  <si>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</si>
  <si>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</si>
  <si>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</si>
  <si>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</si>
  <si>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</si>
  <si>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</si>
  <si>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</si>
  <si>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</si>
  <si>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</si>
  <si>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</si>
  <si>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</si>
  <si>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</si>
  <si>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</si>
  <si>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</si>
  <si>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</si>
  <si>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</si>
  <si>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</si>
  <si>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</si>
  <si>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</si>
  <si>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</si>
  <si>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</si>
  <si>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</si>
  <si>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</si>
  <si>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</si>
  <si>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</si>
  <si>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</si>
  <si>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</si>
  <si>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</si>
  <si>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</si>
  <si>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</si>
  <si>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</si>
  <si>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</si>
  <si>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</si>
  <si>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</si>
  <si>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</si>
  <si>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</si>
  <si>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</si>
  <si>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</si>
  <si>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</si>
  <si>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</si>
  <si>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</si>
  <si>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</si>
  <si>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</si>
  <si>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</si>
  <si>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</si>
  <si>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</si>
  <si>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</si>
  <si>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</si>
  <si>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</si>
  <si>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</si>
  <si>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</si>
  <si>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</si>
  <si>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</si>
  <si>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</si>
  <si>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</si>
  <si>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</si>
  <si>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</si>
  <si>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</si>
  <si>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</si>
  <si>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</si>
  <si>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</si>
  <si>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</si>
  <si>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</si>
  <si>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</si>
  <si>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</si>
  <si>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</si>
  <si>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</si>
  <si>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</si>
  <si>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</si>
  <si>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</si>
  <si>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</si>
  <si>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</si>
  <si>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</si>
  <si>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</si>
  <si>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</si>
  <si>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</si>
  <si>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</si>
  <si>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</si>
  <si>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</si>
  <si>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XM</t>
  </si>
  <si>
    <t>Y</t>
  </si>
  <si>
    <t>YH</t>
  </si>
  <si>
    <t>YJ</t>
  </si>
  <si>
    <t>YK</t>
  </si>
  <si>
    <t>YL</t>
  </si>
  <si>
    <t>YM</t>
  </si>
  <si>
    <t>ZH</t>
  </si>
  <si>
    <t>ZJ</t>
  </si>
  <si>
    <t>ZK</t>
  </si>
  <si>
    <t>ZL</t>
  </si>
  <si>
    <t>ZM</t>
  </si>
  <si>
    <t>CO2排出係数</t>
    <rPh sb="3" eb="5">
      <t>ハイシュツ</t>
    </rPh>
    <rPh sb="5" eb="7">
      <t>ケイスウ</t>
    </rPh>
    <phoneticPr fontId="3"/>
  </si>
  <si>
    <t>排出係数(CO2）</t>
    <rPh sb="0" eb="2">
      <t>ハイシュツ</t>
    </rPh>
    <rPh sb="2" eb="4">
      <t>ケイスウ</t>
    </rPh>
    <phoneticPr fontId="3"/>
  </si>
  <si>
    <t>電気</t>
    <rPh sb="0" eb="2">
      <t>デンキ</t>
    </rPh>
    <phoneticPr fontId="3"/>
  </si>
  <si>
    <t>種類</t>
    <rPh sb="0" eb="2">
      <t>シュルイ</t>
    </rPh>
    <phoneticPr fontId="3"/>
  </si>
  <si>
    <t>台数</t>
    <rPh sb="0" eb="2">
      <t>ダイスウ</t>
    </rPh>
    <phoneticPr fontId="3"/>
  </si>
  <si>
    <t>乗用自動車</t>
    <rPh sb="0" eb="2">
      <t>ジョウヨウ</t>
    </rPh>
    <rPh sb="2" eb="5">
      <t>ジドウシャ</t>
    </rPh>
    <phoneticPr fontId="3"/>
  </si>
  <si>
    <t>合　　計</t>
    <rPh sb="0" eb="4">
      <t>ゴウケイ</t>
    </rPh>
    <phoneticPr fontId="3"/>
  </si>
  <si>
    <t>適正運転の実施</t>
  </si>
  <si>
    <t>内　　　　　　　　　　　　　　　　　　　　　容</t>
    <rPh sb="0" eb="23">
      <t>ナイヨウ</t>
    </rPh>
    <phoneticPr fontId="3"/>
  </si>
  <si>
    <t>合　　　計</t>
  </si>
  <si>
    <t>うち低公害車の合計</t>
  </si>
  <si>
    <t>大型バス</t>
    <rPh sb="0" eb="2">
      <t>オオガタ</t>
    </rPh>
    <phoneticPr fontId="3"/>
  </si>
  <si>
    <t>普通貨物車</t>
    <rPh sb="0" eb="2">
      <t>フツウ</t>
    </rPh>
    <phoneticPr fontId="3"/>
  </si>
  <si>
    <t>小型貨物車</t>
    <rPh sb="0" eb="2">
      <t>コガタ</t>
    </rPh>
    <phoneticPr fontId="3"/>
  </si>
  <si>
    <t>特種車(乗用系)</t>
    <rPh sb="4" eb="6">
      <t>ジョウヨウ</t>
    </rPh>
    <rPh sb="6" eb="7">
      <t>ケイ</t>
    </rPh>
    <phoneticPr fontId="3"/>
  </si>
  <si>
    <r>
      <t>CO</t>
    </r>
    <r>
      <rPr>
        <vertAlign val="subscript"/>
        <sz val="11"/>
        <rFont val="ＭＳ Ｐゴシック"/>
        <family val="3"/>
        <charset val="128"/>
      </rPr>
      <t>2</t>
    </r>
    <r>
      <rPr>
        <sz val="11"/>
        <rFont val="ＭＳ Ｐゴシック"/>
        <family val="3"/>
        <charset val="128"/>
      </rPr>
      <t>排出量(t)</t>
    </r>
    <rPh sb="3" eb="6">
      <t>ハイシュツリョウ</t>
    </rPh>
    <phoneticPr fontId="3"/>
  </si>
  <si>
    <t>計算用走行距離（km）</t>
    <rPh sb="0" eb="2">
      <t>ケイサン</t>
    </rPh>
    <rPh sb="2" eb="3">
      <t>ヨウ</t>
    </rPh>
    <phoneticPr fontId="3"/>
  </si>
  <si>
    <t>計算用燃料給油量(L)</t>
    <rPh sb="0" eb="2">
      <t>ケイサン</t>
    </rPh>
    <rPh sb="2" eb="3">
      <t>ヨウ</t>
    </rPh>
    <rPh sb="3" eb="5">
      <t>ネンリョウ</t>
    </rPh>
    <rPh sb="5" eb="8">
      <t>キュウユリョウ</t>
    </rPh>
    <phoneticPr fontId="3"/>
  </si>
  <si>
    <t>排出係数（ＮＯｘ）</t>
    <rPh sb="0" eb="2">
      <t>ハイシュツ</t>
    </rPh>
    <rPh sb="2" eb="4">
      <t>ケイスウ</t>
    </rPh>
    <phoneticPr fontId="3"/>
  </si>
  <si>
    <t>排出係数記号</t>
    <rPh sb="0" eb="2">
      <t>ハイシュツ</t>
    </rPh>
    <rPh sb="2" eb="4">
      <t>ケイスウ</t>
    </rPh>
    <rPh sb="4" eb="6">
      <t>キゴウ</t>
    </rPh>
    <phoneticPr fontId="3"/>
  </si>
  <si>
    <t>車種別重量別記号</t>
    <rPh sb="0" eb="3">
      <t>シャシュベツ</t>
    </rPh>
    <rPh sb="3" eb="5">
      <t>ジュウリョウ</t>
    </rPh>
    <rPh sb="5" eb="6">
      <t>ベツ</t>
    </rPh>
    <rPh sb="6" eb="8">
      <t>キゴウ</t>
    </rPh>
    <phoneticPr fontId="3"/>
  </si>
  <si>
    <t>重量（車種別重量別用）</t>
    <rPh sb="0" eb="2">
      <t>ジュウリョウ</t>
    </rPh>
    <rPh sb="3" eb="6">
      <t>シャシュベツ</t>
    </rPh>
    <rPh sb="6" eb="8">
      <t>ジュウリョウ</t>
    </rPh>
    <rPh sb="8" eb="9">
      <t>ベツ</t>
    </rPh>
    <rPh sb="9" eb="10">
      <t>ヨウ</t>
    </rPh>
    <phoneticPr fontId="3"/>
  </si>
  <si>
    <t>排ガス記号</t>
    <rPh sb="0" eb="1">
      <t>ハイ</t>
    </rPh>
    <rPh sb="3" eb="5">
      <t>キゴウ</t>
    </rPh>
    <phoneticPr fontId="3"/>
  </si>
  <si>
    <t>燃料種類</t>
    <rPh sb="0" eb="2">
      <t>ネンリョウ</t>
    </rPh>
    <rPh sb="2" eb="4">
      <t>シュルイ</t>
    </rPh>
    <phoneticPr fontId="3"/>
  </si>
  <si>
    <t>車種</t>
    <rPh sb="0" eb="2">
      <t>シャシュ</t>
    </rPh>
    <phoneticPr fontId="3"/>
  </si>
  <si>
    <t>エラー</t>
    <phoneticPr fontId="3"/>
  </si>
  <si>
    <t>ナンバー</t>
    <phoneticPr fontId="3"/>
  </si>
  <si>
    <t>A2</t>
    <phoneticPr fontId="3"/>
  </si>
  <si>
    <t>バス</t>
    <phoneticPr fontId="3"/>
  </si>
  <si>
    <t>バス</t>
    <phoneticPr fontId="3"/>
  </si>
  <si>
    <t>ガソリン</t>
    <phoneticPr fontId="3"/>
  </si>
  <si>
    <t>ガ</t>
    <phoneticPr fontId="3"/>
  </si>
  <si>
    <t>A3</t>
    <phoneticPr fontId="3"/>
  </si>
  <si>
    <t>－</t>
  </si>
  <si>
    <t>(改)バス貨物3.5t～(CNG)</t>
    <rPh sb="1" eb="2">
      <t>カイ</t>
    </rPh>
    <rPh sb="5" eb="7">
      <t>カモツ</t>
    </rPh>
    <phoneticPr fontId="5"/>
  </si>
  <si>
    <r>
      <t>貨4</t>
    </r>
    <r>
      <rPr>
        <sz val="11"/>
        <rFont val="ＭＳ Ｐゴシック"/>
        <family val="3"/>
        <charset val="128"/>
      </rPr>
      <t>C</t>
    </r>
    <rPh sb="0" eb="1">
      <t>カ</t>
    </rPh>
    <phoneticPr fontId="5"/>
  </si>
  <si>
    <t>軽油→CNGへの改造</t>
    <rPh sb="0" eb="2">
      <t>ケイユ</t>
    </rPh>
    <rPh sb="8" eb="10">
      <t>カイゾウ</t>
    </rPh>
    <phoneticPr fontId="5"/>
  </si>
  <si>
    <r>
      <rPr>
        <sz val="11"/>
        <color rgb="FFFF0000"/>
        <rFont val="ＭＳ Ｐゴシック"/>
        <family val="3"/>
        <charset val="128"/>
        <scheme val="minor"/>
      </rPr>
      <t>(改)</t>
    </r>
    <r>
      <rPr>
        <sz val="11"/>
        <rFont val="ＭＳ Ｐゴシック"/>
        <family val="3"/>
        <charset val="128"/>
        <scheme val="minor"/>
      </rPr>
      <t>バス貨物3.5t～(CNG)</t>
    </r>
    <rPh sb="5" eb="7">
      <t>カモツ</t>
    </rPh>
    <phoneticPr fontId="5"/>
  </si>
  <si>
    <t>貨4C</t>
    <rPh sb="0" eb="1">
      <t>カ</t>
    </rPh>
    <phoneticPr fontId="5"/>
  </si>
  <si>
    <r>
      <t>(改)バス貨物3.5t～(</t>
    </r>
    <r>
      <rPr>
        <sz val="11"/>
        <color theme="1"/>
        <rFont val="ＭＳ Ｐゴシック"/>
        <family val="3"/>
        <charset val="128"/>
        <scheme val="minor"/>
      </rPr>
      <t>CNG)</t>
    </r>
    <rPh sb="1" eb="2">
      <t>カイ</t>
    </rPh>
    <rPh sb="5" eb="7">
      <t>カモツ</t>
    </rPh>
    <phoneticPr fontId="5"/>
  </si>
  <si>
    <r>
      <t>(改</t>
    </r>
    <r>
      <rPr>
        <sz val="11"/>
        <color theme="1"/>
        <rFont val="ＭＳ Ｐゴシック"/>
        <family val="3"/>
        <charset val="128"/>
        <scheme val="minor"/>
      </rPr>
      <t>)バス貨物3.5t～(CNG)</t>
    </r>
    <rPh sb="1" eb="2">
      <t>カイ</t>
    </rPh>
    <rPh sb="5" eb="7">
      <t>カモツ</t>
    </rPh>
    <phoneticPr fontId="5"/>
  </si>
  <si>
    <t>軽油→CNGへの改造</t>
    <rPh sb="0" eb="2">
      <t>ケイユ</t>
    </rPh>
    <rPh sb="8" eb="10">
      <t>カイゾウ</t>
    </rPh>
    <phoneticPr fontId="4"/>
  </si>
  <si>
    <t>(改)バス貨物3.5t～(ガソリン)</t>
  </si>
  <si>
    <t>貨4ガ</t>
    <rPh sb="0" eb="1">
      <t>カ</t>
    </rPh>
    <phoneticPr fontId="5"/>
  </si>
  <si>
    <t>ガL3</t>
  </si>
  <si>
    <t>軽油→ガソリンへの改造</t>
    <rPh sb="0" eb="2">
      <t>ケイユ</t>
    </rPh>
    <rPh sb="9" eb="11">
      <t>カイゾウ</t>
    </rPh>
    <phoneticPr fontId="4"/>
  </si>
  <si>
    <t>(改)バス貨物3.5t～(LPG)</t>
    <rPh sb="1" eb="2">
      <t>カイ</t>
    </rPh>
    <rPh sb="5" eb="7">
      <t>カモツ</t>
    </rPh>
    <phoneticPr fontId="5"/>
  </si>
  <si>
    <r>
      <t>貨4</t>
    </r>
    <r>
      <rPr>
        <sz val="11"/>
        <rFont val="ＭＳ Ｐゴシック"/>
        <family val="3"/>
        <charset val="128"/>
      </rPr>
      <t>L</t>
    </r>
    <rPh sb="0" eb="1">
      <t>カ</t>
    </rPh>
    <phoneticPr fontId="5"/>
  </si>
  <si>
    <t>軽油→LPGへの改造</t>
    <rPh sb="0" eb="2">
      <t>ケイユ</t>
    </rPh>
    <rPh sb="8" eb="10">
      <t>カイゾウ</t>
    </rPh>
    <phoneticPr fontId="4"/>
  </si>
  <si>
    <r>
      <t>貨</t>
    </r>
    <r>
      <rPr>
        <sz val="11"/>
        <rFont val="ＭＳ Ｐゴシック"/>
        <family val="3"/>
        <charset val="128"/>
      </rPr>
      <t>4L</t>
    </r>
    <rPh sb="0" eb="1">
      <t>カ</t>
    </rPh>
    <phoneticPr fontId="5"/>
  </si>
  <si>
    <t>(改)バス貨物3.5t～(LPG)</t>
  </si>
  <si>
    <t>(改)バス貨物2.5～3.5t(CNG)</t>
    <rPh sb="1" eb="2">
      <t>カイ</t>
    </rPh>
    <rPh sb="5" eb="7">
      <t>カモツ</t>
    </rPh>
    <phoneticPr fontId="5"/>
  </si>
  <si>
    <r>
      <t>貨3</t>
    </r>
    <r>
      <rPr>
        <sz val="11"/>
        <rFont val="ＭＳ Ｐゴシック"/>
        <family val="3"/>
        <charset val="128"/>
      </rPr>
      <t>C</t>
    </r>
    <rPh sb="0" eb="1">
      <t>カ</t>
    </rPh>
    <phoneticPr fontId="5"/>
  </si>
  <si>
    <t>ガソリン・LPG→CNGへの改造</t>
    <rPh sb="14" eb="16">
      <t>カイゾウ</t>
    </rPh>
    <phoneticPr fontId="4"/>
  </si>
  <si>
    <r>
      <t>(改）バス貨物3.5t～(</t>
    </r>
    <r>
      <rPr>
        <sz val="11"/>
        <color theme="1"/>
        <rFont val="ＭＳ Ｐゴシック"/>
        <family val="3"/>
        <charset val="128"/>
        <scheme val="minor"/>
      </rPr>
      <t>CNG)</t>
    </r>
    <rPh sb="1" eb="2">
      <t>カイ</t>
    </rPh>
    <rPh sb="5" eb="7">
      <t>カモツ</t>
    </rPh>
    <phoneticPr fontId="5"/>
  </si>
  <si>
    <t>(改）バス貨物～1.7t(CNG)</t>
    <rPh sb="5" eb="7">
      <t>カモツ</t>
    </rPh>
    <phoneticPr fontId="5"/>
  </si>
  <si>
    <r>
      <t>貨1</t>
    </r>
    <r>
      <rPr>
        <sz val="11"/>
        <rFont val="ＭＳ Ｐゴシック"/>
        <family val="3"/>
        <charset val="128"/>
      </rPr>
      <t>C</t>
    </r>
    <rPh sb="0" eb="1">
      <t>カ</t>
    </rPh>
    <phoneticPr fontId="5"/>
  </si>
  <si>
    <t>(改)バス貨物～1.7t(CNG)</t>
    <rPh sb="1" eb="2">
      <t>カイ</t>
    </rPh>
    <rPh sb="5" eb="7">
      <t>カモツ</t>
    </rPh>
    <phoneticPr fontId="5"/>
  </si>
  <si>
    <r>
      <t>貨</t>
    </r>
    <r>
      <rPr>
        <sz val="11"/>
        <rFont val="ＭＳ Ｐゴシック"/>
        <family val="3"/>
        <charset val="128"/>
      </rPr>
      <t>4C</t>
    </r>
    <rPh sb="0" eb="1">
      <t>カ</t>
    </rPh>
    <phoneticPr fontId="5"/>
  </si>
  <si>
    <t>(改)乗用(CNG)</t>
    <rPh sb="1" eb="2">
      <t>カイ</t>
    </rPh>
    <rPh sb="3" eb="5">
      <t>ジョウヨウ</t>
    </rPh>
    <phoneticPr fontId="5"/>
  </si>
  <si>
    <r>
      <t>乗0</t>
    </r>
    <r>
      <rPr>
        <sz val="11"/>
        <rFont val="ＭＳ Ｐゴシック"/>
        <family val="3"/>
        <charset val="128"/>
      </rPr>
      <t>C</t>
    </r>
    <rPh sb="0" eb="1">
      <t>ジョウ</t>
    </rPh>
    <phoneticPr fontId="5"/>
  </si>
  <si>
    <t>貨1C</t>
    <rPh sb="0" eb="1">
      <t>カ</t>
    </rPh>
    <phoneticPr fontId="5"/>
  </si>
  <si>
    <t>貨3C</t>
    <rPh sb="0" eb="1">
      <t>カ</t>
    </rPh>
    <phoneticPr fontId="5"/>
  </si>
  <si>
    <t>(GVW)バス貨物～1.7t(ガソリン・LPG)</t>
    <rPh sb="7" eb="9">
      <t>カモツ</t>
    </rPh>
    <phoneticPr fontId="5"/>
  </si>
  <si>
    <t>貨1ガ</t>
    <rPh sb="0" eb="1">
      <t>カ</t>
    </rPh>
    <phoneticPr fontId="5"/>
  </si>
  <si>
    <t>GVW範囲外設定</t>
    <rPh sb="3" eb="5">
      <t>ハンイ</t>
    </rPh>
    <rPh sb="5" eb="6">
      <t>ガイ</t>
    </rPh>
    <rPh sb="6" eb="8">
      <t>セッテイ</t>
    </rPh>
    <phoneticPr fontId="5"/>
  </si>
  <si>
    <t>(GVW)バス貨物3.5t～(軽油)</t>
    <rPh sb="7" eb="9">
      <t>カモツ</t>
    </rPh>
    <rPh sb="15" eb="17">
      <t>ケイユ</t>
    </rPh>
    <phoneticPr fontId="5"/>
  </si>
  <si>
    <t>貨4軽</t>
    <rPh sb="0" eb="1">
      <t>カ</t>
    </rPh>
    <rPh sb="2" eb="3">
      <t>ケイ</t>
    </rPh>
    <phoneticPr fontId="5"/>
  </si>
  <si>
    <t>軽3</t>
    <rPh sb="0" eb="1">
      <t>ケイ</t>
    </rPh>
    <phoneticPr fontId="5"/>
  </si>
  <si>
    <t>ガL1</t>
  </si>
  <si>
    <r>
      <t>貨2</t>
    </r>
    <r>
      <rPr>
        <sz val="11"/>
        <rFont val="ＭＳ Ｐゴシック"/>
        <family val="3"/>
        <charset val="128"/>
      </rPr>
      <t>C</t>
    </r>
    <rPh sb="0" eb="1">
      <t>カ</t>
    </rPh>
    <phoneticPr fontId="5"/>
  </si>
  <si>
    <t>(GVW)バス貨物1.7～2.5t(軽油)</t>
    <rPh sb="7" eb="9">
      <t>カモツ</t>
    </rPh>
    <rPh sb="18" eb="20">
      <t>ケイユ</t>
    </rPh>
    <phoneticPr fontId="5"/>
  </si>
  <si>
    <t>貨2軽</t>
    <rPh sb="0" eb="1">
      <t>カ</t>
    </rPh>
    <rPh sb="2" eb="3">
      <t>ケイ</t>
    </rPh>
    <phoneticPr fontId="5"/>
  </si>
  <si>
    <t>軽ポ</t>
    <rPh sb="0" eb="1">
      <t>ケイ</t>
    </rPh>
    <phoneticPr fontId="5"/>
  </si>
  <si>
    <t>ガL2</t>
  </si>
  <si>
    <t>貨3ガ</t>
    <rPh sb="0" eb="1">
      <t>カ</t>
    </rPh>
    <phoneticPr fontId="5"/>
  </si>
  <si>
    <t>(GVW)バス貨物3.5t～(ガソリン・LPG)</t>
    <rPh sb="7" eb="9">
      <t>カモツ</t>
    </rPh>
    <phoneticPr fontId="5"/>
  </si>
  <si>
    <r>
      <t>貨</t>
    </r>
    <r>
      <rPr>
        <sz val="11"/>
        <color rgb="FFFF0000"/>
        <rFont val="ＭＳ Ｐゴシック"/>
        <family val="3"/>
        <charset val="128"/>
        <scheme val="minor"/>
      </rPr>
      <t>2</t>
    </r>
    <r>
      <rPr>
        <sz val="11"/>
        <rFont val="ＭＳ Ｐゴシック"/>
        <family val="3"/>
        <charset val="128"/>
      </rPr>
      <t>ガ</t>
    </r>
    <rPh sb="0" eb="1">
      <t>カ</t>
    </rPh>
    <phoneticPr fontId="5"/>
  </si>
  <si>
    <t>(GVW)バス貨物3.5t～ (ガソリン・LPG)</t>
    <rPh sb="7" eb="9">
      <t>カモツ</t>
    </rPh>
    <phoneticPr fontId="5"/>
  </si>
  <si>
    <t>TSG</t>
  </si>
  <si>
    <t>ハ</t>
  </si>
  <si>
    <t>QTG</t>
  </si>
  <si>
    <t>(g/km,g/km/t)</t>
    <phoneticPr fontId="3"/>
  </si>
  <si>
    <t>～1.7 t</t>
  </si>
  <si>
    <t>ハイブリット</t>
  </si>
  <si>
    <t>☆</t>
  </si>
  <si>
    <t>☆☆</t>
  </si>
  <si>
    <t>☆☆☆</t>
  </si>
  <si>
    <r>
      <t>P</t>
    </r>
    <r>
      <rPr>
        <sz val="11"/>
        <rFont val="ＭＳ Ｐゴシック"/>
        <family val="3"/>
        <charset val="128"/>
      </rPr>
      <t>M：0.023g/km/t</t>
    </r>
    <phoneticPr fontId="3"/>
  </si>
  <si>
    <t>ALE</t>
  </si>
  <si>
    <t>Pハ</t>
  </si>
  <si>
    <t>CLE</t>
  </si>
  <si>
    <r>
      <t>0</t>
    </r>
    <r>
      <rPr>
        <sz val="11"/>
        <rFont val="ＭＳ Ｐゴシック"/>
        <family val="3"/>
        <charset val="128"/>
      </rPr>
      <t>.060g/km</t>
    </r>
    <phoneticPr fontId="3"/>
  </si>
  <si>
    <t>DLE</t>
  </si>
  <si>
    <t>LLE</t>
  </si>
  <si>
    <t>MLE</t>
  </si>
  <si>
    <t>RLE</t>
  </si>
  <si>
    <t>QLE</t>
  </si>
  <si>
    <t>H30</t>
  </si>
  <si>
    <t>3BE</t>
  </si>
  <si>
    <t>3AE</t>
  </si>
  <si>
    <r>
      <t>H</t>
    </r>
    <r>
      <rPr>
        <sz val="11"/>
        <rFont val="ＭＳ Ｐゴシック"/>
        <family val="3"/>
        <charset val="128"/>
      </rPr>
      <t>30</t>
    </r>
    <r>
      <rPr>
        <sz val="11"/>
        <rFont val="ＭＳ Ｐゴシック"/>
        <family val="3"/>
        <charset val="128"/>
      </rPr>
      <t/>
    </r>
  </si>
  <si>
    <t>3LE</t>
  </si>
  <si>
    <t>4BE</t>
  </si>
  <si>
    <t>4AE</t>
  </si>
  <si>
    <t>4LE</t>
  </si>
  <si>
    <t>5BE</t>
  </si>
  <si>
    <t>5AE</t>
  </si>
  <si>
    <t>5LE</t>
  </si>
  <si>
    <t>6BE</t>
  </si>
  <si>
    <t>新☆☆☆☆☆</t>
    <rPh sb="0" eb="1">
      <t>シン</t>
    </rPh>
    <phoneticPr fontId="3"/>
  </si>
  <si>
    <t>6AE</t>
  </si>
  <si>
    <t>6LE</t>
  </si>
  <si>
    <t>1.7～2.5 t</t>
  </si>
  <si>
    <t>ALF</t>
  </si>
  <si>
    <t>CLF</t>
    <phoneticPr fontId="3"/>
  </si>
  <si>
    <t>CLF</t>
  </si>
  <si>
    <t>DLF</t>
  </si>
  <si>
    <t>LLF</t>
  </si>
  <si>
    <t>MLF</t>
  </si>
  <si>
    <t>RLF</t>
  </si>
  <si>
    <t>QLF</t>
  </si>
  <si>
    <t>3BF</t>
  </si>
  <si>
    <t>3AF</t>
  </si>
  <si>
    <t>3LF</t>
  </si>
  <si>
    <t>4BF</t>
  </si>
  <si>
    <r>
      <t>4</t>
    </r>
    <r>
      <rPr>
        <sz val="11"/>
        <rFont val="ＭＳ Ｐゴシック"/>
        <family val="3"/>
        <charset val="128"/>
      </rPr>
      <t>AF</t>
    </r>
    <phoneticPr fontId="3"/>
  </si>
  <si>
    <t>4AF</t>
  </si>
  <si>
    <t>4LF</t>
    <phoneticPr fontId="3"/>
  </si>
  <si>
    <t>4LF</t>
  </si>
  <si>
    <r>
      <t>5</t>
    </r>
    <r>
      <rPr>
        <sz val="11"/>
        <rFont val="ＭＳ Ｐゴシック"/>
        <family val="3"/>
        <charset val="128"/>
      </rPr>
      <t>BF</t>
    </r>
    <phoneticPr fontId="3"/>
  </si>
  <si>
    <t>5BF</t>
  </si>
  <si>
    <t>5AF</t>
  </si>
  <si>
    <t>5LF</t>
    <phoneticPr fontId="3"/>
  </si>
  <si>
    <t>5LF</t>
  </si>
  <si>
    <t>ガL4</t>
  </si>
  <si>
    <t>6BF</t>
  </si>
  <si>
    <t>6AF</t>
  </si>
  <si>
    <t>6LF</t>
  </si>
  <si>
    <t>2.5～3.5 t</t>
  </si>
  <si>
    <t>3.5 t～</t>
  </si>
  <si>
    <t>ALG</t>
  </si>
  <si>
    <t>BLG</t>
  </si>
  <si>
    <t>NLG</t>
  </si>
  <si>
    <t>PLG</t>
  </si>
  <si>
    <t>LLG</t>
  </si>
  <si>
    <t>MLG</t>
  </si>
  <si>
    <t>RLG</t>
  </si>
  <si>
    <t>Pハ</t>
    <phoneticPr fontId="3"/>
  </si>
  <si>
    <t>QLG</t>
  </si>
  <si>
    <t>軽新長</t>
    <rPh sb="0" eb="1">
      <t>ケイ</t>
    </rPh>
    <rPh sb="1" eb="2">
      <t>シン</t>
    </rPh>
    <rPh sb="2" eb="3">
      <t>チョウ</t>
    </rPh>
    <phoneticPr fontId="5"/>
  </si>
  <si>
    <t>AME</t>
  </si>
  <si>
    <t>CME</t>
  </si>
  <si>
    <t>☆☆☆☆</t>
  </si>
  <si>
    <t>DME</t>
  </si>
  <si>
    <t>LME</t>
  </si>
  <si>
    <t>MME</t>
  </si>
  <si>
    <t>RME</t>
  </si>
  <si>
    <r>
      <t>Q</t>
    </r>
    <r>
      <rPr>
        <sz val="11"/>
        <rFont val="ＭＳ Ｐゴシック"/>
        <family val="3"/>
        <charset val="128"/>
      </rPr>
      <t>ME</t>
    </r>
    <phoneticPr fontId="3"/>
  </si>
  <si>
    <t>QME</t>
  </si>
  <si>
    <t>軽ポポ</t>
    <rPh sb="0" eb="1">
      <t>ケイ</t>
    </rPh>
    <phoneticPr fontId="5"/>
  </si>
  <si>
    <t>軽ポポ</t>
    <rPh sb="0" eb="1">
      <t>ケイ</t>
    </rPh>
    <phoneticPr fontId="3"/>
  </si>
  <si>
    <t>3DE</t>
  </si>
  <si>
    <t>3CE</t>
  </si>
  <si>
    <t>3ME</t>
  </si>
  <si>
    <t>4DE</t>
  </si>
  <si>
    <t>4CE</t>
  </si>
  <si>
    <t>4ME</t>
  </si>
  <si>
    <t>5DE</t>
  </si>
  <si>
    <t>5CE</t>
  </si>
  <si>
    <t>5ME</t>
  </si>
  <si>
    <t>6DE</t>
  </si>
  <si>
    <t>6CE</t>
  </si>
  <si>
    <t>6ME</t>
  </si>
  <si>
    <t>AMF</t>
  </si>
  <si>
    <t>CMF</t>
  </si>
  <si>
    <t>DMF</t>
  </si>
  <si>
    <t>SMF</t>
  </si>
  <si>
    <t>TMF</t>
  </si>
  <si>
    <t>3DF</t>
  </si>
  <si>
    <t>3CF</t>
  </si>
  <si>
    <t>3MF</t>
  </si>
  <si>
    <t>4DF</t>
  </si>
  <si>
    <t>4CF</t>
  </si>
  <si>
    <t>4MF</t>
  </si>
  <si>
    <t>5DF</t>
  </si>
  <si>
    <t>5CF</t>
  </si>
  <si>
    <t>5MF</t>
  </si>
  <si>
    <t>6DF</t>
  </si>
  <si>
    <t>6CF</t>
  </si>
  <si>
    <t>6MF</t>
  </si>
  <si>
    <t>LMF</t>
  </si>
  <si>
    <t>MMF</t>
  </si>
  <si>
    <t>RMF</t>
  </si>
  <si>
    <t>QMF</t>
  </si>
  <si>
    <t>H28・30規制</t>
    <phoneticPr fontId="3"/>
  </si>
  <si>
    <t>H10</t>
  </si>
  <si>
    <t>H11</t>
  </si>
  <si>
    <t>☆☆☆(PMのみ)</t>
  </si>
  <si>
    <t>☆☆☆(PMのみ),ハイブリット</t>
  </si>
  <si>
    <t>☆☆☆☆（ＰＭのみ）</t>
  </si>
  <si>
    <t>☆☆☆☆(PMのみ）,ハイブリット</t>
  </si>
  <si>
    <t>☆(NOX),☆☆☆(PM)</t>
  </si>
  <si>
    <t>☆(NOX),☆☆☆(PM),ハイブリット</t>
  </si>
  <si>
    <t>☆(NOX),☆☆☆☆(PM)</t>
  </si>
  <si>
    <t>☆(NOX),☆☆☆☆(PM),ハイブリット</t>
  </si>
  <si>
    <t>☆☆(NOX),☆☆☆(PM)</t>
  </si>
  <si>
    <t>☆☆(NOX),☆☆☆(PM),ハイブリット</t>
  </si>
  <si>
    <t>☆☆(NOX),☆☆☆☆(PM)</t>
  </si>
  <si>
    <t>☆☆(NOX),☆☆☆☆(PM),ハイブリット</t>
  </si>
  <si>
    <t>☆☆☆(NOX),☆☆☆(PM)</t>
  </si>
  <si>
    <t>☆☆☆(NOX),☆☆☆(PM),ハイブリット</t>
  </si>
  <si>
    <t>☆☆☆(NOX),☆☆☆☆(PM)</t>
  </si>
  <si>
    <t>☆☆☆(NOX),☆☆☆☆(PM),ハイブリット</t>
  </si>
  <si>
    <t>AMG</t>
  </si>
  <si>
    <t>新☆(新長期)</t>
    <rPh sb="3" eb="4">
      <t>シン</t>
    </rPh>
    <rPh sb="4" eb="6">
      <t>チョウキ</t>
    </rPh>
    <phoneticPr fontId="3"/>
  </si>
  <si>
    <t>BMG</t>
  </si>
  <si>
    <t>NMG</t>
  </si>
  <si>
    <t>PMG</t>
  </si>
  <si>
    <r>
      <t>バス貨物1</t>
    </r>
    <r>
      <rPr>
        <sz val="11"/>
        <rFont val="ＭＳ Ｐゴシック"/>
        <family val="3"/>
        <charset val="128"/>
      </rPr>
      <t>2</t>
    </r>
    <r>
      <rPr>
        <sz val="11"/>
        <rFont val="ＭＳ Ｐゴシック"/>
        <family val="3"/>
        <charset val="128"/>
      </rPr>
      <t>t～(軽油)</t>
    </r>
    <rPh sb="2" eb="4">
      <t>カモツ</t>
    </rPh>
    <rPh sb="9" eb="11">
      <t>ケイユ</t>
    </rPh>
    <phoneticPr fontId="3"/>
  </si>
  <si>
    <t>12 t～</t>
  </si>
  <si>
    <r>
      <t>バス貨物12t～(軽油)</t>
    </r>
    <r>
      <rPr>
        <sz val="11"/>
        <rFont val="ＭＳ Ｐゴシック"/>
        <family val="3"/>
        <charset val="128"/>
      </rPr>
      <t/>
    </r>
    <rPh sb="2" eb="4">
      <t>カモツ</t>
    </rPh>
    <rPh sb="9" eb="11">
      <t>ケイユ</t>
    </rPh>
    <phoneticPr fontId="3"/>
  </si>
  <si>
    <t>LTG</t>
  </si>
  <si>
    <t>LSG</t>
  </si>
  <si>
    <t>LMG</t>
  </si>
  <si>
    <t>MMG</t>
  </si>
  <si>
    <t>RMG</t>
  </si>
  <si>
    <t>QSG</t>
  </si>
  <si>
    <t>QMG</t>
  </si>
  <si>
    <r>
      <t>バス貨物3.5t～</t>
    </r>
    <r>
      <rPr>
        <sz val="11"/>
        <rFont val="ＭＳ Ｐゴシック"/>
        <family val="3"/>
        <charset val="128"/>
      </rPr>
      <t>12t</t>
    </r>
    <r>
      <rPr>
        <sz val="11"/>
        <rFont val="ＭＳ Ｐゴシック"/>
        <family val="3"/>
        <charset val="128"/>
      </rPr>
      <t>(軽油)</t>
    </r>
    <rPh sb="2" eb="4">
      <t>カモツ</t>
    </rPh>
    <rPh sb="13" eb="15">
      <t>ケイユ</t>
    </rPh>
    <phoneticPr fontId="3"/>
  </si>
  <si>
    <r>
      <t>バス貨物3.5t～</t>
    </r>
    <r>
      <rPr>
        <sz val="11"/>
        <rFont val="ＭＳ Ｐゴシック"/>
        <family val="3"/>
        <charset val="128"/>
      </rPr>
      <t>12t(軽油)</t>
    </r>
    <r>
      <rPr>
        <sz val="11"/>
        <rFont val="ＭＳ Ｐゴシック"/>
        <family val="3"/>
        <charset val="128"/>
      </rPr>
      <t/>
    </r>
    <rPh sb="2" eb="4">
      <t>カモツ</t>
    </rPh>
    <rPh sb="13" eb="15">
      <t>ケイユ</t>
    </rPh>
    <phoneticPr fontId="3"/>
  </si>
  <si>
    <t>STG</t>
  </si>
  <si>
    <t>SSG</t>
  </si>
  <si>
    <t>SMG</t>
  </si>
  <si>
    <t>TTG</t>
  </si>
  <si>
    <t>TMG</t>
  </si>
  <si>
    <r>
      <t>バス貨物3.5t～</t>
    </r>
    <r>
      <rPr>
        <sz val="11"/>
        <rFont val="ＭＳ Ｐゴシック"/>
        <family val="3"/>
        <charset val="128"/>
      </rPr>
      <t>(軽油)</t>
    </r>
    <r>
      <rPr>
        <sz val="11"/>
        <rFont val="ＭＳ Ｐゴシック"/>
        <family val="3"/>
        <charset val="128"/>
      </rPr>
      <t/>
    </r>
    <rPh sb="2" eb="4">
      <t>カモツ</t>
    </rPh>
    <rPh sb="10" eb="12">
      <t>ケイユ</t>
    </rPh>
    <phoneticPr fontId="3"/>
  </si>
  <si>
    <r>
      <t>H</t>
    </r>
    <r>
      <rPr>
        <sz val="11"/>
        <rFont val="ＭＳ Ｐゴシック"/>
        <family val="3"/>
        <charset val="128"/>
      </rPr>
      <t>28</t>
    </r>
    <phoneticPr fontId="3"/>
  </si>
  <si>
    <t>H28</t>
  </si>
  <si>
    <t>2DG</t>
  </si>
  <si>
    <t>2KG</t>
  </si>
  <si>
    <r>
      <t>バス貨物3.5t～(軽油)</t>
    </r>
    <r>
      <rPr>
        <sz val="11"/>
        <rFont val="ＭＳ Ｐゴシック"/>
        <family val="3"/>
        <charset val="128"/>
      </rPr>
      <t/>
    </r>
    <rPh sb="2" eb="4">
      <t>カモツ</t>
    </rPh>
    <rPh sb="10" eb="12">
      <t>ケイユ</t>
    </rPh>
    <phoneticPr fontId="3"/>
  </si>
  <si>
    <r>
      <t>H</t>
    </r>
    <r>
      <rPr>
        <sz val="11"/>
        <rFont val="ＭＳ Ｐゴシック"/>
        <family val="3"/>
        <charset val="128"/>
      </rPr>
      <t>28</t>
    </r>
    <r>
      <rPr>
        <sz val="11"/>
        <rFont val="ＭＳ Ｐゴシック"/>
        <family val="3"/>
        <charset val="128"/>
      </rPr>
      <t/>
    </r>
  </si>
  <si>
    <t>2PG</t>
  </si>
  <si>
    <t>2RG</t>
  </si>
  <si>
    <t>2TG</t>
  </si>
  <si>
    <t>2CG</t>
  </si>
  <si>
    <t>2JG</t>
  </si>
  <si>
    <t>2NG</t>
  </si>
  <si>
    <t>2QG</t>
  </si>
  <si>
    <t>2SG</t>
  </si>
  <si>
    <t>2MG</t>
  </si>
  <si>
    <t>☆,CNG</t>
  </si>
  <si>
    <t>☆☆,CNG</t>
  </si>
  <si>
    <t>☆☆☆,CNG</t>
  </si>
  <si>
    <t>CNG,ハイブリット</t>
  </si>
  <si>
    <t>3FE</t>
  </si>
  <si>
    <t>3EE</t>
  </si>
  <si>
    <t>4FE</t>
  </si>
  <si>
    <t>4EE</t>
  </si>
  <si>
    <t>5FE</t>
  </si>
  <si>
    <t>5EE</t>
  </si>
  <si>
    <t>6FE</t>
  </si>
  <si>
    <t>6EE</t>
  </si>
  <si>
    <r>
      <t>3</t>
    </r>
    <r>
      <rPr>
        <sz val="11"/>
        <rFont val="ＭＳ Ｐゴシック"/>
        <family val="3"/>
        <charset val="128"/>
      </rPr>
      <t>FF</t>
    </r>
    <phoneticPr fontId="3"/>
  </si>
  <si>
    <t>3FF</t>
  </si>
  <si>
    <t>3EF</t>
  </si>
  <si>
    <t>4FF</t>
  </si>
  <si>
    <t>4EF</t>
  </si>
  <si>
    <t>5FF</t>
  </si>
  <si>
    <r>
      <t>5</t>
    </r>
    <r>
      <rPr>
        <sz val="11"/>
        <rFont val="ＭＳ Ｐゴシック"/>
        <family val="3"/>
        <charset val="128"/>
      </rPr>
      <t>EF</t>
    </r>
    <phoneticPr fontId="3"/>
  </si>
  <si>
    <t>5EF</t>
  </si>
  <si>
    <t>6FF</t>
  </si>
  <si>
    <t>6EF</t>
  </si>
  <si>
    <r>
      <t>バス貨物1</t>
    </r>
    <r>
      <rPr>
        <sz val="11"/>
        <rFont val="ＭＳ Ｐゴシック"/>
        <family val="3"/>
        <charset val="128"/>
      </rPr>
      <t>2</t>
    </r>
    <r>
      <rPr>
        <sz val="11"/>
        <rFont val="ＭＳ Ｐゴシック"/>
        <family val="3"/>
        <charset val="128"/>
      </rPr>
      <t>t～(CNG)</t>
    </r>
    <rPh sb="2" eb="4">
      <t>カモツ</t>
    </rPh>
    <phoneticPr fontId="3"/>
  </si>
  <si>
    <r>
      <t>バス貨物12t～(CNG)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</si>
  <si>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(CNG)</t>
    </r>
    <rPh sb="2" eb="4">
      <t>カモツ</t>
    </rPh>
    <phoneticPr fontId="3"/>
  </si>
  <si>
    <r>
      <t>バス貨物3.5t～</t>
    </r>
    <r>
      <rPr>
        <sz val="11"/>
        <rFont val="ＭＳ Ｐゴシック"/>
        <family val="3"/>
        <charset val="128"/>
      </rPr>
      <t>12t(CNG)</t>
    </r>
    <r>
      <rPr>
        <sz val="11"/>
        <rFont val="ＭＳ Ｐゴシック"/>
        <family val="3"/>
        <charset val="128"/>
      </rPr>
      <t/>
    </r>
    <rPh sb="2" eb="4">
      <t>カモツ</t>
    </rPh>
    <phoneticPr fontId="3"/>
  </si>
  <si>
    <t>2FG</t>
  </si>
  <si>
    <t>2EG</t>
  </si>
  <si>
    <t>メ</t>
  </si>
  <si>
    <t>☆,メタノール</t>
  </si>
  <si>
    <t>☆☆,メタノール</t>
  </si>
  <si>
    <t>☆☆☆,メタノール</t>
  </si>
  <si>
    <t>メタノール,ハイブリット</t>
  </si>
  <si>
    <t>H30</t>
    <phoneticPr fontId="3"/>
  </si>
  <si>
    <t>3HE</t>
  </si>
  <si>
    <t>3GE</t>
  </si>
  <si>
    <t>4HE</t>
  </si>
  <si>
    <t>4GE</t>
  </si>
  <si>
    <t>5HE</t>
  </si>
  <si>
    <t>5GE</t>
  </si>
  <si>
    <t>6HE</t>
  </si>
  <si>
    <t>6GE</t>
  </si>
  <si>
    <t>3HF</t>
  </si>
  <si>
    <t>3GF</t>
  </si>
  <si>
    <t>4HF</t>
  </si>
  <si>
    <t>4GF</t>
  </si>
  <si>
    <t>5HF</t>
  </si>
  <si>
    <t>5GF</t>
  </si>
  <si>
    <t>6HF</t>
  </si>
  <si>
    <t>6GF</t>
  </si>
  <si>
    <r>
      <t>バス貨物1</t>
    </r>
    <r>
      <rPr>
        <sz val="11"/>
        <rFont val="ＭＳ Ｐゴシック"/>
        <family val="3"/>
        <charset val="128"/>
      </rPr>
      <t>2</t>
    </r>
    <r>
      <rPr>
        <sz val="11"/>
        <rFont val="ＭＳ Ｐゴシック"/>
        <family val="3"/>
        <charset val="128"/>
      </rPr>
      <t>t～(メタノール)</t>
    </r>
    <rPh sb="2" eb="4">
      <t>カモツ</t>
    </rPh>
    <phoneticPr fontId="3"/>
  </si>
  <si>
    <r>
      <t>バス貨物12t～(メタノール)</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</si>
  <si>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(メタノール)</t>
    </r>
    <rPh sb="2" eb="4">
      <t>カモツ</t>
    </rPh>
    <phoneticPr fontId="3"/>
  </si>
  <si>
    <r>
      <t>バス貨物3.5t～</t>
    </r>
    <r>
      <rPr>
        <sz val="11"/>
        <rFont val="ＭＳ Ｐゴシック"/>
        <family val="3"/>
        <charset val="128"/>
      </rPr>
      <t>12t(メタノール)</t>
    </r>
    <r>
      <rPr>
        <sz val="11"/>
        <rFont val="ＭＳ Ｐゴシック"/>
        <family val="3"/>
        <charset val="128"/>
      </rPr>
      <t/>
    </r>
    <rPh sb="2" eb="4">
      <t>カモツ</t>
    </rPh>
    <phoneticPr fontId="3"/>
  </si>
  <si>
    <t>2HG</t>
  </si>
  <si>
    <t>2GG</t>
  </si>
  <si>
    <t>プラグインハイブリット</t>
  </si>
  <si>
    <t>3BA</t>
  </si>
  <si>
    <t>3AA</t>
  </si>
  <si>
    <t>3LA</t>
  </si>
  <si>
    <t>4BA</t>
  </si>
  <si>
    <t>4AA</t>
  </si>
  <si>
    <t>4LA</t>
  </si>
  <si>
    <t>5BA</t>
  </si>
  <si>
    <t>5AA</t>
    <phoneticPr fontId="3"/>
  </si>
  <si>
    <t>5AA</t>
  </si>
  <si>
    <t>5LA</t>
  </si>
  <si>
    <t>6BA</t>
    <phoneticPr fontId="3"/>
  </si>
  <si>
    <t>ガL4</t>
    <phoneticPr fontId="3"/>
  </si>
  <si>
    <t>6BA</t>
  </si>
  <si>
    <t>6AA</t>
  </si>
  <si>
    <t>6LA</t>
    <phoneticPr fontId="3"/>
  </si>
  <si>
    <t>6LA</t>
  </si>
  <si>
    <r>
      <t>3</t>
    </r>
    <r>
      <rPr>
        <sz val="11"/>
        <rFont val="ＭＳ Ｐゴシック"/>
        <family val="3"/>
        <charset val="128"/>
      </rPr>
      <t>LA</t>
    </r>
    <phoneticPr fontId="3"/>
  </si>
  <si>
    <r>
      <t>4</t>
    </r>
    <r>
      <rPr>
        <sz val="11"/>
        <rFont val="ＭＳ Ｐゴシック"/>
        <family val="3"/>
        <charset val="128"/>
      </rPr>
      <t>LA</t>
    </r>
    <phoneticPr fontId="3"/>
  </si>
  <si>
    <r>
      <t>5</t>
    </r>
    <r>
      <rPr>
        <sz val="11"/>
        <rFont val="ＭＳ Ｐゴシック"/>
        <family val="3"/>
        <charset val="128"/>
      </rPr>
      <t>LA</t>
    </r>
    <phoneticPr fontId="3"/>
  </si>
  <si>
    <r>
      <t>6</t>
    </r>
    <r>
      <rPr>
        <sz val="11"/>
        <rFont val="ＭＳ Ｐゴシック"/>
        <family val="3"/>
        <charset val="128"/>
      </rPr>
      <t>LA</t>
    </r>
    <phoneticPr fontId="3"/>
  </si>
  <si>
    <r>
      <t>3</t>
    </r>
    <r>
      <rPr>
        <sz val="11"/>
        <rFont val="ＭＳ Ｐゴシック"/>
        <family val="3"/>
        <charset val="128"/>
      </rPr>
      <t>DA</t>
    </r>
    <phoneticPr fontId="3"/>
  </si>
  <si>
    <t>3DA</t>
  </si>
  <si>
    <t>3CA</t>
  </si>
  <si>
    <r>
      <t>3</t>
    </r>
    <r>
      <rPr>
        <sz val="11"/>
        <rFont val="ＭＳ Ｐゴシック"/>
        <family val="3"/>
        <charset val="128"/>
      </rPr>
      <t>MA</t>
    </r>
    <phoneticPr fontId="3"/>
  </si>
  <si>
    <t>3MA</t>
  </si>
  <si>
    <r>
      <t>4</t>
    </r>
    <r>
      <rPr>
        <sz val="11"/>
        <rFont val="ＭＳ Ｐゴシック"/>
        <family val="3"/>
        <charset val="128"/>
      </rPr>
      <t>DA</t>
    </r>
    <phoneticPr fontId="3"/>
  </si>
  <si>
    <t>4DA</t>
  </si>
  <si>
    <t>4CA</t>
  </si>
  <si>
    <r>
      <t>4</t>
    </r>
    <r>
      <rPr>
        <sz val="11"/>
        <rFont val="ＭＳ Ｐゴシック"/>
        <family val="3"/>
        <charset val="128"/>
      </rPr>
      <t>MA</t>
    </r>
    <phoneticPr fontId="3"/>
  </si>
  <si>
    <t>4MA</t>
  </si>
  <si>
    <t>5DA</t>
    <phoneticPr fontId="3"/>
  </si>
  <si>
    <t>5DA</t>
  </si>
  <si>
    <r>
      <t>5</t>
    </r>
    <r>
      <rPr>
        <sz val="11"/>
        <rFont val="ＭＳ Ｐゴシック"/>
        <family val="3"/>
        <charset val="128"/>
      </rPr>
      <t>CA</t>
    </r>
    <phoneticPr fontId="3"/>
  </si>
  <si>
    <t>5CA</t>
  </si>
  <si>
    <t>5MA</t>
  </si>
  <si>
    <t>6DA</t>
  </si>
  <si>
    <r>
      <t>6</t>
    </r>
    <r>
      <rPr>
        <sz val="11"/>
        <rFont val="ＭＳ Ｐゴシック"/>
        <family val="3"/>
        <charset val="128"/>
      </rPr>
      <t>CA</t>
    </r>
    <phoneticPr fontId="3"/>
  </si>
  <si>
    <t>6CA</t>
  </si>
  <si>
    <r>
      <t>6</t>
    </r>
    <r>
      <rPr>
        <sz val="11"/>
        <rFont val="ＭＳ Ｐゴシック"/>
        <family val="3"/>
        <charset val="128"/>
      </rPr>
      <t>MA</t>
    </r>
    <phoneticPr fontId="3"/>
  </si>
  <si>
    <t>6MA</t>
  </si>
  <si>
    <t>CNG、ハイブリット</t>
  </si>
  <si>
    <r>
      <t>3</t>
    </r>
    <r>
      <rPr>
        <sz val="11"/>
        <rFont val="ＭＳ Ｐゴシック"/>
        <family val="3"/>
        <charset val="128"/>
      </rPr>
      <t>FA</t>
    </r>
    <phoneticPr fontId="3"/>
  </si>
  <si>
    <t>3FA</t>
  </si>
  <si>
    <r>
      <t>3</t>
    </r>
    <r>
      <rPr>
        <sz val="11"/>
        <rFont val="ＭＳ Ｐゴシック"/>
        <family val="3"/>
        <charset val="128"/>
      </rPr>
      <t>EA</t>
    </r>
    <phoneticPr fontId="3"/>
  </si>
  <si>
    <t>3EA</t>
  </si>
  <si>
    <t>4FA</t>
  </si>
  <si>
    <r>
      <t>4</t>
    </r>
    <r>
      <rPr>
        <sz val="11"/>
        <rFont val="ＭＳ Ｐゴシック"/>
        <family val="3"/>
        <charset val="128"/>
      </rPr>
      <t>EA</t>
    </r>
    <phoneticPr fontId="3"/>
  </si>
  <si>
    <t>4EA</t>
  </si>
  <si>
    <t>5FA</t>
  </si>
  <si>
    <t>5EA</t>
  </si>
  <si>
    <t>6FA</t>
  </si>
  <si>
    <t>6EA</t>
  </si>
  <si>
    <r>
      <t>3</t>
    </r>
    <r>
      <rPr>
        <sz val="11"/>
        <rFont val="ＭＳ Ｐゴシック"/>
        <family val="3"/>
        <charset val="128"/>
      </rPr>
      <t>HA</t>
    </r>
    <phoneticPr fontId="3"/>
  </si>
  <si>
    <t>3HA</t>
  </si>
  <si>
    <r>
      <t>3</t>
    </r>
    <r>
      <rPr>
        <sz val="11"/>
        <rFont val="ＭＳ Ｐゴシック"/>
        <family val="3"/>
        <charset val="128"/>
      </rPr>
      <t>GA</t>
    </r>
    <phoneticPr fontId="3"/>
  </si>
  <si>
    <t>3GA</t>
  </si>
  <si>
    <r>
      <t>4</t>
    </r>
    <r>
      <rPr>
        <sz val="11"/>
        <rFont val="ＭＳ Ｐゴシック"/>
        <family val="3"/>
        <charset val="128"/>
      </rPr>
      <t>HA</t>
    </r>
    <phoneticPr fontId="3"/>
  </si>
  <si>
    <t>4HA</t>
  </si>
  <si>
    <r>
      <t>4</t>
    </r>
    <r>
      <rPr>
        <sz val="11"/>
        <rFont val="ＭＳ Ｐゴシック"/>
        <family val="3"/>
        <charset val="128"/>
      </rPr>
      <t>GA</t>
    </r>
    <phoneticPr fontId="3"/>
  </si>
  <si>
    <t>4GA</t>
  </si>
  <si>
    <t>5HA</t>
  </si>
  <si>
    <r>
      <t>5</t>
    </r>
    <r>
      <rPr>
        <sz val="11"/>
        <rFont val="ＭＳ Ｐゴシック"/>
        <family val="3"/>
        <charset val="128"/>
      </rPr>
      <t>GA</t>
    </r>
    <phoneticPr fontId="3"/>
  </si>
  <si>
    <t>5GA</t>
  </si>
  <si>
    <r>
      <t>6</t>
    </r>
    <r>
      <rPr>
        <sz val="11"/>
        <rFont val="ＭＳ Ｐゴシック"/>
        <family val="3"/>
        <charset val="128"/>
      </rPr>
      <t>HA</t>
    </r>
    <phoneticPr fontId="3"/>
  </si>
  <si>
    <t>6HA</t>
  </si>
  <si>
    <t>6GA</t>
  </si>
  <si>
    <t>電</t>
    <rPh sb="0" eb="1">
      <t>デン</t>
    </rPh>
    <phoneticPr fontId="5"/>
  </si>
  <si>
    <t>電気</t>
    <rPh sb="0" eb="2">
      <t>デンキ</t>
    </rPh>
    <phoneticPr fontId="5"/>
  </si>
  <si>
    <t>1.7～3.5t</t>
  </si>
  <si>
    <t>燃電</t>
    <rPh sb="0" eb="1">
      <t>ネン</t>
    </rPh>
    <rPh sb="1" eb="2">
      <t>デン</t>
    </rPh>
    <phoneticPr fontId="5"/>
  </si>
  <si>
    <t>H29年提出度用に追加</t>
    <rPh sb="3" eb="4">
      <t>ネン</t>
    </rPh>
    <rPh sb="4" eb="6">
      <t>テイシュツ</t>
    </rPh>
    <rPh sb="6" eb="7">
      <t>ド</t>
    </rPh>
    <rPh sb="7" eb="8">
      <t>ヨウ</t>
    </rPh>
    <rPh sb="9" eb="11">
      <t>ツイカ</t>
    </rPh>
    <phoneticPr fontId="3"/>
  </si>
  <si>
    <t>貨2ガ</t>
    <rPh sb="0" eb="1">
      <t>カ</t>
    </rPh>
    <phoneticPr fontId="2"/>
  </si>
  <si>
    <r>
      <t>H</t>
    </r>
    <r>
      <rPr>
        <sz val="11"/>
        <rFont val="ＭＳ Ｐゴシック"/>
        <family val="3"/>
        <charset val="128"/>
      </rPr>
      <t>30</t>
    </r>
    <r>
      <rPr>
        <sz val="11"/>
        <rFont val="ＭＳ Ｐゴシック"/>
        <family val="3"/>
        <charset val="128"/>
      </rPr>
      <t>年提出度用に追加</t>
    </r>
    <rPh sb="3" eb="4">
      <t>ネン</t>
    </rPh>
    <rPh sb="4" eb="6">
      <t>テイシュツ</t>
    </rPh>
    <rPh sb="6" eb="7">
      <t>ド</t>
    </rPh>
    <rPh sb="7" eb="8">
      <t>ヨウ</t>
    </rPh>
    <rPh sb="9" eb="11">
      <t>ツイカ</t>
    </rPh>
    <phoneticPr fontId="3"/>
  </si>
  <si>
    <t>軽ポ</t>
    <rPh sb="0" eb="1">
      <t>ケイ</t>
    </rPh>
    <phoneticPr fontId="2"/>
  </si>
  <si>
    <t>GVW範囲外設定</t>
    <rPh sb="3" eb="5">
      <t>ハンイ</t>
    </rPh>
    <rPh sb="5" eb="6">
      <t>ガイ</t>
    </rPh>
    <rPh sb="6" eb="8">
      <t>セッテイ</t>
    </rPh>
    <phoneticPr fontId="3"/>
  </si>
  <si>
    <t>貨4軽LDF</t>
  </si>
  <si>
    <t>バス貨物3.5t～(軽油)</t>
    <rPh sb="2" eb="4">
      <t>カモツ</t>
    </rPh>
    <rPh sb="10" eb="12">
      <t>ケイユ</t>
    </rPh>
    <phoneticPr fontId="2"/>
  </si>
  <si>
    <t>貨4軽</t>
    <rPh sb="0" eb="1">
      <t>カ</t>
    </rPh>
    <rPh sb="2" eb="3">
      <t>ケイ</t>
    </rPh>
    <phoneticPr fontId="2"/>
  </si>
  <si>
    <r>
      <rPr>
        <sz val="11"/>
        <rFont val="ＭＳ Ｐゴシック"/>
        <family val="3"/>
        <charset val="128"/>
      </rPr>
      <t>(GVW)</t>
    </r>
    <r>
      <rPr>
        <sz val="11"/>
        <rFont val="ＭＳ Ｐゴシック"/>
        <family val="3"/>
        <charset val="128"/>
      </rPr>
      <t>バス貨物1</t>
    </r>
    <r>
      <rPr>
        <sz val="11"/>
        <rFont val="ＭＳ Ｐゴシック"/>
        <family val="3"/>
        <charset val="128"/>
      </rPr>
      <t>.7～2.5t(ガソリン・LPG)</t>
    </r>
    <rPh sb="7" eb="9">
      <t>カモツ</t>
    </rPh>
    <phoneticPr fontId="2"/>
  </si>
  <si>
    <t>c</t>
  </si>
  <si>
    <t>乗用車(ガソリン・LPG)</t>
    <rPh sb="0" eb="3">
      <t>ジョウヨウシャ</t>
    </rPh>
    <phoneticPr fontId="3"/>
  </si>
  <si>
    <t>乗0ガ</t>
    <rPh sb="0" eb="1">
      <t>ノ</t>
    </rPh>
    <phoneticPr fontId="3"/>
  </si>
  <si>
    <t>ガL1</t>
    <phoneticPr fontId="3"/>
  </si>
  <si>
    <t>乗用車追加</t>
    <rPh sb="0" eb="3">
      <t>ジョウヨウシャ</t>
    </rPh>
    <rPh sb="3" eb="5">
      <t>ツイカ</t>
    </rPh>
    <phoneticPr fontId="3"/>
  </si>
  <si>
    <r>
      <t xml:space="preserve">ガソリン・LPG　    </t>
    </r>
    <r>
      <rPr>
        <sz val="8"/>
        <rFont val="ＭＳ Ｐゴシック"/>
        <family val="3"/>
        <charset val="128"/>
      </rPr>
      <t>（ハイブリッド自動車及びプラグインハイブリッド自動車を除く。）</t>
    </r>
    <phoneticPr fontId="3"/>
  </si>
  <si>
    <t>H28・30規制</t>
    <rPh sb="6" eb="8">
      <t>キセイ</t>
    </rPh>
    <phoneticPr fontId="5"/>
  </si>
  <si>
    <t>天然ガス(ＣＮＧ)</t>
    <rPh sb="0" eb="2">
      <t>テンネン</t>
    </rPh>
    <phoneticPr fontId="5"/>
  </si>
  <si>
    <t>ガソリン・LPG（新☆☆☆)</t>
    <rPh sb="9" eb="10">
      <t>シン</t>
    </rPh>
    <phoneticPr fontId="5"/>
  </si>
  <si>
    <t>ガ</t>
  </si>
  <si>
    <t>ガソリン・LPG（新☆☆☆☆)</t>
    <rPh sb="9" eb="10">
      <t>シン</t>
    </rPh>
    <phoneticPr fontId="5"/>
  </si>
  <si>
    <t>ガソリン・LPG（新☆☆☆☆☆)</t>
    <rPh sb="9" eb="10">
      <t>シン</t>
    </rPh>
    <phoneticPr fontId="5"/>
  </si>
  <si>
    <t>ガソリン・LPG（その他）</t>
    <rPh sb="11" eb="12">
      <t>タ</t>
    </rPh>
    <phoneticPr fontId="5"/>
  </si>
  <si>
    <t>軽油（超低PM☆☆☆)</t>
    <rPh sb="0" eb="2">
      <t>ケイユ</t>
    </rPh>
    <rPh sb="3" eb="4">
      <t>チョウ</t>
    </rPh>
    <rPh sb="4" eb="5">
      <t>テイ</t>
    </rPh>
    <phoneticPr fontId="5"/>
  </si>
  <si>
    <t>軽</t>
    <rPh sb="0" eb="1">
      <t>ケイ</t>
    </rPh>
    <phoneticPr fontId="5"/>
  </si>
  <si>
    <t>軽1</t>
    <rPh sb="0" eb="1">
      <t>ケイ</t>
    </rPh>
    <phoneticPr fontId="5"/>
  </si>
  <si>
    <t>軽油（超低PM☆☆☆☆)</t>
    <rPh sb="0" eb="2">
      <t>ケイユ</t>
    </rPh>
    <rPh sb="3" eb="4">
      <t>チョウ</t>
    </rPh>
    <rPh sb="4" eb="5">
      <t>テイ</t>
    </rPh>
    <phoneticPr fontId="5"/>
  </si>
  <si>
    <t>軽2</t>
    <rPh sb="0" eb="1">
      <t>ケイ</t>
    </rPh>
    <phoneticPr fontId="5"/>
  </si>
  <si>
    <t>軽油（その他）</t>
    <rPh sb="0" eb="2">
      <t>ケイユ</t>
    </rPh>
    <rPh sb="5" eb="6">
      <t>タ</t>
    </rPh>
    <phoneticPr fontId="5"/>
  </si>
  <si>
    <t>軽油（新長期規制）</t>
    <rPh sb="0" eb="2">
      <t>ケイユ</t>
    </rPh>
    <rPh sb="3" eb="4">
      <t>シン</t>
    </rPh>
    <rPh sb="4" eb="6">
      <t>チョウキ</t>
    </rPh>
    <rPh sb="6" eb="8">
      <t>キセイ</t>
    </rPh>
    <phoneticPr fontId="5"/>
  </si>
  <si>
    <t>軽油（新☆（新長期規制））</t>
    <rPh sb="0" eb="2">
      <t>ケイユ</t>
    </rPh>
    <rPh sb="3" eb="4">
      <t>シン</t>
    </rPh>
    <rPh sb="6" eb="7">
      <t>シン</t>
    </rPh>
    <rPh sb="7" eb="9">
      <t>チョウキ</t>
    </rPh>
    <rPh sb="9" eb="11">
      <t>キセイ</t>
    </rPh>
    <phoneticPr fontId="5"/>
  </si>
  <si>
    <t>軽新長1</t>
    <rPh sb="0" eb="1">
      <t>ケイ</t>
    </rPh>
    <rPh sb="1" eb="2">
      <t>シン</t>
    </rPh>
    <rPh sb="2" eb="3">
      <t>ナガ</t>
    </rPh>
    <phoneticPr fontId="5"/>
  </si>
  <si>
    <t>軽油（ポスト新長期）</t>
    <rPh sb="0" eb="2">
      <t>ケイユ</t>
    </rPh>
    <rPh sb="6" eb="7">
      <t>シン</t>
    </rPh>
    <rPh sb="7" eb="9">
      <t>チョウキ</t>
    </rPh>
    <phoneticPr fontId="5"/>
  </si>
  <si>
    <t>軽油(H28・30規制)</t>
    <rPh sb="0" eb="2">
      <t>ケイユ</t>
    </rPh>
    <rPh sb="9" eb="11">
      <t>キセイ</t>
    </rPh>
    <phoneticPr fontId="5"/>
  </si>
  <si>
    <t>ハイブリッド（ガソリン）</t>
  </si>
  <si>
    <t>ハイブリッド(軽油）</t>
    <rPh sb="7" eb="9">
      <t>ケイユ</t>
    </rPh>
    <phoneticPr fontId="5"/>
  </si>
  <si>
    <t>プラグインハイブリッド（ガソリン）</t>
  </si>
  <si>
    <t>プハ</t>
  </si>
  <si>
    <t>プラグインハイブリッド（軽油）</t>
    <rPh sb="12" eb="14">
      <t>ケイユ</t>
    </rPh>
    <phoneticPr fontId="5"/>
  </si>
  <si>
    <t>燃料電池(圧縮水素)</t>
    <rPh sb="0" eb="2">
      <t>ネンリョウ</t>
    </rPh>
    <rPh sb="2" eb="4">
      <t>デンチ</t>
    </rPh>
    <rPh sb="5" eb="7">
      <t>アッシュク</t>
    </rPh>
    <rPh sb="7" eb="9">
      <t>スイソ</t>
    </rPh>
    <phoneticPr fontId="5"/>
  </si>
  <si>
    <t>(g/km,g/km/t)</t>
    <phoneticPr fontId="3"/>
  </si>
  <si>
    <t>(kg・CO2/L),CNGは(kg・CO2/m3)</t>
    <phoneticPr fontId="3"/>
  </si>
  <si>
    <t>排出係数一覧表(計算用)</t>
    <phoneticPr fontId="3"/>
  </si>
  <si>
    <r>
      <t>CO</t>
    </r>
    <r>
      <rPr>
        <vertAlign val="subscript"/>
        <sz val="11"/>
        <rFont val="ＭＳ Ｐゴシック"/>
        <family val="3"/>
        <charset val="128"/>
      </rPr>
      <t>2</t>
    </r>
    <r>
      <rPr>
        <sz val="11"/>
        <rFont val="ＭＳ Ｐゴシック"/>
        <family val="3"/>
        <charset val="128"/>
      </rPr>
      <t>排出係数</t>
    </r>
    <phoneticPr fontId="3"/>
  </si>
  <si>
    <r>
      <t>N</t>
    </r>
    <r>
      <rPr>
        <sz val="11"/>
        <rFont val="ＭＳ Ｐゴシック"/>
        <family val="3"/>
        <charset val="128"/>
      </rPr>
      <t>Ox：0.48g/km</t>
    </r>
    <phoneticPr fontId="3"/>
  </si>
  <si>
    <r>
      <t>P</t>
    </r>
    <r>
      <rPr>
        <sz val="11"/>
        <rFont val="ＭＳ Ｐゴシック"/>
        <family val="3"/>
        <charset val="128"/>
      </rPr>
      <t>M：0.055g/km</t>
    </r>
    <phoneticPr fontId="3"/>
  </si>
  <si>
    <r>
      <t>N</t>
    </r>
    <r>
      <rPr>
        <sz val="11"/>
        <rFont val="ＭＳ Ｐゴシック"/>
        <family val="3"/>
        <charset val="128"/>
      </rPr>
      <t>Ox：0.63g/km</t>
    </r>
    <phoneticPr fontId="3"/>
  </si>
  <si>
    <r>
      <t>P</t>
    </r>
    <r>
      <rPr>
        <sz val="11"/>
        <rFont val="ＭＳ Ｐゴシック"/>
        <family val="3"/>
        <charset val="128"/>
      </rPr>
      <t>M：0.06g/km</t>
    </r>
    <phoneticPr fontId="3"/>
  </si>
  <si>
    <t>NOx：0.63g/km</t>
    <phoneticPr fontId="3"/>
  </si>
  <si>
    <t>PM：0.06g/km</t>
    <phoneticPr fontId="3"/>
  </si>
  <si>
    <r>
      <t>N</t>
    </r>
    <r>
      <rPr>
        <sz val="11"/>
        <rFont val="ＭＳ Ｐゴシック"/>
        <family val="3"/>
        <charset val="128"/>
      </rPr>
      <t>Ox：0.35g/km/t</t>
    </r>
    <phoneticPr fontId="3"/>
  </si>
  <si>
    <r>
      <t>A</t>
    </r>
    <r>
      <rPr>
        <sz val="11"/>
        <rFont val="ＭＳ Ｐゴシック"/>
        <family val="3"/>
        <charset val="128"/>
      </rPr>
      <t>LE</t>
    </r>
    <phoneticPr fontId="3"/>
  </si>
  <si>
    <t>Pハ</t>
    <phoneticPr fontId="3"/>
  </si>
  <si>
    <t>カテゴリー１,２</t>
    <phoneticPr fontId="3"/>
  </si>
  <si>
    <r>
      <t>カテゴリー３,４</t>
    </r>
    <r>
      <rPr>
        <sz val="11"/>
        <rFont val="ＭＳ Ｐゴシック"/>
        <family val="3"/>
        <charset val="128"/>
      </rPr>
      <t>,</t>
    </r>
    <r>
      <rPr>
        <sz val="11"/>
        <rFont val="ＭＳ Ｐゴシック"/>
        <family val="3"/>
        <charset val="128"/>
      </rPr>
      <t>５</t>
    </r>
    <phoneticPr fontId="3"/>
  </si>
  <si>
    <r>
      <t>C</t>
    </r>
    <r>
      <rPr>
        <sz val="11"/>
        <rFont val="ＭＳ Ｐゴシック"/>
        <family val="3"/>
        <charset val="128"/>
      </rPr>
      <t>LE</t>
    </r>
    <phoneticPr fontId="3"/>
  </si>
  <si>
    <t>0.080g/km</t>
    <phoneticPr fontId="3"/>
  </si>
  <si>
    <r>
      <t>0</t>
    </r>
    <r>
      <rPr>
        <sz val="11"/>
        <rFont val="ＭＳ Ｐゴシック"/>
        <family val="3"/>
        <charset val="128"/>
      </rPr>
      <t>.052g/km</t>
    </r>
    <phoneticPr fontId="3"/>
  </si>
  <si>
    <t>0.090g/km</t>
    <phoneticPr fontId="3"/>
  </si>
  <si>
    <r>
      <t>D</t>
    </r>
    <r>
      <rPr>
        <sz val="11"/>
        <rFont val="ＭＳ Ｐゴシック"/>
        <family val="3"/>
        <charset val="128"/>
      </rPr>
      <t>LE</t>
    </r>
    <phoneticPr fontId="3"/>
  </si>
  <si>
    <r>
      <t>0.0</t>
    </r>
    <r>
      <rPr>
        <sz val="11"/>
        <rFont val="ＭＳ Ｐゴシック"/>
        <family val="3"/>
        <charset val="128"/>
      </rPr>
      <t>90</t>
    </r>
    <r>
      <rPr>
        <sz val="11"/>
        <rFont val="ＭＳ Ｐゴシック"/>
        <family val="3"/>
        <charset val="128"/>
      </rPr>
      <t>g/km</t>
    </r>
    <phoneticPr fontId="3"/>
  </si>
  <si>
    <t>0.060g/km</t>
    <phoneticPr fontId="3"/>
  </si>
  <si>
    <t>0.023g/km/t</t>
    <phoneticPr fontId="3"/>
  </si>
  <si>
    <r>
      <t>0</t>
    </r>
    <r>
      <rPr>
        <sz val="11"/>
        <rFont val="ＭＳ Ｐゴシック"/>
        <family val="3"/>
        <charset val="128"/>
      </rPr>
      <t>.017g/km/t</t>
    </r>
    <phoneticPr fontId="3"/>
  </si>
  <si>
    <r>
      <t>L</t>
    </r>
    <r>
      <rPr>
        <sz val="11"/>
        <rFont val="ＭＳ Ｐゴシック"/>
        <family val="3"/>
        <charset val="128"/>
      </rPr>
      <t>LE</t>
    </r>
    <phoneticPr fontId="3"/>
  </si>
  <si>
    <t>MLE</t>
    <phoneticPr fontId="3"/>
  </si>
  <si>
    <r>
      <t>C</t>
    </r>
    <r>
      <rPr>
        <sz val="11"/>
        <rFont val="ＭＳ Ｐゴシック"/>
        <family val="3"/>
        <charset val="128"/>
      </rPr>
      <t>O</t>
    </r>
    <r>
      <rPr>
        <vertAlign val="subscript"/>
        <sz val="11"/>
        <rFont val="ＭＳ Ｐゴシック"/>
        <family val="3"/>
        <charset val="128"/>
      </rPr>
      <t>2</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</si>
  <si>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3"/>
  </si>
  <si>
    <t>RLE</t>
    <phoneticPr fontId="3"/>
  </si>
  <si>
    <r>
      <t>L</t>
    </r>
    <r>
      <rPr>
        <sz val="11"/>
        <rFont val="ＭＳ Ｐゴシック"/>
        <family val="3"/>
        <charset val="128"/>
      </rPr>
      <t>PG</t>
    </r>
    <phoneticPr fontId="3"/>
  </si>
  <si>
    <r>
      <t>C</t>
    </r>
    <r>
      <rPr>
        <sz val="11"/>
        <rFont val="ＭＳ Ｐゴシック"/>
        <family val="3"/>
        <charset val="128"/>
      </rPr>
      <t>NG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</si>
  <si>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/kwh)</t>
    </r>
    <phoneticPr fontId="3"/>
  </si>
  <si>
    <t>QLE</t>
    <phoneticPr fontId="3"/>
  </si>
  <si>
    <r>
      <t>H</t>
    </r>
    <r>
      <rPr>
        <sz val="11"/>
        <rFont val="ＭＳ Ｐゴシック"/>
        <family val="3"/>
        <charset val="128"/>
      </rPr>
      <t>30</t>
    </r>
    <phoneticPr fontId="3"/>
  </si>
  <si>
    <t>3BE</t>
    <phoneticPr fontId="3"/>
  </si>
  <si>
    <t>H30</t>
    <phoneticPr fontId="3"/>
  </si>
  <si>
    <t>3AE</t>
    <phoneticPr fontId="3"/>
  </si>
  <si>
    <t>3LE</t>
    <phoneticPr fontId="3"/>
  </si>
  <si>
    <t>Pハ</t>
    <phoneticPr fontId="3"/>
  </si>
  <si>
    <t>4BE</t>
    <phoneticPr fontId="3"/>
  </si>
  <si>
    <t>4AE</t>
    <phoneticPr fontId="3"/>
  </si>
  <si>
    <t>4LE</t>
    <phoneticPr fontId="3"/>
  </si>
  <si>
    <t>5BE</t>
    <phoneticPr fontId="3"/>
  </si>
  <si>
    <t>ガL2</t>
    <phoneticPr fontId="3"/>
  </si>
  <si>
    <t>5AE</t>
    <phoneticPr fontId="3"/>
  </si>
  <si>
    <t>5LE</t>
    <phoneticPr fontId="3"/>
  </si>
  <si>
    <t>6BE</t>
    <phoneticPr fontId="3"/>
  </si>
  <si>
    <t>ガL4</t>
    <phoneticPr fontId="3"/>
  </si>
  <si>
    <t>6AE</t>
    <phoneticPr fontId="3"/>
  </si>
  <si>
    <t>6LE</t>
    <phoneticPr fontId="3"/>
  </si>
  <si>
    <r>
      <t>A</t>
    </r>
    <r>
      <rPr>
        <sz val="11"/>
        <rFont val="ＭＳ Ｐゴシック"/>
        <family val="3"/>
        <charset val="128"/>
      </rPr>
      <t>LF</t>
    </r>
    <phoneticPr fontId="3"/>
  </si>
  <si>
    <r>
      <t>D</t>
    </r>
    <r>
      <rPr>
        <sz val="11"/>
        <rFont val="ＭＳ Ｐゴシック"/>
        <family val="3"/>
        <charset val="128"/>
      </rPr>
      <t>LF</t>
    </r>
    <phoneticPr fontId="3"/>
  </si>
  <si>
    <t>LLF</t>
    <phoneticPr fontId="3"/>
  </si>
  <si>
    <t>MLF</t>
    <phoneticPr fontId="3"/>
  </si>
  <si>
    <r>
      <t>R</t>
    </r>
    <r>
      <rPr>
        <sz val="11"/>
        <rFont val="ＭＳ Ｐゴシック"/>
        <family val="3"/>
        <charset val="128"/>
      </rPr>
      <t>LF</t>
    </r>
    <phoneticPr fontId="3"/>
  </si>
  <si>
    <r>
      <t>Q</t>
    </r>
    <r>
      <rPr>
        <sz val="11"/>
        <rFont val="ＭＳ Ｐゴシック"/>
        <family val="3"/>
        <charset val="128"/>
      </rPr>
      <t>LF</t>
    </r>
    <phoneticPr fontId="3"/>
  </si>
  <si>
    <r>
      <t>H</t>
    </r>
    <r>
      <rPr>
        <sz val="11"/>
        <rFont val="ＭＳ Ｐゴシック"/>
        <family val="3"/>
        <charset val="128"/>
      </rPr>
      <t>30</t>
    </r>
    <phoneticPr fontId="3"/>
  </si>
  <si>
    <r>
      <t>3</t>
    </r>
    <r>
      <rPr>
        <sz val="11"/>
        <rFont val="ＭＳ Ｐゴシック"/>
        <family val="3"/>
        <charset val="128"/>
      </rPr>
      <t>BF</t>
    </r>
    <phoneticPr fontId="3"/>
  </si>
  <si>
    <r>
      <t>3</t>
    </r>
    <r>
      <rPr>
        <sz val="11"/>
        <rFont val="ＭＳ Ｐゴシック"/>
        <family val="3"/>
        <charset val="128"/>
      </rPr>
      <t>AF</t>
    </r>
    <phoneticPr fontId="3"/>
  </si>
  <si>
    <t>3LF</t>
    <phoneticPr fontId="3"/>
  </si>
  <si>
    <r>
      <t>4</t>
    </r>
    <r>
      <rPr>
        <sz val="11"/>
        <rFont val="ＭＳ Ｐゴシック"/>
        <family val="3"/>
        <charset val="128"/>
      </rPr>
      <t>BF</t>
    </r>
    <phoneticPr fontId="3"/>
  </si>
  <si>
    <r>
      <t>5</t>
    </r>
    <r>
      <rPr>
        <sz val="11"/>
        <rFont val="ＭＳ Ｐゴシック"/>
        <family val="3"/>
        <charset val="128"/>
      </rPr>
      <t>AF</t>
    </r>
    <phoneticPr fontId="3"/>
  </si>
  <si>
    <r>
      <t>6</t>
    </r>
    <r>
      <rPr>
        <sz val="11"/>
        <rFont val="ＭＳ Ｐゴシック"/>
        <family val="3"/>
        <charset val="128"/>
      </rPr>
      <t>BF</t>
    </r>
    <phoneticPr fontId="3"/>
  </si>
  <si>
    <r>
      <t>6</t>
    </r>
    <r>
      <rPr>
        <sz val="11"/>
        <rFont val="ＭＳ Ｐゴシック"/>
        <family val="3"/>
        <charset val="128"/>
      </rPr>
      <t>AF</t>
    </r>
    <phoneticPr fontId="3"/>
  </si>
  <si>
    <t>6LF</t>
    <phoneticPr fontId="3"/>
  </si>
  <si>
    <r>
      <t>A</t>
    </r>
    <r>
      <rPr>
        <sz val="11"/>
        <rFont val="ＭＳ Ｐゴシック"/>
        <family val="3"/>
        <charset val="128"/>
      </rPr>
      <t>LG</t>
    </r>
    <phoneticPr fontId="3"/>
  </si>
  <si>
    <r>
      <t>B</t>
    </r>
    <r>
      <rPr>
        <sz val="11"/>
        <rFont val="ＭＳ Ｐゴシック"/>
        <family val="3"/>
        <charset val="128"/>
      </rPr>
      <t>LG</t>
    </r>
    <phoneticPr fontId="3"/>
  </si>
  <si>
    <t>NLG</t>
    <phoneticPr fontId="3"/>
  </si>
  <si>
    <t>PLG</t>
    <phoneticPr fontId="3"/>
  </si>
  <si>
    <r>
      <t>L</t>
    </r>
    <r>
      <rPr>
        <sz val="11"/>
        <rFont val="ＭＳ Ｐゴシック"/>
        <family val="3"/>
        <charset val="128"/>
      </rPr>
      <t>LG</t>
    </r>
    <phoneticPr fontId="3"/>
  </si>
  <si>
    <r>
      <t>M</t>
    </r>
    <r>
      <rPr>
        <sz val="11"/>
        <rFont val="ＭＳ Ｐゴシック"/>
        <family val="3"/>
        <charset val="128"/>
      </rPr>
      <t>LG</t>
    </r>
    <phoneticPr fontId="3"/>
  </si>
  <si>
    <t>Pハ</t>
    <phoneticPr fontId="3"/>
  </si>
  <si>
    <t>ハ</t>
    <phoneticPr fontId="3"/>
  </si>
  <si>
    <r>
      <t>R</t>
    </r>
    <r>
      <rPr>
        <sz val="11"/>
        <rFont val="ＭＳ Ｐゴシック"/>
        <family val="3"/>
        <charset val="128"/>
      </rPr>
      <t>LG</t>
    </r>
    <phoneticPr fontId="3"/>
  </si>
  <si>
    <r>
      <t>Q</t>
    </r>
    <r>
      <rPr>
        <sz val="11"/>
        <rFont val="ＭＳ Ｐゴシック"/>
        <family val="3"/>
        <charset val="128"/>
      </rPr>
      <t>LG</t>
    </r>
    <phoneticPr fontId="3"/>
  </si>
  <si>
    <r>
      <t>A</t>
    </r>
    <r>
      <rPr>
        <sz val="11"/>
        <rFont val="ＭＳ Ｐゴシック"/>
        <family val="3"/>
        <charset val="128"/>
      </rPr>
      <t>LE</t>
    </r>
    <phoneticPr fontId="3"/>
  </si>
  <si>
    <t>CLE</t>
    <phoneticPr fontId="3"/>
  </si>
  <si>
    <t>DLE</t>
    <phoneticPr fontId="3"/>
  </si>
  <si>
    <t>ALF</t>
    <phoneticPr fontId="3"/>
  </si>
  <si>
    <t>CLF</t>
    <phoneticPr fontId="3"/>
  </si>
  <si>
    <r>
      <t>D</t>
    </r>
    <r>
      <rPr>
        <sz val="11"/>
        <rFont val="ＭＳ Ｐゴシック"/>
        <family val="3"/>
        <charset val="128"/>
      </rPr>
      <t>LF</t>
    </r>
    <phoneticPr fontId="3"/>
  </si>
  <si>
    <t>ALG</t>
    <phoneticPr fontId="3"/>
  </si>
  <si>
    <t>Pハ</t>
    <phoneticPr fontId="3"/>
  </si>
  <si>
    <r>
      <t>B</t>
    </r>
    <r>
      <rPr>
        <sz val="11"/>
        <rFont val="ＭＳ Ｐゴシック"/>
        <family val="3"/>
        <charset val="128"/>
      </rPr>
      <t>LG</t>
    </r>
    <phoneticPr fontId="3"/>
  </si>
  <si>
    <r>
      <t>N</t>
    </r>
    <r>
      <rPr>
        <sz val="11"/>
        <rFont val="ＭＳ Ｐゴシック"/>
        <family val="3"/>
        <charset val="128"/>
      </rPr>
      <t>LG</t>
    </r>
    <phoneticPr fontId="3"/>
  </si>
  <si>
    <t>PLG</t>
    <phoneticPr fontId="3"/>
  </si>
  <si>
    <t>AME</t>
    <phoneticPr fontId="3"/>
  </si>
  <si>
    <t>CME</t>
    <phoneticPr fontId="3"/>
  </si>
  <si>
    <t>DME</t>
    <phoneticPr fontId="3"/>
  </si>
  <si>
    <r>
      <t>L</t>
    </r>
    <r>
      <rPr>
        <sz val="11"/>
        <rFont val="ＭＳ Ｐゴシック"/>
        <family val="3"/>
        <charset val="128"/>
      </rPr>
      <t>ME</t>
    </r>
    <phoneticPr fontId="3"/>
  </si>
  <si>
    <r>
      <t>M</t>
    </r>
    <r>
      <rPr>
        <sz val="11"/>
        <rFont val="ＭＳ Ｐゴシック"/>
        <family val="3"/>
        <charset val="128"/>
      </rPr>
      <t>ME</t>
    </r>
    <phoneticPr fontId="3"/>
  </si>
  <si>
    <r>
      <t>R</t>
    </r>
    <r>
      <rPr>
        <sz val="11"/>
        <rFont val="ＭＳ Ｐゴシック"/>
        <family val="3"/>
        <charset val="128"/>
      </rPr>
      <t>ME</t>
    </r>
    <phoneticPr fontId="3"/>
  </si>
  <si>
    <r>
      <t>3</t>
    </r>
    <r>
      <rPr>
        <sz val="11"/>
        <rFont val="ＭＳ Ｐゴシック"/>
        <family val="3"/>
        <charset val="128"/>
      </rPr>
      <t>DE</t>
    </r>
    <phoneticPr fontId="3"/>
  </si>
  <si>
    <r>
      <t>H</t>
    </r>
    <r>
      <rPr>
        <sz val="11"/>
        <rFont val="ＭＳ Ｐゴシック"/>
        <family val="3"/>
        <charset val="128"/>
      </rPr>
      <t>30</t>
    </r>
    <phoneticPr fontId="3"/>
  </si>
  <si>
    <r>
      <t>3</t>
    </r>
    <r>
      <rPr>
        <sz val="11"/>
        <rFont val="ＭＳ Ｐゴシック"/>
        <family val="3"/>
        <charset val="128"/>
      </rPr>
      <t>CE</t>
    </r>
    <phoneticPr fontId="3"/>
  </si>
  <si>
    <t>H30</t>
    <phoneticPr fontId="3"/>
  </si>
  <si>
    <t>3ME</t>
    <phoneticPr fontId="3"/>
  </si>
  <si>
    <r>
      <t>4</t>
    </r>
    <r>
      <rPr>
        <sz val="11"/>
        <rFont val="ＭＳ Ｐゴシック"/>
        <family val="3"/>
        <charset val="128"/>
      </rPr>
      <t>DE</t>
    </r>
    <phoneticPr fontId="3"/>
  </si>
  <si>
    <t>H28・30規制</t>
    <phoneticPr fontId="3"/>
  </si>
  <si>
    <r>
      <t>4</t>
    </r>
    <r>
      <rPr>
        <sz val="11"/>
        <rFont val="ＭＳ Ｐゴシック"/>
        <family val="3"/>
        <charset val="128"/>
      </rPr>
      <t>CE</t>
    </r>
    <phoneticPr fontId="3"/>
  </si>
  <si>
    <t>4ME</t>
    <phoneticPr fontId="3"/>
  </si>
  <si>
    <r>
      <t>5</t>
    </r>
    <r>
      <rPr>
        <sz val="11"/>
        <rFont val="ＭＳ Ｐゴシック"/>
        <family val="3"/>
        <charset val="128"/>
      </rPr>
      <t>DE</t>
    </r>
    <phoneticPr fontId="3"/>
  </si>
  <si>
    <t>H28・30規制</t>
    <phoneticPr fontId="3"/>
  </si>
  <si>
    <r>
      <t>5</t>
    </r>
    <r>
      <rPr>
        <sz val="11"/>
        <rFont val="ＭＳ Ｐゴシック"/>
        <family val="3"/>
        <charset val="128"/>
      </rPr>
      <t>CE</t>
    </r>
    <phoneticPr fontId="3"/>
  </si>
  <si>
    <t>5ME</t>
    <phoneticPr fontId="3"/>
  </si>
  <si>
    <r>
      <t>6</t>
    </r>
    <r>
      <rPr>
        <sz val="11"/>
        <rFont val="ＭＳ Ｐゴシック"/>
        <family val="3"/>
        <charset val="128"/>
      </rPr>
      <t>DE</t>
    </r>
    <phoneticPr fontId="3"/>
  </si>
  <si>
    <r>
      <t>6</t>
    </r>
    <r>
      <rPr>
        <sz val="11"/>
        <rFont val="ＭＳ Ｐゴシック"/>
        <family val="3"/>
        <charset val="128"/>
      </rPr>
      <t>CE</t>
    </r>
    <phoneticPr fontId="3"/>
  </si>
  <si>
    <t>6ME</t>
    <phoneticPr fontId="3"/>
  </si>
  <si>
    <r>
      <t>A</t>
    </r>
    <r>
      <rPr>
        <sz val="11"/>
        <rFont val="ＭＳ Ｐゴシック"/>
        <family val="3"/>
        <charset val="128"/>
      </rPr>
      <t>MF</t>
    </r>
    <phoneticPr fontId="3"/>
  </si>
  <si>
    <r>
      <t>C</t>
    </r>
    <r>
      <rPr>
        <sz val="11"/>
        <rFont val="ＭＳ Ｐゴシック"/>
        <family val="3"/>
        <charset val="128"/>
      </rPr>
      <t>MF</t>
    </r>
    <phoneticPr fontId="3"/>
  </si>
  <si>
    <r>
      <t>D</t>
    </r>
    <r>
      <rPr>
        <sz val="11"/>
        <rFont val="ＭＳ Ｐゴシック"/>
        <family val="3"/>
        <charset val="128"/>
      </rPr>
      <t>MF</t>
    </r>
    <phoneticPr fontId="3"/>
  </si>
  <si>
    <t>SMF</t>
    <phoneticPr fontId="3"/>
  </si>
  <si>
    <t>TMF</t>
    <phoneticPr fontId="3"/>
  </si>
  <si>
    <t>3DF</t>
    <phoneticPr fontId="3"/>
  </si>
  <si>
    <t>H28・30規制</t>
    <phoneticPr fontId="3"/>
  </si>
  <si>
    <t>3CF</t>
    <phoneticPr fontId="3"/>
  </si>
  <si>
    <t>3MF</t>
    <phoneticPr fontId="3"/>
  </si>
  <si>
    <t>4DF</t>
    <phoneticPr fontId="3"/>
  </si>
  <si>
    <t>4CF</t>
    <phoneticPr fontId="3"/>
  </si>
  <si>
    <t>4MF</t>
    <phoneticPr fontId="3"/>
  </si>
  <si>
    <t>5DF</t>
    <phoneticPr fontId="3"/>
  </si>
  <si>
    <t>5CF</t>
    <phoneticPr fontId="3"/>
  </si>
  <si>
    <t>5MF</t>
    <phoneticPr fontId="3"/>
  </si>
  <si>
    <t>6DF</t>
    <phoneticPr fontId="3"/>
  </si>
  <si>
    <t>6CF</t>
    <phoneticPr fontId="3"/>
  </si>
  <si>
    <t>6MF</t>
    <phoneticPr fontId="3"/>
  </si>
  <si>
    <r>
      <t>L</t>
    </r>
    <r>
      <rPr>
        <sz val="11"/>
        <rFont val="ＭＳ Ｐゴシック"/>
        <family val="3"/>
        <charset val="128"/>
      </rPr>
      <t>MF</t>
    </r>
    <phoneticPr fontId="3"/>
  </si>
  <si>
    <r>
      <t>M</t>
    </r>
    <r>
      <rPr>
        <sz val="11"/>
        <rFont val="ＭＳ Ｐゴシック"/>
        <family val="3"/>
        <charset val="128"/>
      </rPr>
      <t>MF</t>
    </r>
    <phoneticPr fontId="3"/>
  </si>
  <si>
    <r>
      <t>R</t>
    </r>
    <r>
      <rPr>
        <sz val="11"/>
        <rFont val="ＭＳ Ｐゴシック"/>
        <family val="3"/>
        <charset val="128"/>
      </rPr>
      <t>MF</t>
    </r>
    <phoneticPr fontId="3"/>
  </si>
  <si>
    <r>
      <t>Q</t>
    </r>
    <r>
      <rPr>
        <sz val="11"/>
        <rFont val="ＭＳ Ｐゴシック"/>
        <family val="3"/>
        <charset val="128"/>
      </rPr>
      <t>MF</t>
    </r>
    <phoneticPr fontId="3"/>
  </si>
  <si>
    <t>AMG</t>
    <phoneticPr fontId="3"/>
  </si>
  <si>
    <t>BMG</t>
    <phoneticPr fontId="3"/>
  </si>
  <si>
    <t>NMG</t>
    <phoneticPr fontId="3"/>
  </si>
  <si>
    <t>PMG</t>
    <phoneticPr fontId="3"/>
  </si>
  <si>
    <r>
      <t>H</t>
    </r>
    <r>
      <rPr>
        <sz val="11"/>
        <rFont val="ＭＳ Ｐゴシック"/>
        <family val="3"/>
        <charset val="128"/>
      </rPr>
      <t>21</t>
    </r>
    <phoneticPr fontId="3"/>
  </si>
  <si>
    <t>LTG</t>
    <phoneticPr fontId="3"/>
  </si>
  <si>
    <r>
      <t>L</t>
    </r>
    <r>
      <rPr>
        <sz val="11"/>
        <rFont val="ＭＳ Ｐゴシック"/>
        <family val="3"/>
        <charset val="128"/>
      </rPr>
      <t>SG</t>
    </r>
    <phoneticPr fontId="3"/>
  </si>
  <si>
    <r>
      <t>L</t>
    </r>
    <r>
      <rPr>
        <sz val="11"/>
        <rFont val="ＭＳ Ｐゴシック"/>
        <family val="3"/>
        <charset val="128"/>
      </rPr>
      <t>MG</t>
    </r>
    <phoneticPr fontId="3"/>
  </si>
  <si>
    <t>MMG</t>
    <phoneticPr fontId="3"/>
  </si>
  <si>
    <t>RMG</t>
    <phoneticPr fontId="3"/>
  </si>
  <si>
    <t>QDG</t>
    <phoneticPr fontId="3"/>
  </si>
  <si>
    <t>QKG</t>
    <phoneticPr fontId="3"/>
  </si>
  <si>
    <t>QPG</t>
    <phoneticPr fontId="3"/>
  </si>
  <si>
    <t>QRG</t>
    <phoneticPr fontId="3"/>
  </si>
  <si>
    <t>QTG</t>
    <phoneticPr fontId="3"/>
  </si>
  <si>
    <t>QCG</t>
    <phoneticPr fontId="3"/>
  </si>
  <si>
    <t>QJG</t>
    <phoneticPr fontId="3"/>
  </si>
  <si>
    <t>QNG</t>
    <phoneticPr fontId="3"/>
  </si>
  <si>
    <t>QQG</t>
    <phoneticPr fontId="3"/>
  </si>
  <si>
    <t>QSG</t>
    <phoneticPr fontId="3"/>
  </si>
  <si>
    <t>QMG</t>
    <phoneticPr fontId="3"/>
  </si>
  <si>
    <r>
      <t>S</t>
    </r>
    <r>
      <rPr>
        <sz val="11"/>
        <rFont val="ＭＳ Ｐゴシック"/>
        <family val="3"/>
        <charset val="128"/>
      </rPr>
      <t>TG</t>
    </r>
    <phoneticPr fontId="3"/>
  </si>
  <si>
    <r>
      <t>S</t>
    </r>
    <r>
      <rPr>
        <sz val="11"/>
        <rFont val="ＭＳ Ｐゴシック"/>
        <family val="3"/>
        <charset val="128"/>
      </rPr>
      <t>SG</t>
    </r>
    <phoneticPr fontId="3"/>
  </si>
  <si>
    <r>
      <t>S</t>
    </r>
    <r>
      <rPr>
        <sz val="11"/>
        <rFont val="ＭＳ Ｐゴシック"/>
        <family val="3"/>
        <charset val="128"/>
      </rPr>
      <t>MG</t>
    </r>
    <phoneticPr fontId="3"/>
  </si>
  <si>
    <r>
      <t>T</t>
    </r>
    <r>
      <rPr>
        <sz val="11"/>
        <rFont val="ＭＳ Ｐゴシック"/>
        <family val="3"/>
        <charset val="128"/>
      </rPr>
      <t>TG</t>
    </r>
    <phoneticPr fontId="3"/>
  </si>
  <si>
    <r>
      <t>T</t>
    </r>
    <r>
      <rPr>
        <sz val="11"/>
        <rFont val="ＭＳ Ｐゴシック"/>
        <family val="3"/>
        <charset val="128"/>
      </rPr>
      <t>SG</t>
    </r>
    <phoneticPr fontId="3"/>
  </si>
  <si>
    <r>
      <t>T</t>
    </r>
    <r>
      <rPr>
        <sz val="11"/>
        <rFont val="ＭＳ Ｐゴシック"/>
        <family val="3"/>
        <charset val="128"/>
      </rPr>
      <t>MG</t>
    </r>
    <phoneticPr fontId="3"/>
  </si>
  <si>
    <r>
      <t>H</t>
    </r>
    <r>
      <rPr>
        <sz val="11"/>
        <rFont val="ＭＳ Ｐゴシック"/>
        <family val="3"/>
        <charset val="128"/>
      </rPr>
      <t>28</t>
    </r>
    <phoneticPr fontId="3"/>
  </si>
  <si>
    <r>
      <t>2</t>
    </r>
    <r>
      <rPr>
        <sz val="11"/>
        <rFont val="ＭＳ Ｐゴシック"/>
        <family val="3"/>
        <charset val="128"/>
      </rPr>
      <t>DG</t>
    </r>
    <phoneticPr fontId="3"/>
  </si>
  <si>
    <t>2KG</t>
    <phoneticPr fontId="3"/>
  </si>
  <si>
    <r>
      <t>2</t>
    </r>
    <r>
      <rPr>
        <sz val="11"/>
        <rFont val="ＭＳ Ｐゴシック"/>
        <family val="3"/>
        <charset val="128"/>
      </rPr>
      <t>PG</t>
    </r>
    <phoneticPr fontId="3"/>
  </si>
  <si>
    <r>
      <t>2</t>
    </r>
    <r>
      <rPr>
        <sz val="11"/>
        <rFont val="ＭＳ Ｐゴシック"/>
        <family val="3"/>
        <charset val="128"/>
      </rPr>
      <t>RG</t>
    </r>
    <phoneticPr fontId="3"/>
  </si>
  <si>
    <r>
      <t>2</t>
    </r>
    <r>
      <rPr>
        <sz val="11"/>
        <rFont val="ＭＳ Ｐゴシック"/>
        <family val="3"/>
        <charset val="128"/>
      </rPr>
      <t>TG</t>
    </r>
    <phoneticPr fontId="3"/>
  </si>
  <si>
    <r>
      <t>2</t>
    </r>
    <r>
      <rPr>
        <sz val="11"/>
        <rFont val="ＭＳ Ｐゴシック"/>
        <family val="3"/>
        <charset val="128"/>
      </rPr>
      <t>CG</t>
    </r>
    <phoneticPr fontId="3"/>
  </si>
  <si>
    <r>
      <t>2</t>
    </r>
    <r>
      <rPr>
        <sz val="11"/>
        <rFont val="ＭＳ Ｐゴシック"/>
        <family val="3"/>
        <charset val="128"/>
      </rPr>
      <t>JG</t>
    </r>
    <phoneticPr fontId="3"/>
  </si>
  <si>
    <r>
      <t>2</t>
    </r>
    <r>
      <rPr>
        <sz val="11"/>
        <rFont val="ＭＳ Ｐゴシック"/>
        <family val="3"/>
        <charset val="128"/>
      </rPr>
      <t>NG</t>
    </r>
    <phoneticPr fontId="3"/>
  </si>
  <si>
    <r>
      <t>2</t>
    </r>
    <r>
      <rPr>
        <sz val="11"/>
        <rFont val="ＭＳ Ｐゴシック"/>
        <family val="3"/>
        <charset val="128"/>
      </rPr>
      <t>QG</t>
    </r>
    <phoneticPr fontId="3"/>
  </si>
  <si>
    <t>2SG</t>
    <phoneticPr fontId="3"/>
  </si>
  <si>
    <t>2MG</t>
    <phoneticPr fontId="3"/>
  </si>
  <si>
    <r>
      <t>H</t>
    </r>
    <r>
      <rPr>
        <sz val="11"/>
        <rFont val="ＭＳ Ｐゴシック"/>
        <family val="3"/>
        <charset val="128"/>
      </rPr>
      <t>30</t>
    </r>
    <phoneticPr fontId="3"/>
  </si>
  <si>
    <r>
      <t>3</t>
    </r>
    <r>
      <rPr>
        <sz val="11"/>
        <rFont val="ＭＳ Ｐゴシック"/>
        <family val="3"/>
        <charset val="128"/>
      </rPr>
      <t>FE</t>
    </r>
    <phoneticPr fontId="3"/>
  </si>
  <si>
    <r>
      <t>3</t>
    </r>
    <r>
      <rPr>
        <sz val="11"/>
        <rFont val="ＭＳ Ｐゴシック"/>
        <family val="3"/>
        <charset val="128"/>
      </rPr>
      <t>EE</t>
    </r>
    <phoneticPr fontId="3"/>
  </si>
  <si>
    <r>
      <t>4</t>
    </r>
    <r>
      <rPr>
        <sz val="11"/>
        <rFont val="ＭＳ Ｐゴシック"/>
        <family val="3"/>
        <charset val="128"/>
      </rPr>
      <t>FE</t>
    </r>
    <phoneticPr fontId="3"/>
  </si>
  <si>
    <r>
      <t>4</t>
    </r>
    <r>
      <rPr>
        <sz val="11"/>
        <rFont val="ＭＳ Ｐゴシック"/>
        <family val="3"/>
        <charset val="128"/>
      </rPr>
      <t>EE</t>
    </r>
    <phoneticPr fontId="3"/>
  </si>
  <si>
    <r>
      <t>5</t>
    </r>
    <r>
      <rPr>
        <sz val="11"/>
        <rFont val="ＭＳ Ｐゴシック"/>
        <family val="3"/>
        <charset val="128"/>
      </rPr>
      <t>FE</t>
    </r>
    <phoneticPr fontId="3"/>
  </si>
  <si>
    <r>
      <t>5</t>
    </r>
    <r>
      <rPr>
        <sz val="11"/>
        <rFont val="ＭＳ Ｐゴシック"/>
        <family val="3"/>
        <charset val="128"/>
      </rPr>
      <t>EE</t>
    </r>
    <phoneticPr fontId="3"/>
  </si>
  <si>
    <r>
      <t>6</t>
    </r>
    <r>
      <rPr>
        <sz val="11"/>
        <rFont val="ＭＳ Ｐゴシック"/>
        <family val="3"/>
        <charset val="128"/>
      </rPr>
      <t>FE</t>
    </r>
    <phoneticPr fontId="3"/>
  </si>
  <si>
    <r>
      <t>6</t>
    </r>
    <r>
      <rPr>
        <sz val="11"/>
        <rFont val="ＭＳ Ｐゴシック"/>
        <family val="3"/>
        <charset val="128"/>
      </rPr>
      <t>EE</t>
    </r>
    <phoneticPr fontId="3"/>
  </si>
  <si>
    <r>
      <t>3</t>
    </r>
    <r>
      <rPr>
        <sz val="11"/>
        <rFont val="ＭＳ Ｐゴシック"/>
        <family val="3"/>
        <charset val="128"/>
      </rPr>
      <t>EF</t>
    </r>
    <phoneticPr fontId="3"/>
  </si>
  <si>
    <r>
      <t>4</t>
    </r>
    <r>
      <rPr>
        <sz val="11"/>
        <rFont val="ＭＳ Ｐゴシック"/>
        <family val="3"/>
        <charset val="128"/>
      </rPr>
      <t>FF</t>
    </r>
    <phoneticPr fontId="3"/>
  </si>
  <si>
    <r>
      <t>4</t>
    </r>
    <r>
      <rPr>
        <sz val="11"/>
        <rFont val="ＭＳ Ｐゴシック"/>
        <family val="3"/>
        <charset val="128"/>
      </rPr>
      <t>EF</t>
    </r>
    <phoneticPr fontId="3"/>
  </si>
  <si>
    <r>
      <t>5</t>
    </r>
    <r>
      <rPr>
        <sz val="11"/>
        <rFont val="ＭＳ Ｐゴシック"/>
        <family val="3"/>
        <charset val="128"/>
      </rPr>
      <t>FF</t>
    </r>
    <phoneticPr fontId="3"/>
  </si>
  <si>
    <r>
      <t>6</t>
    </r>
    <r>
      <rPr>
        <sz val="11"/>
        <rFont val="ＭＳ Ｐゴシック"/>
        <family val="3"/>
        <charset val="128"/>
      </rPr>
      <t>FF</t>
    </r>
    <phoneticPr fontId="3"/>
  </si>
  <si>
    <r>
      <t>6</t>
    </r>
    <r>
      <rPr>
        <sz val="11"/>
        <rFont val="ＭＳ Ｐゴシック"/>
        <family val="3"/>
        <charset val="128"/>
      </rPr>
      <t>EF</t>
    </r>
    <phoneticPr fontId="3"/>
  </si>
  <si>
    <r>
      <t>H2</t>
    </r>
    <r>
      <rPr>
        <sz val="11"/>
        <rFont val="ＭＳ Ｐゴシック"/>
        <family val="3"/>
        <charset val="128"/>
      </rPr>
      <t>8</t>
    </r>
    <phoneticPr fontId="3"/>
  </si>
  <si>
    <r>
      <t>2</t>
    </r>
    <r>
      <rPr>
        <sz val="11"/>
        <rFont val="ＭＳ Ｐゴシック"/>
        <family val="3"/>
        <charset val="128"/>
      </rPr>
      <t>FG</t>
    </r>
    <phoneticPr fontId="3"/>
  </si>
  <si>
    <r>
      <t>2</t>
    </r>
    <r>
      <rPr>
        <sz val="11"/>
        <rFont val="ＭＳ Ｐゴシック"/>
        <family val="3"/>
        <charset val="128"/>
      </rPr>
      <t>EG</t>
    </r>
    <phoneticPr fontId="3"/>
  </si>
  <si>
    <t>3HE</t>
    <phoneticPr fontId="3"/>
  </si>
  <si>
    <t>3GE</t>
    <phoneticPr fontId="3"/>
  </si>
  <si>
    <t>4HE</t>
    <phoneticPr fontId="3"/>
  </si>
  <si>
    <t>4GE</t>
    <phoneticPr fontId="3"/>
  </si>
  <si>
    <t>5HE</t>
    <phoneticPr fontId="3"/>
  </si>
  <si>
    <t>5GE</t>
    <phoneticPr fontId="3"/>
  </si>
  <si>
    <t>6HE</t>
    <phoneticPr fontId="3"/>
  </si>
  <si>
    <t>6GE</t>
    <phoneticPr fontId="3"/>
  </si>
  <si>
    <r>
      <t>3</t>
    </r>
    <r>
      <rPr>
        <sz val="11"/>
        <rFont val="ＭＳ Ｐゴシック"/>
        <family val="3"/>
        <charset val="128"/>
      </rPr>
      <t>HF</t>
    </r>
    <phoneticPr fontId="3"/>
  </si>
  <si>
    <r>
      <t>3</t>
    </r>
    <r>
      <rPr>
        <sz val="11"/>
        <rFont val="ＭＳ Ｐゴシック"/>
        <family val="3"/>
        <charset val="128"/>
      </rPr>
      <t>GF</t>
    </r>
    <phoneticPr fontId="3"/>
  </si>
  <si>
    <r>
      <t>4</t>
    </r>
    <r>
      <rPr>
        <sz val="11"/>
        <rFont val="ＭＳ Ｐゴシック"/>
        <family val="3"/>
        <charset val="128"/>
      </rPr>
      <t>HF</t>
    </r>
    <phoneticPr fontId="3"/>
  </si>
  <si>
    <r>
      <t>4</t>
    </r>
    <r>
      <rPr>
        <sz val="11"/>
        <rFont val="ＭＳ Ｐゴシック"/>
        <family val="3"/>
        <charset val="128"/>
      </rPr>
      <t>GF</t>
    </r>
    <phoneticPr fontId="3"/>
  </si>
  <si>
    <r>
      <t>5</t>
    </r>
    <r>
      <rPr>
        <sz val="11"/>
        <rFont val="ＭＳ Ｐゴシック"/>
        <family val="3"/>
        <charset val="128"/>
      </rPr>
      <t>HF</t>
    </r>
    <phoneticPr fontId="3"/>
  </si>
  <si>
    <r>
      <t>5</t>
    </r>
    <r>
      <rPr>
        <sz val="11"/>
        <rFont val="ＭＳ Ｐゴシック"/>
        <family val="3"/>
        <charset val="128"/>
      </rPr>
      <t>GF</t>
    </r>
    <phoneticPr fontId="3"/>
  </si>
  <si>
    <r>
      <t>6</t>
    </r>
    <r>
      <rPr>
        <sz val="11"/>
        <rFont val="ＭＳ Ｐゴシック"/>
        <family val="3"/>
        <charset val="128"/>
      </rPr>
      <t>HF</t>
    </r>
    <phoneticPr fontId="3"/>
  </si>
  <si>
    <r>
      <t>6</t>
    </r>
    <r>
      <rPr>
        <sz val="11"/>
        <rFont val="ＭＳ Ｐゴシック"/>
        <family val="3"/>
        <charset val="128"/>
      </rPr>
      <t>GF</t>
    </r>
    <phoneticPr fontId="3"/>
  </si>
  <si>
    <r>
      <t>2</t>
    </r>
    <r>
      <rPr>
        <sz val="11"/>
        <rFont val="ＭＳ Ｐゴシック"/>
        <family val="3"/>
        <charset val="128"/>
      </rPr>
      <t>HG</t>
    </r>
    <phoneticPr fontId="3"/>
  </si>
  <si>
    <r>
      <t>2</t>
    </r>
    <r>
      <rPr>
        <sz val="11"/>
        <rFont val="ＭＳ Ｐゴシック"/>
        <family val="3"/>
        <charset val="128"/>
      </rPr>
      <t>GG</t>
    </r>
    <phoneticPr fontId="3"/>
  </si>
  <si>
    <t>3BA</t>
    <phoneticPr fontId="3"/>
  </si>
  <si>
    <t>3AA</t>
    <phoneticPr fontId="3"/>
  </si>
  <si>
    <t>3LA</t>
    <phoneticPr fontId="3"/>
  </si>
  <si>
    <t>4BA</t>
    <phoneticPr fontId="3"/>
  </si>
  <si>
    <t>4AA</t>
    <phoneticPr fontId="3"/>
  </si>
  <si>
    <t>4LA</t>
    <phoneticPr fontId="3"/>
  </si>
  <si>
    <t>5BA</t>
    <phoneticPr fontId="3"/>
  </si>
  <si>
    <t>ガL2</t>
    <phoneticPr fontId="3"/>
  </si>
  <si>
    <t>5LA</t>
    <phoneticPr fontId="3"/>
  </si>
  <si>
    <t>6AA</t>
    <phoneticPr fontId="3"/>
  </si>
  <si>
    <r>
      <t>3</t>
    </r>
    <r>
      <rPr>
        <sz val="11"/>
        <rFont val="ＭＳ Ｐゴシック"/>
        <family val="3"/>
        <charset val="128"/>
      </rPr>
      <t>CA</t>
    </r>
    <phoneticPr fontId="3"/>
  </si>
  <si>
    <t>H28・30規制</t>
    <phoneticPr fontId="3"/>
  </si>
  <si>
    <r>
      <t>4</t>
    </r>
    <r>
      <rPr>
        <sz val="11"/>
        <rFont val="ＭＳ Ｐゴシック"/>
        <family val="3"/>
        <charset val="128"/>
      </rPr>
      <t>CA</t>
    </r>
    <phoneticPr fontId="3"/>
  </si>
  <si>
    <r>
      <t>5</t>
    </r>
    <r>
      <rPr>
        <sz val="11"/>
        <rFont val="ＭＳ Ｐゴシック"/>
        <family val="3"/>
        <charset val="128"/>
      </rPr>
      <t>MA</t>
    </r>
    <phoneticPr fontId="3"/>
  </si>
  <si>
    <r>
      <t>6</t>
    </r>
    <r>
      <rPr>
        <sz val="11"/>
        <rFont val="ＭＳ Ｐゴシック"/>
        <family val="3"/>
        <charset val="128"/>
      </rPr>
      <t>DA</t>
    </r>
    <phoneticPr fontId="3"/>
  </si>
  <si>
    <r>
      <t>H</t>
    </r>
    <r>
      <rPr>
        <sz val="11"/>
        <rFont val="ＭＳ Ｐゴシック"/>
        <family val="3"/>
        <charset val="128"/>
      </rPr>
      <t>30</t>
    </r>
    <phoneticPr fontId="3"/>
  </si>
  <si>
    <r>
      <t>4</t>
    </r>
    <r>
      <rPr>
        <sz val="11"/>
        <rFont val="ＭＳ Ｐゴシック"/>
        <family val="3"/>
        <charset val="128"/>
      </rPr>
      <t>FA</t>
    </r>
    <phoneticPr fontId="3"/>
  </si>
  <si>
    <r>
      <t>5</t>
    </r>
    <r>
      <rPr>
        <sz val="11"/>
        <rFont val="ＭＳ Ｐゴシック"/>
        <family val="3"/>
        <charset val="128"/>
      </rPr>
      <t>FA</t>
    </r>
    <phoneticPr fontId="3"/>
  </si>
  <si>
    <r>
      <t>5</t>
    </r>
    <r>
      <rPr>
        <sz val="11"/>
        <rFont val="ＭＳ Ｐゴシック"/>
        <family val="3"/>
        <charset val="128"/>
      </rPr>
      <t>EA</t>
    </r>
    <phoneticPr fontId="3"/>
  </si>
  <si>
    <r>
      <t>6</t>
    </r>
    <r>
      <rPr>
        <sz val="11"/>
        <rFont val="ＭＳ Ｐゴシック"/>
        <family val="3"/>
        <charset val="128"/>
      </rPr>
      <t>FA</t>
    </r>
    <phoneticPr fontId="3"/>
  </si>
  <si>
    <r>
      <t>6</t>
    </r>
    <r>
      <rPr>
        <sz val="11"/>
        <rFont val="ＭＳ Ｐゴシック"/>
        <family val="3"/>
        <charset val="128"/>
      </rPr>
      <t>EA</t>
    </r>
    <phoneticPr fontId="3"/>
  </si>
  <si>
    <t>H30</t>
    <phoneticPr fontId="3"/>
  </si>
  <si>
    <r>
      <t>5</t>
    </r>
    <r>
      <rPr>
        <sz val="11"/>
        <rFont val="ＭＳ Ｐゴシック"/>
        <family val="3"/>
        <charset val="128"/>
      </rPr>
      <t>HA</t>
    </r>
    <phoneticPr fontId="3"/>
  </si>
  <si>
    <r>
      <t>6</t>
    </r>
    <r>
      <rPr>
        <sz val="11"/>
        <rFont val="ＭＳ Ｐゴシック"/>
        <family val="3"/>
        <charset val="128"/>
      </rPr>
      <t>GA</t>
    </r>
    <phoneticPr fontId="3"/>
  </si>
  <si>
    <r>
      <t>(GVW)バス貨物1.7～</t>
    </r>
    <r>
      <rPr>
        <sz val="11"/>
        <rFont val="ＭＳ Ｐゴシック"/>
        <family val="3"/>
        <charset val="128"/>
      </rPr>
      <t>2.5t</t>
    </r>
    <r>
      <rPr>
        <sz val="11"/>
        <rFont val="ＭＳ Ｐゴシック"/>
        <family val="3"/>
        <charset val="128"/>
      </rPr>
      <t>(CNG)</t>
    </r>
    <rPh sb="7" eb="9">
      <t>カモツ</t>
    </rPh>
    <phoneticPr fontId="5"/>
  </si>
  <si>
    <r>
      <t>(GVW)バス貨物～1.7</t>
    </r>
    <r>
      <rPr>
        <sz val="11"/>
        <rFont val="ＭＳ Ｐゴシック"/>
        <family val="3"/>
        <charset val="128"/>
      </rPr>
      <t>t</t>
    </r>
    <r>
      <rPr>
        <sz val="11"/>
        <rFont val="ＭＳ Ｐゴシック"/>
        <family val="3"/>
        <charset val="128"/>
      </rPr>
      <t>(ガソリン・LPG)</t>
    </r>
    <rPh sb="7" eb="9">
      <t>カモツ</t>
    </rPh>
    <phoneticPr fontId="5"/>
  </si>
  <si>
    <r>
      <t>(GVW)バス貨物2.5～</t>
    </r>
    <r>
      <rPr>
        <sz val="11"/>
        <rFont val="ＭＳ Ｐゴシック"/>
        <family val="3"/>
        <charset val="128"/>
      </rPr>
      <t>3.5t</t>
    </r>
    <r>
      <rPr>
        <sz val="11"/>
        <rFont val="ＭＳ Ｐゴシック"/>
        <family val="3"/>
        <charset val="128"/>
      </rPr>
      <t>(ガソリン・LPG)</t>
    </r>
    <rPh sb="7" eb="9">
      <t>カモツ</t>
    </rPh>
    <phoneticPr fontId="5"/>
  </si>
  <si>
    <t>(GVW)バス貨物1.7～2.5t(ガソリン・LPG)</t>
    <rPh sb="7" eb="9">
      <t>カモツ</t>
    </rPh>
    <phoneticPr fontId="2"/>
  </si>
  <si>
    <t>貨2ガGE</t>
  </si>
  <si>
    <r>
      <t>(GVW)バス貨物1.7</t>
    </r>
    <r>
      <rPr>
        <sz val="11"/>
        <rFont val="ＭＳ Ｐゴシック"/>
        <family val="3"/>
        <charset val="128"/>
      </rPr>
      <t>～</t>
    </r>
    <r>
      <rPr>
        <sz val="11"/>
        <rFont val="ＭＳ Ｐゴシック"/>
        <family val="3"/>
        <charset val="128"/>
      </rPr>
      <t>2</t>
    </r>
    <r>
      <rPr>
        <sz val="11"/>
        <rFont val="ＭＳ Ｐゴシック"/>
        <family val="3"/>
        <charset val="128"/>
      </rPr>
      <t>.5t(ガソリン・LPG)</t>
    </r>
    <rPh sb="7" eb="9">
      <t>カモツ</t>
    </rPh>
    <phoneticPr fontId="2"/>
  </si>
  <si>
    <t>(GVW)乗用(軽油)</t>
    <rPh sb="5" eb="7">
      <t>ジョウヨウ</t>
    </rPh>
    <rPh sb="8" eb="10">
      <t>ケイユ</t>
    </rPh>
    <phoneticPr fontId="1"/>
  </si>
  <si>
    <t>乗0軽</t>
    <rPh sb="0" eb="1">
      <t>ジョウ</t>
    </rPh>
    <rPh sb="2" eb="3">
      <t>ケイ</t>
    </rPh>
    <phoneticPr fontId="1"/>
  </si>
  <si>
    <t>軽ポ</t>
    <rPh sb="0" eb="1">
      <t>ケイ</t>
    </rPh>
    <phoneticPr fontId="1"/>
  </si>
  <si>
    <t>(GVW)バス貨物1.7～2.5t(ガソリン・LPG)</t>
    <rPh sb="7" eb="9">
      <t>カモツ</t>
    </rPh>
    <phoneticPr fontId="5"/>
  </si>
  <si>
    <t>(GVW)バス貨物3.5t～(ガソリン・LPG)</t>
    <rPh sb="7" eb="9">
      <t>カモツ</t>
    </rPh>
    <phoneticPr fontId="1"/>
  </si>
  <si>
    <t>貨4ガ</t>
    <rPh sb="0" eb="1">
      <t>カ</t>
    </rPh>
    <phoneticPr fontId="1"/>
  </si>
  <si>
    <r>
      <rPr>
        <sz val="11"/>
        <rFont val="ＭＳ Ｐゴシック"/>
        <family val="3"/>
        <charset val="128"/>
      </rPr>
      <t>(GVW)</t>
    </r>
    <r>
      <rPr>
        <sz val="11"/>
        <rFont val="ＭＳ Ｐゴシック"/>
        <family val="3"/>
        <charset val="128"/>
      </rPr>
      <t>バス貨物2</t>
    </r>
    <r>
      <rPr>
        <sz val="11"/>
        <rFont val="ＭＳ Ｐゴシック"/>
        <family val="3"/>
        <charset val="128"/>
      </rPr>
      <t>.5～3.5t(軽油)</t>
    </r>
    <rPh sb="7" eb="9">
      <t>カモツ</t>
    </rPh>
    <rPh sb="18" eb="20">
      <t>ケイユ</t>
    </rPh>
    <phoneticPr fontId="1"/>
  </si>
  <si>
    <t>貨3軽</t>
    <rPh sb="0" eb="1">
      <t>カ</t>
    </rPh>
    <rPh sb="2" eb="3">
      <t>ケイ</t>
    </rPh>
    <phoneticPr fontId="1"/>
  </si>
  <si>
    <r>
      <t>(GVW)バス貨物～1.7</t>
    </r>
    <r>
      <rPr>
        <sz val="11"/>
        <rFont val="ＭＳ Ｐゴシック"/>
        <family val="3"/>
        <charset val="128"/>
      </rPr>
      <t>t</t>
    </r>
    <r>
      <rPr>
        <sz val="11"/>
        <rFont val="ＭＳ Ｐゴシック"/>
        <family val="3"/>
        <charset val="128"/>
      </rPr>
      <t>(CNG)</t>
    </r>
    <rPh sb="7" eb="9">
      <t>カモツ</t>
    </rPh>
    <phoneticPr fontId="5"/>
  </si>
  <si>
    <t>貨2ガZ</t>
  </si>
  <si>
    <t>(改)バス貨物3.5t～(軽油)</t>
    <rPh sb="5" eb="7">
      <t>カモツ</t>
    </rPh>
    <rPh sb="13" eb="15">
      <t>ケイユ</t>
    </rPh>
    <phoneticPr fontId="1"/>
  </si>
  <si>
    <r>
      <t>貨4</t>
    </r>
    <r>
      <rPr>
        <sz val="11"/>
        <rFont val="ＭＳ Ｐゴシック"/>
        <family val="3"/>
        <charset val="128"/>
      </rPr>
      <t>C</t>
    </r>
    <rPh sb="0" eb="1">
      <t>カ</t>
    </rPh>
    <phoneticPr fontId="1"/>
  </si>
  <si>
    <t>ガL1</t>
    <phoneticPr fontId="3"/>
  </si>
  <si>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適合車、ポスト新長期規制適合車、H28・30規制適合車、電気自動車、メタノール自動車、燃料電池自動車とする。</t>
    <rPh sb="41" eb="44">
      <t>ジドウシャ</t>
    </rPh>
    <rPh sb="112" eb="113">
      <t>シン</t>
    </rPh>
    <rPh sb="113" eb="115">
      <t>チョウキ</t>
    </rPh>
    <rPh sb="115" eb="117">
      <t>キセイ</t>
    </rPh>
    <rPh sb="117" eb="120">
      <t>テキゴウシャ</t>
    </rPh>
    <rPh sb="127" eb="129">
      <t>キセイ</t>
    </rPh>
    <rPh sb="129" eb="131">
      <t>テキゴウ</t>
    </rPh>
    <rPh sb="131" eb="132">
      <t>クルマ</t>
    </rPh>
    <phoneticPr fontId="3"/>
  </si>
  <si>
    <t>業　種　名</t>
    <phoneticPr fontId="3"/>
  </si>
  <si>
    <t>番　号</t>
    <phoneticPr fontId="3"/>
  </si>
  <si>
    <t>日本標準産業分類　中分類</t>
    <rPh sb="0" eb="2">
      <t>ニホン</t>
    </rPh>
    <rPh sb="2" eb="4">
      <t>ヒョウジュン</t>
    </rPh>
    <rPh sb="4" eb="6">
      <t>サンギョウ</t>
    </rPh>
    <rPh sb="6" eb="8">
      <t>ブンルイ</t>
    </rPh>
    <rPh sb="9" eb="10">
      <t>チュウ</t>
    </rPh>
    <rPh sb="10" eb="12">
      <t>ブンルイ</t>
    </rPh>
    <phoneticPr fontId="3"/>
  </si>
  <si>
    <t>農業</t>
    <rPh sb="0" eb="2">
      <t>ノウギョウ</t>
    </rPh>
    <phoneticPr fontId="3"/>
  </si>
  <si>
    <t>繊維・衣服等卸売業</t>
    <rPh sb="0" eb="2">
      <t>センイ</t>
    </rPh>
    <rPh sb="3" eb="5">
      <t>イフク</t>
    </rPh>
    <rPh sb="5" eb="6">
      <t>トウ</t>
    </rPh>
    <rPh sb="6" eb="9">
      <t>オロシウリギョウ</t>
    </rPh>
    <phoneticPr fontId="3"/>
  </si>
  <si>
    <t>林業</t>
    <rPh sb="0" eb="2">
      <t>リンギョウ</t>
    </rPh>
    <phoneticPr fontId="3"/>
  </si>
  <si>
    <t>飲食料品卸売業</t>
    <rPh sb="0" eb="1">
      <t>ノ</t>
    </rPh>
    <rPh sb="1" eb="4">
      <t>ショクリョウヒン</t>
    </rPh>
    <rPh sb="4" eb="7">
      <t>オロシウリギョウ</t>
    </rPh>
    <phoneticPr fontId="3"/>
  </si>
  <si>
    <t>漁業（水産養殖業を除く）</t>
    <rPh sb="0" eb="2">
      <t>ギョギョウ</t>
    </rPh>
    <rPh sb="3" eb="5">
      <t>スイサン</t>
    </rPh>
    <rPh sb="5" eb="7">
      <t>ヨウショク</t>
    </rPh>
    <rPh sb="7" eb="8">
      <t>ギョウ</t>
    </rPh>
    <rPh sb="9" eb="10">
      <t>ノゾ</t>
    </rPh>
    <phoneticPr fontId="3"/>
  </si>
  <si>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</si>
  <si>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水産養殖業</t>
    <rPh sb="0" eb="2">
      <t>スイサン</t>
    </rPh>
    <rPh sb="2" eb="5">
      <t>ヨウショクギョウ</t>
    </rPh>
    <phoneticPr fontId="3"/>
  </si>
  <si>
    <t>機械器具卸売業</t>
    <rPh sb="0" eb="2">
      <t>キカイ</t>
    </rPh>
    <rPh sb="2" eb="4">
      <t>キグ</t>
    </rPh>
    <rPh sb="4" eb="7">
      <t>オロシウリギョウ</t>
    </rPh>
    <phoneticPr fontId="3"/>
  </si>
  <si>
    <t>鉱業、採石業、砂利採取業</t>
    <rPh sb="0" eb="2">
      <t>コウギョウ</t>
    </rPh>
    <rPh sb="3" eb="5">
      <t>サイセキ</t>
    </rPh>
    <rPh sb="5" eb="6">
      <t>ギョウ</t>
    </rPh>
    <rPh sb="7" eb="9">
      <t>ジャリ</t>
    </rPh>
    <rPh sb="9" eb="12">
      <t>サイシュギョウ</t>
    </rPh>
    <phoneticPr fontId="3"/>
  </si>
  <si>
    <t>その他の卸売業</t>
    <rPh sb="2" eb="3">
      <t>タ</t>
    </rPh>
    <rPh sb="4" eb="7">
      <t>オロシウリギョウ</t>
    </rPh>
    <phoneticPr fontId="3"/>
  </si>
  <si>
    <t>総合工事業</t>
    <rPh sb="0" eb="2">
      <t>ソウゴウ</t>
    </rPh>
    <rPh sb="2" eb="4">
      <t>コウジ</t>
    </rPh>
    <rPh sb="4" eb="5">
      <t>ギョウ</t>
    </rPh>
    <phoneticPr fontId="3"/>
  </si>
  <si>
    <t>各種商品小売業</t>
    <rPh sb="0" eb="2">
      <t>カクシュ</t>
    </rPh>
    <rPh sb="2" eb="4">
      <t>ショウヒン</t>
    </rPh>
    <rPh sb="4" eb="7">
      <t>コウリギョウ</t>
    </rPh>
    <phoneticPr fontId="3"/>
  </si>
  <si>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3"/>
  </si>
  <si>
    <t>織物・衣服・身の回り品小売業</t>
    <rPh sb="0" eb="2">
      <t>オリモノ</t>
    </rPh>
    <rPh sb="3" eb="5">
      <t>イフク</t>
    </rPh>
    <rPh sb="6" eb="7">
      <t>ミ</t>
    </rPh>
    <rPh sb="8" eb="9">
      <t>マワ</t>
    </rPh>
    <rPh sb="10" eb="11">
      <t>ヒン</t>
    </rPh>
    <rPh sb="11" eb="14">
      <t>コウリギョウ</t>
    </rPh>
    <phoneticPr fontId="3"/>
  </si>
  <si>
    <t>設備工事業</t>
    <rPh sb="0" eb="2">
      <t>セツビ</t>
    </rPh>
    <rPh sb="2" eb="4">
      <t>コウジ</t>
    </rPh>
    <rPh sb="4" eb="5">
      <t>ギョウ</t>
    </rPh>
    <phoneticPr fontId="3"/>
  </si>
  <si>
    <t>飲食料品小売業</t>
    <rPh sb="0" eb="2">
      <t>インショク</t>
    </rPh>
    <rPh sb="2" eb="3">
      <t>リョウ</t>
    </rPh>
    <rPh sb="3" eb="4">
      <t>ヒン</t>
    </rPh>
    <rPh sb="4" eb="7">
      <t>コウリギョウ</t>
    </rPh>
    <phoneticPr fontId="3"/>
  </si>
  <si>
    <t>食料品製造業</t>
    <rPh sb="0" eb="3">
      <t>ショクリョウヒン</t>
    </rPh>
    <rPh sb="3" eb="6">
      <t>セイゾウギョウ</t>
    </rPh>
    <phoneticPr fontId="3"/>
  </si>
  <si>
    <t>機械器具小売業</t>
    <rPh sb="0" eb="2">
      <t>キカイ</t>
    </rPh>
    <rPh sb="2" eb="4">
      <t>キグ</t>
    </rPh>
    <rPh sb="4" eb="7">
      <t>コウリギョウ</t>
    </rPh>
    <phoneticPr fontId="3"/>
  </si>
  <si>
    <t>飲料・たばこ・飼料製造業</t>
    <rPh sb="0" eb="2">
      <t>インリョウ</t>
    </rPh>
    <rPh sb="7" eb="9">
      <t>シリョウ</t>
    </rPh>
    <rPh sb="9" eb="12">
      <t>セイゾウギョウ</t>
    </rPh>
    <phoneticPr fontId="3"/>
  </si>
  <si>
    <t>その他の小売業</t>
    <rPh sb="2" eb="3">
      <t>タ</t>
    </rPh>
    <rPh sb="4" eb="7">
      <t>コウリギョウ</t>
    </rPh>
    <phoneticPr fontId="3"/>
  </si>
  <si>
    <t>繊維工業</t>
    <rPh sb="0" eb="2">
      <t>センイ</t>
    </rPh>
    <rPh sb="2" eb="4">
      <t>コウギョウ</t>
    </rPh>
    <phoneticPr fontId="3"/>
  </si>
  <si>
    <t>無店舗小売業</t>
    <rPh sb="0" eb="3">
      <t>ムテンポ</t>
    </rPh>
    <rPh sb="3" eb="6">
      <t>コウリギョウ</t>
    </rPh>
    <phoneticPr fontId="3"/>
  </si>
  <si>
    <t>木材・木製品製造業（家具を除く）</t>
    <rPh sb="0" eb="2">
      <t>モクザイ</t>
    </rPh>
    <rPh sb="3" eb="6">
      <t>モクセイヒン</t>
    </rPh>
    <rPh sb="6" eb="9">
      <t>セイゾウギョウ</t>
    </rPh>
    <rPh sb="10" eb="12">
      <t>カグ</t>
    </rPh>
    <rPh sb="13" eb="14">
      <t>ノゾ</t>
    </rPh>
    <phoneticPr fontId="3"/>
  </si>
  <si>
    <t>銀行業</t>
    <rPh sb="0" eb="3">
      <t>ギンコウギョウ</t>
    </rPh>
    <phoneticPr fontId="3"/>
  </si>
  <si>
    <t>家具・装備品製造業</t>
    <rPh sb="0" eb="2">
      <t>カグ</t>
    </rPh>
    <rPh sb="3" eb="6">
      <t>ソウビヒン</t>
    </rPh>
    <rPh sb="6" eb="9">
      <t>セイゾウギョウ</t>
    </rPh>
    <phoneticPr fontId="3"/>
  </si>
  <si>
    <t>協同組織金融業</t>
    <rPh sb="0" eb="2">
      <t>キョウドウ</t>
    </rPh>
    <rPh sb="2" eb="4">
      <t>ソシキ</t>
    </rPh>
    <rPh sb="4" eb="7">
      <t>キンユウギョウ</t>
    </rPh>
    <phoneticPr fontId="3"/>
  </si>
  <si>
    <t>パルプ・紙・紙加工品製造業</t>
    <rPh sb="4" eb="5">
      <t>カミ</t>
    </rPh>
    <rPh sb="6" eb="7">
      <t>カミ</t>
    </rPh>
    <rPh sb="7" eb="10">
      <t>カコウヒン</t>
    </rPh>
    <rPh sb="10" eb="13">
      <t>セイゾウギョウ</t>
    </rPh>
    <phoneticPr fontId="3"/>
  </si>
  <si>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3"/>
  </si>
  <si>
    <t>印刷・同関連業</t>
    <rPh sb="0" eb="2">
      <t>インサツ</t>
    </rPh>
    <rPh sb="3" eb="4">
      <t>ドウ</t>
    </rPh>
    <rPh sb="4" eb="6">
      <t>カンレン</t>
    </rPh>
    <rPh sb="6" eb="7">
      <t>ギョウ</t>
    </rPh>
    <phoneticPr fontId="3"/>
  </si>
  <si>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3"/>
  </si>
  <si>
    <t>化学工業</t>
    <rPh sb="0" eb="2">
      <t>カガク</t>
    </rPh>
    <rPh sb="2" eb="4">
      <t>コウギョウ</t>
    </rPh>
    <phoneticPr fontId="3"/>
  </si>
  <si>
    <t>補助的金融業等</t>
    <rPh sb="0" eb="3">
      <t>ホジョテキ</t>
    </rPh>
    <rPh sb="3" eb="6">
      <t>キンユウギョウ</t>
    </rPh>
    <rPh sb="6" eb="7">
      <t>トウ</t>
    </rPh>
    <phoneticPr fontId="3"/>
  </si>
  <si>
    <t>石油製品・石炭製品製造業</t>
    <rPh sb="0" eb="2">
      <t>セキユ</t>
    </rPh>
    <rPh sb="2" eb="4">
      <t>セイヒン</t>
    </rPh>
    <rPh sb="5" eb="7">
      <t>セキタン</t>
    </rPh>
    <rPh sb="7" eb="9">
      <t>セイヒン</t>
    </rPh>
    <rPh sb="9" eb="12">
      <t>セイゾウギョウ</t>
    </rPh>
    <phoneticPr fontId="3"/>
  </si>
  <si>
    <t>保険業（保険媒介代理業、保険サービス業を含む）</t>
    <phoneticPr fontId="3"/>
  </si>
  <si>
    <t>プラスチック製品製造業（別掲を除く）</t>
    <rPh sb="6" eb="8">
      <t>セイヒン</t>
    </rPh>
    <rPh sb="8" eb="11">
      <t>セイゾウギョウ</t>
    </rPh>
    <rPh sb="12" eb="14">
      <t>ベッケイ</t>
    </rPh>
    <rPh sb="15" eb="16">
      <t>ノゾ</t>
    </rPh>
    <phoneticPr fontId="3"/>
  </si>
  <si>
    <t>不動産取引業</t>
  </si>
  <si>
    <t>ゴム製品製造業</t>
    <rPh sb="2" eb="4">
      <t>セイヒン</t>
    </rPh>
    <rPh sb="4" eb="7">
      <t>セイゾウギョウ</t>
    </rPh>
    <phoneticPr fontId="3"/>
  </si>
  <si>
    <t>不動産賃貸業・管理業</t>
  </si>
  <si>
    <t>なめし革・同製品・毛皮製造業</t>
    <rPh sb="3" eb="4">
      <t>カワ</t>
    </rPh>
    <rPh sb="5" eb="6">
      <t>ドウ</t>
    </rPh>
    <rPh sb="6" eb="8">
      <t>セイヒン</t>
    </rPh>
    <rPh sb="9" eb="11">
      <t>ケガワ</t>
    </rPh>
    <rPh sb="11" eb="14">
      <t>セイゾウギョウ</t>
    </rPh>
    <phoneticPr fontId="3"/>
  </si>
  <si>
    <t>物品賃貸業</t>
    <rPh sb="0" eb="2">
      <t>ブッピン</t>
    </rPh>
    <rPh sb="2" eb="5">
      <t>チンタイギョウ</t>
    </rPh>
    <phoneticPr fontId="3"/>
  </si>
  <si>
    <t>窯業・土石製品製造業</t>
    <rPh sb="0" eb="2">
      <t>ヨウギョウ</t>
    </rPh>
    <rPh sb="3" eb="5">
      <t>ドセキ</t>
    </rPh>
    <rPh sb="5" eb="7">
      <t>セイヒン</t>
    </rPh>
    <rPh sb="7" eb="10">
      <t>セイゾウギョウ</t>
    </rPh>
    <phoneticPr fontId="3"/>
  </si>
  <si>
    <t>学術・開発研究機関</t>
    <rPh sb="0" eb="2">
      <t>ガクジュツ</t>
    </rPh>
    <rPh sb="3" eb="5">
      <t>カイハツ</t>
    </rPh>
    <rPh sb="5" eb="7">
      <t>ケンキュウ</t>
    </rPh>
    <rPh sb="7" eb="9">
      <t>キカン</t>
    </rPh>
    <phoneticPr fontId="3"/>
  </si>
  <si>
    <t>鉄鋼業</t>
    <rPh sb="0" eb="2">
      <t>テッコウ</t>
    </rPh>
    <rPh sb="2" eb="3">
      <t>ギョウ</t>
    </rPh>
    <phoneticPr fontId="3"/>
  </si>
  <si>
    <t>専門サービス業（他に分類されないもの）</t>
    <rPh sb="0" eb="2">
      <t>センモン</t>
    </rPh>
    <rPh sb="6" eb="7">
      <t>ギョウ</t>
    </rPh>
    <rPh sb="8" eb="9">
      <t>ホカ</t>
    </rPh>
    <rPh sb="10" eb="12">
      <t>ブンルイ</t>
    </rPh>
    <phoneticPr fontId="3"/>
  </si>
  <si>
    <t>非鉄金属製造業</t>
    <rPh sb="0" eb="2">
      <t>ヒテツ</t>
    </rPh>
    <rPh sb="2" eb="4">
      <t>キンゾク</t>
    </rPh>
    <rPh sb="4" eb="7">
      <t>セイゾウギョウ</t>
    </rPh>
    <phoneticPr fontId="3"/>
  </si>
  <si>
    <t>広告業</t>
    <rPh sb="0" eb="2">
      <t>コウコク</t>
    </rPh>
    <rPh sb="2" eb="3">
      <t>ギョウ</t>
    </rPh>
    <phoneticPr fontId="3"/>
  </si>
  <si>
    <t>金属製品製造業</t>
    <rPh sb="0" eb="2">
      <t>キンゾク</t>
    </rPh>
    <rPh sb="2" eb="4">
      <t>セイヒン</t>
    </rPh>
    <rPh sb="4" eb="7">
      <t>セイゾウギョウ</t>
    </rPh>
    <phoneticPr fontId="3"/>
  </si>
  <si>
    <t>技術サービス業（他に分類されないもの）</t>
    <rPh sb="0" eb="2">
      <t>ギジュツ</t>
    </rPh>
    <rPh sb="6" eb="7">
      <t>ギョウ</t>
    </rPh>
    <rPh sb="8" eb="9">
      <t>ホカ</t>
    </rPh>
    <rPh sb="10" eb="12">
      <t>ブンルイ</t>
    </rPh>
    <phoneticPr fontId="3"/>
  </si>
  <si>
    <t>はん用機械器具製造業</t>
    <rPh sb="2" eb="3">
      <t>ヨウ</t>
    </rPh>
    <rPh sb="3" eb="5">
      <t>キカイ</t>
    </rPh>
    <rPh sb="5" eb="7">
      <t>キグ</t>
    </rPh>
    <rPh sb="7" eb="10">
      <t>セイゾウギョウ</t>
    </rPh>
    <phoneticPr fontId="3"/>
  </si>
  <si>
    <t>宿泊業</t>
    <rPh sb="0" eb="2">
      <t>シュクハク</t>
    </rPh>
    <rPh sb="2" eb="3">
      <t>ギョウ</t>
    </rPh>
    <phoneticPr fontId="3"/>
  </si>
  <si>
    <t>生産用機械器具製造業</t>
    <rPh sb="0" eb="2">
      <t>セイサン</t>
    </rPh>
    <rPh sb="2" eb="3">
      <t>ヨウ</t>
    </rPh>
    <rPh sb="3" eb="5">
      <t>キカイ</t>
    </rPh>
    <rPh sb="5" eb="7">
      <t>キグ</t>
    </rPh>
    <rPh sb="7" eb="10">
      <t>セイゾウギョウ</t>
    </rPh>
    <phoneticPr fontId="3"/>
  </si>
  <si>
    <t>飲食店</t>
    <rPh sb="0" eb="2">
      <t>インショク</t>
    </rPh>
    <rPh sb="2" eb="3">
      <t>テン</t>
    </rPh>
    <phoneticPr fontId="3"/>
  </si>
  <si>
    <t>業務用機械器具製造業</t>
    <rPh sb="0" eb="3">
      <t>ギョウムヨウ</t>
    </rPh>
    <rPh sb="3" eb="5">
      <t>キカイ</t>
    </rPh>
    <rPh sb="5" eb="7">
      <t>キグ</t>
    </rPh>
    <rPh sb="7" eb="10">
      <t>セイゾウギョウ</t>
    </rPh>
    <phoneticPr fontId="3"/>
  </si>
  <si>
    <t>持ち帰り・配達飲食サービス業</t>
    <rPh sb="0" eb="1">
      <t>モ</t>
    </rPh>
    <rPh sb="2" eb="3">
      <t>カエ</t>
    </rPh>
    <rPh sb="5" eb="7">
      <t>ハイタツ</t>
    </rPh>
    <rPh sb="7" eb="9">
      <t>インショク</t>
    </rPh>
    <rPh sb="13" eb="14">
      <t>ギョウ</t>
    </rPh>
    <phoneticPr fontId="3"/>
  </si>
  <si>
    <t>電子部品・デバイス・電子回路製造業</t>
    <rPh sb="0" eb="2">
      <t>デンシ</t>
    </rPh>
    <rPh sb="2" eb="4">
      <t>ブヒン</t>
    </rPh>
    <rPh sb="10" eb="12">
      <t>デンシ</t>
    </rPh>
    <rPh sb="12" eb="14">
      <t>カイロ</t>
    </rPh>
    <rPh sb="14" eb="17">
      <t>セイゾウギョウ</t>
    </rPh>
    <phoneticPr fontId="3"/>
  </si>
  <si>
    <t>洗濯・理容・美容・浴場業</t>
    <rPh sb="0" eb="2">
      <t>センタク</t>
    </rPh>
    <rPh sb="3" eb="5">
      <t>リヨウ</t>
    </rPh>
    <rPh sb="6" eb="8">
      <t>ビヨウ</t>
    </rPh>
    <rPh sb="9" eb="11">
      <t>ヨクジョウ</t>
    </rPh>
    <rPh sb="11" eb="12">
      <t>ギョウ</t>
    </rPh>
    <phoneticPr fontId="3"/>
  </si>
  <si>
    <t>電気機械器具製造業</t>
    <rPh sb="0" eb="2">
      <t>デンキ</t>
    </rPh>
    <rPh sb="2" eb="4">
      <t>キカイ</t>
    </rPh>
    <rPh sb="4" eb="6">
      <t>キグ</t>
    </rPh>
    <rPh sb="6" eb="9">
      <t>セイゾウギョウ</t>
    </rPh>
    <phoneticPr fontId="3"/>
  </si>
  <si>
    <t>その他の生活関連サービス業</t>
    <rPh sb="2" eb="3">
      <t>タ</t>
    </rPh>
    <rPh sb="4" eb="6">
      <t>セイカツ</t>
    </rPh>
    <rPh sb="6" eb="8">
      <t>カンレン</t>
    </rPh>
    <rPh sb="12" eb="13">
      <t>ギョウ</t>
    </rPh>
    <phoneticPr fontId="3"/>
  </si>
  <si>
    <t>情報通信機械器具製造業</t>
    <rPh sb="0" eb="2">
      <t>ジョウホウ</t>
    </rPh>
    <rPh sb="2" eb="4">
      <t>ツウシン</t>
    </rPh>
    <rPh sb="4" eb="6">
      <t>キカイ</t>
    </rPh>
    <rPh sb="6" eb="8">
      <t>キグ</t>
    </rPh>
    <rPh sb="8" eb="11">
      <t>セイゾウギョウ</t>
    </rPh>
    <phoneticPr fontId="3"/>
  </si>
  <si>
    <t>娯楽業</t>
    <rPh sb="0" eb="3">
      <t>ゴラクギョウ</t>
    </rPh>
    <phoneticPr fontId="3"/>
  </si>
  <si>
    <t>輸送用機械器具製造業</t>
    <rPh sb="0" eb="3">
      <t>ユソウヨウ</t>
    </rPh>
    <rPh sb="3" eb="5">
      <t>キカイ</t>
    </rPh>
    <rPh sb="5" eb="7">
      <t>キグ</t>
    </rPh>
    <rPh sb="7" eb="10">
      <t>セイゾウギョウ</t>
    </rPh>
    <phoneticPr fontId="3"/>
  </si>
  <si>
    <t>学校教育</t>
    <rPh sb="0" eb="2">
      <t>ガッコウ</t>
    </rPh>
    <rPh sb="2" eb="4">
      <t>キョウイク</t>
    </rPh>
    <phoneticPr fontId="3"/>
  </si>
  <si>
    <t>その他の製造業</t>
    <rPh sb="2" eb="3">
      <t>タ</t>
    </rPh>
    <rPh sb="4" eb="7">
      <t>セイゾウギョウ</t>
    </rPh>
    <phoneticPr fontId="3"/>
  </si>
  <si>
    <t>その他の教育、学習支援業</t>
    <rPh sb="2" eb="3">
      <t>タ</t>
    </rPh>
    <rPh sb="4" eb="6">
      <t>キョウイク</t>
    </rPh>
    <rPh sb="7" eb="9">
      <t>ガクシュウ</t>
    </rPh>
    <rPh sb="9" eb="11">
      <t>シエン</t>
    </rPh>
    <rPh sb="11" eb="12">
      <t>ギョウ</t>
    </rPh>
    <phoneticPr fontId="3"/>
  </si>
  <si>
    <t>電気業</t>
    <rPh sb="0" eb="2">
      <t>デンキ</t>
    </rPh>
    <rPh sb="2" eb="3">
      <t>ギョウ</t>
    </rPh>
    <phoneticPr fontId="3"/>
  </si>
  <si>
    <t>医療業</t>
    <rPh sb="0" eb="2">
      <t>イリョウ</t>
    </rPh>
    <rPh sb="2" eb="3">
      <t>ギョウ</t>
    </rPh>
    <phoneticPr fontId="3"/>
  </si>
  <si>
    <t>ガス業</t>
    <rPh sb="2" eb="3">
      <t>ギョウ</t>
    </rPh>
    <phoneticPr fontId="3"/>
  </si>
  <si>
    <t>保健衛生</t>
    <rPh sb="0" eb="2">
      <t>ホケン</t>
    </rPh>
    <rPh sb="2" eb="4">
      <t>エイセイ</t>
    </rPh>
    <phoneticPr fontId="3"/>
  </si>
  <si>
    <t>熱供給業</t>
    <rPh sb="0" eb="1">
      <t>ネツ</t>
    </rPh>
    <rPh sb="1" eb="3">
      <t>キョウキュウ</t>
    </rPh>
    <rPh sb="3" eb="4">
      <t>ギョウ</t>
    </rPh>
    <phoneticPr fontId="3"/>
  </si>
  <si>
    <t>社会保険・社会福祉・介護事業</t>
    <rPh sb="0" eb="2">
      <t>シャカイ</t>
    </rPh>
    <rPh sb="2" eb="4">
      <t>ホケン</t>
    </rPh>
    <rPh sb="5" eb="7">
      <t>シャカイ</t>
    </rPh>
    <rPh sb="7" eb="9">
      <t>フクシ</t>
    </rPh>
    <rPh sb="10" eb="12">
      <t>カイゴ</t>
    </rPh>
    <rPh sb="12" eb="14">
      <t>ジギョウ</t>
    </rPh>
    <phoneticPr fontId="3"/>
  </si>
  <si>
    <t>水道業</t>
    <rPh sb="0" eb="3">
      <t>スイドウギョウ</t>
    </rPh>
    <phoneticPr fontId="3"/>
  </si>
  <si>
    <t>郵便局</t>
    <rPh sb="0" eb="3">
      <t>ユウビンキョク</t>
    </rPh>
    <phoneticPr fontId="3"/>
  </si>
  <si>
    <t>通信業</t>
    <rPh sb="0" eb="3">
      <t>ツウシンギョウ</t>
    </rPh>
    <phoneticPr fontId="3"/>
  </si>
  <si>
    <t>協同組合（他に分類されないもの）</t>
    <rPh sb="0" eb="2">
      <t>キョウドウ</t>
    </rPh>
    <rPh sb="2" eb="4">
      <t>クミアイ</t>
    </rPh>
    <rPh sb="5" eb="6">
      <t>ホカ</t>
    </rPh>
    <rPh sb="7" eb="9">
      <t>ブンルイ</t>
    </rPh>
    <phoneticPr fontId="3"/>
  </si>
  <si>
    <t>放送業</t>
    <rPh sb="0" eb="3">
      <t>ホウソウギョウ</t>
    </rPh>
    <phoneticPr fontId="3"/>
  </si>
  <si>
    <t>廃棄物処理業</t>
    <rPh sb="0" eb="3">
      <t>ハイキブツ</t>
    </rPh>
    <rPh sb="3" eb="5">
      <t>ショリ</t>
    </rPh>
    <rPh sb="5" eb="6">
      <t>ギョウ</t>
    </rPh>
    <phoneticPr fontId="3"/>
  </si>
  <si>
    <t>情報サービス業</t>
    <rPh sb="0" eb="2">
      <t>ジョウホウ</t>
    </rPh>
    <rPh sb="6" eb="7">
      <t>ギョウ</t>
    </rPh>
    <phoneticPr fontId="3"/>
  </si>
  <si>
    <t>自動車整備業</t>
    <rPh sb="0" eb="3">
      <t>ジドウシャ</t>
    </rPh>
    <rPh sb="3" eb="5">
      <t>セイビ</t>
    </rPh>
    <rPh sb="5" eb="6">
      <t>ギョウ</t>
    </rPh>
    <phoneticPr fontId="3"/>
  </si>
  <si>
    <t>インターネット附随サービス業</t>
    <rPh sb="7" eb="9">
      <t>フズイ</t>
    </rPh>
    <rPh sb="13" eb="14">
      <t>ギョウ</t>
    </rPh>
    <phoneticPr fontId="3"/>
  </si>
  <si>
    <t>機械等修理業（別掲を除く）</t>
    <rPh sb="0" eb="3">
      <t>キカイトウ</t>
    </rPh>
    <rPh sb="3" eb="5">
      <t>シュウリ</t>
    </rPh>
    <rPh sb="5" eb="6">
      <t>ギョウ</t>
    </rPh>
    <rPh sb="7" eb="9">
      <t>ベッケイ</t>
    </rPh>
    <rPh sb="10" eb="11">
      <t>ノゾ</t>
    </rPh>
    <phoneticPr fontId="3"/>
  </si>
  <si>
    <t>映像・音声・文字情報制作業</t>
    <rPh sb="0" eb="2">
      <t>エイゾウ</t>
    </rPh>
    <rPh sb="3" eb="5">
      <t>オンセイ</t>
    </rPh>
    <rPh sb="6" eb="8">
      <t>モジ</t>
    </rPh>
    <rPh sb="8" eb="10">
      <t>ジョウホウ</t>
    </rPh>
    <rPh sb="10" eb="11">
      <t>セイサク</t>
    </rPh>
    <rPh sb="11" eb="13">
      <t>サギョウ</t>
    </rPh>
    <phoneticPr fontId="3"/>
  </si>
  <si>
    <t>職業紹介・労働者派遣業</t>
    <rPh sb="0" eb="2">
      <t>ショクギョウ</t>
    </rPh>
    <rPh sb="2" eb="4">
      <t>ショウカイ</t>
    </rPh>
    <rPh sb="5" eb="8">
      <t>ロウドウシャ</t>
    </rPh>
    <rPh sb="8" eb="10">
      <t>ハケン</t>
    </rPh>
    <rPh sb="10" eb="11">
      <t>ギョウ</t>
    </rPh>
    <phoneticPr fontId="3"/>
  </si>
  <si>
    <t>鉄道業</t>
    <rPh sb="0" eb="3">
      <t>テツドウギョウ</t>
    </rPh>
    <phoneticPr fontId="3"/>
  </si>
  <si>
    <t>その他の事業サービス業</t>
    <rPh sb="2" eb="3">
      <t>タ</t>
    </rPh>
    <rPh sb="4" eb="6">
      <t>ジギョウ</t>
    </rPh>
    <rPh sb="10" eb="11">
      <t>ギョウ</t>
    </rPh>
    <phoneticPr fontId="3"/>
  </si>
  <si>
    <t>道路旅客運送業</t>
    <rPh sb="0" eb="2">
      <t>ドウロ</t>
    </rPh>
    <rPh sb="2" eb="4">
      <t>リョカク</t>
    </rPh>
    <rPh sb="4" eb="7">
      <t>ウンソウギョウ</t>
    </rPh>
    <phoneticPr fontId="3"/>
  </si>
  <si>
    <t>政治・経済・文化団体</t>
    <rPh sb="0" eb="2">
      <t>セイジ</t>
    </rPh>
    <rPh sb="3" eb="5">
      <t>ケイザイ</t>
    </rPh>
    <rPh sb="6" eb="8">
      <t>ブンカ</t>
    </rPh>
    <rPh sb="8" eb="10">
      <t>ダンタイ</t>
    </rPh>
    <phoneticPr fontId="3"/>
  </si>
  <si>
    <t>道路貨物運送業</t>
    <rPh sb="0" eb="2">
      <t>ドウロ</t>
    </rPh>
    <rPh sb="2" eb="4">
      <t>カモツ</t>
    </rPh>
    <rPh sb="4" eb="7">
      <t>ウンソウギョウ</t>
    </rPh>
    <phoneticPr fontId="3"/>
  </si>
  <si>
    <t>宗教</t>
    <rPh sb="0" eb="2">
      <t>シュウキョウ</t>
    </rPh>
    <phoneticPr fontId="3"/>
  </si>
  <si>
    <t>水運業</t>
    <rPh sb="0" eb="2">
      <t>スイウン</t>
    </rPh>
    <rPh sb="2" eb="3">
      <t>ギョウ</t>
    </rPh>
    <phoneticPr fontId="3"/>
  </si>
  <si>
    <t>その他のサービス業</t>
    <rPh sb="2" eb="3">
      <t>タ</t>
    </rPh>
    <rPh sb="8" eb="9">
      <t>ギョウ</t>
    </rPh>
    <phoneticPr fontId="3"/>
  </si>
  <si>
    <t>航空運輸業</t>
    <rPh sb="0" eb="2">
      <t>コウクウ</t>
    </rPh>
    <rPh sb="2" eb="5">
      <t>ウンユギョウ</t>
    </rPh>
    <phoneticPr fontId="3"/>
  </si>
  <si>
    <t>外国公務</t>
    <rPh sb="0" eb="2">
      <t>ガイコク</t>
    </rPh>
    <rPh sb="2" eb="4">
      <t>コウム</t>
    </rPh>
    <phoneticPr fontId="3"/>
  </si>
  <si>
    <t>倉庫業</t>
    <rPh sb="0" eb="2">
      <t>ソウコ</t>
    </rPh>
    <rPh sb="2" eb="3">
      <t>ギョウ</t>
    </rPh>
    <phoneticPr fontId="3"/>
  </si>
  <si>
    <t>国家公務</t>
    <rPh sb="0" eb="2">
      <t>コッカ</t>
    </rPh>
    <rPh sb="2" eb="4">
      <t>コウム</t>
    </rPh>
    <phoneticPr fontId="3"/>
  </si>
  <si>
    <t>運輸に附帯するサービス業</t>
    <rPh sb="0" eb="2">
      <t>ウンユ</t>
    </rPh>
    <rPh sb="3" eb="5">
      <t>フタイ</t>
    </rPh>
    <rPh sb="11" eb="12">
      <t>ギョウ</t>
    </rPh>
    <phoneticPr fontId="3"/>
  </si>
  <si>
    <t>地方公務</t>
    <rPh sb="0" eb="2">
      <t>チホウ</t>
    </rPh>
    <rPh sb="2" eb="4">
      <t>コウム</t>
    </rPh>
    <phoneticPr fontId="3"/>
  </si>
  <si>
    <t>郵便業（信書便事業を含む）</t>
    <rPh sb="0" eb="2">
      <t>ユウビン</t>
    </rPh>
    <rPh sb="2" eb="3">
      <t>ギョウ</t>
    </rPh>
    <rPh sb="4" eb="6">
      <t>シンショ</t>
    </rPh>
    <rPh sb="6" eb="7">
      <t>ビン</t>
    </rPh>
    <rPh sb="7" eb="9">
      <t>ジギョウ</t>
    </rPh>
    <rPh sb="10" eb="11">
      <t>フク</t>
    </rPh>
    <phoneticPr fontId="3"/>
  </si>
  <si>
    <t>分類不能の産業</t>
    <rPh sb="0" eb="2">
      <t>ブンルイ</t>
    </rPh>
    <rPh sb="2" eb="4">
      <t>フノウ</t>
    </rPh>
    <rPh sb="5" eb="7">
      <t>サンギョウ</t>
    </rPh>
    <phoneticPr fontId="3"/>
  </si>
  <si>
    <t>各種商品卸売業</t>
    <rPh sb="0" eb="2">
      <t>カクシュ</t>
    </rPh>
    <rPh sb="2" eb="4">
      <t>ショウヒン</t>
    </rPh>
    <rPh sb="4" eb="7">
      <t>オロシウリギョウ</t>
    </rPh>
    <phoneticPr fontId="3"/>
  </si>
  <si>
    <t>保険業（保険媒介代理業、保険サービス業を含む）</t>
  </si>
  <si>
    <t>令和</t>
    <rPh sb="0" eb="1">
      <t>レイ</t>
    </rPh>
    <rPh sb="1" eb="2">
      <t>ワ</t>
    </rPh>
    <phoneticPr fontId="3"/>
  </si>
  <si>
    <t>元号　　R:令和
H:平成
S:昭和</t>
    <rPh sb="0" eb="2">
      <t>ゲンゴウ</t>
    </rPh>
    <rPh sb="6" eb="7">
      <t>レイ</t>
    </rPh>
    <rPh sb="7" eb="8">
      <t>ワ</t>
    </rPh>
    <rPh sb="11" eb="13">
      <t>ヘイセイ</t>
    </rPh>
    <rPh sb="16" eb="18">
      <t>ショウワ</t>
    </rPh>
    <phoneticPr fontId="3"/>
  </si>
  <si>
    <t>R</t>
    <phoneticPr fontId="3"/>
  </si>
  <si>
    <t>（目標年度：令和</t>
    <rPh sb="1" eb="3">
      <t>モクヒョウ</t>
    </rPh>
    <rPh sb="3" eb="5">
      <t>ネンド</t>
    </rPh>
    <rPh sb="6" eb="8">
      <t>レイワ</t>
    </rPh>
    <phoneticPr fontId="3"/>
  </si>
  <si>
    <t>年度）</t>
    <phoneticPr fontId="3"/>
  </si>
  <si>
    <t>フリガナ</t>
    <phoneticPr fontId="3"/>
  </si>
  <si>
    <t>住　所</t>
    <rPh sb="0" eb="3">
      <t>ジュウショ</t>
    </rPh>
    <phoneticPr fontId="3"/>
  </si>
  <si>
    <t>氏名又は名称</t>
    <rPh sb="0" eb="2">
      <t>シメイ</t>
    </rPh>
    <rPh sb="2" eb="3">
      <t>マタ</t>
    </rPh>
    <rPh sb="4" eb="6">
      <t>メイショウ</t>
    </rPh>
    <phoneticPr fontId="3"/>
  </si>
  <si>
    <t>代表者役職名　氏名</t>
    <rPh sb="0" eb="3">
      <t>ダイヒョウシャ</t>
    </rPh>
    <rPh sb="3" eb="6">
      <t>ヤクショクメイ</t>
    </rPh>
    <rPh sb="7" eb="9">
      <t>シメイ</t>
    </rPh>
    <phoneticPr fontId="3"/>
  </si>
  <si>
    <t xml:space="preserve">  所　属</t>
    <rPh sb="2" eb="3">
      <t>ショ</t>
    </rPh>
    <rPh sb="4" eb="5">
      <t>ゾク</t>
    </rPh>
    <phoneticPr fontId="3"/>
  </si>
  <si>
    <t xml:space="preserve">  氏　名</t>
    <rPh sb="2" eb="3">
      <t>シ</t>
    </rPh>
    <rPh sb="4" eb="5">
      <t>ナ</t>
    </rPh>
    <phoneticPr fontId="3"/>
  </si>
  <si>
    <t xml:space="preserve">  電　話</t>
    <rPh sb="2" eb="5">
      <t>デンワ</t>
    </rPh>
    <phoneticPr fontId="3"/>
  </si>
  <si>
    <t>様</t>
    <rPh sb="0" eb="1">
      <t>サマ</t>
    </rPh>
    <phoneticPr fontId="3"/>
  </si>
  <si>
    <t>※の欄には記載しないこと。</t>
    <rPh sb="2" eb="3">
      <t>ラン</t>
    </rPh>
    <rPh sb="5" eb="7">
      <t>キサイ</t>
    </rPh>
    <phoneticPr fontId="3"/>
  </si>
  <si>
    <r>
      <t xml:space="preserve">他
</t>
    </r>
    <r>
      <rPr>
        <sz val="10"/>
        <rFont val="ＭＳ Ｐゴシック"/>
        <family val="3"/>
        <charset val="128"/>
      </rPr>
      <t>(低公害車以外）</t>
    </r>
    <rPh sb="3" eb="7">
      <t>テイコウガイシャ</t>
    </rPh>
    <rPh sb="7" eb="9">
      <t>イガイ</t>
    </rPh>
    <phoneticPr fontId="3"/>
  </si>
  <si>
    <t>整理番号</t>
    <rPh sb="0" eb="2">
      <t>セイリ</t>
    </rPh>
    <rPh sb="2" eb="4">
      <t>バンゴウ</t>
    </rPh>
    <phoneticPr fontId="3"/>
  </si>
  <si>
    <t>セルの右上にカーソルを近づけると注意書きを読むことができます。</t>
    <rPh sb="3" eb="5">
      <t>ミギウエ</t>
    </rPh>
    <phoneticPr fontId="3"/>
  </si>
  <si>
    <t>　　　千葉　５００</t>
    <rPh sb="3" eb="5">
      <t>チバ</t>
    </rPh>
    <phoneticPr fontId="3"/>
  </si>
  <si>
    <t>　　　さ　２３－４５</t>
    <phoneticPr fontId="3"/>
  </si>
  <si>
    <t>B-062</t>
  </si>
  <si>
    <t>B-195</t>
  </si>
  <si>
    <t>A-049</t>
  </si>
  <si>
    <t>B-123</t>
  </si>
  <si>
    <t>A-111</t>
  </si>
  <si>
    <t>A-163</t>
  </si>
  <si>
    <t>A-066</t>
  </si>
  <si>
    <t>A-129</t>
  </si>
  <si>
    <t>A-121</t>
  </si>
  <si>
    <t>A-193</t>
  </si>
  <si>
    <t>A-217</t>
  </si>
  <si>
    <t>A-144</t>
  </si>
  <si>
    <t>B-100</t>
  </si>
  <si>
    <t>A-009</t>
  </si>
  <si>
    <t>A-158</t>
  </si>
  <si>
    <t>A-071</t>
  </si>
  <si>
    <t>A-107</t>
  </si>
  <si>
    <t>B-022</t>
  </si>
  <si>
    <t>A-153</t>
  </si>
  <si>
    <t>A-018</t>
  </si>
  <si>
    <t>B-168</t>
  </si>
  <si>
    <t>B-106</t>
  </si>
  <si>
    <t>B-199</t>
  </si>
  <si>
    <t>A-226</t>
  </si>
  <si>
    <t>A-149</t>
  </si>
  <si>
    <t>A-125</t>
  </si>
  <si>
    <t>A-092</t>
  </si>
  <si>
    <t>A-202</t>
  </si>
  <si>
    <t>A-052</t>
  </si>
  <si>
    <t>B-230</t>
  </si>
  <si>
    <t>A-108</t>
  </si>
  <si>
    <t>B-041</t>
  </si>
  <si>
    <t>A-222</t>
  </si>
  <si>
    <t>B-222</t>
  </si>
  <si>
    <t>A-064</t>
  </si>
  <si>
    <t>A-098</t>
  </si>
  <si>
    <t>A-215</t>
  </si>
  <si>
    <t>A-043</t>
  </si>
  <si>
    <t>A-040</t>
  </si>
  <si>
    <t>B-017</t>
  </si>
  <si>
    <t>A-169</t>
  </si>
  <si>
    <t>A-218</t>
  </si>
  <si>
    <t>B-249</t>
  </si>
  <si>
    <t>A-150</t>
  </si>
  <si>
    <t>B-011</t>
  </si>
  <si>
    <t>A-171</t>
  </si>
  <si>
    <t>A-094</t>
  </si>
  <si>
    <t>A-152</t>
  </si>
  <si>
    <t>B-231</t>
  </si>
  <si>
    <t>A-131</t>
  </si>
  <si>
    <t>A-077</t>
  </si>
  <si>
    <t>A-004</t>
  </si>
  <si>
    <t>B-051</t>
  </si>
  <si>
    <t>A-051</t>
  </si>
  <si>
    <t>A-280</t>
  </si>
  <si>
    <t>A-031</t>
  </si>
  <si>
    <t>A-095</t>
  </si>
  <si>
    <t>A-013</t>
  </si>
  <si>
    <t>A-103</t>
  </si>
  <si>
    <t>A-142</t>
  </si>
  <si>
    <t>A-024</t>
  </si>
  <si>
    <t>A-086</t>
  </si>
  <si>
    <t>A-203</t>
  </si>
  <si>
    <t>A-114</t>
  </si>
  <si>
    <t>B-178</t>
  </si>
  <si>
    <t>A-096</t>
  </si>
  <si>
    <t>A-134</t>
  </si>
  <si>
    <t>A-214</t>
  </si>
  <si>
    <t>A-199</t>
  </si>
  <si>
    <t>B-234</t>
  </si>
  <si>
    <t>B-107</t>
  </si>
  <si>
    <t>B-206</t>
  </si>
  <si>
    <t>B-014</t>
  </si>
  <si>
    <t>B-275</t>
  </si>
  <si>
    <t>B-127</t>
  </si>
  <si>
    <t>A-182</t>
  </si>
  <si>
    <t>A-014</t>
  </si>
  <si>
    <t>A-072</t>
  </si>
  <si>
    <t>A-200</t>
  </si>
  <si>
    <t>A-174</t>
  </si>
  <si>
    <t>B-097</t>
  </si>
  <si>
    <t>A-048</t>
  </si>
  <si>
    <t>B-192</t>
  </si>
  <si>
    <t>A-239</t>
  </si>
  <si>
    <t>A-145</t>
  </si>
  <si>
    <t>B-066</t>
  </si>
  <si>
    <t>B-274</t>
  </si>
  <si>
    <t>A-120</t>
  </si>
  <si>
    <t>B-044</t>
  </si>
  <si>
    <t>B-102</t>
  </si>
  <si>
    <t>A-127</t>
  </si>
  <si>
    <t>A-133</t>
  </si>
  <si>
    <t>A-113</t>
  </si>
  <si>
    <t>A-005</t>
  </si>
  <si>
    <t>B-268</t>
  </si>
  <si>
    <t>A-234</t>
  </si>
  <si>
    <t>A-063</t>
  </si>
  <si>
    <t>A-241</t>
  </si>
  <si>
    <t>A-265</t>
  </si>
  <si>
    <t>A-073</t>
  </si>
  <si>
    <t>B-207</t>
  </si>
  <si>
    <t>B-103</t>
  </si>
  <si>
    <t>A-206</t>
  </si>
  <si>
    <t>B-232</t>
  </si>
  <si>
    <t>B-181</t>
  </si>
  <si>
    <t>B-090</t>
  </si>
  <si>
    <t>A-208</t>
  </si>
  <si>
    <t>B-186</t>
  </si>
  <si>
    <t>B-163</t>
  </si>
  <si>
    <t>A-243</t>
  </si>
  <si>
    <t>B-262</t>
  </si>
  <si>
    <t>B-078</t>
  </si>
  <si>
    <t>A-257</t>
  </si>
  <si>
    <t>B-235</t>
  </si>
  <si>
    <t>A-238</t>
  </si>
  <si>
    <t>A-178</t>
  </si>
  <si>
    <t>B-039</t>
  </si>
  <si>
    <t>B-161</t>
  </si>
  <si>
    <t>B-138</t>
  </si>
  <si>
    <t>B-125</t>
  </si>
  <si>
    <t>A-205</t>
  </si>
  <si>
    <t>B-108</t>
  </si>
  <si>
    <t>B-070</t>
  </si>
  <si>
    <t>B-091</t>
  </si>
  <si>
    <t>A-015</t>
  </si>
  <si>
    <t>B-052</t>
  </si>
  <si>
    <t>B-004</t>
  </si>
  <si>
    <t>B-089</t>
  </si>
  <si>
    <t>B-133</t>
  </si>
  <si>
    <t>A-189</t>
  </si>
  <si>
    <t>B-156</t>
  </si>
  <si>
    <t>A-242</t>
  </si>
  <si>
    <t>B-225</t>
  </si>
  <si>
    <t>B-260</t>
  </si>
  <si>
    <t>A-258</t>
  </si>
  <si>
    <t>B-264</t>
  </si>
  <si>
    <t>B-175</t>
  </si>
  <si>
    <t>A-186</t>
  </si>
  <si>
    <t>A-020</t>
  </si>
  <si>
    <t>A-097</t>
  </si>
  <si>
    <t>A-148</t>
  </si>
  <si>
    <t>A-157</t>
  </si>
  <si>
    <t>A-179</t>
  </si>
  <si>
    <t>A-229</t>
  </si>
  <si>
    <t>A-168</t>
  </si>
  <si>
    <t>A-029</t>
  </si>
  <si>
    <t>B-143</t>
  </si>
  <si>
    <t>B-079</t>
  </si>
  <si>
    <t>A-104</t>
  </si>
  <si>
    <t>B-111</t>
  </si>
  <si>
    <t>A-225</t>
  </si>
  <si>
    <t>B-152</t>
  </si>
  <si>
    <t>A-183</t>
  </si>
  <si>
    <t>A-002</t>
  </si>
  <si>
    <t>B-109</t>
  </si>
  <si>
    <t>A-130</t>
  </si>
  <si>
    <t>A-232</t>
  </si>
  <si>
    <t>B-185</t>
  </si>
  <si>
    <t>A-264</t>
  </si>
  <si>
    <t>A-281</t>
  </si>
  <si>
    <t>B-203</t>
  </si>
  <si>
    <t>B-018</t>
  </si>
  <si>
    <t>A-035</t>
  </si>
  <si>
    <t>A-137</t>
  </si>
  <si>
    <t>A-209</t>
  </si>
  <si>
    <t>B-069</t>
  </si>
  <si>
    <t>B-261</t>
  </si>
  <si>
    <t>A-091</t>
  </si>
  <si>
    <t>B-172</t>
  </si>
  <si>
    <t>B-075</t>
  </si>
  <si>
    <t>B-060</t>
  </si>
  <si>
    <t>A-027</t>
  </si>
  <si>
    <t>A-159</t>
  </si>
  <si>
    <t>A-124</t>
  </si>
  <si>
    <t>B-292</t>
  </si>
  <si>
    <t>B-028</t>
  </si>
  <si>
    <t>A-170</t>
  </si>
  <si>
    <t>A-252</t>
  </si>
  <si>
    <t>B-236</t>
  </si>
  <si>
    <t>A-069</t>
  </si>
  <si>
    <t>A-112</t>
  </si>
  <si>
    <t>B-072</t>
  </si>
  <si>
    <t>A-101</t>
  </si>
  <si>
    <t>A-012</t>
  </si>
  <si>
    <t>A-154</t>
  </si>
  <si>
    <t>B-216</t>
  </si>
  <si>
    <t>B-228</t>
  </si>
  <si>
    <t>A-263</t>
  </si>
  <si>
    <t>A-167</t>
  </si>
  <si>
    <t>A-188</t>
  </si>
  <si>
    <t>A-001</t>
  </si>
  <si>
    <t>B-288</t>
  </si>
  <si>
    <t>A-050</t>
  </si>
  <si>
    <t>B-204</t>
  </si>
  <si>
    <t>B-124</t>
  </si>
  <si>
    <t>B-059</t>
  </si>
  <si>
    <t>B-157</t>
  </si>
  <si>
    <t>A-102</t>
  </si>
  <si>
    <t>A-247</t>
  </si>
  <si>
    <t>A-262</t>
  </si>
  <si>
    <t>B-188</t>
  </si>
  <si>
    <t>A-155</t>
  </si>
  <si>
    <t>A-253</t>
  </si>
  <si>
    <t>B-281</t>
  </si>
  <si>
    <t>B-031</t>
  </si>
  <si>
    <t>A-093</t>
  </si>
  <si>
    <t>A-122</t>
  </si>
  <si>
    <t>A-244</t>
  </si>
  <si>
    <t>A-201</t>
  </si>
  <si>
    <t>B-285</t>
  </si>
  <si>
    <t>A-260</t>
  </si>
  <si>
    <t>B-209</t>
  </si>
  <si>
    <t>A-251</t>
  </si>
  <si>
    <t>A-068</t>
  </si>
  <si>
    <t>B-074</t>
  </si>
  <si>
    <t>B-226</t>
  </si>
  <si>
    <t>B-166</t>
  </si>
  <si>
    <t>A-060</t>
  </si>
  <si>
    <t>A-109</t>
  </si>
  <si>
    <t>B-151</t>
  </si>
  <si>
    <t>B-190</t>
  </si>
  <si>
    <t>A-219</t>
  </si>
  <si>
    <t>B-087</t>
  </si>
  <si>
    <t>B-244</t>
  </si>
  <si>
    <t>A-065</t>
  </si>
  <si>
    <t>B-150</t>
  </si>
  <si>
    <t>B-045</t>
  </si>
  <si>
    <t>B-269</t>
  </si>
  <si>
    <t>B-027</t>
  </si>
  <si>
    <t>A-126</t>
  </si>
  <si>
    <t>B-208</t>
  </si>
  <si>
    <t>B-153</t>
  </si>
  <si>
    <t>A-279</t>
  </si>
  <si>
    <t>A-123</t>
  </si>
  <si>
    <t>B-280</t>
  </si>
  <si>
    <t>B-155</t>
  </si>
  <si>
    <t>B-137</t>
  </si>
  <si>
    <t>B-277</t>
  </si>
  <si>
    <t>B-139</t>
  </si>
  <si>
    <t>A-249</t>
  </si>
  <si>
    <t>B-183</t>
  </si>
  <si>
    <t>A-136</t>
  </si>
  <si>
    <t>B-034</t>
  </si>
  <si>
    <t>B-035</t>
  </si>
  <si>
    <t>A-230</t>
  </si>
  <si>
    <t>B-029</t>
  </si>
  <si>
    <t>B-218</t>
  </si>
  <si>
    <t>A-146</t>
  </si>
  <si>
    <t>B-085</t>
  </si>
  <si>
    <t>B-229</t>
  </si>
  <si>
    <t>B-064</t>
  </si>
  <si>
    <t>A-282</t>
  </si>
  <si>
    <t>B-145</t>
  </si>
  <si>
    <t>B-283</t>
  </si>
  <si>
    <t>A-177</t>
  </si>
  <si>
    <t>A-118</t>
  </si>
  <si>
    <t>B-122</t>
  </si>
  <si>
    <t>A-034</t>
  </si>
  <si>
    <t>B-159</t>
  </si>
  <si>
    <t>A-036</t>
  </si>
  <si>
    <t>B-241</t>
  </si>
  <si>
    <t>B-005</t>
  </si>
  <si>
    <t>A-147</t>
  </si>
  <si>
    <t>A-194</t>
  </si>
  <si>
    <t>A-079</t>
  </si>
  <si>
    <t>B-073</t>
  </si>
  <si>
    <t>A-138</t>
  </si>
  <si>
    <t>A-056</t>
  </si>
  <si>
    <t>A-081</t>
  </si>
  <si>
    <t>B-019</t>
  </si>
  <si>
    <t>A-110</t>
  </si>
  <si>
    <t>A-132</t>
  </si>
  <si>
    <t>B-171</t>
  </si>
  <si>
    <t>B-002</t>
  </si>
  <si>
    <t>B-246</t>
  </si>
  <si>
    <t>B-063</t>
  </si>
  <si>
    <t>B-253</t>
  </si>
  <si>
    <t>B-255</t>
  </si>
  <si>
    <t>B-110</t>
  </si>
  <si>
    <t>B-239</t>
  </si>
  <si>
    <t>B-135</t>
  </si>
  <si>
    <t>A-140</t>
  </si>
  <si>
    <t>A-255</t>
  </si>
  <si>
    <t>B-193</t>
  </si>
  <si>
    <t>B-237</t>
  </si>
  <si>
    <t>B-252</t>
  </si>
  <si>
    <t>B-056</t>
  </si>
  <si>
    <t>B-115</t>
  </si>
  <si>
    <t>B-119</t>
  </si>
  <si>
    <t>B-191</t>
  </si>
  <si>
    <t>B-036</t>
  </si>
  <si>
    <t>A-190</t>
  </si>
  <si>
    <t>B-200</t>
  </si>
  <si>
    <t>B-113</t>
  </si>
  <si>
    <t>B-267</t>
  </si>
  <si>
    <t>B-295</t>
  </si>
  <si>
    <t>B-162</t>
  </si>
  <si>
    <t>B-270</t>
  </si>
  <si>
    <t>B-067</t>
  </si>
  <si>
    <t>A-224</t>
  </si>
  <si>
    <t>B-083</t>
  </si>
  <si>
    <t>B-215</t>
  </si>
  <si>
    <t>B-296</t>
  </si>
  <si>
    <t>A-192</t>
  </si>
  <si>
    <t>B-082</t>
  </si>
  <si>
    <t>B-248</t>
  </si>
  <si>
    <t>B-272</t>
  </si>
  <si>
    <t>B-114</t>
  </si>
  <si>
    <t>A-246</t>
  </si>
  <si>
    <t>B-061</t>
  </si>
  <si>
    <t>A-037</t>
  </si>
  <si>
    <t>A-128</t>
  </si>
  <si>
    <t>B-001</t>
  </si>
  <si>
    <t>A-160</t>
  </si>
  <si>
    <t>A-007</t>
  </si>
  <si>
    <t>B-197</t>
  </si>
  <si>
    <t>A-054</t>
  </si>
  <si>
    <t>A-076</t>
  </si>
  <si>
    <t>B-174</t>
  </si>
  <si>
    <t>B-068</t>
  </si>
  <si>
    <t>A-266</t>
  </si>
  <si>
    <t>A-039</t>
  </si>
  <si>
    <t>A-191</t>
  </si>
  <si>
    <t>A-100</t>
  </si>
  <si>
    <t>A-075</t>
  </si>
  <si>
    <t>B-169</t>
  </si>
  <si>
    <t>A-207</t>
  </si>
  <si>
    <t>B-213</t>
  </si>
  <si>
    <t>A-283</t>
  </si>
  <si>
    <t>A-254</t>
  </si>
  <si>
    <t>A-030</t>
  </si>
  <si>
    <t>B-297</t>
  </si>
  <si>
    <t>B-010</t>
  </si>
  <si>
    <t>B-259</t>
  </si>
  <si>
    <t>B-160</t>
  </si>
  <si>
    <t>A-284</t>
  </si>
  <si>
    <t>B-182</t>
  </si>
  <si>
    <t>B-016</t>
  </si>
  <si>
    <t>A-248</t>
  </si>
  <si>
    <t>A-082</t>
  </si>
  <si>
    <t>B-023</t>
  </si>
  <si>
    <t>B-202</t>
  </si>
  <si>
    <t>B-025</t>
  </si>
  <si>
    <t>A-057</t>
  </si>
  <si>
    <t>A-058</t>
  </si>
  <si>
    <t>B-006</t>
  </si>
  <si>
    <t>B-030</t>
  </si>
  <si>
    <t>B-263</t>
  </si>
  <si>
    <t>A-185</t>
  </si>
  <si>
    <t>A-106</t>
  </si>
  <si>
    <t>B-112</t>
  </si>
  <si>
    <t>B-212</t>
  </si>
  <si>
    <t>A-175</t>
  </si>
  <si>
    <t>B-205</t>
  </si>
  <si>
    <t>A-198</t>
  </si>
  <si>
    <t>B-245</t>
  </si>
  <si>
    <t>B-298</t>
  </si>
  <si>
    <t>B-088</t>
  </si>
  <si>
    <t>A-285</t>
  </si>
  <si>
    <t>B-116</t>
  </si>
  <si>
    <t>A-141</t>
  </si>
  <si>
    <t>A-010</t>
  </si>
  <si>
    <t>A-085</t>
  </si>
  <si>
    <t>B-179</t>
  </si>
  <si>
    <t>A-119</t>
  </si>
  <si>
    <t>A-117</t>
  </si>
  <si>
    <t>A-172</t>
  </si>
  <si>
    <t>B-053</t>
  </si>
  <si>
    <t>B-099</t>
  </si>
  <si>
    <t>B-227</t>
  </si>
  <si>
    <t>A-173</t>
  </si>
  <si>
    <t>A-286</t>
  </si>
  <si>
    <t>B-184</t>
  </si>
  <si>
    <t>A-287</t>
  </si>
  <si>
    <t>A-289</t>
  </si>
  <si>
    <t>A-290</t>
  </si>
  <si>
    <t>A-291</t>
  </si>
  <si>
    <t>A-292</t>
  </si>
  <si>
    <t>A-293</t>
  </si>
  <si>
    <t>A-294</t>
  </si>
  <si>
    <t>B-219</t>
  </si>
  <si>
    <t>B-071</t>
  </si>
  <si>
    <t>A-044</t>
  </si>
  <si>
    <t>B-049</t>
  </si>
  <si>
    <t>B-242</t>
  </si>
  <si>
    <t>B-273</t>
  </si>
  <si>
    <t>A-032</t>
  </si>
  <si>
    <t>A-033</t>
  </si>
  <si>
    <t>B-299</t>
  </si>
  <si>
    <t>B-055</t>
  </si>
  <si>
    <t>B-257</t>
  </si>
  <si>
    <t>B-077</t>
  </si>
  <si>
    <t>B-300</t>
  </si>
  <si>
    <t>B-214</t>
  </si>
  <si>
    <t>B-167</t>
  </si>
  <si>
    <t>B-154</t>
  </si>
  <si>
    <t>B-265</t>
  </si>
  <si>
    <t>B-201</t>
  </si>
  <si>
    <t>B-289</t>
  </si>
  <si>
    <t>A-070</t>
  </si>
  <si>
    <t>A-236</t>
  </si>
  <si>
    <t>B-256</t>
  </si>
  <si>
    <t>A-211</t>
  </si>
  <si>
    <t>B-024</t>
  </si>
  <si>
    <t>A-197</t>
  </si>
  <si>
    <t>B-233</t>
  </si>
  <si>
    <t>B-287</t>
  </si>
  <si>
    <t>A-256</t>
  </si>
  <si>
    <t>B-271</t>
  </si>
  <si>
    <t>B-278</t>
  </si>
  <si>
    <t>B-140</t>
  </si>
  <si>
    <t>B-130</t>
  </si>
  <si>
    <t>A-233</t>
  </si>
  <si>
    <t>B-012</t>
  </si>
  <si>
    <t>B-098</t>
  </si>
  <si>
    <t>B-279</t>
  </si>
  <si>
    <t>A-139</t>
  </si>
  <si>
    <t>B-026</t>
  </si>
  <si>
    <t>A-240</t>
  </si>
  <si>
    <t>B-170</t>
  </si>
  <si>
    <t>B-220</t>
  </si>
  <si>
    <t>B-224</t>
  </si>
  <si>
    <t>B-144</t>
  </si>
  <si>
    <t>B-266</t>
  </si>
  <si>
    <t>A-166</t>
  </si>
  <si>
    <t>B-120</t>
  </si>
  <si>
    <t>B-015</t>
  </si>
  <si>
    <t>A-196</t>
  </si>
  <si>
    <t>B-254</t>
  </si>
  <si>
    <t>A-053</t>
  </si>
  <si>
    <t>B-101</t>
  </si>
  <si>
    <t>新長期</t>
  </si>
  <si>
    <t>天然ガス</t>
    <rPh sb="0" eb="2">
      <t>テンネン</t>
    </rPh>
    <phoneticPr fontId="3"/>
  </si>
  <si>
    <t>新☆☆☆</t>
    <rPh sb="0" eb="1">
      <t>シン</t>
    </rPh>
    <phoneticPr fontId="3"/>
  </si>
  <si>
    <t>新☆☆☆☆</t>
    <rPh sb="0" eb="1">
      <t>シン</t>
    </rPh>
    <phoneticPr fontId="3"/>
  </si>
  <si>
    <t>新☆☆☆☆☆</t>
    <rPh sb="0" eb="1">
      <t>シン</t>
    </rPh>
    <phoneticPr fontId="3"/>
  </si>
  <si>
    <t>他（ガソリン・LPG）</t>
    <rPh sb="0" eb="1">
      <t>ホカ</t>
    </rPh>
    <phoneticPr fontId="3"/>
  </si>
  <si>
    <t>軽新長</t>
    <rPh sb="0" eb="1">
      <t>ケイ</t>
    </rPh>
    <rPh sb="1" eb="2">
      <t>シン</t>
    </rPh>
    <rPh sb="2" eb="3">
      <t>チョウ</t>
    </rPh>
    <phoneticPr fontId="3"/>
  </si>
  <si>
    <t>新長期</t>
    <rPh sb="0" eb="1">
      <t>シン</t>
    </rPh>
    <rPh sb="1" eb="3">
      <t>チョウキ</t>
    </rPh>
    <phoneticPr fontId="3"/>
  </si>
  <si>
    <t>新☆（新長期）</t>
    <rPh sb="0" eb="1">
      <t>シン</t>
    </rPh>
    <rPh sb="3" eb="4">
      <t>シン</t>
    </rPh>
    <rPh sb="4" eb="6">
      <t>チョウキ</t>
    </rPh>
    <phoneticPr fontId="3"/>
  </si>
  <si>
    <t>軽ポ</t>
    <rPh sb="0" eb="1">
      <t>ケイ</t>
    </rPh>
    <phoneticPr fontId="3"/>
  </si>
  <si>
    <t>ポスト新長期</t>
    <rPh sb="3" eb="4">
      <t>シン</t>
    </rPh>
    <rPh sb="4" eb="6">
      <t>チョウキ</t>
    </rPh>
    <phoneticPr fontId="3"/>
  </si>
  <si>
    <t>軽ポポ</t>
    <rPh sb="0" eb="1">
      <t>ケイ</t>
    </rPh>
    <phoneticPr fontId="3"/>
  </si>
  <si>
    <t>H28・30規制</t>
    <rPh sb="6" eb="8">
      <t>キセイ</t>
    </rPh>
    <phoneticPr fontId="3"/>
  </si>
  <si>
    <t>他（軽油）</t>
    <rPh sb="0" eb="1">
      <t>ホカ</t>
    </rPh>
    <rPh sb="2" eb="4">
      <t>ケイユ</t>
    </rPh>
    <phoneticPr fontId="3"/>
  </si>
  <si>
    <t>電</t>
    <rPh sb="0" eb="1">
      <t>デン</t>
    </rPh>
    <phoneticPr fontId="3"/>
  </si>
  <si>
    <t>電気</t>
    <rPh sb="0" eb="2">
      <t>デンキ</t>
    </rPh>
    <phoneticPr fontId="3"/>
  </si>
  <si>
    <t>燃電</t>
    <rPh sb="0" eb="1">
      <t>ネン</t>
    </rPh>
    <rPh sb="1" eb="2">
      <t>デン</t>
    </rPh>
    <phoneticPr fontId="3"/>
  </si>
  <si>
    <t>燃料電池</t>
    <rPh sb="0" eb="2">
      <t>ネンリョウ</t>
    </rPh>
    <rPh sb="2" eb="4">
      <t>デンチ</t>
    </rPh>
    <phoneticPr fontId="3"/>
  </si>
  <si>
    <t>車両区分</t>
    <rPh sb="0" eb="2">
      <t>シャリョウ</t>
    </rPh>
    <rPh sb="2" eb="4">
      <t>クブン</t>
    </rPh>
    <phoneticPr fontId="3"/>
  </si>
  <si>
    <t>ﾅﾝﾊﾞｰﾌﾟﾚｰﾄ変更</t>
    <rPh sb="10" eb="12">
      <t>ヘンコウ</t>
    </rPh>
    <phoneticPr fontId="3"/>
  </si>
  <si>
    <t>軽新長1</t>
  </si>
  <si>
    <t>軽1</t>
    <rPh sb="0" eb="1">
      <t>ケイ</t>
    </rPh>
    <phoneticPr fontId="3"/>
  </si>
  <si>
    <t>軽2</t>
    <rPh sb="0" eb="1">
      <t>ケイ</t>
    </rPh>
    <phoneticPr fontId="3"/>
  </si>
  <si>
    <t>令和3年度</t>
    <rPh sb="0" eb="2">
      <t>レイワ</t>
    </rPh>
    <rPh sb="3" eb="4">
      <t>ネン</t>
    </rPh>
    <rPh sb="4" eb="5">
      <t>ド</t>
    </rPh>
    <phoneticPr fontId="3"/>
  </si>
  <si>
    <t>令和4年度</t>
    <rPh sb="0" eb="2">
      <t>レイワ</t>
    </rPh>
    <rPh sb="3" eb="4">
      <t>ネン</t>
    </rPh>
    <rPh sb="4" eb="5">
      <t>ド</t>
    </rPh>
    <phoneticPr fontId="3"/>
  </si>
  <si>
    <t>令和5年度</t>
    <rPh sb="0" eb="2">
      <t>レイワ</t>
    </rPh>
    <rPh sb="3" eb="4">
      <t>ネン</t>
    </rPh>
    <rPh sb="4" eb="5">
      <t>ド</t>
    </rPh>
    <phoneticPr fontId="3"/>
  </si>
  <si>
    <t>令和6年度</t>
    <rPh sb="0" eb="2">
      <t>レイワ</t>
    </rPh>
    <rPh sb="3" eb="4">
      <t>ネン</t>
    </rPh>
    <rPh sb="4" eb="5">
      <t>ド</t>
    </rPh>
    <phoneticPr fontId="3"/>
  </si>
  <si>
    <t>令和7年度</t>
    <rPh sb="0" eb="2">
      <t>レイワ</t>
    </rPh>
    <rPh sb="3" eb="4">
      <t>ネン</t>
    </rPh>
    <rPh sb="4" eb="5">
      <t>ド</t>
    </rPh>
    <phoneticPr fontId="3"/>
  </si>
  <si>
    <t>新規</t>
    <rPh sb="0" eb="2">
      <t>シンキ</t>
    </rPh>
    <phoneticPr fontId="3"/>
  </si>
  <si>
    <t>実績代替１</t>
    <rPh sb="0" eb="2">
      <t>ジッセキ</t>
    </rPh>
    <rPh sb="2" eb="4">
      <t>ダイガ</t>
    </rPh>
    <phoneticPr fontId="3"/>
  </si>
  <si>
    <t>実績代替２</t>
    <rPh sb="0" eb="2">
      <t>ジッセキ</t>
    </rPh>
    <rPh sb="2" eb="4">
      <t>ダイガ</t>
    </rPh>
    <phoneticPr fontId="3"/>
  </si>
  <si>
    <t>減車</t>
    <rPh sb="0" eb="2">
      <t>ゲンシャ</t>
    </rPh>
    <phoneticPr fontId="3"/>
  </si>
  <si>
    <t>車両追加情報</t>
    <rPh sb="0" eb="2">
      <t>シャリョウ</t>
    </rPh>
    <rPh sb="2" eb="4">
      <t>ツイカ</t>
    </rPh>
    <rPh sb="4" eb="6">
      <t>ジョウホウ</t>
    </rPh>
    <phoneticPr fontId="3"/>
  </si>
  <si>
    <t>貨1LDAA</t>
  </si>
  <si>
    <t>バス貨物～1.7t(ガソリン・LPG)</t>
    <rPh sb="2" eb="4">
      <t>カモツ</t>
    </rPh>
    <phoneticPr fontId="2"/>
  </si>
  <si>
    <t>貨1L</t>
    <rPh sb="0" eb="1">
      <t>カ</t>
    </rPh>
    <phoneticPr fontId="2"/>
  </si>
  <si>
    <t>☆☆☆☆(優先),ハイブリット</t>
    <rPh sb="5" eb="7">
      <t>ユウセン</t>
    </rPh>
    <phoneticPr fontId="2"/>
  </si>
  <si>
    <t>R3年提出度用に追加</t>
    <rPh sb="2" eb="3">
      <t>ネン</t>
    </rPh>
    <rPh sb="3" eb="5">
      <t>テイシュツ</t>
    </rPh>
    <rPh sb="5" eb="6">
      <t>ド</t>
    </rPh>
    <rPh sb="6" eb="7">
      <t>ヨウ</t>
    </rPh>
    <rPh sb="8" eb="10">
      <t>ツイカ</t>
    </rPh>
    <phoneticPr fontId="3"/>
  </si>
  <si>
    <t>乗用車(ガソリン・LPG)</t>
    <rPh sb="0" eb="2">
      <t>ジョウヨウ</t>
    </rPh>
    <rPh sb="2" eb="3">
      <t>シャ</t>
    </rPh>
    <phoneticPr fontId="3"/>
  </si>
  <si>
    <t>貨4電TPG</t>
  </si>
  <si>
    <t>（改）バス貨物3.5t～12t(電気)</t>
    <rPh sb="1" eb="2">
      <t>カイ</t>
    </rPh>
    <rPh sb="5" eb="7">
      <t>カモツ</t>
    </rPh>
    <rPh sb="16" eb="18">
      <t>デンキ</t>
    </rPh>
    <phoneticPr fontId="4"/>
  </si>
  <si>
    <t>貨4電</t>
    <rPh sb="2" eb="3">
      <t>デン</t>
    </rPh>
    <phoneticPr fontId="4"/>
  </si>
  <si>
    <t>軽油→電気への改造</t>
    <rPh sb="0" eb="2">
      <t>ケイユ</t>
    </rPh>
    <rPh sb="3" eb="5">
      <t>デンキ</t>
    </rPh>
    <rPh sb="7" eb="9">
      <t>カイゾウ</t>
    </rPh>
    <phoneticPr fontId="4"/>
  </si>
  <si>
    <t>A-023</t>
  </si>
  <si>
    <t>B-276</t>
  </si>
  <si>
    <t>B-147</t>
  </si>
  <si>
    <t>A-135</t>
  </si>
  <si>
    <t>B-042</t>
  </si>
  <si>
    <t>A-261</t>
  </si>
  <si>
    <t>B-084</t>
  </si>
  <si>
    <t>B-020</t>
  </si>
  <si>
    <t>B-007</t>
  </si>
  <si>
    <t>A-017</t>
  </si>
  <si>
    <t>A-143</t>
  </si>
  <si>
    <t>B-177</t>
  </si>
  <si>
    <t>B-180</t>
  </si>
  <si>
    <t>B-250</t>
  </si>
  <si>
    <t>B-047</t>
  </si>
  <si>
    <t>B-134</t>
  </si>
  <si>
    <t>B-050</t>
  </si>
  <si>
    <t>B-196</t>
  </si>
  <si>
    <t>B-118</t>
  </si>
  <si>
    <t>B-057</t>
  </si>
  <si>
    <t>A-164</t>
  </si>
  <si>
    <t>A-278</t>
  </si>
  <si>
    <t>B-065</t>
  </si>
  <si>
    <t>A-151</t>
  </si>
  <si>
    <t>B-021</t>
  </si>
  <si>
    <t>B-258</t>
  </si>
  <si>
    <t>自動車使用管理状況報告書提出</t>
    <rPh sb="0" eb="2">
      <t>ジドウ</t>
    </rPh>
    <rPh sb="2" eb="3">
      <t>シャ</t>
    </rPh>
    <rPh sb="3" eb="5">
      <t>シヨウ</t>
    </rPh>
    <rPh sb="5" eb="7">
      <t>カンリ</t>
    </rPh>
    <rPh sb="7" eb="9">
      <t>ジョウキョウ</t>
    </rPh>
    <rPh sb="9" eb="12">
      <t>ホウコクショ</t>
    </rPh>
    <rPh sb="12" eb="14">
      <t>テイシュツ</t>
    </rPh>
    <phoneticPr fontId="3"/>
  </si>
  <si>
    <t>使用状況（台数）</t>
    <rPh sb="0" eb="2">
      <t>シヨウ</t>
    </rPh>
    <rPh sb="2" eb="4">
      <t>ジョウキョウ</t>
    </rPh>
    <rPh sb="5" eb="7">
      <t>ダイスウ</t>
    </rPh>
    <phoneticPr fontId="3"/>
  </si>
  <si>
    <t>自動車使用管理状況報告書</t>
    <phoneticPr fontId="3"/>
  </si>
  <si>
    <t>　　自動車から排出される窒素酸化物及び粒子状物質の特定地域における総量の削減等に関する特別措置法第３４条の規定により、特定自動車の使用管理状況を次のとおり提出します。</t>
    <phoneticPr fontId="3"/>
  </si>
  <si>
    <t/>
  </si>
  <si>
    <t>[用意するもの]</t>
    <rPh sb="1" eb="3">
      <t>ヨウイ</t>
    </rPh>
    <phoneticPr fontId="3"/>
  </si>
  <si>
    <t>実績排出量シートに記載する車両の情報（車検証、年間走行距離や給油量がわかる資料）</t>
    <rPh sb="0" eb="2">
      <t>ジッセキ</t>
    </rPh>
    <rPh sb="2" eb="4">
      <t>ハイシュツ</t>
    </rPh>
    <rPh sb="4" eb="5">
      <t>リョウ</t>
    </rPh>
    <rPh sb="9" eb="11">
      <t>キサイ</t>
    </rPh>
    <rPh sb="13" eb="15">
      <t>シャリョウ</t>
    </rPh>
    <rPh sb="16" eb="18">
      <t>ジョウホウ</t>
    </rPh>
    <rPh sb="19" eb="22">
      <t>シャケンショウ</t>
    </rPh>
    <rPh sb="23" eb="25">
      <t>ネンカン</t>
    </rPh>
    <rPh sb="25" eb="27">
      <t>ソウコウ</t>
    </rPh>
    <rPh sb="27" eb="29">
      <t>キョリ</t>
    </rPh>
    <rPh sb="30" eb="32">
      <t>キュウユ</t>
    </rPh>
    <rPh sb="32" eb="33">
      <t>リョウ</t>
    </rPh>
    <rPh sb="37" eb="39">
      <t>シリョウ</t>
    </rPh>
    <phoneticPr fontId="3"/>
  </si>
  <si>
    <t>・・・白色は入力しないでください。(入力不可)</t>
    <rPh sb="3" eb="4">
      <t>シロ</t>
    </rPh>
    <rPh sb="4" eb="5">
      <t>イロ</t>
    </rPh>
    <rPh sb="6" eb="8">
      <t>ニュウリョク</t>
    </rPh>
    <rPh sb="18" eb="20">
      <t>ニュウリョク</t>
    </rPh>
    <rPh sb="20" eb="22">
      <t>フカ</t>
    </rPh>
    <phoneticPr fontId="3"/>
  </si>
  <si>
    <t>①記載においてわかりにくい部分には注意書きが表示されます。（右上の角が赤いセル）</t>
    <rPh sb="1" eb="3">
      <t>キサイ</t>
    </rPh>
    <rPh sb="13" eb="15">
      <t>ブブン</t>
    </rPh>
    <rPh sb="17" eb="19">
      <t>チュウイ</t>
    </rPh>
    <rPh sb="19" eb="20">
      <t>カ</t>
    </rPh>
    <rPh sb="22" eb="24">
      <t>ヒョウジ</t>
    </rPh>
    <rPh sb="30" eb="32">
      <t>ミギウエ</t>
    </rPh>
    <rPh sb="33" eb="34">
      <t>カド</t>
    </rPh>
    <rPh sb="35" eb="36">
      <t>アカ</t>
    </rPh>
    <phoneticPr fontId="3"/>
  </si>
  <si>
    <t>例えば下の赤枠のセルのようにをクリックすると右側にリストの矢印（▼）が出るセルについては、▼をクリックすることによりリストの中から値を選んで入力することができます。（リストの中にないものは入力しないでください。型式が車検証にない場合「－」を選択）</t>
    <rPh sb="0" eb="1">
      <t>タト</t>
    </rPh>
    <rPh sb="3" eb="4">
      <t>シタ</t>
    </rPh>
    <rPh sb="5" eb="6">
      <t>アカ</t>
    </rPh>
    <rPh sb="6" eb="7">
      <t>ワク</t>
    </rPh>
    <rPh sb="22" eb="23">
      <t>ミギ</t>
    </rPh>
    <rPh sb="23" eb="24">
      <t>ガワ</t>
    </rPh>
    <rPh sb="29" eb="31">
      <t>ヤジルシ</t>
    </rPh>
    <rPh sb="35" eb="36">
      <t>デ</t>
    </rPh>
    <rPh sb="62" eb="63">
      <t>ナカ</t>
    </rPh>
    <rPh sb="65" eb="66">
      <t>アタイ</t>
    </rPh>
    <rPh sb="67" eb="68">
      <t>エラ</t>
    </rPh>
    <rPh sb="70" eb="72">
      <t>ニュウリョク</t>
    </rPh>
    <rPh sb="87" eb="88">
      <t>ナカ</t>
    </rPh>
    <rPh sb="94" eb="96">
      <t>ニュウリョク</t>
    </rPh>
    <rPh sb="105" eb="107">
      <t>カタシキ</t>
    </rPh>
    <rPh sb="108" eb="111">
      <t>シャケンショウ</t>
    </rPh>
    <rPh sb="114" eb="116">
      <t>バアイ</t>
    </rPh>
    <rPh sb="120" eb="122">
      <t>センタク</t>
    </rPh>
    <phoneticPr fontId="3"/>
  </si>
  <si>
    <r>
      <t>・・・水色は記載してください。</t>
    </r>
    <r>
      <rPr>
        <sz val="11"/>
        <color rgb="FFFF0000"/>
        <rFont val="ＭＳ Ｐゴシック"/>
        <family val="3"/>
        <charset val="128"/>
      </rPr>
      <t>(必須項目)</t>
    </r>
    <rPh sb="3" eb="5">
      <t>ミズイロ</t>
    </rPh>
    <rPh sb="6" eb="8">
      <t>キサイ</t>
    </rPh>
    <rPh sb="16" eb="18">
      <t>ヒッス</t>
    </rPh>
    <rPh sb="18" eb="20">
      <t>コウモク</t>
    </rPh>
    <phoneticPr fontId="3"/>
  </si>
  <si>
    <r>
      <t>・・・橙色は必要であれば記載してください。</t>
    </r>
    <r>
      <rPr>
        <sz val="11"/>
        <color rgb="FFFF0000"/>
        <rFont val="ＭＳ Ｐゴシック"/>
        <family val="3"/>
        <charset val="128"/>
      </rPr>
      <t>(任意項目)</t>
    </r>
    <rPh sb="3" eb="4">
      <t>ダイダイ</t>
    </rPh>
    <rPh sb="4" eb="5">
      <t>イロ</t>
    </rPh>
    <rPh sb="6" eb="8">
      <t>ヒツヨウ</t>
    </rPh>
    <rPh sb="12" eb="14">
      <t>キサイ</t>
    </rPh>
    <rPh sb="22" eb="24">
      <t>ニンイ</t>
    </rPh>
    <rPh sb="24" eb="26">
      <t>コウモク</t>
    </rPh>
    <phoneticPr fontId="3"/>
  </si>
  <si>
    <r>
      <rPr>
        <b/>
        <sz val="11"/>
        <rFont val="ＭＳ Ｐゴシック"/>
        <family val="3"/>
        <charset val="128"/>
      </rPr>
      <t>実績措置</t>
    </r>
    <r>
      <rPr>
        <sz val="11"/>
        <rFont val="ＭＳ Ｐゴシック"/>
        <family val="3"/>
        <charset val="128"/>
      </rPr>
      <t>：今年度の実績に基づいて新たに入力（選択）してください。</t>
    </r>
    <rPh sb="0" eb="2">
      <t>ジッセキ</t>
    </rPh>
    <rPh sb="2" eb="4">
      <t>ソチ</t>
    </rPh>
    <rPh sb="5" eb="8">
      <t>コンネンド</t>
    </rPh>
    <rPh sb="9" eb="11">
      <t>ジッセキ</t>
    </rPh>
    <rPh sb="12" eb="13">
      <t>モト</t>
    </rPh>
    <rPh sb="16" eb="17">
      <t>アラ</t>
    </rPh>
    <rPh sb="19" eb="21">
      <t>ニュウリョク</t>
    </rPh>
    <rPh sb="22" eb="24">
      <t>センタク</t>
    </rPh>
    <phoneticPr fontId="3"/>
  </si>
  <si>
    <t>事業所コード</t>
    <phoneticPr fontId="3"/>
  </si>
  <si>
    <r>
      <t xml:space="preserve">　　　　　年間
走行
距離（km）
</t>
    </r>
    <r>
      <rPr>
        <sz val="10"/>
        <color indexed="12"/>
        <rFont val="ＭＳ Ｐゴシック"/>
        <family val="3"/>
        <charset val="128"/>
      </rPr>
      <t>(C)</t>
    </r>
    <rPh sb="5" eb="7">
      <t>ネンカン</t>
    </rPh>
    <phoneticPr fontId="3"/>
  </si>
  <si>
    <r>
      <t xml:space="preserve">　　　　　年間
燃料
給油量
</t>
    </r>
    <r>
      <rPr>
        <sz val="10"/>
        <color indexed="12"/>
        <rFont val="ＭＳ Ｐゴシック"/>
        <family val="3"/>
        <charset val="128"/>
      </rPr>
      <t>(D)</t>
    </r>
    <rPh sb="5" eb="7">
      <t>ネンカン</t>
    </rPh>
    <rPh sb="8" eb="10">
      <t>ネンリョウ</t>
    </rPh>
    <rPh sb="11" eb="14">
      <t>キュウユリョウ</t>
    </rPh>
    <phoneticPr fontId="3"/>
  </si>
  <si>
    <t>　PM低減</t>
    <rPh sb="3" eb="5">
      <t>テイゲン</t>
    </rPh>
    <phoneticPr fontId="3"/>
  </si>
  <si>
    <r>
      <rPr>
        <b/>
        <sz val="11"/>
        <rFont val="ＭＳ Ｐゴシック"/>
        <family val="3"/>
        <charset val="128"/>
      </rPr>
      <t>実績代替</t>
    </r>
    <r>
      <rPr>
        <sz val="11"/>
        <rFont val="ＭＳ Ｐゴシック"/>
        <family val="3"/>
        <charset val="128"/>
      </rPr>
      <t>：実績表紙の「整理番号」と実績排出量シートの「車両追加情報」を入力することにより自動計算されます。</t>
    </r>
    <rPh sb="0" eb="2">
      <t>ジッセキ</t>
    </rPh>
    <rPh sb="2" eb="4">
      <t>ダイガ</t>
    </rPh>
    <rPh sb="5" eb="7">
      <t>ジッセキ</t>
    </rPh>
    <rPh sb="7" eb="9">
      <t>ヒョウシ</t>
    </rPh>
    <rPh sb="11" eb="13">
      <t>セイリ</t>
    </rPh>
    <rPh sb="13" eb="15">
      <t>バンゴウ</t>
    </rPh>
    <rPh sb="17" eb="19">
      <t>ジッセキ</t>
    </rPh>
    <rPh sb="19" eb="21">
      <t>ハイシュツ</t>
    </rPh>
    <rPh sb="21" eb="22">
      <t>リョウ</t>
    </rPh>
    <rPh sb="27" eb="29">
      <t>シャリョウ</t>
    </rPh>
    <rPh sb="29" eb="31">
      <t>ツイカ</t>
    </rPh>
    <rPh sb="31" eb="33">
      <t>ジョウホウ</t>
    </rPh>
    <rPh sb="35" eb="37">
      <t>ニュウリョク</t>
    </rPh>
    <rPh sb="44" eb="46">
      <t>ジドウ</t>
    </rPh>
    <rPh sb="46" eb="48">
      <t>ケイサン</t>
    </rPh>
    <phoneticPr fontId="3"/>
  </si>
  <si>
    <r>
      <rPr>
        <b/>
        <sz val="11"/>
        <rFont val="ＭＳ Ｐゴシック"/>
        <family val="3"/>
        <charset val="128"/>
      </rPr>
      <t>排出係数</t>
    </r>
    <r>
      <rPr>
        <sz val="11"/>
        <rFont val="ＭＳ Ｐゴシック"/>
        <family val="3"/>
        <charset val="128"/>
      </rPr>
      <t>：参考用</t>
    </r>
    <rPh sb="0" eb="2">
      <t>ハイシュツ</t>
    </rPh>
    <rPh sb="2" eb="4">
      <t>ケイスウ</t>
    </rPh>
    <rPh sb="5" eb="7">
      <t>サンコウ</t>
    </rPh>
    <rPh sb="7" eb="8">
      <t>ヨウ</t>
    </rPh>
    <phoneticPr fontId="3"/>
  </si>
  <si>
    <r>
      <rPr>
        <b/>
        <sz val="11"/>
        <rFont val="ＭＳ Ｐゴシック"/>
        <family val="3"/>
        <charset val="128"/>
      </rPr>
      <t>産業分類表</t>
    </r>
    <r>
      <rPr>
        <sz val="11"/>
        <rFont val="ＭＳ Ｐゴシック"/>
        <family val="3"/>
        <charset val="128"/>
      </rPr>
      <t>：参考用</t>
    </r>
    <rPh sb="0" eb="2">
      <t>サンギョウ</t>
    </rPh>
    <rPh sb="2" eb="4">
      <t>ブンルイ</t>
    </rPh>
    <rPh sb="4" eb="5">
      <t>ヒョウ</t>
    </rPh>
    <rPh sb="6" eb="8">
      <t>サンコウ</t>
    </rPh>
    <rPh sb="8" eb="9">
      <t>ヨウ</t>
    </rPh>
    <phoneticPr fontId="3"/>
  </si>
  <si>
    <r>
      <rPr>
        <b/>
        <sz val="11"/>
        <rFont val="ＭＳ Ｐゴシック"/>
        <family val="3"/>
        <charset val="128"/>
      </rPr>
      <t>車両対応図</t>
    </r>
    <r>
      <rPr>
        <sz val="11"/>
        <rFont val="ＭＳ Ｐゴシック"/>
        <family val="3"/>
        <charset val="128"/>
      </rPr>
      <t>：参考用</t>
    </r>
    <rPh sb="0" eb="2">
      <t>シャリョウ</t>
    </rPh>
    <rPh sb="2" eb="4">
      <t>タイオウ</t>
    </rPh>
    <rPh sb="4" eb="5">
      <t>ズ</t>
    </rPh>
    <rPh sb="6" eb="8">
      <t>サンコウ</t>
    </rPh>
    <rPh sb="8" eb="9">
      <t>ヨウ</t>
    </rPh>
    <phoneticPr fontId="3"/>
  </si>
  <si>
    <t>※この様式の体裁は変更しないでください。（シートの追加や名前の変更等）</t>
    <rPh sb="3" eb="5">
      <t>ヨウシキ</t>
    </rPh>
    <rPh sb="6" eb="8">
      <t>テイサイ</t>
    </rPh>
    <rPh sb="9" eb="11">
      <t>ヘンコウ</t>
    </rPh>
    <rPh sb="25" eb="27">
      <t>ツイカ</t>
    </rPh>
    <rPh sb="28" eb="30">
      <t>ナマエ</t>
    </rPh>
    <rPh sb="31" eb="33">
      <t>ヘンコウ</t>
    </rPh>
    <rPh sb="33" eb="34">
      <t>トウ</t>
    </rPh>
    <phoneticPr fontId="3"/>
  </si>
  <si>
    <t>保有台数</t>
    <rPh sb="0" eb="2">
      <t>ホユウ</t>
    </rPh>
    <rPh sb="2" eb="4">
      <t>ダイスウ</t>
    </rPh>
    <phoneticPr fontId="3"/>
  </si>
  <si>
    <t>　</t>
    <phoneticPr fontId="3"/>
  </si>
  <si>
    <t>B-305</t>
  </si>
  <si>
    <t>軽</t>
    <rPh sb="0" eb="1">
      <t>ケイ</t>
    </rPh>
    <phoneticPr fontId="3"/>
  </si>
  <si>
    <t>B-306</t>
  </si>
  <si>
    <t>令和4年3月31日現在</t>
  </si>
  <si>
    <t>B-307</t>
  </si>
  <si>
    <t>B-311</t>
  </si>
  <si>
    <t>A-028</t>
  </si>
  <si>
    <t>B-308</t>
  </si>
  <si>
    <t>B-302</t>
  </si>
  <si>
    <t>B-309</t>
  </si>
  <si>
    <t>B-310</t>
  </si>
  <si>
    <t>A-296</t>
  </si>
  <si>
    <t>令和4年9月20日現在</t>
  </si>
  <si>
    <t>A-274</t>
  </si>
  <si>
    <t>令和4年4月1日現在</t>
  </si>
  <si>
    <t>A-297</t>
  </si>
  <si>
    <t>令和3年3月31日現在</t>
  </si>
  <si>
    <t>B-058</t>
  </si>
  <si>
    <t>B-173</t>
  </si>
  <si>
    <t>B-142</t>
  </si>
  <si>
    <t>A-180</t>
  </si>
  <si>
    <t>A-212</t>
  </si>
  <si>
    <t>B-176</t>
  </si>
  <si>
    <t>B-105</t>
  </si>
  <si>
    <t>A-074</t>
  </si>
  <si>
    <t>A-210</t>
  </si>
  <si>
    <t>B-132</t>
  </si>
  <si>
    <t>B-291</t>
  </si>
  <si>
    <t>B-086</t>
  </si>
  <si>
    <t>A-228</t>
  </si>
  <si>
    <t>B-141</t>
  </si>
  <si>
    <t>A-019</t>
  </si>
  <si>
    <t>A-231</t>
  </si>
  <si>
    <t>A-067</t>
  </si>
  <si>
    <t>A-026</t>
  </si>
  <si>
    <t>A-156</t>
  </si>
  <si>
    <t>A-016</t>
  </si>
  <si>
    <t>B-194</t>
  </si>
  <si>
    <t>A-165</t>
  </si>
  <si>
    <t>B-221</t>
  </si>
  <si>
    <t>A-003</t>
  </si>
  <si>
    <t>A-025</t>
  </si>
  <si>
    <t>令和3年
3月31日現在</t>
  </si>
  <si>
    <t>B-148</t>
  </si>
  <si>
    <t>A-006</t>
  </si>
  <si>
    <t>A-245</t>
  </si>
  <si>
    <t>A-250</t>
  </si>
  <si>
    <t>B-187</t>
  </si>
  <si>
    <t>B-054</t>
  </si>
  <si>
    <t>B-048</t>
  </si>
  <si>
    <t>令和3年12月14日現在</t>
  </si>
  <si>
    <t>B-146</t>
  </si>
  <si>
    <t>A-195</t>
  </si>
  <si>
    <t>令和3年7月29日現在</t>
  </si>
  <si>
    <t>B-092</t>
  </si>
  <si>
    <t>B-282</t>
  </si>
  <si>
    <t>B-009</t>
  </si>
  <si>
    <t>B-126</t>
  </si>
  <si>
    <t>B-104</t>
  </si>
  <si>
    <t>A-059</t>
  </si>
  <si>
    <t>B-165</t>
  </si>
  <si>
    <t>B-136</t>
  </si>
  <si>
    <t>B-304</t>
  </si>
  <si>
    <t>A-046</t>
  </si>
  <si>
    <t>B-081</t>
  </si>
  <si>
    <t>令和4年
3月31日現在</t>
  </si>
  <si>
    <t>A-259</t>
  </si>
  <si>
    <t>A-080</t>
  </si>
  <si>
    <t>A-084</t>
  </si>
  <si>
    <t>B-243</t>
  </si>
  <si>
    <t>A-288</t>
  </si>
  <si>
    <t>A-062</t>
  </si>
  <si>
    <t>A-161</t>
  </si>
  <si>
    <t>A-237</t>
  </si>
  <si>
    <t>A-047</t>
  </si>
  <si>
    <t>B-013</t>
  </si>
  <si>
    <t>A-011</t>
  </si>
  <si>
    <t>A-221</t>
  </si>
  <si>
    <t>H17</t>
    <phoneticPr fontId="3"/>
  </si>
  <si>
    <r>
      <t>A</t>
    </r>
    <r>
      <rPr>
        <sz val="11"/>
        <rFont val="ＭＳ Ｐゴシック"/>
        <family val="3"/>
        <charset val="128"/>
      </rPr>
      <t>BF</t>
    </r>
    <phoneticPr fontId="3"/>
  </si>
  <si>
    <t>H30年提出度用に追加</t>
    <rPh sb="3" eb="4">
      <t>ネン</t>
    </rPh>
    <rPh sb="4" eb="6">
      <t>テイシュツ</t>
    </rPh>
    <rPh sb="6" eb="7">
      <t>ド</t>
    </rPh>
    <rPh sb="7" eb="8">
      <t>ヨウ</t>
    </rPh>
    <rPh sb="9" eb="11">
      <t>ツイカ</t>
    </rPh>
    <phoneticPr fontId="3"/>
  </si>
  <si>
    <t>DBF</t>
    <phoneticPr fontId="3"/>
  </si>
  <si>
    <r>
      <t>ガL</t>
    </r>
    <r>
      <rPr>
        <sz val="11"/>
        <rFont val="ＭＳ Ｐゴシック"/>
        <family val="3"/>
        <charset val="128"/>
      </rPr>
      <t>2</t>
    </r>
    <phoneticPr fontId="3"/>
  </si>
  <si>
    <t>バス貨物～2.0t(ガソリン・LPG)</t>
    <rPh sb="2" eb="4">
      <t>カモツ</t>
    </rPh>
    <phoneticPr fontId="3"/>
  </si>
  <si>
    <r>
      <t>R</t>
    </r>
    <r>
      <rPr>
        <sz val="11"/>
        <rFont val="ＭＳ Ｐゴシック"/>
        <family val="3"/>
        <charset val="128"/>
      </rPr>
      <t>3年提出度用に追加</t>
    </r>
    <rPh sb="2" eb="3">
      <t>ネン</t>
    </rPh>
    <rPh sb="3" eb="5">
      <t>テイシュツ</t>
    </rPh>
    <rPh sb="5" eb="6">
      <t>ド</t>
    </rPh>
    <rPh sb="6" eb="7">
      <t>ヨウ</t>
    </rPh>
    <rPh sb="8" eb="10">
      <t>ツイカ</t>
    </rPh>
    <phoneticPr fontId="3"/>
  </si>
  <si>
    <r>
      <t>貨1電-</t>
    </r>
    <r>
      <rPr>
        <sz val="11"/>
        <rFont val="ＭＳ Ｐゴシック"/>
        <family val="3"/>
        <charset val="128"/>
      </rPr>
      <t/>
    </r>
    <rPh sb="0" eb="1">
      <t>カ</t>
    </rPh>
    <rPh sb="2" eb="3">
      <t>デン</t>
    </rPh>
    <phoneticPr fontId="3"/>
  </si>
  <si>
    <t>貨1電</t>
    <rPh sb="0" eb="1">
      <t>カ</t>
    </rPh>
    <rPh sb="2" eb="3">
      <t>デン</t>
    </rPh>
    <phoneticPr fontId="3"/>
  </si>
  <si>
    <t>R3,R4</t>
    <phoneticPr fontId="3"/>
  </si>
  <si>
    <t>貨4電2RG</t>
    <rPh sb="2" eb="3">
      <t>デン</t>
    </rPh>
    <phoneticPr fontId="3"/>
  </si>
  <si>
    <r>
      <t>（改）バス貨物3.5t～(電気)</t>
    </r>
    <r>
      <rPr>
        <sz val="11"/>
        <rFont val="ＭＳ Ｐゴシック"/>
        <family val="3"/>
        <charset val="128"/>
      </rPr>
      <t/>
    </r>
    <rPh sb="1" eb="2">
      <t>カイ</t>
    </rPh>
    <rPh sb="5" eb="7">
      <t>カモツ</t>
    </rPh>
    <rPh sb="13" eb="15">
      <t>デンキ</t>
    </rPh>
    <phoneticPr fontId="3"/>
  </si>
  <si>
    <t>貨4電</t>
    <rPh sb="0" eb="1">
      <t>カ</t>
    </rPh>
    <rPh sb="2" eb="3">
      <t>デン</t>
    </rPh>
    <phoneticPr fontId="3"/>
  </si>
  <si>
    <t>R3年度提出用に追加</t>
    <rPh sb="2" eb="3">
      <t>ネン</t>
    </rPh>
    <rPh sb="3" eb="4">
      <t>ド</t>
    </rPh>
    <rPh sb="4" eb="6">
      <t>テイシュツ</t>
    </rPh>
    <rPh sb="6" eb="7">
      <t>ヨウ</t>
    </rPh>
    <rPh sb="8" eb="10">
      <t>ツイカ</t>
    </rPh>
    <phoneticPr fontId="3"/>
  </si>
  <si>
    <t>乗0ガGE</t>
  </si>
  <si>
    <t>使用状況（人数）</t>
    <rPh sb="0" eb="2">
      <t>シヨウ</t>
    </rPh>
    <rPh sb="2" eb="4">
      <t>ジョウキョウ</t>
    </rPh>
    <rPh sb="5" eb="7">
      <t>ニンズウ</t>
    </rPh>
    <phoneticPr fontId="3"/>
  </si>
  <si>
    <t>減車</t>
    <rPh sb="0" eb="2">
      <t>ゲンシャ</t>
    </rPh>
    <phoneticPr fontId="3"/>
  </si>
  <si>
    <t>新規</t>
    <rPh sb="0" eb="2">
      <t>シンキ</t>
    </rPh>
    <phoneticPr fontId="3"/>
  </si>
  <si>
    <t>使用状況（電気等台数）</t>
    <rPh sb="0" eb="2">
      <t>シヨウ</t>
    </rPh>
    <rPh sb="2" eb="4">
      <t>ジョウキョウ</t>
    </rPh>
    <rPh sb="5" eb="7">
      <t>デンキ</t>
    </rPh>
    <rPh sb="7" eb="8">
      <t>トウ</t>
    </rPh>
    <rPh sb="8" eb="10">
      <t>ダイスウ</t>
    </rPh>
    <phoneticPr fontId="3"/>
  </si>
  <si>
    <t xml:space="preserve">様式には「10事業所200台用」と「10事業所1000台用」、「150事業所1000台用」、「100事業所5000台用」がありますので、事業者の現状にあわせて選択してください。
実績排出量シートの行を追加することはできませんので、実際の保有台数に減車分を加えた概算の台数で選択してください。
</t>
    <rPh sb="0" eb="2">
      <t>ヨウシキ</t>
    </rPh>
    <rPh sb="7" eb="9">
      <t>ジギョウ</t>
    </rPh>
    <rPh sb="9" eb="10">
      <t>ショ</t>
    </rPh>
    <rPh sb="13" eb="14">
      <t>ダイ</t>
    </rPh>
    <rPh sb="14" eb="15">
      <t>ヨウ</t>
    </rPh>
    <rPh sb="20" eb="22">
      <t>ジギョウ</t>
    </rPh>
    <rPh sb="22" eb="23">
      <t>ショ</t>
    </rPh>
    <rPh sb="27" eb="28">
      <t>ダイ</t>
    </rPh>
    <rPh sb="28" eb="29">
      <t>ヨウ</t>
    </rPh>
    <rPh sb="35" eb="37">
      <t>ジギョウ</t>
    </rPh>
    <rPh sb="37" eb="38">
      <t>ショ</t>
    </rPh>
    <rPh sb="42" eb="43">
      <t>ダイ</t>
    </rPh>
    <rPh sb="43" eb="44">
      <t>ヨウ</t>
    </rPh>
    <rPh sb="50" eb="53">
      <t>ジギョウショ</t>
    </rPh>
    <rPh sb="57" eb="58">
      <t>ダイ</t>
    </rPh>
    <rPh sb="58" eb="59">
      <t>ヨウ</t>
    </rPh>
    <rPh sb="68" eb="71">
      <t>ジギョウシャ</t>
    </rPh>
    <rPh sb="72" eb="74">
      <t>ゲンジョウ</t>
    </rPh>
    <rPh sb="79" eb="81">
      <t>センタク</t>
    </rPh>
    <rPh sb="89" eb="91">
      <t>ジッセキ</t>
    </rPh>
    <rPh sb="91" eb="93">
      <t>ハイシュツ</t>
    </rPh>
    <rPh sb="93" eb="94">
      <t>リョウ</t>
    </rPh>
    <rPh sb="98" eb="99">
      <t>ギョウ</t>
    </rPh>
    <rPh sb="100" eb="102">
      <t>ツイカ</t>
    </rPh>
    <rPh sb="115" eb="117">
      <t>ジッサイ</t>
    </rPh>
    <rPh sb="118" eb="120">
      <t>ホユウ</t>
    </rPh>
    <rPh sb="120" eb="122">
      <t>ダイスウ</t>
    </rPh>
    <rPh sb="123" eb="125">
      <t>ゲンシャ</t>
    </rPh>
    <rPh sb="125" eb="126">
      <t>ブン</t>
    </rPh>
    <rPh sb="127" eb="128">
      <t>クワ</t>
    </rPh>
    <rPh sb="136" eb="138">
      <t>センタク</t>
    </rPh>
    <phoneticPr fontId="3"/>
  </si>
  <si>
    <t>昨年度の実績報告書のエクセルデータ（今年度初めて実績報告書を提出する事業者は自動車環境管理計画書のエクセルデータ）</t>
    <rPh sb="0" eb="3">
      <t>サクネンド</t>
    </rPh>
    <rPh sb="4" eb="6">
      <t>ジッセキ</t>
    </rPh>
    <rPh sb="6" eb="9">
      <t>ホウコクショ</t>
    </rPh>
    <rPh sb="18" eb="21">
      <t>コンネンド</t>
    </rPh>
    <rPh sb="21" eb="22">
      <t>ハジ</t>
    </rPh>
    <rPh sb="24" eb="26">
      <t>ジッセキ</t>
    </rPh>
    <rPh sb="26" eb="29">
      <t>ホウコクショ</t>
    </rPh>
    <rPh sb="30" eb="32">
      <t>テイシュツ</t>
    </rPh>
    <rPh sb="34" eb="37">
      <t>ジギョウシャ</t>
    </rPh>
    <rPh sb="38" eb="48">
      <t>ケ</t>
    </rPh>
    <phoneticPr fontId="3"/>
  </si>
  <si>
    <r>
      <rPr>
        <b/>
        <sz val="11"/>
        <rFont val="ＭＳ Ｐゴシック"/>
        <family val="3"/>
        <charset val="128"/>
      </rPr>
      <t>実績表紙</t>
    </r>
    <r>
      <rPr>
        <sz val="11"/>
        <rFont val="ＭＳ Ｐゴシック"/>
        <family val="3"/>
        <charset val="128"/>
      </rPr>
      <t>：昨年のデータもしくは通知書に記載の整理番号を半角でハイフンも入れて入力してください。（入力することにより黄色のセルが自動計算されます）
　　　　　　　手引きを御参照の上、自動車使用管理状況報告書の提出が必要な場合には左上の黄色のセルで「○」を選択してください。状況報告書が自動作成されます。</t>
    </r>
    <rPh sb="0" eb="2">
      <t>ジッセキ</t>
    </rPh>
    <rPh sb="2" eb="4">
      <t>ヒョウシ</t>
    </rPh>
    <rPh sb="5" eb="7">
      <t>サクネン</t>
    </rPh>
    <rPh sb="15" eb="18">
      <t>ツウチショ</t>
    </rPh>
    <rPh sb="19" eb="21">
      <t>キサイ</t>
    </rPh>
    <rPh sb="22" eb="24">
      <t>セイリ</t>
    </rPh>
    <rPh sb="24" eb="26">
      <t>バンゴウ</t>
    </rPh>
    <rPh sb="27" eb="29">
      <t>ハンカク</t>
    </rPh>
    <rPh sb="35" eb="36">
      <t>イ</t>
    </rPh>
    <rPh sb="38" eb="40">
      <t>ニュウリョク</t>
    </rPh>
    <rPh sb="48" eb="50">
      <t>ニュウリョク</t>
    </rPh>
    <rPh sb="57" eb="59">
      <t>キイロ</t>
    </rPh>
    <rPh sb="63" eb="65">
      <t>ジドウ</t>
    </rPh>
    <rPh sb="65" eb="67">
      <t>ケイサン</t>
    </rPh>
    <rPh sb="80" eb="82">
      <t>テビ</t>
    </rPh>
    <rPh sb="84" eb="87">
      <t>ゴサンショウ</t>
    </rPh>
    <rPh sb="88" eb="89">
      <t>ウエ</t>
    </rPh>
    <rPh sb="90" eb="102">
      <t>ジョウキョウ</t>
    </rPh>
    <rPh sb="103" eb="105">
      <t>テイシュツ</t>
    </rPh>
    <rPh sb="106" eb="108">
      <t>ヒツヨウ</t>
    </rPh>
    <rPh sb="109" eb="111">
      <t>バアイ</t>
    </rPh>
    <rPh sb="113" eb="114">
      <t>ヒダリ</t>
    </rPh>
    <rPh sb="114" eb="115">
      <t>ウエ</t>
    </rPh>
    <rPh sb="116" eb="118">
      <t>キイロ</t>
    </rPh>
    <rPh sb="126" eb="128">
      <t>センタク</t>
    </rPh>
    <rPh sb="141" eb="143">
      <t>ジドウ</t>
    </rPh>
    <rPh sb="143" eb="145">
      <t>サクセイ</t>
    </rPh>
    <phoneticPr fontId="3"/>
  </si>
  <si>
    <r>
      <rPr>
        <b/>
        <sz val="11"/>
        <rFont val="ＭＳ Ｐゴシック"/>
        <family val="3"/>
        <charset val="128"/>
      </rPr>
      <t>実績排出量</t>
    </r>
    <r>
      <rPr>
        <sz val="11"/>
        <rFont val="ＭＳ Ｐゴシック"/>
        <family val="3"/>
        <charset val="128"/>
      </rPr>
      <t xml:space="preserve">：本年度より、「自動車排出窒素酸化物及び粒子状物質の排出量並びに当該排出量の目標達成率」の表がすべて自動計算となりました。
　　　　　　　　　実績表紙に整理番号を入れていただくことにより表示されます。
　　　　　　　　　「車両ごとの排出量」記載欄については、昨年度の様式より「車両追加情報」の項目が追加されておりますが、本年度分の作成方法については
　　　　　　　　　「作成の手引き」に昨年度のデータを使用して作成する例を掲載しておりますので御参照ください。
</t>
    </r>
    <r>
      <rPr>
        <b/>
        <sz val="11"/>
        <rFont val="ＭＳ Ｐゴシック"/>
        <family val="3"/>
        <charset val="128"/>
      </rPr>
      <t>※</t>
    </r>
    <r>
      <rPr>
        <sz val="11"/>
        <rFont val="ＭＳ Ｐゴシック"/>
        <family val="3"/>
        <charset val="128"/>
      </rPr>
      <t>車両情報の入力にあたっては別シートの車検証対応図も参考にしてください。特に</t>
    </r>
    <r>
      <rPr>
        <b/>
        <sz val="11"/>
        <rFont val="ＭＳ Ｐゴシック"/>
        <family val="3"/>
        <charset val="128"/>
      </rPr>
      <t>後付け装置</t>
    </r>
    <r>
      <rPr>
        <sz val="11"/>
        <rFont val="ＭＳ Ｐゴシック"/>
        <family val="3"/>
        <charset val="128"/>
      </rPr>
      <t>の箇所についてはご確認の上、</t>
    </r>
    <r>
      <rPr>
        <b/>
        <u/>
        <sz val="11"/>
        <rFont val="ＭＳ Ｐゴシック"/>
        <family val="3"/>
        <charset val="128"/>
      </rPr>
      <t>標準搭載されていない</t>
    </r>
    <r>
      <rPr>
        <b/>
        <sz val="11"/>
        <rFont val="ＭＳ Ｐゴシック"/>
        <family val="3"/>
        <charset val="128"/>
      </rPr>
      <t>車両のうち「後で装置を付けた場合」のみ</t>
    </r>
    <r>
      <rPr>
        <sz val="11"/>
        <rFont val="ＭＳ Ｐゴシック"/>
        <family val="3"/>
        <charset val="128"/>
      </rPr>
      <t>プルダウンメニューから選択してください。</t>
    </r>
    <rPh sb="0" eb="2">
      <t>ジッセキ</t>
    </rPh>
    <rPh sb="2" eb="4">
      <t>ハイシュツ</t>
    </rPh>
    <rPh sb="4" eb="5">
      <t>リョウ</t>
    </rPh>
    <rPh sb="6" eb="9">
      <t>ホンネンド</t>
    </rPh>
    <rPh sb="50" eb="51">
      <t>ヒョウ</t>
    </rPh>
    <rPh sb="55" eb="57">
      <t>ジドウ</t>
    </rPh>
    <rPh sb="57" eb="59">
      <t>ケイサン</t>
    </rPh>
    <rPh sb="76" eb="78">
      <t>ジッセキ</t>
    </rPh>
    <rPh sb="78" eb="80">
      <t>ヒョウシ</t>
    </rPh>
    <rPh sb="81" eb="83">
      <t>セイリ</t>
    </rPh>
    <rPh sb="83" eb="85">
      <t>バンゴウ</t>
    </rPh>
    <rPh sb="86" eb="87">
      <t>イ</t>
    </rPh>
    <rPh sb="98" eb="100">
      <t>ヒョウジ</t>
    </rPh>
    <rPh sb="116" eb="118">
      <t>シャリョウ</t>
    </rPh>
    <rPh sb="121" eb="123">
      <t>ハイシュツ</t>
    </rPh>
    <rPh sb="123" eb="124">
      <t>リョウ</t>
    </rPh>
    <rPh sb="125" eb="127">
      <t>キサイ</t>
    </rPh>
    <rPh sb="127" eb="128">
      <t>ラン</t>
    </rPh>
    <rPh sb="134" eb="137">
      <t>サクネンド</t>
    </rPh>
    <rPh sb="138" eb="140">
      <t>ヨウシキ</t>
    </rPh>
    <rPh sb="143" eb="145">
      <t>シャリョウ</t>
    </rPh>
    <rPh sb="145" eb="147">
      <t>ツイカ</t>
    </rPh>
    <rPh sb="147" eb="149">
      <t>ジョウホウ</t>
    </rPh>
    <rPh sb="151" eb="153">
      <t>コウモク</t>
    </rPh>
    <rPh sb="154" eb="156">
      <t>ツイカ</t>
    </rPh>
    <rPh sb="165" eb="168">
      <t>ホンネンド</t>
    </rPh>
    <rPh sb="168" eb="169">
      <t>ブン</t>
    </rPh>
    <rPh sb="170" eb="172">
      <t>サクセイ</t>
    </rPh>
    <rPh sb="172" eb="174">
      <t>ホウホウ</t>
    </rPh>
    <rPh sb="190" eb="192">
      <t>サクセイ</t>
    </rPh>
    <rPh sb="193" eb="195">
      <t>テビ</t>
    </rPh>
    <rPh sb="198" eb="201">
      <t>サクネンド</t>
    </rPh>
    <rPh sb="206" eb="208">
      <t>シヨウ</t>
    </rPh>
    <rPh sb="210" eb="212">
      <t>サクセイ</t>
    </rPh>
    <rPh sb="214" eb="215">
      <t>レイ</t>
    </rPh>
    <rPh sb="216" eb="218">
      <t>ケイサイ</t>
    </rPh>
    <rPh sb="226" eb="229">
      <t>ゴサンショウ</t>
    </rPh>
    <rPh sb="253" eb="255">
      <t>シャリョウ</t>
    </rPh>
    <rPh sb="255" eb="257">
      <t>ジョウホウ</t>
    </rPh>
    <rPh sb="258" eb="260">
      <t>ニュウリョク</t>
    </rPh>
    <rPh sb="266" eb="267">
      <t>ベツ</t>
    </rPh>
    <rPh sb="271" eb="274">
      <t>シャケンショウ</t>
    </rPh>
    <rPh sb="274" eb="276">
      <t>タイオウ</t>
    </rPh>
    <rPh sb="276" eb="277">
      <t>ズ</t>
    </rPh>
    <rPh sb="278" eb="280">
      <t>サンコウ</t>
    </rPh>
    <rPh sb="288" eb="289">
      <t>トク</t>
    </rPh>
    <rPh sb="290" eb="291">
      <t>アト</t>
    </rPh>
    <rPh sb="291" eb="292">
      <t>ヅ</t>
    </rPh>
    <rPh sb="293" eb="295">
      <t>ソウチ</t>
    </rPh>
    <rPh sb="296" eb="298">
      <t>カショ</t>
    </rPh>
    <rPh sb="304" eb="306">
      <t>カクニン</t>
    </rPh>
    <rPh sb="307" eb="308">
      <t>ウエ</t>
    </rPh>
    <rPh sb="309" eb="311">
      <t>ヒョウジュン</t>
    </rPh>
    <rPh sb="311" eb="313">
      <t>トウサイ</t>
    </rPh>
    <rPh sb="319" eb="321">
      <t>シャリョウ</t>
    </rPh>
    <rPh sb="325" eb="326">
      <t>アト</t>
    </rPh>
    <rPh sb="327" eb="329">
      <t>ソウチ</t>
    </rPh>
    <rPh sb="330" eb="331">
      <t>ツ</t>
    </rPh>
    <rPh sb="333" eb="335">
      <t>バアイ</t>
    </rPh>
    <rPh sb="349" eb="351">
      <t>センタク</t>
    </rPh>
    <phoneticPr fontId="3"/>
  </si>
  <si>
    <r>
      <rPr>
        <b/>
        <sz val="11"/>
        <rFont val="ＭＳ Ｐゴシック"/>
        <family val="3"/>
        <charset val="128"/>
      </rPr>
      <t>使用状況表紙</t>
    </r>
    <r>
      <rPr>
        <sz val="11"/>
        <rFont val="ＭＳ Ｐゴシック"/>
        <family val="3"/>
        <charset val="128"/>
      </rPr>
      <t>：実績表紙左上の「自動車使用管理状況報告書提出」セルに○を入力すると自動作成されます。（入力の必要はありません）</t>
    </r>
    <rPh sb="0" eb="2">
      <t>シヨウ</t>
    </rPh>
    <rPh sb="2" eb="4">
      <t>ジョウキョウ</t>
    </rPh>
    <rPh sb="4" eb="6">
      <t>ヒョウシ</t>
    </rPh>
    <rPh sb="7" eb="9">
      <t>ジッセキ</t>
    </rPh>
    <rPh sb="9" eb="11">
      <t>ヒョウシ</t>
    </rPh>
    <rPh sb="11" eb="13">
      <t>ヒダリウエ</t>
    </rPh>
    <rPh sb="15" eb="27">
      <t>ジョウキョウ</t>
    </rPh>
    <rPh sb="27" eb="29">
      <t>テイシュツ</t>
    </rPh>
    <rPh sb="35" eb="37">
      <t>ニュウリョク</t>
    </rPh>
    <rPh sb="40" eb="42">
      <t>ジドウ</t>
    </rPh>
    <rPh sb="42" eb="44">
      <t>サクセイ</t>
    </rPh>
    <rPh sb="50" eb="52">
      <t>ニュウリョク</t>
    </rPh>
    <rPh sb="53" eb="55">
      <t>ヒツヨウ</t>
    </rPh>
    <phoneticPr fontId="3"/>
  </si>
  <si>
    <r>
      <t>連絡事項：</t>
    </r>
    <r>
      <rPr>
        <sz val="11"/>
        <rFont val="ＭＳ Ｐゴシック"/>
        <family val="3"/>
        <charset val="128"/>
      </rPr>
      <t>ナンバー変更をした場合、昨年のデータに誤りがあり今年度分で修正した場合などに記載してください。形式は自由です。</t>
    </r>
    <rPh sb="0" eb="2">
      <t>レンラク</t>
    </rPh>
    <rPh sb="2" eb="4">
      <t>ジコウ</t>
    </rPh>
    <rPh sb="9" eb="11">
      <t>ヘンコウ</t>
    </rPh>
    <rPh sb="14" eb="16">
      <t>バアイ</t>
    </rPh>
    <rPh sb="17" eb="19">
      <t>サクネン</t>
    </rPh>
    <rPh sb="24" eb="25">
      <t>アヤマ</t>
    </rPh>
    <rPh sb="29" eb="31">
      <t>コンネン</t>
    </rPh>
    <rPh sb="31" eb="32">
      <t>ド</t>
    </rPh>
    <rPh sb="32" eb="33">
      <t>ブン</t>
    </rPh>
    <rPh sb="34" eb="36">
      <t>シュウセイ</t>
    </rPh>
    <rPh sb="38" eb="40">
      <t>バアイ</t>
    </rPh>
    <rPh sb="43" eb="45">
      <t>キサイ</t>
    </rPh>
    <rPh sb="52" eb="54">
      <t>ケイシキ</t>
    </rPh>
    <rPh sb="55" eb="57">
      <t>ジユウ</t>
    </rPh>
    <phoneticPr fontId="3"/>
  </si>
  <si>
    <t>・・・紫色は記載しなくて結構です。</t>
    <rPh sb="3" eb="5">
      <t>ムラサキイロ</t>
    </rPh>
    <rPh sb="6" eb="8">
      <t>キサイ</t>
    </rPh>
    <rPh sb="12" eb="14">
      <t>ケッコウ</t>
    </rPh>
    <phoneticPr fontId="3"/>
  </si>
  <si>
    <t>（自動計算ただし手入力も可）</t>
    <rPh sb="1" eb="3">
      <t>ジドウ</t>
    </rPh>
    <rPh sb="3" eb="5">
      <t>ケイサン</t>
    </rPh>
    <rPh sb="8" eb="9">
      <t>テ</t>
    </rPh>
    <rPh sb="9" eb="11">
      <t>ニュウリョク</t>
    </rPh>
    <rPh sb="12" eb="13">
      <t>カ</t>
    </rPh>
    <phoneticPr fontId="3"/>
  </si>
  <si>
    <t>・・・紫色は「新規」と「減車」を入力してください。</t>
  </si>
  <si>
    <t>BLF</t>
  </si>
  <si>
    <t>貨2ガCBA</t>
  </si>
  <si>
    <t>マイクロ・(ガソリン・LPG)</t>
  </si>
  <si>
    <t>貸2ガ</t>
    <rPh sb="0" eb="1">
      <t>カシ</t>
    </rPh>
    <phoneticPr fontId="3"/>
  </si>
  <si>
    <t>R5年度提出用に追加</t>
    <rPh sb="2" eb="4">
      <t>ネンド</t>
    </rPh>
    <rPh sb="4" eb="6">
      <t>テイシュツ</t>
    </rPh>
    <rPh sb="6" eb="7">
      <t>ヨウ</t>
    </rPh>
    <rPh sb="8" eb="10">
      <t>ツイカ</t>
    </rPh>
    <phoneticPr fontId="3"/>
  </si>
  <si>
    <t>乗0ガ7BA</t>
    <phoneticPr fontId="3"/>
  </si>
  <si>
    <t>7BA</t>
    <phoneticPr fontId="3"/>
  </si>
  <si>
    <t>乗0L7BA</t>
    <phoneticPr fontId="3"/>
  </si>
  <si>
    <t>7BA</t>
    <phoneticPr fontId="3"/>
  </si>
  <si>
    <t>貨4電2PG</t>
    <rPh sb="2" eb="3">
      <t>デン</t>
    </rPh>
    <phoneticPr fontId="4"/>
  </si>
  <si>
    <t>バス貨物3.5t～(電気)</t>
    <rPh sb="2" eb="4">
      <t>カモツ</t>
    </rPh>
    <rPh sb="10" eb="12">
      <t>デンキ</t>
    </rPh>
    <phoneticPr fontId="4"/>
  </si>
  <si>
    <t>貨4電</t>
    <rPh sb="0" eb="1">
      <t>カ</t>
    </rPh>
    <rPh sb="2" eb="3">
      <t>デン</t>
    </rPh>
    <phoneticPr fontId="4"/>
  </si>
  <si>
    <t>電</t>
    <rPh sb="0" eb="1">
      <t>デン</t>
    </rPh>
    <phoneticPr fontId="4"/>
  </si>
  <si>
    <t>軽油→電気への改造</t>
    <rPh sb="0" eb="2">
      <t>ケイユ</t>
    </rPh>
    <rPh sb="3" eb="5">
      <t>デンキ</t>
    </rPh>
    <rPh sb="7" eb="9">
      <t>カイゾウ</t>
    </rPh>
    <phoneticPr fontId="5"/>
  </si>
  <si>
    <t>R6年度提出用に追加</t>
    <rPh sb="2" eb="4">
      <t>ネンド</t>
    </rPh>
    <rPh sb="4" eb="6">
      <t>テイシュツ</t>
    </rPh>
    <rPh sb="6" eb="7">
      <t>ヨウ</t>
    </rPh>
    <rPh sb="8" eb="10">
      <t>ツイカ</t>
    </rPh>
    <phoneticPr fontId="3"/>
  </si>
  <si>
    <t>貨2ガ3BE</t>
    <rPh sb="0" eb="1">
      <t>カ</t>
    </rPh>
    <phoneticPr fontId="3"/>
  </si>
  <si>
    <t>(改）乗用車1.7～2.5t（ガソリン）</t>
    <rPh sb="1" eb="2">
      <t>カイ</t>
    </rPh>
    <rPh sb="3" eb="6">
      <t>ジョウヨウシャ</t>
    </rPh>
    <phoneticPr fontId="3"/>
  </si>
  <si>
    <t>・・・黄色は記載しなくて結構です。(自動入力のため入力不可)</t>
    <rPh sb="3" eb="5">
      <t>キイロ</t>
    </rPh>
    <rPh sb="6" eb="8">
      <t>キサイ</t>
    </rPh>
    <rPh sb="12" eb="14">
      <t>ケッコウ</t>
    </rPh>
    <rPh sb="18" eb="20">
      <t>ジドウ</t>
    </rPh>
    <rPh sb="20" eb="22">
      <t>ニュウリョク</t>
    </rPh>
    <rPh sb="25" eb="27">
      <t>ニュウリョク</t>
    </rPh>
    <rPh sb="27" eb="29">
      <t>フカ</t>
    </rPh>
    <phoneticPr fontId="3"/>
  </si>
  <si>
    <r>
      <rPr>
        <b/>
        <sz val="11"/>
        <rFont val="ＭＳ Ｐゴシック"/>
        <family val="3"/>
        <charset val="128"/>
      </rPr>
      <t>実績事業所</t>
    </r>
    <r>
      <rPr>
        <sz val="11"/>
        <rFont val="ＭＳ Ｐゴシック"/>
        <family val="3"/>
        <charset val="128"/>
      </rPr>
      <t>：令和６年3月31日現在のデータを記載してください。（水色のセルには昨年のデータを貼り付けることができます）</t>
    </r>
    <rPh sb="0" eb="2">
      <t>ジッセキ</t>
    </rPh>
    <rPh sb="2" eb="5">
      <t>ジギョウショ</t>
    </rPh>
    <rPh sb="6" eb="8">
      <t>レイワ</t>
    </rPh>
    <rPh sb="9" eb="10">
      <t>ネン</t>
    </rPh>
    <rPh sb="11" eb="12">
      <t>ガツ</t>
    </rPh>
    <rPh sb="14" eb="15">
      <t>ニチ</t>
    </rPh>
    <rPh sb="15" eb="17">
      <t>ゲンザイ</t>
    </rPh>
    <rPh sb="22" eb="24">
      <t>キサイ</t>
    </rPh>
    <rPh sb="32" eb="34">
      <t>ミズイロ</t>
    </rPh>
    <rPh sb="39" eb="41">
      <t>サクネン</t>
    </rPh>
    <rPh sb="46" eb="47">
      <t>ハ</t>
    </rPh>
    <rPh sb="48" eb="49">
      <t>ツ</t>
    </rPh>
    <phoneticPr fontId="3"/>
  </si>
  <si>
    <t>自動車環境管理実績報告書様式（Excelファイル）について簡単に説明します。
詳しくはホームページに公開しております「自動車環境管理実績報告書等作成の手引き（令和６年度提出用）」を御参照ください。</t>
    <rPh sb="0" eb="3">
      <t>ジドウシャ</t>
    </rPh>
    <rPh sb="3" eb="5">
      <t>カンキョウ</t>
    </rPh>
    <rPh sb="5" eb="7">
      <t>カンリ</t>
    </rPh>
    <rPh sb="9" eb="11">
      <t>ホウコク</t>
    </rPh>
    <rPh sb="11" eb="12">
      <t>ショ</t>
    </rPh>
    <rPh sb="12" eb="14">
      <t>ヨウシキ</t>
    </rPh>
    <rPh sb="29" eb="31">
      <t>カンタン</t>
    </rPh>
    <rPh sb="32" eb="34">
      <t>セツメイ</t>
    </rPh>
    <rPh sb="39" eb="40">
      <t>クワ</t>
    </rPh>
    <rPh sb="50" eb="52">
      <t>コウカイ</t>
    </rPh>
    <rPh sb="59" eb="71">
      <t>ジ</t>
    </rPh>
    <rPh sb="71" eb="72">
      <t>トウ</t>
    </rPh>
    <rPh sb="72" eb="74">
      <t>サクセイ</t>
    </rPh>
    <rPh sb="75" eb="77">
      <t>テビ</t>
    </rPh>
    <rPh sb="79" eb="81">
      <t>レイワ</t>
    </rPh>
    <rPh sb="82" eb="84">
      <t>ネンド</t>
    </rPh>
    <rPh sb="84" eb="86">
      <t>テイシュツ</t>
    </rPh>
    <rPh sb="86" eb="87">
      <t>ヨウ</t>
    </rPh>
    <rPh sb="90" eb="93">
      <t>ゴサンショウ</t>
    </rPh>
    <phoneticPr fontId="3"/>
  </si>
  <si>
    <t>型式変更</t>
    <rPh sb="0" eb="2">
      <t>カタシキ</t>
    </rPh>
    <rPh sb="2" eb="4">
      <t>ヘンコウ</t>
    </rPh>
    <phoneticPr fontId="3"/>
  </si>
  <si>
    <t>ナンバー変更</t>
    <rPh sb="4" eb="6">
      <t>ヘンコウ</t>
    </rPh>
    <phoneticPr fontId="3"/>
  </si>
  <si>
    <t xml:space="preserve"> 　型式･　　 　　ナンバー　 変更</t>
    <rPh sb="2" eb="4">
      <t>カタシキ</t>
    </rPh>
    <rPh sb="16" eb="18">
      <t>ヘンコウ</t>
    </rPh>
    <phoneticPr fontId="3"/>
  </si>
  <si>
    <t>連絡事項があれば、自由に御記入ください</t>
    <rPh sb="0" eb="2">
      <t>レンラク</t>
    </rPh>
    <rPh sb="2" eb="4">
      <t>ジコウ</t>
    </rPh>
    <rPh sb="9" eb="11">
      <t>ジユウ</t>
    </rPh>
    <rPh sb="12" eb="15">
      <t>ゴキニュウ</t>
    </rPh>
    <phoneticPr fontId="3"/>
  </si>
  <si>
    <t>新旧のデータを併記していただければ、どのような形でも結構です。</t>
    <rPh sb="0" eb="2">
      <t>シンキュウ</t>
    </rPh>
    <rPh sb="7" eb="9">
      <t>ヘイキ</t>
    </rPh>
    <rPh sb="23" eb="24">
      <t>カタチ</t>
    </rPh>
    <rPh sb="26" eb="28">
      <t>ケッコウ</t>
    </rPh>
    <phoneticPr fontId="3"/>
  </si>
  <si>
    <t>記載例１）</t>
    <rPh sb="0" eb="3">
      <t>キサイレイ</t>
    </rPh>
    <phoneticPr fontId="3"/>
  </si>
  <si>
    <t>ナンバー変更の連絡：車両ナンバーを変更したため、下記の車両は同一車両です。</t>
    <rPh sb="4" eb="6">
      <t>ヘンコウ</t>
    </rPh>
    <rPh sb="7" eb="9">
      <t>レンラク</t>
    </rPh>
    <rPh sb="10" eb="12">
      <t>シャリョウ</t>
    </rPh>
    <rPh sb="17" eb="19">
      <t>ヘンコウ</t>
    </rPh>
    <rPh sb="24" eb="26">
      <t>カキ</t>
    </rPh>
    <rPh sb="27" eb="29">
      <t>シャリョウ</t>
    </rPh>
    <rPh sb="30" eb="32">
      <t>ドウイツ</t>
    </rPh>
    <rPh sb="32" eb="34">
      <t>シャリョウ</t>
    </rPh>
    <phoneticPr fontId="3"/>
  </si>
  <si>
    <t>昨年度番号*</t>
    <rPh sb="0" eb="3">
      <t>サクネンド</t>
    </rPh>
    <rPh sb="3" eb="5">
      <t>バンゴウ</t>
    </rPh>
    <phoneticPr fontId="3"/>
  </si>
  <si>
    <t>車両ナンバー</t>
    <rPh sb="0" eb="2">
      <t>シャリョウ</t>
    </rPh>
    <phoneticPr fontId="3"/>
  </si>
  <si>
    <t>本年度番号*</t>
    <rPh sb="0" eb="3">
      <t>ホンネンド</t>
    </rPh>
    <rPh sb="3" eb="5">
      <t>バンゴウ</t>
    </rPh>
    <phoneticPr fontId="3"/>
  </si>
  <si>
    <t>千葉８００あ１１１</t>
    <rPh sb="0" eb="2">
      <t>チバ</t>
    </rPh>
    <phoneticPr fontId="3"/>
  </si>
  <si>
    <t>⇒</t>
    <phoneticPr fontId="3"/>
  </si>
  <si>
    <t>習志野８３３い２２２</t>
    <rPh sb="0" eb="3">
      <t>ナラシノ</t>
    </rPh>
    <phoneticPr fontId="3"/>
  </si>
  <si>
    <t>袖ケ浦３０１え３</t>
    <rPh sb="0" eb="3">
      <t>ソデガウラ</t>
    </rPh>
    <phoneticPr fontId="3"/>
  </si>
  <si>
    <t>市原333さ５５５５</t>
    <rPh sb="0" eb="2">
      <t>イチハラ</t>
    </rPh>
    <phoneticPr fontId="3"/>
  </si>
  <si>
    <t>記載例２）</t>
    <rPh sb="0" eb="3">
      <t>キサイレイ</t>
    </rPh>
    <phoneticPr fontId="3"/>
  </si>
  <si>
    <t>昨年の誤りについて：下記の箇所に誤りがあったため、本年度分で修正しました。</t>
    <rPh sb="0" eb="2">
      <t>サクネン</t>
    </rPh>
    <rPh sb="3" eb="4">
      <t>アヤマ</t>
    </rPh>
    <rPh sb="10" eb="12">
      <t>カキ</t>
    </rPh>
    <rPh sb="13" eb="15">
      <t>カショ</t>
    </rPh>
    <rPh sb="16" eb="17">
      <t>アヤマ</t>
    </rPh>
    <rPh sb="25" eb="27">
      <t>ホンネン</t>
    </rPh>
    <rPh sb="27" eb="28">
      <t>ド</t>
    </rPh>
    <rPh sb="28" eb="29">
      <t>ブン</t>
    </rPh>
    <rPh sb="30" eb="32">
      <t>シュウセイ</t>
    </rPh>
    <phoneticPr fontId="3"/>
  </si>
  <si>
    <t>昨年度（誤）</t>
    <rPh sb="0" eb="3">
      <t>サクネンド</t>
    </rPh>
    <rPh sb="4" eb="5">
      <t>ゴ</t>
    </rPh>
    <phoneticPr fontId="3"/>
  </si>
  <si>
    <t>本年度番号*</t>
    <rPh sb="0" eb="2">
      <t>ホンネン</t>
    </rPh>
    <rPh sb="2" eb="3">
      <t>ド</t>
    </rPh>
    <rPh sb="3" eb="5">
      <t>バンゴウ</t>
    </rPh>
    <phoneticPr fontId="3"/>
  </si>
  <si>
    <t>本年度（正）</t>
    <rPh sb="0" eb="3">
      <t>ホンネンド</t>
    </rPh>
    <rPh sb="4" eb="5">
      <t>セイ</t>
    </rPh>
    <phoneticPr fontId="3"/>
  </si>
  <si>
    <t>千葉３７７あ３４５</t>
    <rPh sb="0" eb="2">
      <t>チバ</t>
    </rPh>
    <phoneticPr fontId="3"/>
  </si>
  <si>
    <t>DCA</t>
    <phoneticPr fontId="3"/>
  </si>
  <si>
    <t>DBA</t>
    <phoneticPr fontId="3"/>
  </si>
  <si>
    <t>習志野８００う３００</t>
    <rPh sb="0" eb="3">
      <t>ナラシノ</t>
    </rPh>
    <phoneticPr fontId="3"/>
  </si>
  <si>
    <t>う</t>
    <phoneticPr fontId="3"/>
  </si>
  <si>
    <t>あ</t>
    <phoneticPr fontId="3"/>
  </si>
  <si>
    <t>＊排出量シートの左側の通し番号</t>
    <rPh sb="1" eb="7">
      <t>ハ</t>
    </rPh>
    <rPh sb="8" eb="10">
      <t>ヒダリガワ</t>
    </rPh>
    <rPh sb="11" eb="12">
      <t>トオ</t>
    </rPh>
    <rPh sb="13" eb="15">
      <t>バンゴウ</t>
    </rPh>
    <phoneticPr fontId="3"/>
  </si>
  <si>
    <t>ハイ</t>
  </si>
  <si>
    <t>Pハイ</t>
  </si>
  <si>
    <t>☆３</t>
  </si>
  <si>
    <t>☆４</t>
  </si>
  <si>
    <t>☆５</t>
  </si>
  <si>
    <t>ポスト</t>
  </si>
  <si>
    <t>H28/30</t>
  </si>
  <si>
    <t>メタ</t>
  </si>
  <si>
    <t>a-038</t>
  </si>
  <si>
    <t>A-204</t>
  </si>
  <si>
    <t>A-298</t>
  </si>
  <si>
    <t>b-198</t>
  </si>
  <si>
    <t>B-223</t>
  </si>
  <si>
    <t>b-284</t>
  </si>
  <si>
    <t>B-290</t>
  </si>
  <si>
    <t>整理番号</t>
    <rPh sb="0" eb="2">
      <t>セイリ</t>
    </rPh>
    <rPh sb="2" eb="4">
      <t>バンゴウ</t>
    </rPh>
    <phoneticPr fontId="53"/>
  </si>
  <si>
    <t>Nox　目標値</t>
    <rPh sb="4" eb="7">
      <t>モクヒョウチ</t>
    </rPh>
    <phoneticPr fontId="53"/>
  </si>
  <si>
    <t>PM　目標値</t>
    <rPh sb="3" eb="6">
      <t>モクヒョウチ</t>
    </rPh>
    <phoneticPr fontId="53"/>
  </si>
  <si>
    <t>CO2　目標値</t>
    <rPh sb="4" eb="7">
      <t>モクヒョウチ</t>
    </rPh>
    <phoneticPr fontId="53"/>
  </si>
  <si>
    <t>NOX　　1台当</t>
    <rPh sb="6" eb="7">
      <t>ダイ</t>
    </rPh>
    <rPh sb="7" eb="8">
      <t>ア</t>
    </rPh>
    <phoneticPr fontId="53"/>
  </si>
  <si>
    <t>PM　　1台当</t>
    <rPh sb="5" eb="6">
      <t>ダイ</t>
    </rPh>
    <rPh sb="6" eb="7">
      <t>ア</t>
    </rPh>
    <phoneticPr fontId="53"/>
  </si>
  <si>
    <t>CO2　　1台当</t>
    <rPh sb="6" eb="7">
      <t>ダイ</t>
    </rPh>
    <rPh sb="7" eb="8">
      <t>ア</t>
    </rPh>
    <phoneticPr fontId="53"/>
  </si>
  <si>
    <t>NOX　走行当</t>
    <rPh sb="4" eb="6">
      <t>ソウコウ</t>
    </rPh>
    <rPh sb="6" eb="7">
      <t>トウ</t>
    </rPh>
    <phoneticPr fontId="53"/>
  </si>
  <si>
    <t>PM　走行当</t>
    <rPh sb="3" eb="5">
      <t>ソウコウ</t>
    </rPh>
    <rPh sb="5" eb="6">
      <t>トウ</t>
    </rPh>
    <phoneticPr fontId="53"/>
  </si>
  <si>
    <t>CO2　走行当</t>
    <rPh sb="4" eb="6">
      <t>ソウコウ</t>
    </rPh>
    <rPh sb="6" eb="7">
      <t>トウ</t>
    </rPh>
    <phoneticPr fontId="53"/>
  </si>
  <si>
    <t>計画時台数</t>
    <rPh sb="0" eb="3">
      <t>ケイカクジ</t>
    </rPh>
    <rPh sb="3" eb="5">
      <t>ダイスウ</t>
    </rPh>
    <phoneticPr fontId="53"/>
  </si>
  <si>
    <t>令和3年度（減車）</t>
    <rPh sb="0" eb="2">
      <t>レイワ</t>
    </rPh>
    <rPh sb="3" eb="5">
      <t>ネンド</t>
    </rPh>
    <rPh sb="6" eb="8">
      <t>ゲンシャ</t>
    </rPh>
    <phoneticPr fontId="53"/>
  </si>
  <si>
    <t>令和3年度（新規）</t>
    <rPh sb="0" eb="2">
      <t>レイワ</t>
    </rPh>
    <rPh sb="3" eb="4">
      <t>ネン</t>
    </rPh>
    <rPh sb="4" eb="5">
      <t>ド</t>
    </rPh>
    <rPh sb="6" eb="8">
      <t>シンキ</t>
    </rPh>
    <phoneticPr fontId="53"/>
  </si>
  <si>
    <t>令和4年度（減車）</t>
    <rPh sb="0" eb="2">
      <t>レイワ</t>
    </rPh>
    <rPh sb="3" eb="5">
      <t>ネンド</t>
    </rPh>
    <rPh sb="6" eb="8">
      <t>ゲンシャ</t>
    </rPh>
    <phoneticPr fontId="53"/>
  </si>
  <si>
    <t>令和4年度（新規）</t>
    <rPh sb="0" eb="2">
      <t>レイワ</t>
    </rPh>
    <rPh sb="3" eb="5">
      <t>ネンド</t>
    </rPh>
    <rPh sb="6" eb="8">
      <t>シンキ</t>
    </rPh>
    <phoneticPr fontId="53"/>
  </si>
  <si>
    <t>天然</t>
    <rPh sb="0" eb="2">
      <t>テンネン</t>
    </rPh>
    <phoneticPr fontId="53"/>
  </si>
  <si>
    <t>ハイ</t>
    <phoneticPr fontId="53"/>
  </si>
  <si>
    <t>Pハイ</t>
    <phoneticPr fontId="53"/>
  </si>
  <si>
    <t>☆３</t>
    <phoneticPr fontId="53"/>
  </si>
  <si>
    <t>ガ他</t>
    <rPh sb="1" eb="2">
      <t>ホカ</t>
    </rPh>
    <phoneticPr fontId="53"/>
  </si>
  <si>
    <t>ポスト</t>
    <phoneticPr fontId="3"/>
  </si>
  <si>
    <t>H28/30</t>
    <phoneticPr fontId="53"/>
  </si>
  <si>
    <t>軽他</t>
    <rPh sb="0" eb="1">
      <t>ケイ</t>
    </rPh>
    <phoneticPr fontId="53"/>
  </si>
  <si>
    <t>電気</t>
    <rPh sb="0" eb="2">
      <t>デンキ</t>
    </rPh>
    <phoneticPr fontId="53"/>
  </si>
  <si>
    <t>メタ</t>
    <phoneticPr fontId="53"/>
  </si>
  <si>
    <t>電池</t>
    <rPh sb="0" eb="2">
      <t>デンチ</t>
    </rPh>
    <phoneticPr fontId="53"/>
  </si>
  <si>
    <t>装置</t>
    <rPh sb="0" eb="2">
      <t>ソウチ</t>
    </rPh>
    <phoneticPr fontId="53"/>
  </si>
  <si>
    <t>計画日</t>
    <rPh sb="0" eb="2">
      <t>ケイカク</t>
    </rPh>
    <rPh sb="2" eb="3">
      <t>ヒ</t>
    </rPh>
    <phoneticPr fontId="53"/>
  </si>
  <si>
    <t>A-008</t>
  </si>
  <si>
    <t>A-088</t>
  </si>
  <si>
    <t>A-089</t>
  </si>
  <si>
    <t>A-105</t>
  </si>
  <si>
    <t>A-187</t>
    <phoneticPr fontId="53"/>
  </si>
  <si>
    <t>A-213</t>
    <phoneticPr fontId="53"/>
  </si>
  <si>
    <t>A-227</t>
  </si>
  <si>
    <t>A-235</t>
  </si>
  <si>
    <t>A-300</t>
  </si>
  <si>
    <t>令和5年4月1日現在</t>
  </si>
  <si>
    <t>A-301</t>
  </si>
  <si>
    <t>令和5年4月30日現在</t>
  </si>
  <si>
    <t>B-043</t>
  </si>
  <si>
    <t>B-076</t>
  </si>
  <si>
    <t>B-080</t>
  </si>
  <si>
    <t>B-094</t>
  </si>
  <si>
    <t>B-128</t>
  </si>
  <si>
    <t>B-158</t>
  </si>
  <si>
    <t>B-164</t>
  </si>
  <si>
    <t>B-240</t>
  </si>
  <si>
    <t>B-251</t>
  </si>
  <si>
    <t>B-294</t>
    <phoneticPr fontId="53"/>
  </si>
  <si>
    <t>B-312</t>
    <phoneticPr fontId="53"/>
  </si>
  <si>
    <t>令和5年6月2日現在</t>
  </si>
  <si>
    <t>B-313</t>
  </si>
  <si>
    <t>B-314</t>
  </si>
  <si>
    <t>令和5年10月11日現在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</si>
</sst>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
    <numFmt numFmtId="177" formatCode="0_ "/>
    <numFmt numFmtId="178" formatCode="[&lt;&gt;0]General"/>
    <numFmt numFmtId="179" formatCode="#,##0_ "/>
    <numFmt numFmtId="180" formatCode="0.00_ "/>
    <numFmt numFmtId="181" formatCode="0.000_ "/>
    <numFmt numFmtId="182" formatCode="General;General;"/>
    <numFmt numFmtId="183" formatCode="#,##0.0_);[Red]\(#,##0.0\)"/>
    <numFmt numFmtId="184" formatCode="0.0;[Red]0.0"/>
    <numFmt numFmtId="185" formatCode="000"/>
    <numFmt numFmtId="186" formatCode="0000"/>
    <numFmt numFmtId="187" formatCode="0.0_);[Red]\(0.0\)"/>
    <numFmt numFmtId="188" formatCode="#,##0_);[Red]\(#,##0\)"/>
    <numFmt numFmtId="189" formatCode="0.0"/>
  </numFmts>
  <fonts count="5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color indexed="53"/>
      <name val="ＭＳ Ｐゴシック"/>
      <family val="3"/>
      <charset val="128"/>
    </font>
    <font>
      <b/>
      <sz val="11"/>
      <color indexed="10"/>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vertAlign val="subscript"/>
      <sz val="10"/>
      <name val="ＭＳ Ｐゴシック"/>
      <family val="3"/>
      <charset val="128"/>
    </font>
    <font>
      <vertAlign val="subscript"/>
      <sz val="11"/>
      <name val="ＭＳ Ｐゴシック"/>
      <family val="3"/>
      <charset val="128"/>
    </font>
    <font>
      <sz val="10.5"/>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vertAlign val="superscript"/>
      <sz val="11"/>
      <name val="ＭＳ Ｐゴシック"/>
      <family val="3"/>
      <charset val="128"/>
    </font>
    <font>
      <b/>
      <u/>
      <sz val="16"/>
      <name val="ＭＳ Ｐゴシック"/>
      <family val="3"/>
      <charset val="128"/>
    </font>
    <font>
      <b/>
      <sz val="11"/>
      <name val="ＭＳ Ｐゴシック"/>
      <family val="3"/>
      <charset val="128"/>
    </font>
    <font>
      <u/>
      <sz val="11"/>
      <name val="ＭＳ Ｐゴシック"/>
      <family val="3"/>
      <charset val="128"/>
    </font>
    <font>
      <b/>
      <vertAlign val="subscript"/>
      <sz val="12"/>
      <name val="ＭＳ Ｐゴシック"/>
      <family val="3"/>
      <charset val="128"/>
    </font>
    <font>
      <sz val="10"/>
      <color indexed="12"/>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theme="0"/>
      <name val="ＭＳ Ｐゴシック"/>
      <family val="3"/>
      <charset val="128"/>
    </font>
    <font>
      <b/>
      <sz val="10.5"/>
      <name val="ＭＳ Ｐゴシック"/>
      <family val="3"/>
      <charset val="128"/>
    </font>
    <font>
      <sz val="11"/>
      <color rgb="FFFF0000"/>
      <name val="ＭＳ Ｐゴシック"/>
      <family val="3"/>
      <charset val="128"/>
    </font>
    <font>
      <b/>
      <u/>
      <sz val="11"/>
      <name val="ＭＳ Ｐゴシック"/>
      <family val="3"/>
      <charset val="128"/>
    </font>
    <font>
      <sz val="10.5"/>
      <color rgb="FFFF0000"/>
      <name val="ＭＳ Ｐゴシック"/>
      <family val="3"/>
      <charset val="128"/>
    </font>
    <font>
      <b/>
      <sz val="14"/>
      <color indexed="10"/>
      <name val="メイリオ"/>
      <family val="3"/>
      <charset val="128"/>
    </font>
    <font>
      <b/>
      <sz val="14"/>
      <color indexed="81"/>
      <name val="メイリオ"/>
      <family val="3"/>
      <charset val="128"/>
    </font>
    <font>
      <b/>
      <u/>
      <sz val="14"/>
      <color indexed="10"/>
      <name val="メイリオ"/>
      <family val="3"/>
      <charset val="128"/>
    </font>
    <font>
      <b/>
      <u val="double"/>
      <sz val="14"/>
      <color indexed="10"/>
      <name val="メイリオ"/>
      <family val="3"/>
      <charset val="128"/>
    </font>
    <font>
      <b/>
      <sz val="13"/>
      <color indexed="10"/>
      <name val="メイリオ"/>
      <family val="3"/>
      <charset val="128"/>
    </font>
    <font>
      <b/>
      <sz val="13"/>
      <color indexed="81"/>
      <name val="メイリオ"/>
      <family val="3"/>
      <charset val="128"/>
    </font>
    <font>
      <sz val="13"/>
      <color indexed="81"/>
      <name val="メイリオ"/>
      <family val="3"/>
      <charset val="128"/>
    </font>
    <font>
      <b/>
      <sz val="18"/>
      <color indexed="10"/>
      <name val="メイリオ"/>
      <family val="3"/>
      <charset val="128"/>
    </font>
    <font>
      <sz val="14"/>
      <color indexed="81"/>
      <name val="メイリオ"/>
      <family val="3"/>
      <charset val="128"/>
    </font>
    <font>
      <b/>
      <sz val="16"/>
      <color indexed="81"/>
      <name val="ＭＳ Ｐゴシック"/>
      <family val="3"/>
      <charset val="128"/>
    </font>
    <font>
      <sz val="12"/>
      <color indexed="81"/>
      <name val="メイリオ"/>
      <family val="3"/>
      <charset val="128"/>
    </font>
    <font>
      <sz val="24"/>
      <color indexed="81"/>
      <name val="ＭＳ Ｐゴシック"/>
      <family val="3"/>
      <charset val="128"/>
    </font>
    <font>
      <b/>
      <sz val="24"/>
      <color indexed="10"/>
      <name val="ＭＳ Ｐゴシック"/>
      <family val="3"/>
      <charset val="128"/>
    </font>
    <font>
      <sz val="6"/>
      <name val="ＭＳ Ｐゴシック"/>
      <family val="3"/>
      <charset val="128"/>
      <scheme val="minor"/>
    </font>
  </fonts>
  <fills count="2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65"/>
        <bgColor indexed="64"/>
      </patternFill>
    </fill>
    <fill>
      <patternFill patternType="solid">
        <fgColor indexed="23"/>
        <bgColor indexed="64"/>
      </patternFill>
    </fill>
    <fill>
      <patternFill patternType="solid">
        <fgColor indexed="13"/>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0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66"/>
        <bgColor indexed="29"/>
      </patternFill>
    </fill>
    <fill>
      <patternFill patternType="solid">
        <fgColor rgb="FFFF0000"/>
        <bgColor indexed="64"/>
      </patternFill>
    </fill>
    <fill>
      <patternFill patternType="solid">
        <fgColor theme="7" tint="0.79998168889431442"/>
        <bgColor indexed="64"/>
      </patternFill>
    </fill>
    <fill>
      <patternFill patternType="solid">
        <fgColor rgb="FFFFCCFF"/>
        <bgColor indexed="64"/>
      </patternFill>
    </fill>
    <fill>
      <patternFill patternType="solid">
        <fgColor rgb="FFCCFFFF"/>
        <bgColor indexed="64"/>
      </patternFill>
    </fill>
    <fill>
      <patternFill patternType="solid">
        <fgColor rgb="FFCCFFFF"/>
        <bgColor indexed="29"/>
      </patternFill>
    </fill>
    <fill>
      <patternFill patternType="solid">
        <fgColor theme="0"/>
        <bgColor indexed="64"/>
      </patternFill>
    </fill>
    <fill>
      <patternFill patternType="solid">
        <fgColor rgb="FFFFFFCC"/>
        <bgColor indexed="29"/>
      </patternFill>
    </fill>
    <fill>
      <patternFill patternType="solid">
        <fgColor theme="9" tint="0.39994506668294322"/>
        <bgColor indexed="64"/>
      </patternFill>
    </fill>
    <fill>
      <patternFill patternType="solid">
        <fgColor theme="7" tint="0.59996337778862885"/>
        <bgColor indexed="64"/>
      </patternFill>
    </fill>
    <fill>
      <patternFill patternType="solid">
        <fgColor theme="7" tint="0.39997558519241921"/>
        <bgColor indexed="64"/>
      </patternFill>
    </fill>
    <fill>
      <patternFill patternType="solid">
        <fgColor rgb="FFFF99FF"/>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style="double">
        <color indexed="64"/>
      </left>
      <right/>
      <top style="medium">
        <color indexed="64"/>
      </top>
      <bottom/>
      <diagonal/>
    </border>
    <border>
      <left style="double">
        <color indexed="64"/>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style="thin">
        <color indexed="64"/>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ck">
        <color indexed="64"/>
      </left>
      <right/>
      <top style="thick">
        <color indexed="64"/>
      </top>
      <bottom style="thick">
        <color indexed="64"/>
      </bottom>
      <diagonal/>
    </border>
    <border>
      <left/>
      <right style="double">
        <color indexed="64"/>
      </right>
      <top style="thick">
        <color indexed="64"/>
      </top>
      <bottom style="thick">
        <color indexed="64"/>
      </bottom>
      <diagonal/>
    </border>
    <border>
      <left style="double">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indexed="64"/>
      </top>
      <bottom/>
      <diagonal/>
    </border>
    <border>
      <left style="thick">
        <color rgb="FFFF0000"/>
      </left>
      <right/>
      <top style="dotted">
        <color indexed="64"/>
      </top>
      <bottom style="thick">
        <color rgb="FFFF0000"/>
      </bottom>
      <diagonal/>
    </border>
    <border>
      <left/>
      <right/>
      <top style="dotted">
        <color indexed="64"/>
      </top>
      <bottom style="thick">
        <color rgb="FFFF0000"/>
      </bottom>
      <diagonal/>
    </border>
    <border>
      <left/>
      <right style="thick">
        <color rgb="FFFF0000"/>
      </right>
      <top style="dotted">
        <color indexed="64"/>
      </top>
      <bottom style="thick">
        <color rgb="FFFF0000"/>
      </bottom>
      <diagonal/>
    </border>
    <border>
      <left style="double">
        <color auto="1"/>
      </left>
      <right style="double">
        <color auto="1"/>
      </right>
      <top style="double">
        <color auto="1"/>
      </top>
      <bottom/>
      <diagonal/>
    </border>
  </borders>
  <cellStyleXfs count="4">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cellStyleXfs>
  <cellXfs count="825">
    <xf numFmtId="0" fontId="0" fillId="0" borderId="0" xfId="0"/>
    <xf numFmtId="0" fontId="6" fillId="0" borderId="0" xfId="0" applyFont="1"/>
    <xf numFmtId="0" fontId="7" fillId="0" borderId="0" xfId="0" applyFont="1" applyAlignment="1">
      <alignment vertical="center"/>
    </xf>
    <xf numFmtId="0" fontId="0" fillId="0" borderId="0" xfId="0" applyAlignment="1">
      <alignment horizontal="center"/>
    </xf>
    <xf numFmtId="0" fontId="9" fillId="0" borderId="0" xfId="0" applyFont="1" applyProtection="1">
      <protection hidden="1"/>
    </xf>
    <xf numFmtId="0" fontId="10" fillId="0" borderId="0" xfId="0" applyFont="1" applyAlignment="1" applyProtection="1">
      <alignment horizontal="center"/>
      <protection hidden="1"/>
    </xf>
    <xf numFmtId="0" fontId="6" fillId="0" borderId="1" xfId="0" applyFont="1" applyBorder="1"/>
    <xf numFmtId="0" fontId="6" fillId="0" borderId="1" xfId="0" applyFont="1" applyBorder="1" applyAlignment="1">
      <alignment horizontal="center"/>
    </xf>
    <xf numFmtId="0" fontId="11" fillId="0" borderId="0" xfId="3" applyFont="1" applyAlignment="1"/>
    <xf numFmtId="0" fontId="11" fillId="0" borderId="0" xfId="3" applyFont="1" applyAlignment="1">
      <alignment vertical="top"/>
    </xf>
    <xf numFmtId="176" fontId="0" fillId="0" borderId="0" xfId="0" applyNumberFormat="1"/>
    <xf numFmtId="0" fontId="12" fillId="0" borderId="0" xfId="3" applyFont="1" applyAlignment="1"/>
    <xf numFmtId="0" fontId="12" fillId="0" borderId="0" xfId="3" applyFont="1" applyAlignment="1">
      <alignment vertical="top"/>
    </xf>
    <xf numFmtId="0" fontId="2" fillId="0" borderId="0" xfId="0" applyFont="1" applyAlignment="1">
      <alignment vertical="top"/>
    </xf>
    <xf numFmtId="0" fontId="6" fillId="0" borderId="2" xfId="0" applyFont="1" applyBorder="1" applyAlignment="1" applyProtection="1">
      <alignment shrinkToFit="1"/>
      <protection locked="0"/>
    </xf>
    <xf numFmtId="38" fontId="6" fillId="0" borderId="1" xfId="0" applyNumberFormat="1" applyFont="1" applyBorder="1" applyAlignment="1" applyProtection="1">
      <alignment shrinkToFit="1"/>
      <protection locked="0"/>
    </xf>
    <xf numFmtId="177" fontId="6" fillId="0" borderId="5" xfId="0" applyNumberFormat="1" applyFont="1" applyBorder="1" applyAlignment="1">
      <alignment shrinkToFit="1"/>
    </xf>
    <xf numFmtId="0" fontId="6" fillId="0" borderId="5" xfId="0" applyFont="1" applyBorder="1" applyAlignment="1">
      <alignment horizontal="center" vertical="center" wrapText="1"/>
    </xf>
    <xf numFmtId="0" fontId="6" fillId="0" borderId="5" xfId="0" applyFont="1" applyBorder="1" applyAlignment="1">
      <alignment horizontal="center" vertical="center" shrinkToFit="1"/>
    </xf>
    <xf numFmtId="0" fontId="19" fillId="0" borderId="0" xfId="0" applyFont="1" applyProtection="1">
      <protection hidden="1"/>
    </xf>
    <xf numFmtId="0" fontId="2" fillId="0" borderId="0" xfId="0" applyFont="1"/>
    <xf numFmtId="0" fontId="22" fillId="2" borderId="0" xfId="0" applyFont="1" applyFill="1" applyAlignment="1">
      <alignment vertical="center"/>
    </xf>
    <xf numFmtId="0" fontId="22" fillId="0" borderId="0" xfId="0" applyFont="1" applyAlignment="1">
      <alignment vertical="center"/>
    </xf>
    <xf numFmtId="0" fontId="17" fillId="2" borderId="0" xfId="0" applyFont="1" applyFill="1" applyAlignment="1">
      <alignment vertical="center"/>
    </xf>
    <xf numFmtId="0" fontId="17" fillId="2" borderId="6" xfId="0" applyFont="1" applyFill="1" applyBorder="1" applyAlignment="1">
      <alignment vertical="center"/>
    </xf>
    <xf numFmtId="0" fontId="22" fillId="2" borderId="10" xfId="0" applyFont="1" applyFill="1" applyBorder="1" applyAlignment="1">
      <alignment horizontal="left" vertical="center"/>
    </xf>
    <xf numFmtId="0" fontId="22" fillId="2" borderId="10" xfId="0" applyFont="1" applyFill="1" applyBorder="1" applyAlignment="1">
      <alignment vertical="center"/>
    </xf>
    <xf numFmtId="0" fontId="22" fillId="2" borderId="11"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12" xfId="0" applyFont="1" applyFill="1" applyBorder="1" applyAlignment="1">
      <alignment vertical="center"/>
    </xf>
    <xf numFmtId="0" fontId="22" fillId="2" borderId="2" xfId="0" applyFont="1" applyFill="1" applyBorder="1" applyAlignment="1">
      <alignment horizontal="left" vertical="center"/>
    </xf>
    <xf numFmtId="0" fontId="17" fillId="2" borderId="6" xfId="0" applyFont="1" applyFill="1" applyBorder="1" applyAlignment="1">
      <alignment horizontal="left" vertical="center"/>
    </xf>
    <xf numFmtId="0" fontId="17" fillId="2" borderId="0" xfId="0" applyFont="1" applyFill="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23" fillId="0" borderId="0" xfId="0" applyFont="1"/>
    <xf numFmtId="0" fontId="7" fillId="2" borderId="0" xfId="0" applyFont="1" applyFill="1" applyAlignment="1">
      <alignment horizontal="center" vertical="center" wrapText="1"/>
    </xf>
    <xf numFmtId="0" fontId="25" fillId="0" borderId="0" xfId="0" applyFont="1"/>
    <xf numFmtId="0" fontId="22" fillId="0" borderId="0" xfId="0" applyFont="1" applyAlignment="1">
      <alignment horizontal="right" vertical="center"/>
    </xf>
    <xf numFmtId="0" fontId="0" fillId="0" borderId="1" xfId="0" applyBorder="1"/>
    <xf numFmtId="0" fontId="0" fillId="4" borderId="1" xfId="0" applyFill="1" applyBorder="1"/>
    <xf numFmtId="0" fontId="6" fillId="3" borderId="4" xfId="0" applyFont="1" applyFill="1" applyBorder="1" applyAlignment="1">
      <alignment horizontal="center" vertical="center" wrapText="1"/>
    </xf>
    <xf numFmtId="0" fontId="6" fillId="0" borderId="0" xfId="0" applyFont="1" applyAlignment="1" applyProtection="1">
      <alignment shrinkToFit="1"/>
      <protection locked="0"/>
    </xf>
    <xf numFmtId="0" fontId="2" fillId="2" borderId="0" xfId="0" applyFont="1" applyFill="1" applyAlignment="1">
      <alignment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3" fillId="3" borderId="24"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6" fillId="0" borderId="13" xfId="0" applyFont="1" applyBorder="1"/>
    <xf numFmtId="0" fontId="6" fillId="0" borderId="16" xfId="0" applyFont="1" applyBorder="1"/>
    <xf numFmtId="0" fontId="0" fillId="0" borderId="5" xfId="0" applyBorder="1"/>
    <xf numFmtId="0" fontId="0" fillId="0" borderId="0" xfId="0" applyAlignment="1">
      <alignment horizontal="center" vertical="center"/>
    </xf>
    <xf numFmtId="178" fontId="6" fillId="0" borderId="16" xfId="0" applyNumberFormat="1" applyFont="1" applyBorder="1" applyAlignment="1">
      <alignment horizontal="center" vertical="center"/>
    </xf>
    <xf numFmtId="0" fontId="8" fillId="3" borderId="14"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4" xfId="0" applyFont="1" applyFill="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6" fillId="3" borderId="1" xfId="0" applyFont="1" applyFill="1" applyBorder="1"/>
    <xf numFmtId="0" fontId="6" fillId="3" borderId="27" xfId="0" applyFont="1" applyFill="1" applyBorder="1"/>
    <xf numFmtId="178" fontId="6" fillId="0" borderId="1" xfId="0" applyNumberFormat="1" applyFont="1" applyBorder="1" applyAlignment="1">
      <alignment horizontal="center" vertical="center"/>
    </xf>
    <xf numFmtId="0" fontId="17" fillId="3" borderId="1" xfId="0" applyFont="1" applyFill="1" applyBorder="1" applyAlignment="1">
      <alignment horizontal="center" vertical="center" wrapText="1"/>
    </xf>
    <xf numFmtId="0" fontId="0" fillId="0" borderId="31" xfId="0" applyBorder="1"/>
    <xf numFmtId="0" fontId="0" fillId="0" borderId="25" xfId="0" applyBorder="1"/>
    <xf numFmtId="0" fontId="2" fillId="3" borderId="32" xfId="0" applyFont="1" applyFill="1" applyBorder="1" applyAlignment="1">
      <alignment horizontal="center" vertical="center" wrapText="1"/>
    </xf>
    <xf numFmtId="0" fontId="0" fillId="3" borderId="32" xfId="0"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xf>
    <xf numFmtId="0" fontId="17" fillId="0" borderId="0" xfId="0" applyFont="1"/>
    <xf numFmtId="0" fontId="15" fillId="0" borderId="0" xfId="0" applyFont="1"/>
    <xf numFmtId="181" fontId="6" fillId="0" borderId="3" xfId="0" applyNumberFormat="1" applyFont="1" applyBorder="1" applyAlignment="1">
      <alignment shrinkToFit="1"/>
    </xf>
    <xf numFmtId="180" fontId="6" fillId="0" borderId="3" xfId="0" applyNumberFormat="1" applyFont="1" applyBorder="1" applyAlignment="1">
      <alignment shrinkToFit="1"/>
    </xf>
    <xf numFmtId="181" fontId="6" fillId="0" borderId="1" xfId="0" applyNumberFormat="1" applyFont="1" applyBorder="1" applyAlignment="1">
      <alignment shrinkToFit="1"/>
    </xf>
    <xf numFmtId="180" fontId="6" fillId="0" borderId="1" xfId="0" applyNumberFormat="1" applyFont="1" applyBorder="1" applyAlignment="1">
      <alignment shrinkToFit="1"/>
    </xf>
    <xf numFmtId="184" fontId="6" fillId="0" borderId="1" xfId="2" applyNumberFormat="1" applyFont="1" applyFill="1" applyBorder="1" applyAlignment="1" applyProtection="1">
      <alignment vertical="center"/>
    </xf>
    <xf numFmtId="176" fontId="6" fillId="0" borderId="1" xfId="0" applyNumberFormat="1" applyFont="1" applyBorder="1" applyAlignment="1">
      <alignment shrinkToFit="1"/>
    </xf>
    <xf numFmtId="0" fontId="22" fillId="5" borderId="0" xfId="0" applyFont="1" applyFill="1" applyAlignment="1">
      <alignment horizontal="center" vertical="center"/>
    </xf>
    <xf numFmtId="0" fontId="2" fillId="2" borderId="8" xfId="0" applyFont="1" applyFill="1" applyBorder="1" applyAlignment="1">
      <alignment horizontal="center"/>
    </xf>
    <xf numFmtId="0" fontId="22" fillId="0" borderId="12" xfId="0" applyFont="1" applyBorder="1" applyAlignment="1">
      <alignment horizontal="center" vertical="center" wrapText="1"/>
    </xf>
    <xf numFmtId="0" fontId="14" fillId="0" borderId="0" xfId="0" applyFont="1"/>
    <xf numFmtId="0" fontId="2" fillId="5" borderId="0" xfId="0" applyFont="1" applyFill="1" applyAlignment="1">
      <alignment vertical="center"/>
    </xf>
    <xf numFmtId="0" fontId="2" fillId="5" borderId="0" xfId="0" applyFont="1" applyFill="1" applyAlignment="1">
      <alignment horizontal="center" vertical="center"/>
    </xf>
    <xf numFmtId="0" fontId="2" fillId="2" borderId="44" xfId="0" applyFont="1" applyFill="1" applyBorder="1" applyAlignment="1">
      <alignment horizontal="left" vertical="center"/>
    </xf>
    <xf numFmtId="0" fontId="27" fillId="0" borderId="0" xfId="0" applyFont="1"/>
    <xf numFmtId="0" fontId="0" fillId="0" borderId="0" xfId="0" applyAlignment="1">
      <alignment vertical="center"/>
    </xf>
    <xf numFmtId="0" fontId="0" fillId="3" borderId="1" xfId="0" applyFill="1" applyBorder="1" applyAlignment="1">
      <alignment horizontal="center" wrapText="1"/>
    </xf>
    <xf numFmtId="0" fontId="0" fillId="3" borderId="1" xfId="0" applyFill="1" applyBorder="1" applyAlignment="1">
      <alignment horizontal="center" vertical="center"/>
    </xf>
    <xf numFmtId="9" fontId="2" fillId="0" borderId="48" xfId="2" applyNumberFormat="1" applyFont="1" applyFill="1" applyBorder="1" applyAlignment="1" applyProtection="1">
      <alignment horizontal="center" vertical="center"/>
    </xf>
    <xf numFmtId="9" fontId="2" fillId="0" borderId="48" xfId="0" applyNumberFormat="1" applyFont="1" applyBorder="1" applyAlignment="1">
      <alignment horizontal="center" vertical="center"/>
    </xf>
    <xf numFmtId="0" fontId="2" fillId="3" borderId="21"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xf>
    <xf numFmtId="0" fontId="17" fillId="6" borderId="1" xfId="0" applyFont="1" applyFill="1" applyBorder="1" applyAlignment="1">
      <alignment horizontal="center" vertical="center" wrapText="1"/>
    </xf>
    <xf numFmtId="178" fontId="6" fillId="6" borderId="1" xfId="0" applyNumberFormat="1" applyFont="1" applyFill="1" applyBorder="1" applyAlignment="1">
      <alignment horizontal="center" vertical="center"/>
    </xf>
    <xf numFmtId="0" fontId="6" fillId="3" borderId="30" xfId="0" applyFont="1" applyFill="1" applyBorder="1" applyAlignment="1">
      <alignment horizontal="center" vertical="center" wrapText="1" shrinkToFit="1"/>
    </xf>
    <xf numFmtId="176" fontId="6" fillId="0" borderId="28" xfId="0" applyNumberFormat="1" applyFont="1" applyBorder="1" applyAlignment="1">
      <alignment shrinkToFit="1"/>
    </xf>
    <xf numFmtId="0" fontId="2" fillId="0" borderId="50" xfId="0" applyFont="1" applyBorder="1"/>
    <xf numFmtId="0" fontId="2" fillId="3" borderId="51" xfId="0" applyFont="1" applyFill="1" applyBorder="1"/>
    <xf numFmtId="0" fontId="2" fillId="3" borderId="25" xfId="0" applyFont="1" applyFill="1" applyBorder="1"/>
    <xf numFmtId="0" fontId="2" fillId="3" borderId="52" xfId="0" applyFont="1" applyFill="1" applyBorder="1"/>
    <xf numFmtId="0" fontId="2" fillId="3" borderId="5" xfId="0" applyFont="1" applyFill="1" applyBorder="1"/>
    <xf numFmtId="0" fontId="2" fillId="3" borderId="0" xfId="0" applyFont="1" applyFill="1"/>
    <xf numFmtId="0" fontId="2" fillId="3" borderId="53" xfId="0" applyFont="1" applyFill="1" applyBorder="1"/>
    <xf numFmtId="0" fontId="2" fillId="3" borderId="54" xfId="0" applyFont="1" applyFill="1" applyBorder="1"/>
    <xf numFmtId="0" fontId="2" fillId="3" borderId="55" xfId="0" applyFont="1" applyFill="1" applyBorder="1"/>
    <xf numFmtId="186" fontId="22" fillId="2" borderId="56" xfId="0" applyNumberFormat="1" applyFont="1" applyFill="1" applyBorder="1" applyAlignment="1">
      <alignment horizontal="center" vertical="center"/>
    </xf>
    <xf numFmtId="0" fontId="17" fillId="2" borderId="0" xfId="0" applyFont="1" applyFill="1" applyAlignment="1">
      <alignment vertical="center" wrapText="1"/>
    </xf>
    <xf numFmtId="0" fontId="22" fillId="2" borderId="0" xfId="0" applyFont="1" applyFill="1" applyAlignment="1">
      <alignment horizontal="left" vertical="center"/>
    </xf>
    <xf numFmtId="0" fontId="2" fillId="0" borderId="7" xfId="0" applyFont="1" applyBorder="1" applyAlignment="1">
      <alignment horizontal="center"/>
    </xf>
    <xf numFmtId="0" fontId="2" fillId="0" borderId="9" xfId="0" applyFont="1" applyBorder="1" applyAlignment="1">
      <alignment horizontal="center"/>
    </xf>
    <xf numFmtId="0" fontId="2" fillId="0" borderId="58" xfId="0" applyFont="1" applyBorder="1" applyAlignment="1">
      <alignment horizontal="center"/>
    </xf>
    <xf numFmtId="0" fontId="2" fillId="0" borderId="36" xfId="0" applyFont="1" applyBorder="1" applyAlignment="1">
      <alignment horizontal="center"/>
    </xf>
    <xf numFmtId="0" fontId="2" fillId="0" borderId="11" xfId="0" applyFont="1" applyBorder="1" applyAlignment="1">
      <alignment horizontal="center"/>
    </xf>
    <xf numFmtId="0" fontId="2" fillId="0" borderId="59"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xf numFmtId="0" fontId="6" fillId="0" borderId="3" xfId="0" applyFont="1" applyBorder="1" applyAlignment="1">
      <alignment horizontal="center"/>
    </xf>
    <xf numFmtId="0" fontId="12" fillId="7" borderId="0" xfId="3" applyFont="1" applyFill="1" applyAlignment="1">
      <alignment vertical="top"/>
    </xf>
    <xf numFmtId="0" fontId="6" fillId="7" borderId="0" xfId="0" applyFont="1" applyFill="1"/>
    <xf numFmtId="0" fontId="2" fillId="3" borderId="61" xfId="0" applyFont="1" applyFill="1" applyBorder="1"/>
    <xf numFmtId="182" fontId="2" fillId="0" borderId="10" xfId="0" applyNumberFormat="1" applyFont="1" applyBorder="1" applyAlignment="1">
      <alignment horizontal="center" vertical="center"/>
    </xf>
    <xf numFmtId="0" fontId="2" fillId="0" borderId="3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182" fontId="0" fillId="0" borderId="71"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30" xfId="0" applyNumberFormat="1" applyBorder="1" applyAlignment="1">
      <alignment horizontal="center" vertical="center"/>
    </xf>
    <xf numFmtId="182" fontId="2" fillId="0" borderId="63" xfId="0" applyNumberFormat="1" applyFont="1" applyBorder="1" applyAlignment="1">
      <alignment horizontal="center" vertical="center"/>
    </xf>
    <xf numFmtId="182" fontId="2" fillId="0" borderId="1" xfId="0" applyNumberFormat="1" applyFont="1" applyBorder="1" applyAlignment="1">
      <alignment horizontal="center" vertical="center"/>
    </xf>
    <xf numFmtId="182" fontId="0" fillId="0" borderId="63" xfId="0" applyNumberFormat="1" applyBorder="1" applyAlignment="1">
      <alignment horizontal="center" vertical="center"/>
    </xf>
    <xf numFmtId="182" fontId="0" fillId="0" borderId="10" xfId="0" applyNumberFormat="1" applyBorder="1" applyAlignment="1">
      <alignment horizontal="center" vertical="center"/>
    </xf>
    <xf numFmtId="182" fontId="0" fillId="0" borderId="64" xfId="0" applyNumberFormat="1" applyBorder="1" applyAlignment="1">
      <alignment horizontal="center" vertical="center"/>
    </xf>
    <xf numFmtId="0" fontId="2" fillId="0" borderId="73"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0" fontId="2" fillId="0" borderId="24" xfId="0" applyFont="1" applyBorder="1" applyAlignment="1">
      <alignment horizontal="center" wrapText="1"/>
    </xf>
    <xf numFmtId="0" fontId="2" fillId="0" borderId="13" xfId="0" applyFont="1" applyBorder="1"/>
    <xf numFmtId="0" fontId="2" fillId="0" borderId="3" xfId="0" applyFont="1" applyBorder="1"/>
    <xf numFmtId="0" fontId="2" fillId="0" borderId="74" xfId="0" applyFont="1" applyBorder="1"/>
    <xf numFmtId="0" fontId="2" fillId="0" borderId="3" xfId="0" applyFont="1" applyBorder="1" applyAlignment="1">
      <alignment horizontal="center"/>
    </xf>
    <xf numFmtId="180" fontId="2" fillId="0" borderId="19" xfId="0" applyNumberFormat="1" applyFont="1" applyBorder="1"/>
    <xf numFmtId="0" fontId="2" fillId="0" borderId="1" xfId="0" applyFont="1" applyBorder="1"/>
    <xf numFmtId="0" fontId="2" fillId="0" borderId="2" xfId="0" applyFont="1" applyBorder="1"/>
    <xf numFmtId="0" fontId="2" fillId="0" borderId="1" xfId="0" applyFont="1" applyBorder="1" applyAlignment="1">
      <alignment horizontal="center"/>
    </xf>
    <xf numFmtId="180" fontId="2" fillId="0" borderId="28" xfId="0" applyNumberFormat="1" applyFont="1" applyBorder="1"/>
    <xf numFmtId="0" fontId="2" fillId="0" borderId="0" xfId="0" applyFont="1" applyAlignment="1">
      <alignment horizontal="left"/>
    </xf>
    <xf numFmtId="0" fontId="2" fillId="0" borderId="35" xfId="0" applyFont="1" applyBorder="1" applyAlignment="1">
      <alignment horizontal="center"/>
    </xf>
    <xf numFmtId="0" fontId="0" fillId="0" borderId="35" xfId="0" applyBorder="1" applyAlignment="1">
      <alignment horizontal="center"/>
    </xf>
    <xf numFmtId="0" fontId="24" fillId="0" borderId="0" xfId="0" applyFont="1" applyAlignment="1">
      <alignment horizontal="center" vertical="center"/>
    </xf>
    <xf numFmtId="0" fontId="2" fillId="0" borderId="58" xfId="0" applyFont="1" applyBorder="1"/>
    <xf numFmtId="0" fontId="0" fillId="0" borderId="1" xfId="0" applyBorder="1" applyAlignment="1">
      <alignment horizontal="center"/>
    </xf>
    <xf numFmtId="0" fontId="0" fillId="0" borderId="2" xfId="0" applyBorder="1"/>
    <xf numFmtId="0" fontId="2" fillId="0" borderId="14" xfId="0" applyFont="1" applyBorder="1"/>
    <xf numFmtId="0" fontId="2" fillId="0" borderId="0" xfId="0" applyFont="1" applyAlignment="1">
      <alignment horizontal="center"/>
    </xf>
    <xf numFmtId="0" fontId="2" fillId="2" borderId="0" xfId="0" applyFont="1" applyFill="1"/>
    <xf numFmtId="180" fontId="2" fillId="0" borderId="0" xfId="0" applyNumberFormat="1" applyFont="1"/>
    <xf numFmtId="0" fontId="2" fillId="8" borderId="0" xfId="0" applyFont="1" applyFill="1"/>
    <xf numFmtId="182" fontId="2" fillId="0" borderId="142" xfId="0" applyNumberFormat="1" applyFont="1" applyBorder="1" applyAlignment="1">
      <alignment horizontal="center" vertical="center"/>
    </xf>
    <xf numFmtId="182" fontId="2" fillId="0" borderId="143" xfId="0" applyNumberFormat="1" applyFont="1" applyBorder="1" applyAlignment="1">
      <alignment horizontal="center" vertical="center"/>
    </xf>
    <xf numFmtId="0" fontId="0" fillId="0" borderId="1" xfId="0" applyBorder="1" applyAlignment="1">
      <alignment horizontal="center" vertical="center"/>
    </xf>
    <xf numFmtId="0" fontId="0" fillId="0" borderId="50" xfId="0" applyBorder="1"/>
    <xf numFmtId="0" fontId="2" fillId="0" borderId="26" xfId="0" applyFont="1" applyBorder="1" applyAlignment="1">
      <alignment horizontal="center" wrapText="1"/>
    </xf>
    <xf numFmtId="0" fontId="2" fillId="0" borderId="28" xfId="0" applyFont="1" applyBorder="1"/>
    <xf numFmtId="0" fontId="0" fillId="8" borderId="0" xfId="0" applyFill="1"/>
    <xf numFmtId="0" fontId="2" fillId="9" borderId="0" xfId="0" applyFont="1" applyFill="1"/>
    <xf numFmtId="0" fontId="0" fillId="9" borderId="0" xfId="0" applyFill="1"/>
    <xf numFmtId="0" fontId="6" fillId="9" borderId="0" xfId="0" applyFont="1" applyFill="1"/>
    <xf numFmtId="182" fontId="2" fillId="0" borderId="12" xfId="0" applyNumberFormat="1" applyFont="1" applyBorder="1" applyAlignment="1">
      <alignment horizontal="center" vertical="center"/>
    </xf>
    <xf numFmtId="182" fontId="2" fillId="0" borderId="145" xfId="0" applyNumberFormat="1" applyFont="1" applyBorder="1" applyAlignment="1">
      <alignment horizontal="center" vertical="center"/>
    </xf>
    <xf numFmtId="182" fontId="2" fillId="0" borderId="2" xfId="0" applyNumberFormat="1" applyFont="1" applyBorder="1" applyAlignment="1">
      <alignment horizontal="center" vertical="center"/>
    </xf>
    <xf numFmtId="182" fontId="2" fillId="0" borderId="28" xfId="0" applyNumberFormat="1" applyFont="1" applyBorder="1" applyAlignment="1">
      <alignment horizontal="center" vertical="center"/>
    </xf>
    <xf numFmtId="0" fontId="0" fillId="0" borderId="0" xfId="0" applyAlignment="1">
      <alignment horizontal="right" vertical="center"/>
    </xf>
    <xf numFmtId="0" fontId="6" fillId="0" borderId="19" xfId="0" applyFont="1" applyBorder="1"/>
    <xf numFmtId="0" fontId="6" fillId="0" borderId="28" xfId="0" applyFont="1" applyBorder="1"/>
    <xf numFmtId="0" fontId="6" fillId="0" borderId="39" xfId="0" applyFont="1" applyBorder="1" applyAlignment="1">
      <alignment shrinkToFit="1"/>
    </xf>
    <xf numFmtId="0" fontId="6" fillId="0" borderId="20" xfId="0" applyFont="1" applyBorder="1"/>
    <xf numFmtId="0" fontId="6" fillId="0" borderId="39" xfId="0" applyFont="1" applyBorder="1"/>
    <xf numFmtId="0" fontId="6" fillId="0" borderId="87" xfId="0" applyFont="1" applyBorder="1"/>
    <xf numFmtId="0" fontId="6" fillId="0" borderId="34" xfId="0" applyFont="1" applyBorder="1"/>
    <xf numFmtId="0" fontId="6" fillId="0" borderId="23" xfId="0" applyFont="1" applyBorder="1"/>
    <xf numFmtId="0" fontId="6" fillId="0" borderId="22" xfId="0" applyFont="1" applyBorder="1"/>
    <xf numFmtId="0" fontId="35" fillId="0" borderId="0" xfId="0" applyFont="1"/>
    <xf numFmtId="0" fontId="17" fillId="0" borderId="0" xfId="0" applyFont="1" applyAlignment="1">
      <alignment wrapText="1"/>
    </xf>
    <xf numFmtId="0" fontId="2" fillId="0" borderId="57" xfId="0" applyFont="1" applyBorder="1" applyAlignment="1">
      <alignment horizontal="center"/>
    </xf>
    <xf numFmtId="0" fontId="2" fillId="0" borderId="27" xfId="0" applyFont="1" applyBorder="1" applyAlignment="1">
      <alignment horizontal="center"/>
    </xf>
    <xf numFmtId="0" fontId="2" fillId="0" borderId="10" xfId="0" applyFont="1" applyBorder="1" applyAlignment="1">
      <alignment horizontal="left"/>
    </xf>
    <xf numFmtId="0" fontId="0" fillId="0" borderId="7" xfId="0" applyBorder="1" applyAlignment="1">
      <alignment horizontal="center"/>
    </xf>
    <xf numFmtId="0" fontId="0" fillId="0" borderId="36" xfId="0" applyBorder="1" applyAlignment="1">
      <alignment horizontal="center"/>
    </xf>
    <xf numFmtId="0" fontId="2" fillId="0" borderId="60" xfId="0" applyFont="1" applyBorder="1" applyAlignment="1">
      <alignment horizontal="center" vertical="center"/>
    </xf>
    <xf numFmtId="0" fontId="2" fillId="0" borderId="19" xfId="0" applyFont="1" applyBorder="1"/>
    <xf numFmtId="0" fontId="2" fillId="0" borderId="58"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xf numFmtId="0" fontId="2" fillId="0" borderId="0" xfId="0" applyFont="1" applyAlignment="1">
      <alignment horizontal="center" vertical="center"/>
    </xf>
    <xf numFmtId="0" fontId="2" fillId="0" borderId="1" xfId="0" applyFont="1" applyBorder="1" applyAlignment="1">
      <alignment vertical="top"/>
    </xf>
    <xf numFmtId="0" fontId="2" fillId="0" borderId="1" xfId="0" applyFont="1" applyBorder="1" applyAlignment="1">
      <alignment horizontal="left"/>
    </xf>
    <xf numFmtId="180" fontId="2" fillId="0" borderId="28" xfId="0" applyNumberFormat="1" applyFont="1" applyBorder="1" applyAlignment="1">
      <alignment horizontal="left"/>
    </xf>
    <xf numFmtId="180" fontId="2" fillId="0" borderId="28" xfId="0" applyNumberFormat="1" applyFont="1" applyBorder="1" applyAlignment="1">
      <alignment horizontal="center"/>
    </xf>
    <xf numFmtId="0" fontId="2" fillId="0" borderId="1" xfId="0" applyFont="1" applyBorder="1" applyAlignment="1">
      <alignment horizontal="left" vertical="top"/>
    </xf>
    <xf numFmtId="0" fontId="0" fillId="0" borderId="1" xfId="0" applyBorder="1" applyAlignment="1">
      <alignment horizontal="left"/>
    </xf>
    <xf numFmtId="0" fontId="7" fillId="0" borderId="1" xfId="0" applyFont="1" applyBorder="1" applyAlignment="1">
      <alignment horizontal="center" vertical="center"/>
    </xf>
    <xf numFmtId="0" fontId="2" fillId="0" borderId="1" xfId="0" applyFont="1" applyBorder="1" applyAlignment="1">
      <alignment horizontal="left" vertical="center"/>
    </xf>
    <xf numFmtId="0" fontId="24" fillId="0" borderId="1" xfId="0" applyFont="1" applyBorder="1" applyAlignment="1">
      <alignment horizontal="center" vertical="center"/>
    </xf>
    <xf numFmtId="0" fontId="2" fillId="0" borderId="29" xfId="0" applyFont="1" applyBorder="1"/>
    <xf numFmtId="0" fontId="2" fillId="0" borderId="4" xfId="0" applyFont="1" applyBorder="1"/>
    <xf numFmtId="180" fontId="2" fillId="0" borderId="30" xfId="0" applyNumberFormat="1" applyFont="1" applyBorder="1"/>
    <xf numFmtId="0" fontId="6" fillId="0" borderId="0" xfId="0" applyFont="1" applyAlignment="1">
      <alignment horizontal="center"/>
    </xf>
    <xf numFmtId="0" fontId="2" fillId="0" borderId="0" xfId="0" applyFont="1" applyAlignment="1">
      <alignment vertical="center"/>
    </xf>
    <xf numFmtId="0" fontId="24" fillId="0" borderId="0" xfId="0" applyFont="1" applyAlignment="1">
      <alignment vertical="center"/>
    </xf>
    <xf numFmtId="0" fontId="2" fillId="0" borderId="14" xfId="0" applyFont="1" applyBorder="1" applyAlignment="1">
      <alignment horizontal="center"/>
    </xf>
    <xf numFmtId="0" fontId="2" fillId="0" borderId="37" xfId="0" applyFont="1" applyBorder="1" applyAlignment="1">
      <alignment horizontal="center"/>
    </xf>
    <xf numFmtId="0" fontId="2" fillId="0" borderId="146" xfId="0" applyFont="1" applyBorder="1" applyAlignment="1">
      <alignment horizontal="center"/>
    </xf>
    <xf numFmtId="0" fontId="2" fillId="0" borderId="147" xfId="0" applyFont="1" applyBorder="1" applyAlignment="1">
      <alignment horizontal="center"/>
    </xf>
    <xf numFmtId="0" fontId="0" fillId="2" borderId="0" xfId="0" applyFill="1" applyAlignment="1">
      <alignment horizontal="center" vertical="center"/>
    </xf>
    <xf numFmtId="182" fontId="0" fillId="0" borderId="66" xfId="0" applyNumberFormat="1" applyBorder="1" applyAlignment="1">
      <alignment horizontal="center" vertical="center"/>
    </xf>
    <xf numFmtId="182" fontId="0" fillId="0" borderId="149" xfId="0" applyNumberFormat="1" applyBorder="1" applyAlignment="1">
      <alignment horizontal="center" vertical="center"/>
    </xf>
    <xf numFmtId="182" fontId="0" fillId="0" borderId="150" xfId="0" applyNumberFormat="1" applyBorder="1" applyAlignment="1">
      <alignment horizontal="center" vertical="center"/>
    </xf>
    <xf numFmtId="182" fontId="0" fillId="0" borderId="151" xfId="0" applyNumberFormat="1" applyBorder="1" applyAlignment="1">
      <alignment horizontal="center" vertical="center"/>
    </xf>
    <xf numFmtId="182" fontId="0" fillId="0" borderId="152" xfId="0" applyNumberFormat="1" applyBorder="1" applyAlignment="1">
      <alignment horizontal="center" vertical="center"/>
    </xf>
    <xf numFmtId="182" fontId="0" fillId="0" borderId="153" xfId="0" applyNumberFormat="1" applyBorder="1" applyAlignment="1">
      <alignment horizontal="center" vertical="center"/>
    </xf>
    <xf numFmtId="182" fontId="0" fillId="0" borderId="154" xfId="0" applyNumberFormat="1" applyBorder="1" applyAlignment="1">
      <alignment horizontal="center" vertical="center"/>
    </xf>
    <xf numFmtId="182" fontId="0" fillId="0" borderId="0" xfId="0" applyNumberFormat="1" applyAlignment="1">
      <alignment horizontal="center" vertical="center"/>
    </xf>
    <xf numFmtId="182" fontId="0" fillId="0" borderId="3" xfId="0" applyNumberFormat="1" applyBorder="1" applyAlignment="1">
      <alignment horizontal="center" vertical="center"/>
    </xf>
    <xf numFmtId="182" fontId="0" fillId="0" borderId="1" xfId="0" applyNumberFormat="1" applyBorder="1" applyAlignment="1">
      <alignment horizontal="center" vertical="center"/>
    </xf>
    <xf numFmtId="182" fontId="0" fillId="0" borderId="4" xfId="0" applyNumberFormat="1" applyBorder="1" applyAlignment="1">
      <alignment horizontal="center" vertical="center"/>
    </xf>
    <xf numFmtId="0" fontId="22" fillId="2" borderId="0" xfId="0" applyFont="1" applyFill="1" applyAlignment="1">
      <alignment horizontal="center" vertical="center"/>
    </xf>
    <xf numFmtId="0" fontId="6" fillId="3" borderId="4" xfId="0" applyFont="1" applyFill="1" applyBorder="1" applyAlignment="1">
      <alignment horizontal="center" vertical="center"/>
    </xf>
    <xf numFmtId="0" fontId="22" fillId="2" borderId="0" xfId="0" applyFont="1" applyFill="1" applyAlignment="1">
      <alignment horizontal="right" vertical="center"/>
    </xf>
    <xf numFmtId="0" fontId="22" fillId="0" borderId="5" xfId="0" applyFont="1" applyBorder="1" applyAlignment="1" applyProtection="1">
      <alignment vertical="center"/>
      <protection locked="0"/>
    </xf>
    <xf numFmtId="0" fontId="0" fillId="0" borderId="7" xfId="0" applyBorder="1"/>
    <xf numFmtId="0" fontId="0" fillId="0" borderId="9" xfId="0" applyBorder="1"/>
    <xf numFmtId="0" fontId="0" fillId="0" borderId="36" xfId="0" applyBorder="1"/>
    <xf numFmtId="0" fontId="0" fillId="0" borderId="11" xfId="0" applyBorder="1"/>
    <xf numFmtId="183" fontId="0" fillId="0" borderId="46" xfId="0" applyNumberFormat="1" applyBorder="1" applyAlignment="1">
      <alignment horizontal="center" vertical="center"/>
    </xf>
    <xf numFmtId="182" fontId="2" fillId="0" borderId="72" xfId="0" applyNumberFormat="1" applyFont="1" applyBorder="1" applyAlignment="1">
      <alignment horizontal="center" vertical="center"/>
    </xf>
    <xf numFmtId="182" fontId="2" fillId="0" borderId="62" xfId="0" applyNumberFormat="1" applyFont="1" applyBorder="1" applyAlignment="1">
      <alignment horizontal="center" vertical="center"/>
    </xf>
    <xf numFmtId="0" fontId="0" fillId="0" borderId="0" xfId="0" applyAlignment="1">
      <alignment shrinkToFit="1"/>
    </xf>
    <xf numFmtId="0" fontId="6" fillId="0" borderId="157" xfId="0" applyFont="1" applyBorder="1" applyAlignment="1">
      <alignment shrinkToFit="1"/>
    </xf>
    <xf numFmtId="0" fontId="6" fillId="0" borderId="158" xfId="0" applyFont="1" applyBorder="1" applyAlignment="1">
      <alignment shrinkToFit="1"/>
    </xf>
    <xf numFmtId="0" fontId="6" fillId="0" borderId="159" xfId="0" applyFont="1" applyBorder="1" applyAlignment="1">
      <alignment shrinkToFit="1"/>
    </xf>
    <xf numFmtId="0" fontId="0" fillId="12" borderId="1" xfId="0" applyFill="1" applyBorder="1"/>
    <xf numFmtId="0" fontId="6" fillId="0" borderId="0" xfId="0" applyFont="1" applyAlignment="1">
      <alignment wrapText="1"/>
    </xf>
    <xf numFmtId="0" fontId="2" fillId="14" borderId="0" xfId="0" applyFont="1" applyFill="1"/>
    <xf numFmtId="0" fontId="0" fillId="14" borderId="0" xfId="0" applyFill="1"/>
    <xf numFmtId="0" fontId="6" fillId="14" borderId="0" xfId="0" applyFont="1" applyFill="1"/>
    <xf numFmtId="0" fontId="22" fillId="0" borderId="1" xfId="0" applyFont="1" applyBorder="1" applyAlignment="1">
      <alignment horizontal="center" vertical="center"/>
    </xf>
    <xf numFmtId="0" fontId="22" fillId="2" borderId="8" xfId="0" applyFont="1" applyFill="1" applyBorder="1" applyAlignment="1">
      <alignment horizontal="center" vertical="center"/>
    </xf>
    <xf numFmtId="0" fontId="28" fillId="0" borderId="0" xfId="0" applyFont="1"/>
    <xf numFmtId="176" fontId="6" fillId="0" borderId="24" xfId="0" applyNumberFormat="1" applyFont="1" applyBorder="1" applyAlignment="1">
      <alignment shrinkToFit="1"/>
    </xf>
    <xf numFmtId="176" fontId="6" fillId="0" borderId="26" xfId="0" applyNumberFormat="1" applyFont="1" applyBorder="1" applyAlignment="1">
      <alignment shrinkToFit="1"/>
    </xf>
    <xf numFmtId="0" fontId="0" fillId="0" borderId="0" xfId="0" applyAlignment="1">
      <alignment vertical="top" wrapText="1"/>
    </xf>
    <xf numFmtId="0" fontId="28" fillId="0" borderId="0" xfId="0" applyFont="1" applyAlignment="1">
      <alignment vertical="center"/>
    </xf>
    <xf numFmtId="178" fontId="6" fillId="13" borderId="29" xfId="0" applyNumberFormat="1" applyFont="1" applyFill="1" applyBorder="1" applyAlignment="1">
      <alignment horizontal="center" vertical="center"/>
    </xf>
    <xf numFmtId="178" fontId="6" fillId="13" borderId="4" xfId="0" applyNumberFormat="1" applyFont="1" applyFill="1" applyBorder="1" applyAlignment="1">
      <alignment horizontal="center" vertical="center"/>
    </xf>
    <xf numFmtId="178" fontId="6" fillId="13" borderId="30" xfId="0" applyNumberFormat="1" applyFont="1" applyFill="1" applyBorder="1" applyAlignment="1">
      <alignment horizontal="center" vertical="center"/>
    </xf>
    <xf numFmtId="178" fontId="6" fillId="13" borderId="28" xfId="0" applyNumberFormat="1" applyFont="1" applyFill="1" applyBorder="1" applyAlignment="1">
      <alignment horizontal="center" vertical="center"/>
    </xf>
    <xf numFmtId="182" fontId="0" fillId="0" borderId="13" xfId="0" applyNumberFormat="1" applyBorder="1" applyAlignment="1">
      <alignment horizontal="center" vertical="center"/>
    </xf>
    <xf numFmtId="182" fontId="0" fillId="0" borderId="74" xfId="0" applyNumberFormat="1" applyBorder="1" applyAlignment="1">
      <alignment horizontal="center" vertical="center"/>
    </xf>
    <xf numFmtId="182" fontId="0" fillId="0" borderId="115" xfId="0" applyNumberFormat="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148"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182" fontId="0" fillId="0" borderId="11" xfId="0" applyNumberFormat="1" applyBorder="1" applyAlignment="1">
      <alignment horizontal="center" vertical="center"/>
    </xf>
    <xf numFmtId="182" fontId="0" fillId="0" borderId="36" xfId="0" applyNumberFormat="1" applyBorder="1" applyAlignment="1">
      <alignment horizontal="center" vertical="center"/>
    </xf>
    <xf numFmtId="182" fontId="2" fillId="0" borderId="16" xfId="0" applyNumberFormat="1" applyFont="1" applyBorder="1" applyAlignment="1">
      <alignment horizontal="center" vertical="center"/>
    </xf>
    <xf numFmtId="0" fontId="0" fillId="15" borderId="29" xfId="0" applyFill="1" applyBorder="1" applyAlignment="1" applyProtection="1">
      <alignment horizontal="center" vertical="center"/>
      <protection locked="0"/>
    </xf>
    <xf numFmtId="0" fontId="0" fillId="15" borderId="4" xfId="0" applyFill="1" applyBorder="1" applyAlignment="1" applyProtection="1">
      <alignment horizontal="center" vertical="center"/>
      <protection locked="0"/>
    </xf>
    <xf numFmtId="0" fontId="12" fillId="17" borderId="0" xfId="3" applyFont="1" applyFill="1" applyAlignment="1">
      <alignment vertical="top"/>
    </xf>
    <xf numFmtId="0" fontId="6" fillId="17" borderId="0" xfId="0" applyFont="1" applyFill="1"/>
    <xf numFmtId="0" fontId="12" fillId="17" borderId="0" xfId="3" applyFont="1" applyFill="1" applyAlignment="1"/>
    <xf numFmtId="0" fontId="6" fillId="17" borderId="1" xfId="0" applyFont="1" applyFill="1" applyBorder="1"/>
    <xf numFmtId="177" fontId="0" fillId="12" borderId="47" xfId="0" applyNumberFormat="1" applyFill="1" applyBorder="1" applyAlignment="1">
      <alignment horizontal="center" vertical="center"/>
    </xf>
    <xf numFmtId="0" fontId="2" fillId="12" borderId="63" xfId="0" applyFont="1" applyFill="1" applyBorder="1" applyAlignment="1">
      <alignment horizontal="center" vertical="center"/>
    </xf>
    <xf numFmtId="0" fontId="2" fillId="12" borderId="36" xfId="0" applyFont="1" applyFill="1" applyBorder="1" applyAlignment="1">
      <alignment horizontal="center" vertical="center"/>
    </xf>
    <xf numFmtId="0" fontId="0" fillId="12" borderId="63" xfId="0" applyFill="1" applyBorder="1" applyAlignment="1">
      <alignment horizontal="center" vertical="center"/>
    </xf>
    <xf numFmtId="0" fontId="0" fillId="12" borderId="36" xfId="0" applyFill="1" applyBorder="1" applyAlignment="1">
      <alignment horizontal="center" vertical="center"/>
    </xf>
    <xf numFmtId="0" fontId="2" fillId="12" borderId="64" xfId="0" applyFont="1" applyFill="1" applyBorder="1" applyAlignment="1">
      <alignment horizontal="center" vertical="center"/>
    </xf>
    <xf numFmtId="0" fontId="2" fillId="12" borderId="65" xfId="0" applyFont="1" applyFill="1" applyBorder="1" applyAlignment="1">
      <alignment horizontal="center" vertical="center"/>
    </xf>
    <xf numFmtId="0" fontId="0" fillId="18" borderId="1" xfId="0" applyFill="1" applyBorder="1" applyAlignment="1" applyProtection="1">
      <alignment horizontal="center" vertical="center"/>
      <protection locked="0"/>
    </xf>
    <xf numFmtId="0" fontId="0" fillId="18" borderId="1" xfId="0" applyFill="1" applyBorder="1"/>
    <xf numFmtId="181" fontId="6" fillId="0" borderId="74" xfId="0" applyNumberFormat="1" applyFont="1" applyBorder="1" applyAlignment="1">
      <alignment shrinkToFit="1"/>
    </xf>
    <xf numFmtId="181" fontId="6" fillId="0" borderId="2" xfId="0" applyNumberFormat="1" applyFont="1" applyBorder="1" applyAlignment="1">
      <alignment shrinkToFit="1"/>
    </xf>
    <xf numFmtId="0" fontId="6" fillId="3" borderId="67" xfId="0" applyFont="1" applyFill="1" applyBorder="1" applyAlignment="1">
      <alignment horizontal="center" vertical="center" wrapText="1"/>
    </xf>
    <xf numFmtId="177" fontId="0" fillId="12" borderId="165" xfId="0" applyNumberFormat="1" applyFill="1" applyBorder="1" applyAlignment="1">
      <alignment horizontal="center" vertical="center"/>
    </xf>
    <xf numFmtId="0" fontId="22" fillId="21" borderId="1" xfId="0" applyFont="1" applyFill="1" applyBorder="1" applyAlignment="1" applyProtection="1">
      <alignment horizontal="right" vertical="center"/>
      <protection locked="0"/>
    </xf>
    <xf numFmtId="0" fontId="22" fillId="20" borderId="1" xfId="0" applyFont="1" applyFill="1" applyBorder="1" applyAlignment="1" applyProtection="1">
      <alignment horizontal="center" vertical="center"/>
      <protection locked="0"/>
    </xf>
    <xf numFmtId="186" fontId="22" fillId="0" borderId="12" xfId="0" applyNumberFormat="1" applyFont="1" applyBorder="1" applyAlignment="1">
      <alignment horizontal="center" vertical="center"/>
    </xf>
    <xf numFmtId="0" fontId="0" fillId="20" borderId="3" xfId="0" applyFill="1" applyBorder="1" applyAlignment="1" applyProtection="1">
      <alignment horizontal="center" vertical="center" wrapText="1"/>
      <protection locked="0"/>
    </xf>
    <xf numFmtId="0" fontId="0" fillId="20" borderId="19" xfId="0" applyFill="1" applyBorder="1" applyAlignment="1" applyProtection="1">
      <alignment horizontal="center" vertical="center" wrapText="1"/>
      <protection locked="0"/>
    </xf>
    <xf numFmtId="49" fontId="0" fillId="20" borderId="1" xfId="0" applyNumberFormat="1" applyFill="1" applyBorder="1" applyAlignment="1" applyProtection="1">
      <alignment horizontal="center" vertical="center" wrapText="1"/>
      <protection locked="0"/>
    </xf>
    <xf numFmtId="49" fontId="0" fillId="20" borderId="28" xfId="0" applyNumberFormat="1" applyFill="1" applyBorder="1" applyAlignment="1" applyProtection="1">
      <alignment horizontal="center" vertical="center" wrapText="1"/>
      <protection locked="0"/>
    </xf>
    <xf numFmtId="0" fontId="2" fillId="20" borderId="4" xfId="0" applyFont="1" applyFill="1" applyBorder="1" applyAlignment="1" applyProtection="1">
      <alignment horizontal="center" vertical="center"/>
      <protection locked="0"/>
    </xf>
    <xf numFmtId="0" fontId="2" fillId="20" borderId="30" xfId="0" applyFont="1" applyFill="1" applyBorder="1" applyAlignment="1" applyProtection="1">
      <alignment horizontal="center" vertical="center"/>
      <protection locked="0"/>
    </xf>
    <xf numFmtId="0" fontId="6" fillId="20" borderId="3" xfId="0" applyFont="1" applyFill="1" applyBorder="1" applyAlignment="1" applyProtection="1">
      <alignment shrinkToFit="1"/>
      <protection locked="0"/>
    </xf>
    <xf numFmtId="0" fontId="6" fillId="20" borderId="24" xfId="0" applyFont="1" applyFill="1" applyBorder="1" applyAlignment="1" applyProtection="1">
      <alignment shrinkToFit="1"/>
      <protection locked="0"/>
    </xf>
    <xf numFmtId="179" fontId="6" fillId="20" borderId="3" xfId="0" applyNumberFormat="1" applyFont="1" applyFill="1" applyBorder="1" applyAlignment="1" applyProtection="1">
      <alignment shrinkToFit="1"/>
      <protection locked="0"/>
    </xf>
    <xf numFmtId="0" fontId="6" fillId="20" borderId="1" xfId="0" applyFont="1" applyFill="1" applyBorder="1" applyAlignment="1" applyProtection="1">
      <alignment shrinkToFit="1"/>
      <protection locked="0"/>
    </xf>
    <xf numFmtId="179" fontId="6" fillId="20" borderId="1" xfId="0" applyNumberFormat="1" applyFont="1" applyFill="1" applyBorder="1" applyAlignment="1" applyProtection="1">
      <alignment shrinkToFit="1"/>
      <protection locked="0"/>
    </xf>
    <xf numFmtId="0" fontId="2" fillId="20" borderId="24" xfId="0" applyFont="1" applyFill="1" applyBorder="1" applyAlignment="1" applyProtection="1">
      <alignment horizontal="center" vertical="center" wrapText="1"/>
      <protection locked="0"/>
    </xf>
    <xf numFmtId="0" fontId="2" fillId="20" borderId="37" xfId="0" applyFont="1" applyFill="1" applyBorder="1" applyAlignment="1" applyProtection="1">
      <alignment horizontal="center" vertical="center" wrapText="1"/>
      <protection locked="0"/>
    </xf>
    <xf numFmtId="0" fontId="2" fillId="20" borderId="14" xfId="0" applyFont="1" applyFill="1" applyBorder="1" applyAlignment="1" applyProtection="1">
      <alignment horizontal="center" vertical="center" wrapText="1"/>
      <protection locked="0"/>
    </xf>
    <xf numFmtId="0" fontId="2" fillId="20" borderId="38" xfId="0" applyFont="1" applyFill="1" applyBorder="1" applyAlignment="1" applyProtection="1">
      <alignment horizontal="center" vertical="center" wrapText="1"/>
      <protection locked="0"/>
    </xf>
    <xf numFmtId="0" fontId="23" fillId="20" borderId="43" xfId="0" applyFont="1" applyFill="1" applyBorder="1" applyAlignment="1" applyProtection="1">
      <alignment horizontal="left" vertical="center" wrapText="1"/>
      <protection locked="0"/>
    </xf>
    <xf numFmtId="0" fontId="23" fillId="20" borderId="33" xfId="0" applyFont="1" applyFill="1" applyBorder="1" applyAlignment="1" applyProtection="1">
      <alignment vertical="center" wrapText="1"/>
      <protection locked="0"/>
    </xf>
    <xf numFmtId="0" fontId="23" fillId="20" borderId="6" xfId="0" applyFont="1" applyFill="1" applyBorder="1" applyAlignment="1" applyProtection="1">
      <alignment horizontal="left" vertical="center" wrapText="1"/>
      <protection locked="0"/>
    </xf>
    <xf numFmtId="0" fontId="23" fillId="20" borderId="39" xfId="0" applyFont="1" applyFill="1" applyBorder="1" applyAlignment="1" applyProtection="1">
      <alignment vertical="center" wrapText="1"/>
      <protection locked="0"/>
    </xf>
    <xf numFmtId="0" fontId="23" fillId="20" borderId="41" xfId="0" applyFont="1" applyFill="1" applyBorder="1" applyAlignment="1" applyProtection="1">
      <alignment vertical="center" wrapText="1"/>
      <protection locked="0"/>
    </xf>
    <xf numFmtId="0" fontId="23" fillId="20" borderId="42" xfId="0" applyFont="1" applyFill="1" applyBorder="1" applyAlignment="1" applyProtection="1">
      <alignment horizontal="left" vertical="center" wrapText="1"/>
      <protection locked="0"/>
    </xf>
    <xf numFmtId="0" fontId="23" fillId="20" borderId="40" xfId="0" applyFont="1" applyFill="1" applyBorder="1" applyAlignment="1" applyProtection="1">
      <alignment vertical="center" wrapText="1"/>
      <protection locked="0"/>
    </xf>
    <xf numFmtId="0" fontId="22" fillId="2" borderId="79" xfId="0" applyFont="1" applyFill="1" applyBorder="1" applyAlignment="1">
      <alignment horizontal="left" vertical="center"/>
    </xf>
    <xf numFmtId="0" fontId="22" fillId="2" borderId="171" xfId="0" applyFont="1" applyFill="1" applyBorder="1" applyAlignment="1">
      <alignment horizontal="right" vertical="center"/>
    </xf>
    <xf numFmtId="0" fontId="2" fillId="2" borderId="172" xfId="0" applyFont="1" applyFill="1" applyBorder="1" applyAlignment="1">
      <alignment horizontal="center"/>
    </xf>
    <xf numFmtId="0" fontId="28" fillId="0" borderId="0" xfId="0" applyFont="1" applyAlignment="1">
      <alignment vertical="center" wrapText="1"/>
    </xf>
    <xf numFmtId="0" fontId="28" fillId="0" borderId="0" xfId="0" applyFont="1" applyAlignment="1">
      <alignment horizontal="left" vertical="center"/>
    </xf>
    <xf numFmtId="0" fontId="2" fillId="12" borderId="0" xfId="0" applyFont="1" applyFill="1"/>
    <xf numFmtId="0" fontId="0" fillId="12" borderId="0" xfId="0" applyFill="1"/>
    <xf numFmtId="0" fontId="6" fillId="12" borderId="0" xfId="0" applyFont="1" applyFill="1"/>
    <xf numFmtId="0" fontId="39" fillId="0" borderId="0" xfId="0" applyFont="1" applyAlignment="1">
      <alignment vertical="center"/>
    </xf>
    <xf numFmtId="183" fontId="0" fillId="0" borderId="26" xfId="0" applyNumberFormat="1" applyBorder="1" applyAlignment="1">
      <alignment horizontal="center" vertical="center"/>
    </xf>
    <xf numFmtId="0" fontId="0" fillId="12" borderId="47" xfId="0" applyFill="1" applyBorder="1" applyAlignment="1">
      <alignment horizontal="center" vertical="center"/>
    </xf>
    <xf numFmtId="187" fontId="0" fillId="16" borderId="47" xfId="0" applyNumberFormat="1" applyFill="1" applyBorder="1" applyAlignment="1">
      <alignment horizontal="center" vertical="center"/>
    </xf>
    <xf numFmtId="9" fontId="0" fillId="0" borderId="4" xfId="0" applyNumberFormat="1" applyBorder="1" applyAlignment="1">
      <alignment horizontal="center" vertical="center"/>
    </xf>
    <xf numFmtId="176" fontId="0" fillId="12" borderId="45" xfId="0" applyNumberFormat="1" applyFill="1" applyBorder="1" applyAlignment="1">
      <alignment horizontal="center" vertical="center"/>
    </xf>
    <xf numFmtId="9" fontId="0" fillId="0" borderId="49" xfId="0" applyNumberFormat="1" applyBorder="1" applyAlignment="1">
      <alignment horizontal="center" vertical="center"/>
    </xf>
    <xf numFmtId="9" fontId="0" fillId="0" borderId="29" xfId="0" applyNumberFormat="1" applyBorder="1" applyAlignment="1">
      <alignment horizontal="center" vertical="center"/>
    </xf>
    <xf numFmtId="0" fontId="0" fillId="20" borderId="1" xfId="0" applyFill="1" applyBorder="1"/>
    <xf numFmtId="0" fontId="22" fillId="21" borderId="0" xfId="0" applyFont="1" applyFill="1" applyAlignment="1">
      <alignment horizontal="right" vertical="center"/>
    </xf>
    <xf numFmtId="0" fontId="6" fillId="10" borderId="27" xfId="0" applyFont="1" applyFill="1" applyBorder="1"/>
    <xf numFmtId="0" fontId="24" fillId="0" borderId="0" xfId="0" applyFont="1" applyAlignment="1">
      <alignment vertical="center" textRotation="255" wrapText="1"/>
    </xf>
    <xf numFmtId="0" fontId="22" fillId="0" borderId="0" xfId="0" applyFont="1" applyAlignment="1">
      <alignment vertical="center" textRotation="255"/>
    </xf>
    <xf numFmtId="0" fontId="22" fillId="0" borderId="1" xfId="0" applyFont="1" applyBorder="1" applyAlignment="1">
      <alignment vertical="center"/>
    </xf>
    <xf numFmtId="0" fontId="22" fillId="2" borderId="8" xfId="0" applyFont="1" applyFill="1" applyBorder="1" applyAlignment="1">
      <alignment vertical="center"/>
    </xf>
    <xf numFmtId="0" fontId="22" fillId="16" borderId="1" xfId="0" applyFont="1" applyFill="1" applyBorder="1" applyAlignment="1">
      <alignment horizontal="right" vertical="center"/>
    </xf>
    <xf numFmtId="0" fontId="22" fillId="12" borderId="1" xfId="0" applyFont="1" applyFill="1" applyBorder="1" applyAlignment="1">
      <alignment horizontal="center" vertical="center"/>
    </xf>
    <xf numFmtId="186" fontId="22" fillId="2" borderId="12" xfId="0" applyNumberFormat="1" applyFont="1" applyFill="1" applyBorder="1" applyAlignment="1">
      <alignment horizontal="center" vertical="center"/>
    </xf>
    <xf numFmtId="0" fontId="22" fillId="2" borderId="7" xfId="0" applyFont="1" applyFill="1" applyBorder="1" applyAlignment="1">
      <alignment horizontal="right" vertical="center"/>
    </xf>
    <xf numFmtId="0" fontId="2" fillId="2" borderId="9" xfId="0" applyFont="1" applyFill="1" applyBorder="1" applyAlignment="1">
      <alignment horizont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0" fillId="22" borderId="0" xfId="0" applyFill="1"/>
    <xf numFmtId="0" fontId="0" fillId="0" borderId="0" xfId="0" applyAlignment="1">
      <alignment vertical="center" wrapText="1"/>
    </xf>
    <xf numFmtId="0" fontId="6" fillId="23" borderId="50"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0" fillId="10" borderId="4" xfId="0" applyFill="1" applyBorder="1" applyAlignment="1">
      <alignment horizontal="center" vertical="top" wrapText="1"/>
    </xf>
    <xf numFmtId="0" fontId="0" fillId="10" borderId="4" xfId="0" applyFill="1" applyBorder="1" applyAlignment="1">
      <alignment horizontal="center" vertical="center"/>
    </xf>
    <xf numFmtId="0" fontId="6" fillId="10" borderId="68" xfId="0" applyFont="1" applyFill="1" applyBorder="1" applyAlignment="1">
      <alignment horizontal="left" vertical="center"/>
    </xf>
    <xf numFmtId="177" fontId="6" fillId="24" borderId="3" xfId="0" applyNumberFormat="1" applyFont="1" applyFill="1" applyBorder="1" applyAlignment="1" applyProtection="1">
      <alignment shrinkToFit="1"/>
      <protection locked="0"/>
    </xf>
    <xf numFmtId="0" fontId="6" fillId="24" borderId="60" xfId="0" applyFont="1" applyFill="1" applyBorder="1" applyAlignment="1" applyProtection="1">
      <alignment shrinkToFit="1"/>
      <protection locked="0"/>
    </xf>
    <xf numFmtId="177" fontId="6" fillId="24" borderId="1" xfId="0" applyNumberFormat="1" applyFont="1" applyFill="1" applyBorder="1" applyAlignment="1" applyProtection="1">
      <alignment shrinkToFit="1"/>
      <protection locked="0"/>
    </xf>
    <xf numFmtId="0" fontId="6" fillId="24" borderId="58" xfId="0" applyFont="1" applyFill="1" applyBorder="1" applyAlignment="1" applyProtection="1">
      <alignment shrinkToFit="1"/>
      <protection locked="0"/>
    </xf>
    <xf numFmtId="177" fontId="6" fillId="24" borderId="1" xfId="0" applyNumberFormat="1" applyFont="1" applyFill="1" applyBorder="1" applyAlignment="1" applyProtection="1">
      <alignment vertical="center" shrinkToFit="1"/>
      <protection locked="0"/>
    </xf>
    <xf numFmtId="0" fontId="6" fillId="24" borderId="1" xfId="0" applyFont="1" applyFill="1" applyBorder="1" applyAlignment="1" applyProtection="1">
      <alignment shrinkToFit="1"/>
      <protection locked="0"/>
    </xf>
    <xf numFmtId="0" fontId="6" fillId="25" borderId="13" xfId="0" applyFont="1" applyFill="1" applyBorder="1" applyAlignment="1" applyProtection="1">
      <alignment shrinkToFit="1"/>
      <protection locked="0"/>
    </xf>
    <xf numFmtId="0" fontId="6" fillId="25" borderId="16" xfId="0" applyFont="1" applyFill="1" applyBorder="1" applyAlignment="1" applyProtection="1">
      <alignment shrinkToFit="1"/>
      <protection locked="0"/>
    </xf>
    <xf numFmtId="188" fontId="6" fillId="20" borderId="3" xfId="0" applyNumberFormat="1" applyFont="1" applyFill="1" applyBorder="1" applyAlignment="1" applyProtection="1">
      <alignment shrinkToFit="1"/>
      <protection locked="0"/>
    </xf>
    <xf numFmtId="188" fontId="6" fillId="20" borderId="26" xfId="0" applyNumberFormat="1" applyFont="1" applyFill="1" applyBorder="1" applyAlignment="1" applyProtection="1">
      <alignment shrinkToFit="1"/>
      <protection locked="0"/>
    </xf>
    <xf numFmtId="188" fontId="6" fillId="20" borderId="1" xfId="0" applyNumberFormat="1" applyFont="1" applyFill="1" applyBorder="1" applyAlignment="1" applyProtection="1">
      <alignment shrinkToFit="1"/>
      <protection locked="0"/>
    </xf>
    <xf numFmtId="188" fontId="6" fillId="20" borderId="28" xfId="0" applyNumberFormat="1" applyFont="1" applyFill="1" applyBorder="1" applyAlignment="1" applyProtection="1">
      <alignment shrinkToFit="1"/>
      <protection locked="0"/>
    </xf>
    <xf numFmtId="0" fontId="0" fillId="15" borderId="1" xfId="0" applyFill="1" applyBorder="1"/>
    <xf numFmtId="0" fontId="6" fillId="20" borderId="4" xfId="0" applyFont="1" applyFill="1" applyBorder="1" applyAlignment="1" applyProtection="1">
      <alignment shrinkToFit="1"/>
      <protection locked="0"/>
    </xf>
    <xf numFmtId="0" fontId="6" fillId="0" borderId="29" xfId="0" applyFont="1" applyBorder="1"/>
    <xf numFmtId="179" fontId="6" fillId="20" borderId="4" xfId="0" applyNumberFormat="1" applyFont="1" applyFill="1" applyBorder="1" applyAlignment="1" applyProtection="1">
      <alignment shrinkToFit="1"/>
      <protection locked="0"/>
    </xf>
    <xf numFmtId="177" fontId="6" fillId="24" borderId="4" xfId="0" applyNumberFormat="1" applyFont="1" applyFill="1" applyBorder="1" applyAlignment="1" applyProtection="1">
      <alignment shrinkToFit="1"/>
      <protection locked="0"/>
    </xf>
    <xf numFmtId="0" fontId="6" fillId="24" borderId="68" xfId="0" applyFont="1" applyFill="1" applyBorder="1" applyAlignment="1" applyProtection="1">
      <alignment shrinkToFit="1"/>
      <protection locked="0"/>
    </xf>
    <xf numFmtId="0" fontId="6" fillId="25" borderId="29" xfId="0" applyFont="1" applyFill="1" applyBorder="1" applyAlignment="1" applyProtection="1">
      <alignment shrinkToFit="1"/>
      <protection locked="0"/>
    </xf>
    <xf numFmtId="188" fontId="6" fillId="20" borderId="4" xfId="0" applyNumberFormat="1" applyFont="1" applyFill="1" applyBorder="1" applyAlignment="1" applyProtection="1">
      <alignment shrinkToFit="1"/>
      <protection locked="0"/>
    </xf>
    <xf numFmtId="188" fontId="6" fillId="20" borderId="30" xfId="0" applyNumberFormat="1" applyFont="1" applyFill="1" applyBorder="1" applyAlignment="1" applyProtection="1">
      <alignment shrinkToFit="1"/>
      <protection locked="0"/>
    </xf>
    <xf numFmtId="181" fontId="6" fillId="0" borderId="67" xfId="0" applyNumberFormat="1" applyFont="1" applyBorder="1" applyAlignment="1">
      <alignment shrinkToFit="1"/>
    </xf>
    <xf numFmtId="181" fontId="6" fillId="0" borderId="4" xfId="0" applyNumberFormat="1" applyFont="1" applyBorder="1" applyAlignment="1">
      <alignment shrinkToFit="1"/>
    </xf>
    <xf numFmtId="180" fontId="6" fillId="0" borderId="4" xfId="0" applyNumberFormat="1" applyFont="1" applyBorder="1" applyAlignment="1">
      <alignment shrinkToFit="1"/>
    </xf>
    <xf numFmtId="184" fontId="6" fillId="0" borderId="4" xfId="2" applyNumberFormat="1" applyFont="1" applyFill="1" applyBorder="1" applyAlignment="1" applyProtection="1">
      <alignment vertical="center"/>
    </xf>
    <xf numFmtId="176" fontId="6" fillId="0" borderId="4" xfId="0" applyNumberFormat="1" applyFont="1" applyBorder="1" applyAlignment="1">
      <alignment shrinkToFit="1"/>
    </xf>
    <xf numFmtId="176" fontId="6" fillId="0" borderId="30" xfId="0" applyNumberFormat="1" applyFont="1" applyBorder="1" applyAlignment="1">
      <alignment shrinkToFit="1"/>
    </xf>
    <xf numFmtId="0" fontId="6" fillId="0" borderId="49" xfId="0" applyFont="1" applyBorder="1" applyAlignment="1">
      <alignment shrinkToFit="1"/>
    </xf>
    <xf numFmtId="0" fontId="2" fillId="26" borderId="0" xfId="0" applyFont="1" applyFill="1"/>
    <xf numFmtId="0" fontId="0" fillId="26" borderId="0" xfId="0" applyFill="1"/>
    <xf numFmtId="0" fontId="6" fillId="26" borderId="0" xfId="0" applyFont="1" applyFill="1"/>
    <xf numFmtId="0" fontId="2" fillId="19" borderId="0" xfId="0" applyFont="1" applyFill="1"/>
    <xf numFmtId="0" fontId="0" fillId="18" borderId="29" xfId="0" applyFill="1" applyBorder="1" applyAlignment="1" applyProtection="1">
      <alignment horizontal="center" vertical="center"/>
      <protection locked="0"/>
    </xf>
    <xf numFmtId="0" fontId="0" fillId="18" borderId="4" xfId="0" applyFill="1" applyBorder="1" applyAlignment="1" applyProtection="1">
      <alignment horizontal="center" vertical="center"/>
      <protection locked="0"/>
    </xf>
    <xf numFmtId="0" fontId="6" fillId="0" borderId="90" xfId="0" applyFont="1" applyBorder="1" applyProtection="1">
      <protection locked="0"/>
    </xf>
    <xf numFmtId="0" fontId="6" fillId="0" borderId="40" xfId="0" applyFont="1" applyBorder="1" applyProtection="1">
      <protection locked="0"/>
    </xf>
    <xf numFmtId="0" fontId="6" fillId="0" borderId="88" xfId="0" applyFont="1" applyBorder="1" applyProtection="1">
      <protection locked="0"/>
    </xf>
    <xf numFmtId="0" fontId="6" fillId="0" borderId="86" xfId="0" applyFont="1" applyBorder="1" applyProtection="1">
      <protection locked="0"/>
    </xf>
    <xf numFmtId="0" fontId="0" fillId="0" borderId="0" xfId="0" applyAlignment="1">
      <alignment horizontal="right"/>
    </xf>
    <xf numFmtId="0" fontId="0" fillId="11" borderId="1" xfId="0" applyFill="1" applyBorder="1"/>
    <xf numFmtId="0" fontId="0" fillId="11" borderId="1" xfId="0" applyFill="1" applyBorder="1" applyAlignment="1">
      <alignment horizontal="center"/>
    </xf>
    <xf numFmtId="0" fontId="0" fillId="12" borderId="1" xfId="0" applyFill="1" applyBorder="1" applyAlignment="1">
      <alignment horizontal="center" vertical="center"/>
    </xf>
    <xf numFmtId="0" fontId="0" fillId="12" borderId="14" xfId="0" applyFill="1" applyBorder="1" applyAlignment="1">
      <alignment horizontal="center" vertical="center"/>
    </xf>
    <xf numFmtId="0" fontId="0" fillId="12" borderId="29" xfId="0" applyFill="1" applyBorder="1" applyAlignment="1">
      <alignment horizontal="center" vertical="center"/>
    </xf>
    <xf numFmtId="0" fontId="0" fillId="12" borderId="4" xfId="0" applyFill="1" applyBorder="1" applyAlignment="1">
      <alignment horizontal="center" vertical="center"/>
    </xf>
    <xf numFmtId="0" fontId="25" fillId="0" borderId="50" xfId="0" applyFont="1" applyBorder="1"/>
    <xf numFmtId="189" fontId="0" fillId="0" borderId="0" xfId="0" applyNumberFormat="1"/>
    <xf numFmtId="0" fontId="0" fillId="0" borderId="0" xfId="0" applyAlignment="1">
      <alignment horizontal="left" vertical="center" wrapText="1"/>
    </xf>
    <xf numFmtId="0" fontId="28" fillId="0" borderId="0" xfId="0" applyFont="1" applyAlignment="1">
      <alignment horizontal="left"/>
    </xf>
    <xf numFmtId="0" fontId="0" fillId="0" borderId="0" xfId="0"/>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center"/>
    </xf>
    <xf numFmtId="0" fontId="28" fillId="0" borderId="0" xfId="0" applyFont="1" applyAlignment="1">
      <alignment horizontal="left" vertical="center" wrapText="1"/>
    </xf>
    <xf numFmtId="0" fontId="0" fillId="0" borderId="0" xfId="0" applyAlignment="1">
      <alignment horizontal="center" vertical="center" wrapText="1"/>
    </xf>
    <xf numFmtId="0" fontId="36" fillId="12" borderId="160" xfId="0" applyFont="1" applyFill="1" applyBorder="1" applyAlignment="1">
      <alignment horizontal="center" vertical="center"/>
    </xf>
    <xf numFmtId="0" fontId="36" fillId="12" borderId="161" xfId="0" applyFont="1" applyFill="1" applyBorder="1" applyAlignment="1">
      <alignment horizontal="center" vertical="center"/>
    </xf>
    <xf numFmtId="0" fontId="36" fillId="12" borderId="162" xfId="0" applyFont="1" applyFill="1" applyBorder="1" applyAlignment="1">
      <alignment horizontal="center" vertical="center"/>
    </xf>
    <xf numFmtId="0" fontId="36" fillId="12" borderId="163" xfId="0" applyFont="1" applyFill="1" applyBorder="1" applyAlignment="1">
      <alignment horizontal="center" vertical="center"/>
    </xf>
    <xf numFmtId="0" fontId="36" fillId="12" borderId="16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0" xfId="0" applyFont="1" applyFill="1" applyAlignment="1">
      <alignment horizontal="center" vertical="center"/>
    </xf>
    <xf numFmtId="0" fontId="22" fillId="2" borderId="36"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1" xfId="0" applyFont="1" applyFill="1" applyBorder="1" applyAlignment="1">
      <alignment horizontal="center" vertical="center"/>
    </xf>
    <xf numFmtId="0" fontId="8" fillId="2" borderId="0" xfId="0" applyFont="1" applyFill="1" applyAlignment="1">
      <alignment horizontal="right" vertical="center"/>
    </xf>
    <xf numFmtId="0" fontId="8" fillId="2" borderId="79" xfId="0" applyFont="1" applyFill="1" applyBorder="1" applyAlignment="1">
      <alignment horizontal="right" vertical="center"/>
    </xf>
    <xf numFmtId="0" fontId="22" fillId="2" borderId="0" xfId="0" applyFont="1" applyFill="1" applyAlignment="1">
      <alignment horizontal="right" vertical="center"/>
    </xf>
    <xf numFmtId="0" fontId="22" fillId="2" borderId="79" xfId="0" applyFont="1" applyFill="1" applyBorder="1" applyAlignment="1">
      <alignment horizontal="right" vertical="center"/>
    </xf>
    <xf numFmtId="0" fontId="6" fillId="20" borderId="58" xfId="0" applyFont="1" applyFill="1" applyBorder="1" applyAlignment="1" applyProtection="1">
      <alignment horizontal="center" vertical="center" wrapText="1" shrinkToFit="1"/>
      <protection locked="0"/>
    </xf>
    <xf numFmtId="0" fontId="6" fillId="20" borderId="12" xfId="0" applyFont="1" applyFill="1" applyBorder="1" applyAlignment="1" applyProtection="1">
      <alignment horizontal="center" vertical="center" wrapText="1" shrinkToFit="1"/>
      <protection locked="0"/>
    </xf>
    <xf numFmtId="0" fontId="6" fillId="20" borderId="2" xfId="0" applyFont="1" applyFill="1" applyBorder="1" applyAlignment="1" applyProtection="1">
      <alignment horizontal="center" vertical="center" wrapText="1" shrinkToFit="1"/>
      <protection locked="0"/>
    </xf>
    <xf numFmtId="0" fontId="22" fillId="20" borderId="173" xfId="0" applyFont="1" applyFill="1" applyBorder="1" applyAlignment="1" applyProtection="1">
      <alignment horizontal="center" vertical="center" wrapText="1" shrinkToFit="1"/>
      <protection locked="0"/>
    </xf>
    <xf numFmtId="0" fontId="22" fillId="20" borderId="174" xfId="0" applyFont="1" applyFill="1" applyBorder="1" applyAlignment="1" applyProtection="1">
      <alignment horizontal="center" vertical="center" wrapText="1" shrinkToFit="1"/>
      <protection locked="0"/>
    </xf>
    <xf numFmtId="0" fontId="22" fillId="20" borderId="175" xfId="0" applyFont="1" applyFill="1" applyBorder="1" applyAlignment="1" applyProtection="1">
      <alignment horizontal="center" vertical="center" wrapText="1" shrinkToFit="1"/>
      <protection locked="0"/>
    </xf>
    <xf numFmtId="0" fontId="22" fillId="2" borderId="10" xfId="0" applyFont="1" applyFill="1" applyBorder="1" applyAlignment="1">
      <alignment horizontal="center" vertical="center" wrapText="1"/>
    </xf>
    <xf numFmtId="0" fontId="22" fillId="2" borderId="0" xfId="0" applyFont="1" applyFill="1" applyAlignment="1">
      <alignment horizontal="center" vertical="center" wrapText="1"/>
    </xf>
    <xf numFmtId="185" fontId="22" fillId="20" borderId="80" xfId="0" applyNumberFormat="1" applyFont="1" applyFill="1" applyBorder="1" applyAlignment="1" applyProtection="1">
      <alignment horizontal="center" vertical="center"/>
      <protection locked="0"/>
    </xf>
    <xf numFmtId="185" fontId="22" fillId="20" borderId="81" xfId="0" applyNumberFormat="1" applyFont="1" applyFill="1" applyBorder="1" applyAlignment="1" applyProtection="1">
      <alignment horizontal="center" vertical="center"/>
      <protection locked="0"/>
    </xf>
    <xf numFmtId="0" fontId="22" fillId="20" borderId="166" xfId="0" applyFont="1" applyFill="1" applyBorder="1" applyAlignment="1" applyProtection="1">
      <alignment horizontal="center" vertical="center"/>
      <protection locked="0"/>
    </xf>
    <xf numFmtId="0" fontId="22" fillId="20" borderId="167" xfId="0" applyFont="1" applyFill="1" applyBorder="1" applyAlignment="1" applyProtection="1">
      <alignment horizontal="center" vertical="center"/>
      <protection locked="0"/>
    </xf>
    <xf numFmtId="0" fontId="22" fillId="20" borderId="168" xfId="0" applyFont="1" applyFill="1" applyBorder="1" applyAlignment="1" applyProtection="1">
      <alignment horizontal="center" vertical="center"/>
      <protection locked="0"/>
    </xf>
    <xf numFmtId="0" fontId="22" fillId="20" borderId="169" xfId="0" applyFont="1" applyFill="1" applyBorder="1" applyAlignment="1" applyProtection="1">
      <alignment horizontal="center" vertical="center"/>
      <protection locked="0"/>
    </xf>
    <xf numFmtId="0" fontId="22" fillId="20" borderId="10" xfId="0" applyFont="1" applyFill="1" applyBorder="1" applyAlignment="1" applyProtection="1">
      <alignment horizontal="center" vertical="center"/>
      <protection locked="0"/>
    </xf>
    <xf numFmtId="0" fontId="22" fillId="20" borderId="170" xfId="0" applyFont="1" applyFill="1" applyBorder="1" applyAlignment="1" applyProtection="1">
      <alignment horizontal="center" vertical="center"/>
      <protection locked="0"/>
    </xf>
    <xf numFmtId="0" fontId="22" fillId="2" borderId="10" xfId="0" applyFont="1" applyFill="1" applyBorder="1" applyAlignment="1">
      <alignment horizontal="right" vertical="center"/>
    </xf>
    <xf numFmtId="186" fontId="22" fillId="20" borderId="80" xfId="0" applyNumberFormat="1" applyFont="1" applyFill="1" applyBorder="1" applyAlignment="1" applyProtection="1">
      <alignment horizontal="center" vertical="center"/>
      <protection locked="0"/>
    </xf>
    <xf numFmtId="186" fontId="22" fillId="20" borderId="81"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22" fillId="2" borderId="1" xfId="0" applyFont="1" applyFill="1" applyBorder="1" applyAlignment="1">
      <alignment horizontal="center" vertical="center"/>
    </xf>
    <xf numFmtId="0" fontId="22" fillId="2" borderId="79" xfId="0" applyFont="1" applyFill="1" applyBorder="1" applyAlignment="1">
      <alignment horizontal="center" vertical="center"/>
    </xf>
    <xf numFmtId="0" fontId="22" fillId="20" borderId="58" xfId="0" applyFont="1" applyFill="1" applyBorder="1" applyAlignment="1" applyProtection="1">
      <alignment horizontal="center" vertical="center" wrapText="1"/>
      <protection locked="0"/>
    </xf>
    <xf numFmtId="0" fontId="2" fillId="20" borderId="12" xfId="0" applyFont="1" applyFill="1" applyBorder="1" applyAlignment="1" applyProtection="1">
      <alignment horizontal="center" vertical="center" wrapText="1"/>
      <protection locked="0"/>
    </xf>
    <xf numFmtId="0" fontId="2" fillId="20" borderId="2" xfId="0" applyFont="1" applyFill="1" applyBorder="1" applyAlignment="1" applyProtection="1">
      <alignment horizontal="center" vertical="center" wrapText="1"/>
      <protection locked="0"/>
    </xf>
    <xf numFmtId="0" fontId="22" fillId="2" borderId="58"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2" xfId="0" applyFont="1" applyFill="1" applyBorder="1" applyAlignment="1">
      <alignment horizontal="left" vertical="center"/>
    </xf>
    <xf numFmtId="0" fontId="22" fillId="20" borderId="12" xfId="0" applyFont="1" applyFill="1" applyBorder="1" applyAlignment="1" applyProtection="1">
      <alignment horizontal="center" vertical="center" wrapText="1"/>
      <protection locked="0"/>
    </xf>
    <xf numFmtId="0" fontId="22" fillId="20" borderId="2" xfId="0" applyFont="1" applyFill="1" applyBorder="1" applyAlignment="1" applyProtection="1">
      <alignment horizontal="center" vertical="center" wrapText="1"/>
      <protection locked="0"/>
    </xf>
    <xf numFmtId="0" fontId="4" fillId="20" borderId="58" xfId="1" applyFill="1" applyBorder="1" applyAlignment="1" applyProtection="1">
      <alignment horizontal="right" vertical="center" wrapText="1"/>
      <protection locked="0"/>
    </xf>
    <xf numFmtId="0" fontId="4" fillId="20" borderId="12" xfId="1" applyFill="1" applyBorder="1" applyAlignment="1" applyProtection="1">
      <alignment horizontal="right" vertical="center" wrapText="1"/>
      <protection locked="0"/>
    </xf>
    <xf numFmtId="49" fontId="22" fillId="20" borderId="58" xfId="0" applyNumberFormat="1" applyFont="1" applyFill="1" applyBorder="1" applyAlignment="1" applyProtection="1">
      <alignment horizontal="center" vertical="center" wrapText="1"/>
      <protection locked="0"/>
    </xf>
    <xf numFmtId="49" fontId="22" fillId="20" borderId="12" xfId="0" applyNumberFormat="1" applyFont="1" applyFill="1" applyBorder="1" applyAlignment="1" applyProtection="1">
      <alignment horizontal="center" vertical="center" wrapText="1"/>
      <protection locked="0"/>
    </xf>
    <xf numFmtId="49" fontId="22" fillId="20" borderId="2" xfId="0" applyNumberFormat="1" applyFont="1" applyFill="1" applyBorder="1" applyAlignment="1" applyProtection="1">
      <alignment horizontal="center" vertical="center" wrapText="1"/>
      <protection locked="0"/>
    </xf>
    <xf numFmtId="0" fontId="22" fillId="2" borderId="7" xfId="0" applyFont="1" applyFill="1" applyBorder="1" applyAlignment="1">
      <alignment vertical="center"/>
    </xf>
    <xf numFmtId="0" fontId="22" fillId="2" borderId="8" xfId="0" applyFont="1" applyFill="1" applyBorder="1" applyAlignment="1">
      <alignment vertical="center"/>
    </xf>
    <xf numFmtId="0" fontId="22" fillId="2" borderId="9" xfId="0" applyFont="1" applyFill="1" applyBorder="1" applyAlignment="1">
      <alignment vertical="center"/>
    </xf>
    <xf numFmtId="0" fontId="22" fillId="2" borderId="12" xfId="0" applyFont="1" applyFill="1" applyBorder="1" applyAlignment="1">
      <alignment vertical="center"/>
    </xf>
    <xf numFmtId="0" fontId="22" fillId="2" borderId="2" xfId="0" applyFont="1" applyFill="1" applyBorder="1" applyAlignment="1">
      <alignment vertical="center"/>
    </xf>
    <xf numFmtId="0" fontId="4" fillId="20" borderId="12" xfId="1" applyFill="1" applyBorder="1" applyAlignment="1" applyProtection="1">
      <alignment horizontal="left" vertical="center" wrapText="1"/>
      <protection locked="0"/>
    </xf>
    <xf numFmtId="0" fontId="4" fillId="20" borderId="2" xfId="1" applyFill="1" applyBorder="1" applyAlignment="1" applyProtection="1">
      <alignment horizontal="left" vertical="center" wrapText="1"/>
      <protection locked="0"/>
    </xf>
    <xf numFmtId="0" fontId="22" fillId="2" borderId="58" xfId="0" applyFont="1" applyFill="1" applyBorder="1" applyAlignment="1">
      <alignment horizontal="left" vertical="center" shrinkToFit="1"/>
    </xf>
    <xf numFmtId="0" fontId="22" fillId="2" borderId="12" xfId="0" applyFont="1" applyFill="1" applyBorder="1" applyAlignment="1">
      <alignment horizontal="left" vertical="center" shrinkToFit="1"/>
    </xf>
    <xf numFmtId="0" fontId="22" fillId="2" borderId="2" xfId="0" applyFont="1" applyFill="1" applyBorder="1" applyAlignment="1">
      <alignment horizontal="left" vertical="center" shrinkToFit="1"/>
    </xf>
    <xf numFmtId="0" fontId="22" fillId="0" borderId="58" xfId="0" applyFont="1" applyBorder="1" applyAlignment="1">
      <alignment horizontal="center" vertical="center"/>
    </xf>
    <xf numFmtId="0" fontId="22" fillId="0" borderId="12" xfId="0" applyFont="1" applyBorder="1" applyAlignment="1">
      <alignment horizontal="center" vertical="center"/>
    </xf>
    <xf numFmtId="0" fontId="22" fillId="2" borderId="5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58"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0" borderId="12" xfId="0" applyFont="1" applyFill="1" applyBorder="1" applyAlignment="1" applyProtection="1">
      <alignment horizontal="center" vertical="center"/>
      <protection locked="0"/>
    </xf>
    <xf numFmtId="0" fontId="22" fillId="20" borderId="2" xfId="0" applyFont="1" applyFill="1" applyBorder="1" applyAlignment="1" applyProtection="1">
      <alignment horizontal="center" vertical="center"/>
      <protection locked="0"/>
    </xf>
    <xf numFmtId="0" fontId="24" fillId="13" borderId="176" xfId="0" applyFont="1" applyFill="1" applyBorder="1" applyAlignment="1" applyProtection="1">
      <alignment horizontal="center" vertical="center"/>
      <protection locked="0"/>
    </xf>
    <xf numFmtId="0" fontId="24" fillId="13" borderId="129" xfId="0" applyFont="1" applyFill="1" applyBorder="1" applyAlignment="1" applyProtection="1">
      <alignment horizontal="center" vertical="center"/>
      <protection locked="0"/>
    </xf>
    <xf numFmtId="0" fontId="23" fillId="2" borderId="0" xfId="0" applyFont="1" applyFill="1" applyAlignment="1">
      <alignment horizontal="center" vertical="center"/>
    </xf>
    <xf numFmtId="0" fontId="22" fillId="20" borderId="32" xfId="0" applyFont="1" applyFill="1" applyBorder="1" applyAlignment="1" applyProtection="1">
      <alignment horizontal="center" vertical="center"/>
      <protection locked="0"/>
    </xf>
    <xf numFmtId="0" fontId="22" fillId="20" borderId="155" xfId="0" applyFont="1" applyFill="1" applyBorder="1" applyAlignment="1" applyProtection="1">
      <alignment horizontal="center" vertical="center"/>
      <protection locked="0"/>
    </xf>
    <xf numFmtId="0" fontId="22" fillId="20" borderId="98" xfId="0" applyFont="1" applyFill="1" applyBorder="1" applyAlignment="1" applyProtection="1">
      <alignment horizontal="center" vertical="center"/>
      <protection locked="0"/>
    </xf>
    <xf numFmtId="0" fontId="22" fillId="2" borderId="32" xfId="0" applyFont="1" applyFill="1" applyBorder="1" applyAlignment="1">
      <alignment horizontal="center" vertical="center" wrapText="1"/>
    </xf>
    <xf numFmtId="0" fontId="22" fillId="2" borderId="155" xfId="0" applyFont="1" applyFill="1" applyBorder="1" applyAlignment="1">
      <alignment horizontal="center" vertical="center" wrapText="1"/>
    </xf>
    <xf numFmtId="0" fontId="22" fillId="2" borderId="98" xfId="0" applyFont="1" applyFill="1" applyBorder="1" applyAlignment="1">
      <alignment horizontal="center" vertical="center" wrapText="1"/>
    </xf>
    <xf numFmtId="58" fontId="22" fillId="0" borderId="0" xfId="0" applyNumberFormat="1" applyFont="1" applyAlignment="1">
      <alignment horizontal="center" vertical="center"/>
    </xf>
    <xf numFmtId="185" fontId="22" fillId="20" borderId="58" xfId="0" applyNumberFormat="1" applyFont="1" applyFill="1" applyBorder="1" applyAlignment="1" applyProtection="1">
      <alignment horizontal="center" vertical="center"/>
      <protection locked="0"/>
    </xf>
    <xf numFmtId="185" fontId="0" fillId="20" borderId="12" xfId="0" applyNumberFormat="1" applyFill="1" applyBorder="1" applyAlignment="1" applyProtection="1">
      <alignment horizontal="center" vertical="center"/>
      <protection locked="0"/>
    </xf>
    <xf numFmtId="186" fontId="22" fillId="20" borderId="12" xfId="0" applyNumberFormat="1" applyFont="1" applyFill="1" applyBorder="1" applyAlignment="1" applyProtection="1">
      <alignment horizontal="center" vertical="center"/>
      <protection locked="0"/>
    </xf>
    <xf numFmtId="186" fontId="0" fillId="20" borderId="2" xfId="0" applyNumberFormat="1" applyFill="1" applyBorder="1" applyAlignment="1" applyProtection="1">
      <alignment horizontal="center" vertical="center"/>
      <protection locked="0"/>
    </xf>
    <xf numFmtId="0" fontId="22" fillId="2" borderId="0" xfId="0" applyFont="1" applyFill="1" applyAlignment="1">
      <alignment horizontal="right" vertical="center" wrapText="1"/>
    </xf>
    <xf numFmtId="0" fontId="22" fillId="2" borderId="79" xfId="0" applyFont="1" applyFill="1" applyBorder="1" applyAlignment="1">
      <alignment horizontal="right" vertical="center" wrapText="1"/>
    </xf>
    <xf numFmtId="0" fontId="22" fillId="20" borderId="76" xfId="0" applyFont="1" applyFill="1" applyBorder="1" applyAlignment="1" applyProtection="1">
      <alignment horizontal="center" vertical="center" wrapText="1" shrinkToFit="1"/>
      <protection locked="0"/>
    </xf>
    <xf numFmtId="0" fontId="22" fillId="20" borderId="77" xfId="0" applyFont="1" applyFill="1" applyBorder="1" applyAlignment="1" applyProtection="1">
      <alignment horizontal="center" vertical="center" wrapText="1" shrinkToFit="1"/>
      <protection locked="0"/>
    </xf>
    <xf numFmtId="0" fontId="22" fillId="20" borderId="78" xfId="0" applyFont="1" applyFill="1" applyBorder="1" applyAlignment="1" applyProtection="1">
      <alignment horizontal="center" vertical="center" wrapText="1" shrinkToFit="1"/>
      <protection locked="0"/>
    </xf>
    <xf numFmtId="0" fontId="22" fillId="20" borderId="7" xfId="0" applyFont="1" applyFill="1" applyBorder="1" applyAlignment="1" applyProtection="1">
      <alignment horizontal="center" vertical="center" wrapText="1" shrinkToFit="1"/>
      <protection locked="0"/>
    </xf>
    <xf numFmtId="0" fontId="22" fillId="20" borderId="8" xfId="0" applyFont="1" applyFill="1" applyBorder="1" applyAlignment="1" applyProtection="1">
      <alignment horizontal="center" vertical="center" wrapText="1" shrinkToFit="1"/>
      <protection locked="0"/>
    </xf>
    <xf numFmtId="0" fontId="22" fillId="20" borderId="9" xfId="0" applyFont="1" applyFill="1" applyBorder="1" applyAlignment="1" applyProtection="1">
      <alignment horizontal="center" vertical="center" wrapText="1" shrinkToFit="1"/>
      <protection locked="0"/>
    </xf>
    <xf numFmtId="0" fontId="0" fillId="20" borderId="36" xfId="0" applyFill="1" applyBorder="1" applyAlignment="1" applyProtection="1">
      <alignment horizontal="center" vertical="center" wrapText="1" shrinkToFit="1"/>
      <protection locked="0"/>
    </xf>
    <xf numFmtId="0" fontId="0" fillId="20" borderId="10" xfId="0" applyFill="1" applyBorder="1" applyAlignment="1" applyProtection="1">
      <alignment horizontal="center" vertical="center" wrapText="1" shrinkToFit="1"/>
      <protection locked="0"/>
    </xf>
    <xf numFmtId="0" fontId="0" fillId="20" borderId="11" xfId="0" applyFill="1" applyBorder="1" applyAlignment="1" applyProtection="1">
      <alignment horizontal="center" vertical="center" wrapText="1" shrinkToFit="1"/>
      <protection locked="0"/>
    </xf>
    <xf numFmtId="0" fontId="17" fillId="2" borderId="8" xfId="0" applyFont="1" applyFill="1" applyBorder="1" applyAlignment="1">
      <alignment vertical="center" shrinkToFit="1"/>
    </xf>
    <xf numFmtId="0" fontId="22" fillId="20" borderId="82" xfId="0" applyFont="1" applyFill="1" applyBorder="1" applyAlignment="1" applyProtection="1">
      <alignment horizontal="center" vertical="center" wrapText="1" shrinkToFit="1"/>
      <protection locked="0"/>
    </xf>
    <xf numFmtId="0" fontId="22" fillId="20" borderId="83" xfId="0" applyFont="1" applyFill="1" applyBorder="1" applyAlignment="1" applyProtection="1">
      <alignment horizontal="center" vertical="center" wrapText="1" shrinkToFit="1"/>
      <protection locked="0"/>
    </xf>
    <xf numFmtId="0" fontId="22" fillId="20" borderId="84" xfId="0" applyFont="1" applyFill="1" applyBorder="1" applyAlignment="1" applyProtection="1">
      <alignment horizontal="center" vertical="center" wrapText="1" shrinkToFit="1"/>
      <protection locked="0"/>
    </xf>
    <xf numFmtId="0" fontId="6" fillId="0" borderId="1" xfId="0" applyFont="1" applyBorder="1" applyAlignment="1">
      <alignment horizontal="center"/>
    </xf>
    <xf numFmtId="0" fontId="0" fillId="20" borderId="14" xfId="0" applyFill="1" applyBorder="1" applyAlignment="1" applyProtection="1">
      <alignment vertical="center" wrapText="1"/>
      <protection locked="0"/>
    </xf>
    <xf numFmtId="0" fontId="2" fillId="20" borderId="27" xfId="0" applyFont="1" applyFill="1" applyBorder="1" applyAlignment="1" applyProtection="1">
      <alignment vertical="center" wrapText="1"/>
      <protection locked="0"/>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3" borderId="32" xfId="0" applyFont="1" applyFill="1" applyBorder="1" applyAlignment="1">
      <alignment horizontal="center" vertical="center"/>
    </xf>
    <xf numFmtId="0" fontId="2" fillId="3" borderId="98" xfId="0" applyFont="1" applyFill="1" applyBorder="1" applyAlignment="1">
      <alignment horizontal="center" vertical="center"/>
    </xf>
    <xf numFmtId="0" fontId="2" fillId="3" borderId="17" xfId="0" applyFont="1" applyFill="1" applyBorder="1" applyAlignment="1">
      <alignment horizontal="center" vertical="top" wrapText="1"/>
    </xf>
    <xf numFmtId="0" fontId="2" fillId="3" borderId="18" xfId="0" applyFont="1" applyFill="1" applyBorder="1" applyAlignment="1">
      <alignment horizontal="center" vertical="top" wrapText="1"/>
    </xf>
    <xf numFmtId="0" fontId="2" fillId="0" borderId="32" xfId="0" applyFont="1" applyBorder="1" applyAlignment="1">
      <alignment horizontal="center" vertical="center"/>
    </xf>
    <xf numFmtId="0" fontId="2" fillId="0" borderId="98" xfId="0" applyFont="1" applyBorder="1" applyAlignment="1">
      <alignment horizontal="center" vertical="center"/>
    </xf>
    <xf numFmtId="0" fontId="2" fillId="0" borderId="16" xfId="0" applyFont="1" applyBorder="1" applyAlignment="1">
      <alignment horizontal="center" vertical="center" wrapText="1"/>
    </xf>
    <xf numFmtId="0" fontId="0" fillId="20" borderId="20" xfId="0" applyFill="1" applyBorder="1" applyAlignment="1" applyProtection="1">
      <alignment vertical="center" wrapText="1"/>
      <protection locked="0"/>
    </xf>
    <xf numFmtId="0" fontId="2" fillId="20" borderId="71" xfId="0" applyFont="1" applyFill="1" applyBorder="1" applyAlignment="1" applyProtection="1">
      <alignment vertical="center" wrapText="1"/>
      <protection locked="0"/>
    </xf>
    <xf numFmtId="0" fontId="2" fillId="0" borderId="95" xfId="0" applyFont="1" applyBorder="1" applyAlignment="1">
      <alignment horizontal="center" vertical="center" wrapText="1"/>
    </xf>
    <xf numFmtId="0" fontId="0" fillId="0" borderId="24" xfId="0" applyBorder="1" applyAlignment="1">
      <alignment horizontal="center" vertical="center" wrapText="1"/>
    </xf>
    <xf numFmtId="0" fontId="2" fillId="0" borderId="96" xfId="0" applyFont="1" applyBorder="1" applyAlignment="1">
      <alignment horizontal="center" vertical="center" wrapText="1"/>
    </xf>
    <xf numFmtId="0" fontId="0" fillId="0" borderId="38" xfId="0" applyBorder="1" applyAlignment="1">
      <alignment horizontal="center" vertical="center" wrapText="1"/>
    </xf>
    <xf numFmtId="0" fontId="2" fillId="0" borderId="22" xfId="0" applyFont="1" applyBorder="1" applyAlignment="1">
      <alignment horizontal="center" vertical="center" wrapText="1"/>
    </xf>
    <xf numFmtId="0" fontId="0" fillId="0" borderId="15" xfId="0" applyBorder="1" applyAlignment="1">
      <alignment horizontal="center" vertical="center" wrapText="1"/>
    </xf>
    <xf numFmtId="0" fontId="2" fillId="3" borderId="21"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97" xfId="0" applyFont="1" applyBorder="1" applyAlignment="1">
      <alignment horizontal="center" vertical="center"/>
    </xf>
    <xf numFmtId="0" fontId="2" fillId="0" borderId="97" xfId="0" applyFont="1" applyBorder="1" applyAlignment="1">
      <alignment horizontal="center" vertical="center" wrapText="1"/>
    </xf>
    <xf numFmtId="0" fontId="17" fillId="3" borderId="13" xfId="0" applyFont="1" applyFill="1" applyBorder="1" applyAlignment="1">
      <alignment horizontal="center" vertical="center" wrapText="1"/>
    </xf>
    <xf numFmtId="0" fontId="17" fillId="3" borderId="16" xfId="0"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27" borderId="90" xfId="0" applyFill="1" applyBorder="1" applyAlignment="1">
      <alignment horizontal="center" vertical="center" wrapText="1"/>
    </xf>
    <xf numFmtId="0" fontId="0" fillId="27" borderId="86" xfId="0" applyFill="1" applyBorder="1" applyAlignment="1">
      <alignment horizontal="center" vertical="center" wrapText="1"/>
    </xf>
    <xf numFmtId="0" fontId="0" fillId="0" borderId="50" xfId="0" applyBorder="1" applyAlignment="1">
      <alignment horizontal="right" vertical="center"/>
    </xf>
    <xf numFmtId="0" fontId="0" fillId="3" borderId="51" xfId="0" applyFill="1" applyBorder="1" applyAlignment="1">
      <alignment horizontal="center" vertical="center"/>
    </xf>
    <xf numFmtId="0" fontId="0" fillId="3" borderId="25" xfId="0" applyFill="1" applyBorder="1" applyAlignment="1">
      <alignment horizontal="center" vertical="center"/>
    </xf>
    <xf numFmtId="0" fontId="0" fillId="3" borderId="108"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39" xfId="0" applyFill="1" applyBorder="1" applyAlignment="1">
      <alignment horizontal="center" vertical="center"/>
    </xf>
    <xf numFmtId="0" fontId="0" fillId="3" borderId="34" xfId="0" applyFill="1" applyBorder="1" applyAlignment="1">
      <alignment horizontal="center" vertical="center"/>
    </xf>
    <xf numFmtId="0" fontId="0" fillId="3" borderId="50" xfId="0" applyFill="1" applyBorder="1" applyAlignment="1">
      <alignment horizontal="center" vertical="center"/>
    </xf>
    <xf numFmtId="0" fontId="0" fillId="3" borderId="33" xfId="0" applyFill="1" applyBorder="1" applyAlignment="1">
      <alignment horizontal="center" vertical="center"/>
    </xf>
    <xf numFmtId="0" fontId="0" fillId="0" borderId="105" xfId="0" applyBorder="1" applyAlignment="1">
      <alignment horizontal="center" vertical="center"/>
    </xf>
    <xf numFmtId="0" fontId="0" fillId="0" borderId="111" xfId="0" applyBorder="1" applyAlignment="1">
      <alignment horizontal="center" vertical="center"/>
    </xf>
    <xf numFmtId="176" fontId="0" fillId="12" borderId="105" xfId="0" applyNumberFormat="1" applyFill="1" applyBorder="1" applyAlignment="1">
      <alignment horizontal="center" vertical="center"/>
    </xf>
    <xf numFmtId="176" fontId="0" fillId="12" borderId="41" xfId="0" applyNumberFormat="1" applyFill="1" applyBorder="1" applyAlignment="1">
      <alignment horizontal="center" vertical="center"/>
    </xf>
    <xf numFmtId="0" fontId="2" fillId="3" borderId="51" xfId="0" applyFont="1" applyFill="1" applyBorder="1" applyAlignment="1">
      <alignment horizontal="center" vertical="center"/>
    </xf>
    <xf numFmtId="0" fontId="0" fillId="0" borderId="25" xfId="0" applyBorder="1" applyAlignment="1">
      <alignment horizontal="center" vertical="center"/>
    </xf>
    <xf numFmtId="0" fontId="0" fillId="0" borderId="108"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vertical="center"/>
    </xf>
    <xf numFmtId="0" fontId="0" fillId="0" borderId="33" xfId="0" applyBorder="1" applyAlignment="1">
      <alignment horizontal="center" vertical="center"/>
    </xf>
    <xf numFmtId="0" fontId="0" fillId="0" borderId="106"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85"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112" xfId="0" applyBorder="1" applyAlignment="1">
      <alignment horizontal="center" vertical="center"/>
    </xf>
    <xf numFmtId="0" fontId="0" fillId="3" borderId="32" xfId="0" applyFill="1" applyBorder="1" applyAlignment="1">
      <alignment horizontal="center" vertical="center" wrapText="1"/>
    </xf>
    <xf numFmtId="0" fontId="0" fillId="0" borderId="98" xfId="0" applyBorder="1"/>
    <xf numFmtId="183" fontId="0" fillId="0" borderId="106" xfId="0" applyNumberFormat="1" applyBorder="1" applyAlignment="1">
      <alignment horizontal="center" vertical="center"/>
    </xf>
    <xf numFmtId="183" fontId="0" fillId="0" borderId="107" xfId="0" applyNumberFormat="1" applyBorder="1" applyAlignment="1">
      <alignment horizontal="center" vertical="center"/>
    </xf>
    <xf numFmtId="9" fontId="0" fillId="0" borderId="85" xfId="0" applyNumberFormat="1" applyBorder="1" applyAlignment="1">
      <alignment horizontal="center" vertical="center"/>
    </xf>
    <xf numFmtId="9" fontId="0" fillId="0" borderId="86" xfId="0" applyNumberFormat="1" applyBorder="1" applyAlignment="1">
      <alignment horizontal="center" vertical="center"/>
    </xf>
    <xf numFmtId="0" fontId="0" fillId="0" borderId="86" xfId="0" applyBorder="1" applyAlignment="1">
      <alignment horizontal="center" vertical="center"/>
    </xf>
    <xf numFmtId="0" fontId="6" fillId="3" borderId="13" xfId="0" applyFont="1" applyFill="1" applyBorder="1" applyAlignment="1">
      <alignment horizontal="center" vertical="center" wrapText="1"/>
    </xf>
    <xf numFmtId="0" fontId="0" fillId="0" borderId="29" xfId="0" applyBorder="1"/>
    <xf numFmtId="0" fontId="6" fillId="10" borderId="3" xfId="0" applyFont="1" applyFill="1" applyBorder="1" applyAlignment="1">
      <alignment vertical="top" textRotation="255" wrapText="1"/>
    </xf>
    <xf numFmtId="0" fontId="0" fillId="10" borderId="4" xfId="0" applyFill="1" applyBorder="1" applyAlignment="1">
      <alignment vertical="top" textRotation="255"/>
    </xf>
    <xf numFmtId="0" fontId="6" fillId="10" borderId="3" xfId="0" applyFont="1" applyFill="1" applyBorder="1" applyAlignment="1">
      <alignment horizontal="center" vertical="center" wrapText="1"/>
    </xf>
    <xf numFmtId="0" fontId="0" fillId="10" borderId="3" xfId="0" applyFill="1" applyBorder="1" applyAlignment="1">
      <alignment horizontal="center" vertical="center" wrapText="1"/>
    </xf>
    <xf numFmtId="0" fontId="0" fillId="0" borderId="113" xfId="0" applyBorder="1" applyAlignment="1">
      <alignment horizontal="center" vertical="center"/>
    </xf>
    <xf numFmtId="0" fontId="0" fillId="0" borderId="107" xfId="0" applyBorder="1" applyAlignment="1">
      <alignment horizontal="center" vertical="center"/>
    </xf>
    <xf numFmtId="0" fontId="0" fillId="0" borderId="41" xfId="0" applyBorder="1" applyAlignment="1">
      <alignment horizontal="center" vertical="center"/>
    </xf>
    <xf numFmtId="0" fontId="0" fillId="10" borderId="4" xfId="0" applyFill="1" applyBorder="1"/>
    <xf numFmtId="0" fontId="6" fillId="10" borderId="3"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4" xfId="0" applyFont="1" applyFill="1" applyBorder="1"/>
    <xf numFmtId="0" fontId="0" fillId="13" borderId="46" xfId="0" applyFill="1" applyBorder="1" applyAlignment="1">
      <alignment horizontal="center" vertical="center" shrinkToFit="1"/>
    </xf>
    <xf numFmtId="0" fontId="0" fillId="13" borderId="156" xfId="0" applyFill="1" applyBorder="1" applyAlignment="1">
      <alignment horizontal="center" vertical="center" shrinkToFit="1"/>
    </xf>
    <xf numFmtId="0" fontId="0" fillId="10" borderId="60" xfId="0" applyFill="1" applyBorder="1" applyAlignment="1">
      <alignment horizontal="center" vertical="center" wrapText="1"/>
    </xf>
    <xf numFmtId="0" fontId="8" fillId="5" borderId="0" xfId="0" applyFont="1" applyFill="1" applyAlignment="1">
      <alignment vertical="center" wrapText="1"/>
    </xf>
    <xf numFmtId="0" fontId="8" fillId="5" borderId="6" xfId="0" applyFont="1" applyFill="1" applyBorder="1" applyAlignment="1">
      <alignment vertical="center" wrapText="1"/>
    </xf>
    <xf numFmtId="0" fontId="6" fillId="10" borderId="13" xfId="0" applyFont="1" applyFill="1" applyBorder="1" applyAlignment="1">
      <alignment horizontal="center" vertical="center" wrapText="1"/>
    </xf>
    <xf numFmtId="0" fontId="6" fillId="10" borderId="29" xfId="0" applyFont="1" applyFill="1" applyBorder="1" applyAlignment="1">
      <alignment horizontal="center" vertical="center"/>
    </xf>
    <xf numFmtId="0" fontId="6" fillId="10" borderId="3" xfId="0" applyFont="1" applyFill="1" applyBorder="1" applyAlignment="1">
      <alignment horizontal="center" vertical="top" wrapText="1"/>
    </xf>
    <xf numFmtId="0" fontId="6" fillId="10" borderId="4" xfId="0" applyFont="1" applyFill="1" applyBorder="1" applyAlignment="1">
      <alignment horizontal="center" vertical="top"/>
    </xf>
    <xf numFmtId="0" fontId="6" fillId="10" borderId="19" xfId="0" applyFont="1" applyFill="1" applyBorder="1" applyAlignment="1">
      <alignment horizontal="center" vertical="top" wrapText="1"/>
    </xf>
    <xf numFmtId="0" fontId="6" fillId="10" borderId="30" xfId="0" applyFont="1" applyFill="1" applyBorder="1" applyAlignment="1">
      <alignment vertical="top"/>
    </xf>
    <xf numFmtId="0" fontId="6" fillId="3" borderId="7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xf numFmtId="0" fontId="6" fillId="3" borderId="19" xfId="0" applyFont="1" applyFill="1" applyBorder="1" applyAlignment="1">
      <alignment horizontal="center" vertical="center" wrapText="1"/>
    </xf>
    <xf numFmtId="0" fontId="0" fillId="3" borderId="114" xfId="0" applyFill="1" applyBorder="1" applyAlignment="1">
      <alignment horizontal="center" vertical="center"/>
    </xf>
    <xf numFmtId="0" fontId="2" fillId="3" borderId="25" xfId="0" applyFont="1" applyFill="1" applyBorder="1" applyAlignment="1">
      <alignment horizontal="center" vertical="center"/>
    </xf>
    <xf numFmtId="0" fontId="2" fillId="3" borderId="115" xfId="0" applyFont="1" applyFill="1" applyBorder="1" applyAlignment="1">
      <alignment horizontal="center" vertical="center"/>
    </xf>
    <xf numFmtId="0" fontId="2" fillId="3" borderId="10" xfId="0" applyFont="1" applyFill="1" applyBorder="1" applyAlignment="1">
      <alignment horizontal="center" vertical="center"/>
    </xf>
    <xf numFmtId="0" fontId="0" fillId="3" borderId="40" xfId="0" applyFill="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2" fillId="3" borderId="7" xfId="0" applyFont="1" applyFill="1" applyBorder="1" applyAlignment="1">
      <alignment horizontal="center" vertical="center" wrapText="1"/>
    </xf>
    <xf numFmtId="0" fontId="2" fillId="3" borderId="119" xfId="0" applyFont="1" applyFill="1" applyBorder="1" applyAlignment="1">
      <alignment horizontal="center" vertical="center"/>
    </xf>
    <xf numFmtId="0" fontId="2" fillId="3" borderId="120" xfId="0" applyFont="1" applyFill="1" applyBorder="1" applyAlignment="1">
      <alignment horizontal="center" vertical="center"/>
    </xf>
    <xf numFmtId="0" fontId="2" fillId="3" borderId="121"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122" xfId="0" applyFont="1" applyFill="1" applyBorder="1" applyAlignment="1">
      <alignment horizontal="center" vertical="center" wrapText="1"/>
    </xf>
    <xf numFmtId="0" fontId="2" fillId="3" borderId="123" xfId="0" applyFont="1" applyFill="1" applyBorder="1" applyAlignment="1">
      <alignment horizontal="center" wrapText="1"/>
    </xf>
    <xf numFmtId="0" fontId="2" fillId="0" borderId="12" xfId="0" applyFont="1" applyBorder="1" applyAlignment="1">
      <alignment horizontal="center" vertical="center"/>
    </xf>
    <xf numFmtId="0" fontId="0" fillId="0" borderId="124" xfId="0" applyBorder="1" applyAlignment="1">
      <alignment horizontal="center" vertical="center"/>
    </xf>
    <xf numFmtId="0" fontId="2" fillId="3" borderId="114" xfId="0" applyFont="1" applyFill="1" applyBorder="1" applyAlignment="1">
      <alignment horizontal="center" vertical="center"/>
    </xf>
    <xf numFmtId="0" fontId="2" fillId="3" borderId="108"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126" xfId="0" applyFont="1" applyFill="1" applyBorder="1" applyAlignment="1">
      <alignment horizontal="center" vertical="center" wrapText="1"/>
    </xf>
    <xf numFmtId="0" fontId="2" fillId="3" borderId="127" xfId="0" applyFont="1" applyFill="1" applyBorder="1" applyAlignment="1">
      <alignment horizontal="center" vertical="center"/>
    </xf>
    <xf numFmtId="0" fontId="0" fillId="10" borderId="20" xfId="0" applyFill="1" applyBorder="1" applyAlignment="1">
      <alignment horizontal="center" vertical="center" wrapText="1"/>
    </xf>
    <xf numFmtId="0" fontId="6" fillId="10" borderId="125" xfId="0" applyFont="1" applyFill="1" applyBorder="1" applyAlignment="1">
      <alignment horizontal="center" vertical="center" wrapText="1"/>
    </xf>
    <xf numFmtId="0" fontId="0" fillId="3" borderId="51" xfId="0" applyFill="1" applyBorder="1" applyAlignment="1">
      <alignment horizontal="center" vertical="center" wrapText="1"/>
    </xf>
    <xf numFmtId="0" fontId="2" fillId="3" borderId="25" xfId="0" applyFont="1" applyFill="1" applyBorder="1" applyAlignment="1">
      <alignment horizontal="center" vertical="center" wrapText="1"/>
    </xf>
    <xf numFmtId="0" fontId="0" fillId="3" borderId="108" xfId="0"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40" xfId="0" applyFill="1" applyBorder="1" applyAlignment="1">
      <alignment horizontal="center" vertical="center" wrapText="1"/>
    </xf>
    <xf numFmtId="0" fontId="2" fillId="3" borderId="20" xfId="0" applyFont="1" applyFill="1" applyBorder="1" applyAlignment="1">
      <alignment horizontal="center" vertical="center" wrapText="1"/>
    </xf>
    <xf numFmtId="0" fontId="0" fillId="0" borderId="125" xfId="0" applyBorder="1" applyAlignment="1">
      <alignment horizontal="center" vertical="center"/>
    </xf>
    <xf numFmtId="0" fontId="2" fillId="3" borderId="8"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0" fillId="0" borderId="87" xfId="0" applyBorder="1" applyAlignment="1">
      <alignment horizontal="center" vertical="center"/>
    </xf>
    <xf numFmtId="0" fontId="0" fillId="0" borderId="12" xfId="0" applyBorder="1" applyAlignment="1">
      <alignment horizontal="center" vertical="center"/>
    </xf>
    <xf numFmtId="0" fontId="0" fillId="11" borderId="58" xfId="0" applyFill="1" applyBorder="1" applyAlignment="1">
      <alignment horizontal="center" vertical="center" wrapText="1"/>
    </xf>
    <xf numFmtId="0" fontId="0" fillId="11" borderId="124" xfId="0" applyFill="1" applyBorder="1" applyAlignment="1">
      <alignment horizontal="center" vertical="center"/>
    </xf>
    <xf numFmtId="0" fontId="0" fillId="0" borderId="121"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79" xfId="0" applyBorder="1" applyAlignment="1">
      <alignment horizontal="center" vertical="center" textRotation="255" wrapText="1"/>
    </xf>
    <xf numFmtId="0" fontId="0" fillId="0" borderId="120"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58" xfId="0" applyBorder="1" applyAlignment="1">
      <alignment horizontal="center" vertical="center" wrapText="1"/>
    </xf>
    <xf numFmtId="0" fontId="0" fillId="0" borderId="58" xfId="0" applyBorder="1" applyAlignment="1">
      <alignment horizontal="center" vertical="center"/>
    </xf>
    <xf numFmtId="0" fontId="7" fillId="0" borderId="0" xfId="0" applyFont="1" applyAlignment="1">
      <alignment vertical="top" wrapText="1"/>
    </xf>
    <xf numFmtId="0" fontId="2" fillId="0" borderId="0" xfId="0" applyFont="1" applyAlignment="1">
      <alignment vertical="top"/>
    </xf>
    <xf numFmtId="0" fontId="2" fillId="0" borderId="0" xfId="0" applyFont="1"/>
    <xf numFmtId="0" fontId="0" fillId="12" borderId="128" xfId="0" applyFill="1" applyBorder="1" applyAlignment="1" applyProtection="1">
      <alignment horizontal="center" vertical="center" wrapText="1"/>
      <protection locked="0"/>
    </xf>
    <xf numFmtId="0" fontId="0" fillId="12" borderId="129" xfId="0" applyFill="1" applyBorder="1" applyAlignment="1" applyProtection="1">
      <alignment horizontal="center"/>
      <protection locked="0"/>
    </xf>
    <xf numFmtId="0" fontId="2" fillId="3" borderId="130" xfId="0" applyFont="1" applyFill="1" applyBorder="1" applyAlignment="1">
      <alignment horizontal="center" vertical="center" wrapText="1"/>
    </xf>
    <xf numFmtId="0" fontId="2" fillId="3" borderId="131" xfId="0" applyFont="1" applyFill="1" applyBorder="1" applyAlignment="1">
      <alignment horizontal="center" vertical="center" wrapText="1"/>
    </xf>
    <xf numFmtId="0" fontId="2" fillId="0" borderId="65" xfId="0" applyFont="1" applyBorder="1" applyAlignment="1">
      <alignment horizontal="center" vertical="center"/>
    </xf>
    <xf numFmtId="0" fontId="0" fillId="0" borderId="132" xfId="0" applyBorder="1" applyAlignment="1">
      <alignment horizontal="center" vertical="center"/>
    </xf>
    <xf numFmtId="0" fontId="2" fillId="0" borderId="133" xfId="0" applyFont="1" applyBorder="1" applyAlignment="1">
      <alignment horizontal="center" vertical="center"/>
    </xf>
    <xf numFmtId="0" fontId="0" fillId="0" borderId="134" xfId="0" applyBorder="1" applyAlignment="1">
      <alignment horizontal="center" vertical="center"/>
    </xf>
    <xf numFmtId="0" fontId="0" fillId="0" borderId="85" xfId="0" applyBorder="1" applyAlignment="1">
      <alignment horizontal="center" vertical="center" wrapText="1"/>
    </xf>
    <xf numFmtId="0" fontId="2" fillId="0" borderId="65" xfId="0" applyFont="1" applyBorder="1" applyAlignment="1">
      <alignment horizontal="center" vertical="center" wrapText="1"/>
    </xf>
    <xf numFmtId="0" fontId="0" fillId="0" borderId="132" xfId="0" applyBorder="1" applyAlignment="1">
      <alignment horizontal="center" vertical="center" wrapText="1"/>
    </xf>
    <xf numFmtId="0" fontId="0" fillId="0" borderId="9" xfId="0" applyBorder="1" applyAlignment="1">
      <alignment vertical="center" textRotation="255" wrapText="1"/>
    </xf>
    <xf numFmtId="0" fontId="0" fillId="0" borderId="79" xfId="0" applyBorder="1" applyAlignment="1">
      <alignment vertical="center" textRotation="255" wrapText="1"/>
    </xf>
    <xf numFmtId="0" fontId="0" fillId="0" borderId="120" xfId="0" applyBorder="1" applyAlignment="1">
      <alignment vertical="center" textRotation="255" wrapText="1"/>
    </xf>
    <xf numFmtId="0" fontId="0" fillId="0" borderId="11" xfId="0" applyBorder="1" applyAlignment="1">
      <alignment vertical="center" textRotation="255" wrapText="1"/>
    </xf>
    <xf numFmtId="0" fontId="23" fillId="0" borderId="135" xfId="0" applyFont="1" applyBorder="1" applyAlignment="1">
      <alignment vertical="center" wrapText="1"/>
    </xf>
    <xf numFmtId="0" fontId="23" fillId="0" borderId="136" xfId="0" applyFont="1" applyBorder="1" applyAlignment="1">
      <alignment vertical="center" wrapText="1"/>
    </xf>
    <xf numFmtId="0" fontId="23" fillId="0" borderId="35" xfId="0" applyFont="1" applyBorder="1" applyAlignment="1">
      <alignment vertical="center" wrapText="1"/>
    </xf>
    <xf numFmtId="0" fontId="23" fillId="0" borderId="137" xfId="0" applyFont="1" applyBorder="1" applyAlignment="1">
      <alignment vertical="center" wrapText="1"/>
    </xf>
    <xf numFmtId="0" fontId="23" fillId="0" borderId="7" xfId="0" applyFont="1" applyBorder="1" applyAlignment="1">
      <alignment vertical="center" wrapText="1"/>
    </xf>
    <xf numFmtId="0" fontId="23" fillId="0" borderId="141" xfId="0" applyFont="1" applyBorder="1" applyAlignment="1">
      <alignment vertical="center" wrapText="1"/>
    </xf>
    <xf numFmtId="0" fontId="23" fillId="0" borderId="14" xfId="0" applyFont="1" applyBorder="1" applyAlignment="1">
      <alignment horizontal="center" vertical="center" wrapText="1"/>
    </xf>
    <xf numFmtId="0" fontId="0" fillId="0" borderId="27" xfId="0" applyBorder="1" applyAlignment="1">
      <alignment horizontal="center" vertical="center" wrapText="1"/>
    </xf>
    <xf numFmtId="0" fontId="23" fillId="3" borderId="32" xfId="0" applyFont="1" applyFill="1" applyBorder="1" applyAlignment="1">
      <alignment horizontal="center" vertical="center"/>
    </xf>
    <xf numFmtId="0" fontId="0" fillId="0" borderId="138" xfId="0" applyBorder="1" applyAlignment="1">
      <alignment horizontal="center" vertical="center"/>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23" fillId="0" borderId="113" xfId="0" applyFont="1" applyBorder="1" applyAlignment="1">
      <alignment vertical="center" wrapText="1"/>
    </xf>
    <xf numFmtId="0" fontId="23" fillId="0" borderId="107" xfId="0" applyFont="1" applyBorder="1" applyAlignment="1">
      <alignment vertical="center" wrapText="1"/>
    </xf>
    <xf numFmtId="0" fontId="23" fillId="0" borderId="24" xfId="0" applyFont="1" applyBorder="1" applyAlignment="1">
      <alignment horizontal="center" vertical="center" wrapText="1"/>
    </xf>
    <xf numFmtId="0" fontId="23" fillId="3" borderId="59" xfId="0" applyFont="1" applyFill="1" applyBorder="1" applyAlignment="1">
      <alignment horizontal="center" vertical="center"/>
    </xf>
    <xf numFmtId="0" fontId="23" fillId="3" borderId="98" xfId="0" applyFont="1" applyFill="1" applyBorder="1" applyAlignment="1">
      <alignment horizontal="center" vertical="center"/>
    </xf>
    <xf numFmtId="0" fontId="23" fillId="0" borderId="51" xfId="0" applyFont="1" applyBorder="1" applyAlignment="1">
      <alignment horizontal="center" vertical="center" wrapText="1"/>
    </xf>
    <xf numFmtId="0" fontId="0" fillId="0" borderId="73" xfId="0" applyBorder="1" applyAlignment="1">
      <alignment horizontal="center" vertical="center"/>
    </xf>
    <xf numFmtId="0" fontId="0" fillId="0" borderId="5" xfId="0" applyBorder="1" applyAlignment="1">
      <alignment horizontal="center" vertical="center"/>
    </xf>
    <xf numFmtId="0" fontId="0" fillId="0" borderId="79" xfId="0" applyBorder="1" applyAlignment="1">
      <alignment horizontal="center" vertical="center"/>
    </xf>
    <xf numFmtId="0" fontId="0" fillId="0" borderId="139" xfId="0" applyBorder="1" applyAlignment="1">
      <alignment horizontal="center" vertical="center"/>
    </xf>
    <xf numFmtId="0" fontId="23" fillId="0" borderId="9" xfId="0" applyFont="1" applyBorder="1" applyAlignment="1">
      <alignment horizontal="center" vertical="center" wrapText="1"/>
    </xf>
    <xf numFmtId="0" fontId="23" fillId="0" borderId="79" xfId="0" applyFont="1" applyBorder="1" applyAlignment="1">
      <alignment horizontal="center" vertical="center"/>
    </xf>
    <xf numFmtId="0" fontId="23" fillId="0" borderId="11" xfId="0" applyFont="1" applyBorder="1" applyAlignment="1">
      <alignment horizontal="center" vertical="center"/>
    </xf>
    <xf numFmtId="0" fontId="23" fillId="20" borderId="140" xfId="0" applyFont="1" applyFill="1" applyBorder="1" applyAlignment="1" applyProtection="1">
      <alignment vertical="center" wrapText="1"/>
      <protection locked="0"/>
    </xf>
    <xf numFmtId="0" fontId="23" fillId="20" borderId="25" xfId="0" applyFont="1" applyFill="1" applyBorder="1" applyAlignment="1" applyProtection="1">
      <alignment vertical="center" wrapText="1"/>
      <protection locked="0"/>
    </xf>
    <xf numFmtId="0" fontId="23" fillId="20" borderId="108" xfId="0" applyFont="1" applyFill="1" applyBorder="1" applyAlignment="1" applyProtection="1">
      <alignment vertical="center" wrapText="1"/>
      <protection locked="0"/>
    </xf>
    <xf numFmtId="0" fontId="23" fillId="20" borderId="6" xfId="0" applyFont="1" applyFill="1" applyBorder="1" applyAlignment="1" applyProtection="1">
      <alignment vertical="center" wrapText="1"/>
      <protection locked="0"/>
    </xf>
    <xf numFmtId="0" fontId="23" fillId="20" borderId="0" xfId="0" applyFont="1" applyFill="1" applyAlignment="1" applyProtection="1">
      <alignment vertical="center" wrapText="1"/>
      <protection locked="0"/>
    </xf>
    <xf numFmtId="0" fontId="23" fillId="20" borderId="39" xfId="0" applyFont="1" applyFill="1" applyBorder="1" applyAlignment="1" applyProtection="1">
      <alignment vertical="center" wrapText="1"/>
      <protection locked="0"/>
    </xf>
    <xf numFmtId="0" fontId="23" fillId="20" borderId="44" xfId="0" applyFont="1" applyFill="1" applyBorder="1" applyAlignment="1" applyProtection="1">
      <alignment vertical="center" wrapText="1"/>
      <protection locked="0"/>
    </xf>
    <xf numFmtId="0" fontId="23" fillId="20" borderId="50" xfId="0" applyFont="1" applyFill="1" applyBorder="1" applyAlignment="1" applyProtection="1">
      <alignment vertical="center" wrapText="1"/>
      <protection locked="0"/>
    </xf>
    <xf numFmtId="0" fontId="23" fillId="20" borderId="33" xfId="0" applyFont="1" applyFill="1" applyBorder="1" applyAlignment="1" applyProtection="1">
      <alignment vertical="center" wrapText="1"/>
      <protection locked="0"/>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0" fontId="23" fillId="0" borderId="121" xfId="0" applyFont="1" applyBorder="1" applyAlignment="1">
      <alignment horizontal="center" vertical="center"/>
    </xf>
    <xf numFmtId="0" fontId="23" fillId="0" borderId="9" xfId="0" applyFont="1" applyBorder="1" applyAlignment="1">
      <alignment horizontal="center" vertical="center"/>
    </xf>
    <xf numFmtId="0" fontId="23" fillId="0" borderId="5" xfId="0" applyFont="1" applyBorder="1" applyAlignment="1">
      <alignment horizontal="center" vertical="center"/>
    </xf>
    <xf numFmtId="0" fontId="23" fillId="0" borderId="34" xfId="0" applyFont="1" applyBorder="1" applyAlignment="1">
      <alignment horizontal="center" vertical="center"/>
    </xf>
    <xf numFmtId="0" fontId="23" fillId="0" borderId="139" xfId="0" applyFont="1" applyBorder="1" applyAlignment="1">
      <alignment horizontal="center" vertical="center"/>
    </xf>
    <xf numFmtId="0" fontId="23" fillId="0" borderId="6" xfId="0" applyFont="1" applyBorder="1" applyAlignment="1">
      <alignment vertical="center" wrapText="1"/>
    </xf>
    <xf numFmtId="0" fontId="23" fillId="0" borderId="39" xfId="0" applyFont="1" applyBorder="1" applyAlignment="1">
      <alignment vertical="center" wrapText="1"/>
    </xf>
    <xf numFmtId="0" fontId="23" fillId="0" borderId="79" xfId="0" applyFont="1" applyBorder="1" applyAlignment="1">
      <alignment horizontal="center" vertical="center" wrapText="1"/>
    </xf>
    <xf numFmtId="0" fontId="0" fillId="0" borderId="79" xfId="0" applyBorder="1" applyAlignment="1">
      <alignment horizontal="center" vertical="center" wrapText="1"/>
    </xf>
    <xf numFmtId="0" fontId="23" fillId="0" borderId="38" xfId="0" applyFont="1" applyBorder="1" applyAlignment="1">
      <alignment horizontal="center" vertical="center" wrapText="1"/>
    </xf>
    <xf numFmtId="0" fontId="0" fillId="0" borderId="11" xfId="0" applyBorder="1" applyAlignment="1">
      <alignment horizontal="center" vertical="center" wrapText="1"/>
    </xf>
    <xf numFmtId="0" fontId="22" fillId="12" borderId="32" xfId="0" applyFont="1" applyFill="1" applyBorder="1" applyAlignment="1">
      <alignment horizontal="center" vertical="center"/>
    </xf>
    <xf numFmtId="0" fontId="22" fillId="12" borderId="155" xfId="0" applyFont="1" applyFill="1" applyBorder="1" applyAlignment="1">
      <alignment horizontal="center" vertical="center"/>
    </xf>
    <xf numFmtId="0" fontId="22" fillId="12" borderId="98" xfId="0" applyFont="1" applyFill="1" applyBorder="1" applyAlignment="1">
      <alignment horizontal="center" vertical="center"/>
    </xf>
    <xf numFmtId="185" fontId="22" fillId="12" borderId="58" xfId="0" applyNumberFormat="1" applyFont="1" applyFill="1" applyBorder="1" applyAlignment="1">
      <alignment horizontal="center" vertical="center"/>
    </xf>
    <xf numFmtId="185" fontId="0" fillId="12" borderId="12" xfId="0" applyNumberFormat="1" applyFill="1" applyBorder="1" applyAlignment="1">
      <alignment horizontal="center" vertical="center"/>
    </xf>
    <xf numFmtId="186" fontId="22" fillId="12" borderId="12" xfId="0" applyNumberFormat="1" applyFont="1" applyFill="1" applyBorder="1" applyAlignment="1">
      <alignment horizontal="center" vertical="center"/>
    </xf>
    <xf numFmtId="186" fontId="0" fillId="12" borderId="2" xfId="0" applyNumberFormat="1" applyFill="1" applyBorder="1" applyAlignment="1">
      <alignment horizontal="center" vertical="center"/>
    </xf>
    <xf numFmtId="0" fontId="22" fillId="12" borderId="7" xfId="0" applyFont="1" applyFill="1" applyBorder="1" applyAlignment="1">
      <alignment horizontal="center" vertical="center"/>
    </xf>
    <xf numFmtId="0" fontId="22" fillId="12" borderId="8" xfId="0" applyFont="1" applyFill="1" applyBorder="1" applyAlignment="1">
      <alignment horizontal="center" vertical="center"/>
    </xf>
    <xf numFmtId="0" fontId="22" fillId="12" borderId="9" xfId="0" applyFont="1" applyFill="1" applyBorder="1" applyAlignment="1">
      <alignment horizontal="center" vertical="center"/>
    </xf>
    <xf numFmtId="0" fontId="22" fillId="12" borderId="36" xfId="0" applyFont="1" applyFill="1" applyBorder="1" applyAlignment="1">
      <alignment horizontal="center" vertical="center"/>
    </xf>
    <xf numFmtId="0" fontId="22" fillId="12" borderId="10" xfId="0" applyFont="1" applyFill="1" applyBorder="1" applyAlignment="1">
      <alignment horizontal="center" vertical="center"/>
    </xf>
    <xf numFmtId="0" fontId="22" fillId="12" borderId="11" xfId="0" applyFont="1" applyFill="1" applyBorder="1" applyAlignment="1">
      <alignment horizontal="center" vertical="center"/>
    </xf>
    <xf numFmtId="0" fontId="22" fillId="12" borderId="7" xfId="0" applyFont="1" applyFill="1" applyBorder="1" applyAlignment="1">
      <alignment horizontal="center" vertical="center" wrapText="1" shrinkToFit="1"/>
    </xf>
    <xf numFmtId="0" fontId="22" fillId="12" borderId="8" xfId="0" applyFont="1" applyFill="1" applyBorder="1" applyAlignment="1">
      <alignment horizontal="center" vertical="center" wrapText="1" shrinkToFit="1"/>
    </xf>
    <xf numFmtId="0" fontId="22" fillId="12" borderId="9" xfId="0" applyFont="1" applyFill="1" applyBorder="1" applyAlignment="1">
      <alignment horizontal="center" vertical="center" wrapText="1" shrinkToFit="1"/>
    </xf>
    <xf numFmtId="0" fontId="0" fillId="12" borderId="36" xfId="0" applyFill="1" applyBorder="1" applyAlignment="1">
      <alignment horizontal="center" vertical="center" wrapText="1" shrinkToFit="1"/>
    </xf>
    <xf numFmtId="0" fontId="0" fillId="12" borderId="10" xfId="0" applyFill="1" applyBorder="1" applyAlignment="1">
      <alignment horizontal="center" vertical="center" wrapText="1" shrinkToFit="1"/>
    </xf>
    <xf numFmtId="0" fontId="0" fillId="12" borderId="11" xfId="0" applyFill="1" applyBorder="1" applyAlignment="1">
      <alignment horizontal="center" vertical="center" wrapText="1" shrinkToFit="1"/>
    </xf>
    <xf numFmtId="0" fontId="6" fillId="12" borderId="58" xfId="0" applyFont="1" applyFill="1" applyBorder="1" applyAlignment="1">
      <alignment horizontal="center" vertical="center" wrapText="1" shrinkToFit="1"/>
    </xf>
    <xf numFmtId="0" fontId="6" fillId="12" borderId="12" xfId="0" applyFont="1" applyFill="1" applyBorder="1" applyAlignment="1">
      <alignment horizontal="center" vertical="center" wrapText="1" shrinkToFit="1"/>
    </xf>
    <xf numFmtId="0" fontId="6" fillId="12" borderId="2" xfId="0" applyFont="1" applyFill="1" applyBorder="1" applyAlignment="1">
      <alignment horizontal="center" vertical="center" wrapText="1" shrinkToFit="1"/>
    </xf>
    <xf numFmtId="0" fontId="22" fillId="12" borderId="82" xfId="0" applyFont="1" applyFill="1" applyBorder="1" applyAlignment="1">
      <alignment horizontal="center" vertical="center" wrapText="1" shrinkToFit="1"/>
    </xf>
    <xf numFmtId="0" fontId="22" fillId="12" borderId="83" xfId="0" applyFont="1" applyFill="1" applyBorder="1" applyAlignment="1">
      <alignment horizontal="center" vertical="center" wrapText="1" shrinkToFit="1"/>
    </xf>
    <xf numFmtId="0" fontId="22" fillId="12" borderId="84" xfId="0" applyFont="1" applyFill="1" applyBorder="1" applyAlignment="1">
      <alignment horizontal="center" vertical="center" wrapText="1" shrinkToFit="1"/>
    </xf>
    <xf numFmtId="0" fontId="22" fillId="12" borderId="76" xfId="0" applyFont="1" applyFill="1" applyBorder="1" applyAlignment="1">
      <alignment horizontal="center" vertical="center" wrapText="1" shrinkToFit="1"/>
    </xf>
    <xf numFmtId="0" fontId="22" fillId="12" borderId="77" xfId="0" applyFont="1" applyFill="1" applyBorder="1" applyAlignment="1">
      <alignment horizontal="center" vertical="center" wrapText="1" shrinkToFit="1"/>
    </xf>
    <xf numFmtId="0" fontId="22" fillId="12" borderId="78" xfId="0" applyFont="1" applyFill="1" applyBorder="1" applyAlignment="1">
      <alignment horizontal="center" vertical="center" wrapText="1" shrinkToFit="1"/>
    </xf>
    <xf numFmtId="0" fontId="22" fillId="2" borderId="10" xfId="0" applyFont="1" applyFill="1" applyBorder="1" applyAlignment="1">
      <alignment horizontal="left" vertical="center" wrapText="1"/>
    </xf>
    <xf numFmtId="185" fontId="22" fillId="12" borderId="80" xfId="0" applyNumberFormat="1" applyFont="1" applyFill="1" applyBorder="1" applyAlignment="1">
      <alignment horizontal="center" vertical="center"/>
    </xf>
    <xf numFmtId="185" fontId="22" fillId="12" borderId="81" xfId="0" applyNumberFormat="1" applyFont="1" applyFill="1" applyBorder="1" applyAlignment="1">
      <alignment horizontal="center" vertical="center"/>
    </xf>
    <xf numFmtId="186" fontId="22" fillId="12" borderId="80" xfId="0" applyNumberFormat="1" applyFont="1" applyFill="1" applyBorder="1" applyAlignment="1">
      <alignment horizontal="center" vertical="center"/>
    </xf>
    <xf numFmtId="186" fontId="22" fillId="12" borderId="81" xfId="0" applyNumberFormat="1" applyFont="1" applyFill="1" applyBorder="1" applyAlignment="1">
      <alignment horizontal="center" vertical="center"/>
    </xf>
    <xf numFmtId="0" fontId="22" fillId="12" borderId="7" xfId="0" applyFont="1" applyFill="1" applyBorder="1" applyAlignment="1" applyProtection="1">
      <alignment horizontal="center" vertical="center"/>
      <protection locked="0"/>
    </xf>
    <xf numFmtId="0" fontId="22" fillId="12" borderId="8" xfId="0" applyFont="1" applyFill="1" applyBorder="1" applyAlignment="1" applyProtection="1">
      <alignment horizontal="center" vertical="center"/>
      <protection locked="0"/>
    </xf>
    <xf numFmtId="0" fontId="22" fillId="12" borderId="36" xfId="0" applyFont="1" applyFill="1" applyBorder="1" applyAlignment="1" applyProtection="1">
      <alignment horizontal="center" vertical="center"/>
      <protection locked="0"/>
    </xf>
    <xf numFmtId="0" fontId="22" fillId="12" borderId="10" xfId="0" applyFont="1" applyFill="1" applyBorder="1" applyAlignment="1" applyProtection="1">
      <alignment horizontal="center" vertical="center"/>
      <protection locked="0"/>
    </xf>
    <xf numFmtId="0" fontId="22" fillId="2" borderId="8" xfId="0" applyFont="1" applyFill="1" applyBorder="1" applyAlignment="1">
      <alignment horizontal="right" vertical="center"/>
    </xf>
    <xf numFmtId="0" fontId="22" fillId="12" borderId="12" xfId="0" applyFont="1" applyFill="1" applyBorder="1" applyAlignment="1">
      <alignment horizontal="center" vertical="center"/>
    </xf>
    <xf numFmtId="0" fontId="22" fillId="12" borderId="2" xfId="0" applyFont="1" applyFill="1" applyBorder="1" applyAlignment="1">
      <alignment horizontal="center" vertical="center"/>
    </xf>
    <xf numFmtId="0" fontId="22" fillId="12" borderId="58" xfId="0" applyFont="1" applyFill="1" applyBorder="1" applyAlignment="1" applyProtection="1">
      <alignment horizontal="center" vertical="center"/>
      <protection locked="0"/>
    </xf>
    <xf numFmtId="0" fontId="22" fillId="12" borderId="12" xfId="0" applyFont="1" applyFill="1" applyBorder="1" applyAlignment="1" applyProtection="1">
      <alignment horizontal="center" vertical="center"/>
      <protection locked="0"/>
    </xf>
    <xf numFmtId="0" fontId="22" fillId="12" borderId="58"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4" fillId="12" borderId="58" xfId="1" applyFill="1" applyBorder="1" applyAlignment="1" applyProtection="1">
      <alignment horizontal="right" vertical="center" wrapText="1"/>
    </xf>
    <xf numFmtId="0" fontId="4" fillId="12" borderId="12" xfId="1" applyFill="1" applyBorder="1" applyAlignment="1" applyProtection="1">
      <alignment horizontal="right" vertical="center" wrapText="1"/>
    </xf>
    <xf numFmtId="0" fontId="4" fillId="12" borderId="12" xfId="1" applyFill="1" applyBorder="1" applyAlignment="1" applyProtection="1">
      <alignment horizontal="left" vertical="center" wrapText="1"/>
    </xf>
    <xf numFmtId="0" fontId="4" fillId="12" borderId="2" xfId="1" applyFill="1" applyBorder="1" applyAlignment="1" applyProtection="1">
      <alignment horizontal="left" vertical="center" wrapText="1"/>
    </xf>
    <xf numFmtId="0" fontId="2" fillId="0" borderId="35" xfId="0" applyFont="1" applyBorder="1" applyAlignment="1">
      <alignment horizontal="center" vertical="center"/>
    </xf>
    <xf numFmtId="0" fontId="2" fillId="0" borderId="75" xfId="0" applyFont="1" applyBorder="1" applyAlignment="1">
      <alignment horizontal="center" vertical="center"/>
    </xf>
    <xf numFmtId="0" fontId="2" fillId="0" borderId="67" xfId="0" applyFont="1" applyBorder="1" applyAlignment="1">
      <alignment horizontal="center" vertical="center"/>
    </xf>
    <xf numFmtId="0" fontId="2" fillId="0" borderId="2" xfId="0" applyFont="1" applyBorder="1" applyAlignment="1">
      <alignment horizontal="center" vertical="center"/>
    </xf>
    <xf numFmtId="0" fontId="24" fillId="0" borderId="50" xfId="0" applyFont="1" applyBorder="1" applyAlignment="1">
      <alignment horizontal="center" vertical="center"/>
    </xf>
    <xf numFmtId="0" fontId="2" fillId="0" borderId="42" xfId="0" applyFont="1" applyBorder="1" applyAlignment="1">
      <alignment horizontal="center" vertical="center"/>
    </xf>
    <xf numFmtId="0" fontId="2" fillId="0" borderId="112" xfId="0" applyFont="1" applyBorder="1" applyAlignment="1">
      <alignment horizontal="center" vertical="center"/>
    </xf>
    <xf numFmtId="0" fontId="2" fillId="0" borderId="138" xfId="0" applyFont="1" applyBorder="1" applyAlignment="1">
      <alignment horizontal="center" vertical="center"/>
    </xf>
    <xf numFmtId="0" fontId="2" fillId="0" borderId="7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xf>
    <xf numFmtId="0" fontId="2" fillId="0" borderId="135" xfId="0" applyFont="1" applyBorder="1" applyAlignment="1">
      <alignment horizontal="center" vertical="center"/>
    </xf>
    <xf numFmtId="0" fontId="2" fillId="0" borderId="144" xfId="0" applyFont="1" applyBorder="1" applyAlignment="1">
      <alignment horizontal="center" vertical="center"/>
    </xf>
    <xf numFmtId="0" fontId="2" fillId="0" borderId="58" xfId="0" applyFont="1" applyBorder="1" applyAlignment="1">
      <alignment horizontal="center" vertical="center"/>
    </xf>
    <xf numFmtId="0" fontId="6" fillId="0" borderId="14" xfId="0" applyFont="1" applyBorder="1" applyAlignment="1">
      <alignment horizontal="center" wrapText="1"/>
    </xf>
    <xf numFmtId="0" fontId="6" fillId="0" borderId="27" xfId="0" applyFont="1" applyBorder="1" applyAlignment="1">
      <alignment horizontal="center" wrapText="1"/>
    </xf>
    <xf numFmtId="0" fontId="14" fillId="0" borderId="0" xfId="0" applyFont="1" applyAlignment="1">
      <alignment horizontal="center"/>
    </xf>
    <xf numFmtId="0" fontId="34" fillId="0" borderId="0" xfId="0" applyFont="1" applyAlignment="1">
      <alignment horizontal="center" vertical="center" wrapText="1"/>
    </xf>
    <xf numFmtId="0" fontId="14" fillId="0" borderId="35" xfId="0" applyFont="1" applyBorder="1" applyAlignment="1">
      <alignment vertical="center" wrapText="1"/>
    </xf>
    <xf numFmtId="0" fontId="14" fillId="0" borderId="137" xfId="0" applyFont="1" applyBorder="1" applyAlignment="1">
      <alignment vertical="center" wrapText="1"/>
    </xf>
  </cellXfs>
  <cellStyles count="4">
    <cellStyle name="ハイパーリンク" xfId="1" builtinId="8"/>
    <cellStyle name="桁区切り" xfId="2" builtinId="6"/>
    <cellStyle name="標準" xfId="0" builtinId="0"/>
    <cellStyle name="標準_yoshiki4" xfId="3" xr:uid="{00000000-0005-0000-0000-000003000000}"/>
  </cellStyles>
  <dxfs count="69">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font>
      <fill>
        <patternFill>
          <bgColor rgb="FFFFC000"/>
        </patternFill>
      </fill>
    </dxf>
    <dxf>
      <font>
        <b/>
        <i val="0"/>
        <color rgb="FFFF0000"/>
      </font>
    </dxf>
    <dxf>
      <font>
        <b/>
        <i val="0"/>
        <color rgb="FFFF0000"/>
      </font>
    </dxf>
    <dxf>
      <font>
        <b/>
        <i val="0"/>
        <color rgb="FFFF0000"/>
      </font>
    </dxf>
    <dxf>
      <font>
        <b/>
        <i val="0"/>
      </font>
      <fill>
        <patternFill>
          <bgColor rgb="FFFFC000"/>
        </patternFill>
      </fill>
    </dxf>
    <dxf>
      <fill>
        <patternFill>
          <bgColor rgb="FFFF0000"/>
        </patternFill>
      </fill>
    </dxf>
    <dxf>
      <font>
        <b/>
        <i val="0"/>
        <color rgb="FFFF0000"/>
      </font>
      <fill>
        <patternFill>
          <bgColor rgb="FFFFFF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color rgb="FFFF0000"/>
      </font>
      <fill>
        <patternFill>
          <bgColor rgb="FFFFFF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ont>
        <b val="0"/>
        <i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66"/>
      <color rgb="FFCCFFFF"/>
      <color rgb="FFFFFFCC"/>
      <color rgb="FFCCFF99"/>
      <color rgb="FFFF99FF"/>
      <color rgb="FFFFCC99"/>
      <color rgb="FFFFCCFF"/>
      <color rgb="FFFFCC66"/>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0"/>
  <sheetViews>
    <sheetView showGridLines="0" zoomScaleNormal="100" workbookViewId="0">
      <selection activeCell="F37" sqref="F37"/>
    </sheetView>
  </sheetViews>
  <sheetFormatPr defaultRowHeight="13.5" x14ac:dyDescent="0.15"/>
  <cols>
    <col min="1" max="1" width="3.625" customWidth="1"/>
    <col min="11" max="11" width="4.5" customWidth="1"/>
    <col min="12" max="12" width="5.625" customWidth="1"/>
    <col min="13" max="13" width="6" customWidth="1"/>
    <col min="16" max="16" width="13.375" customWidth="1"/>
  </cols>
  <sheetData>
    <row r="1" spans="1:19" ht="18.75" x14ac:dyDescent="0.2">
      <c r="A1" s="98" t="s">
        <v>71</v>
      </c>
      <c r="B1" s="98"/>
      <c r="C1" s="98"/>
    </row>
    <row r="2" spans="1:19" ht="13.5" customHeight="1" x14ac:dyDescent="0.15">
      <c r="B2" s="413" t="s">
        <v>2442</v>
      </c>
      <c r="C2" s="413"/>
      <c r="D2" s="413"/>
      <c r="E2" s="413"/>
      <c r="F2" s="413"/>
      <c r="G2" s="413"/>
      <c r="H2" s="413"/>
      <c r="I2" s="413"/>
      <c r="J2" s="413"/>
      <c r="K2" s="413"/>
      <c r="L2" s="413"/>
      <c r="M2" s="413"/>
      <c r="N2" s="413"/>
      <c r="O2" s="413"/>
    </row>
    <row r="3" spans="1:19" x14ac:dyDescent="0.15">
      <c r="B3" s="413"/>
      <c r="C3" s="413"/>
      <c r="D3" s="413"/>
      <c r="E3" s="413"/>
      <c r="F3" s="413"/>
      <c r="G3" s="413"/>
      <c r="H3" s="413"/>
      <c r="I3" s="413"/>
      <c r="J3" s="413"/>
      <c r="K3" s="413"/>
      <c r="L3" s="413"/>
      <c r="M3" s="413"/>
      <c r="N3" s="413"/>
      <c r="O3" s="413"/>
    </row>
    <row r="4" spans="1:19" ht="38.25" customHeight="1" x14ac:dyDescent="0.15">
      <c r="B4" s="414" t="s">
        <v>2414</v>
      </c>
      <c r="C4" s="414"/>
      <c r="D4" s="414"/>
      <c r="E4" s="414"/>
      <c r="F4" s="414"/>
      <c r="G4" s="414"/>
      <c r="H4" s="414"/>
      <c r="I4" s="414"/>
      <c r="J4" s="414"/>
      <c r="K4" s="414"/>
      <c r="L4" s="414"/>
      <c r="M4" s="414"/>
      <c r="N4" s="414"/>
      <c r="O4" s="414"/>
      <c r="P4" s="414"/>
      <c r="Q4" s="414"/>
    </row>
    <row r="5" spans="1:19" x14ac:dyDescent="0.15">
      <c r="A5" s="411" t="s">
        <v>2298</v>
      </c>
      <c r="B5" s="411"/>
      <c r="C5" s="411"/>
    </row>
    <row r="6" spans="1:19" ht="13.5" customHeight="1" x14ac:dyDescent="0.15">
      <c r="B6" s="99" t="s">
        <v>2415</v>
      </c>
      <c r="C6" s="99"/>
      <c r="E6" s="99"/>
      <c r="F6" s="99"/>
      <c r="G6" s="99"/>
      <c r="H6" s="99"/>
      <c r="I6" s="99"/>
      <c r="J6" s="99"/>
      <c r="K6" s="99"/>
      <c r="L6" s="99"/>
      <c r="M6" s="99"/>
      <c r="N6" s="99"/>
      <c r="O6" s="99"/>
    </row>
    <row r="7" spans="1:19" x14ac:dyDescent="0.15">
      <c r="B7" s="410" t="s">
        <v>2299</v>
      </c>
      <c r="C7" s="410"/>
      <c r="D7" s="410"/>
      <c r="E7" s="410"/>
      <c r="F7" s="410"/>
      <c r="G7" s="410"/>
      <c r="H7" s="410"/>
      <c r="I7" s="410"/>
      <c r="J7" s="410"/>
      <c r="K7" s="410"/>
      <c r="L7" s="410"/>
      <c r="M7" s="410"/>
      <c r="N7" s="410"/>
    </row>
    <row r="8" spans="1:19" ht="13.5" customHeight="1" x14ac:dyDescent="0.15">
      <c r="B8" s="417"/>
      <c r="C8" s="417"/>
      <c r="D8" s="417"/>
      <c r="E8" s="417"/>
      <c r="F8" s="417"/>
      <c r="G8" s="417"/>
      <c r="H8" s="417"/>
      <c r="I8" s="417"/>
      <c r="J8" s="417"/>
      <c r="K8" s="417"/>
      <c r="L8" s="417"/>
      <c r="M8" s="417"/>
      <c r="N8" s="417"/>
    </row>
    <row r="9" spans="1:19" ht="13.5" customHeight="1" x14ac:dyDescent="0.15">
      <c r="A9" s="262" t="s">
        <v>133</v>
      </c>
      <c r="C9" s="265"/>
      <c r="D9" s="265"/>
      <c r="E9" s="265"/>
      <c r="F9" s="265"/>
      <c r="G9" s="265"/>
      <c r="H9" s="265"/>
      <c r="I9" s="265"/>
      <c r="J9" s="265"/>
      <c r="K9" s="265"/>
      <c r="L9" s="265"/>
      <c r="M9" s="265"/>
      <c r="N9" s="265"/>
    </row>
    <row r="10" spans="1:19" ht="13.5" customHeight="1" x14ac:dyDescent="0.15">
      <c r="A10" s="266"/>
      <c r="B10" s="410" t="s">
        <v>2416</v>
      </c>
      <c r="C10" s="410"/>
      <c r="D10" s="410"/>
      <c r="E10" s="410"/>
      <c r="F10" s="410"/>
      <c r="G10" s="410"/>
      <c r="H10" s="410"/>
      <c r="I10" s="410"/>
      <c r="J10" s="410"/>
      <c r="K10" s="410"/>
      <c r="L10" s="410"/>
      <c r="M10" s="410"/>
      <c r="N10" s="410"/>
      <c r="O10" s="410"/>
      <c r="P10" s="410"/>
      <c r="Q10" s="410"/>
      <c r="R10" s="410"/>
      <c r="S10" s="410"/>
    </row>
    <row r="11" spans="1:19" ht="49.5" customHeight="1" x14ac:dyDescent="0.15">
      <c r="A11" s="266"/>
      <c r="B11" s="415" t="s">
        <v>2441</v>
      </c>
      <c r="C11" s="415"/>
      <c r="D11" s="415"/>
      <c r="E11" s="415"/>
      <c r="F11" s="415"/>
      <c r="G11" s="415"/>
      <c r="H11" s="415"/>
      <c r="I11" s="415"/>
      <c r="J11" s="415"/>
      <c r="K11" s="415"/>
      <c r="L11" s="415"/>
      <c r="M11" s="415"/>
      <c r="N11" s="415"/>
      <c r="O11" s="415"/>
      <c r="P11" s="99"/>
      <c r="Q11" s="99"/>
    </row>
    <row r="12" spans="1:19" ht="66.75" customHeight="1" x14ac:dyDescent="0.15">
      <c r="A12" s="266"/>
      <c r="B12" s="414" t="s">
        <v>2417</v>
      </c>
      <c r="C12" s="414"/>
      <c r="D12" s="414"/>
      <c r="E12" s="414"/>
      <c r="F12" s="414"/>
      <c r="G12" s="414"/>
      <c r="H12" s="414"/>
      <c r="I12" s="414"/>
      <c r="J12" s="414"/>
      <c r="K12" s="414"/>
      <c r="L12" s="414"/>
      <c r="M12" s="414"/>
      <c r="N12" s="414"/>
      <c r="O12" s="414"/>
      <c r="P12" s="414"/>
      <c r="Q12" s="414"/>
      <c r="R12" s="99"/>
      <c r="S12" s="99"/>
    </row>
    <row r="13" spans="1:19" ht="19.5" customHeight="1" x14ac:dyDescent="0.15">
      <c r="B13" s="415" t="s">
        <v>2310</v>
      </c>
      <c r="C13" s="415"/>
      <c r="D13" s="415"/>
      <c r="E13" s="415"/>
      <c r="F13" s="415"/>
      <c r="G13" s="415"/>
      <c r="H13" s="415"/>
      <c r="I13" s="415"/>
      <c r="J13" s="415"/>
      <c r="K13" s="415"/>
      <c r="L13" s="415"/>
      <c r="M13" s="415"/>
      <c r="N13" s="415"/>
      <c r="O13" s="415"/>
      <c r="P13" s="415"/>
      <c r="Q13" s="415"/>
      <c r="R13" s="415"/>
    </row>
    <row r="14" spans="1:19" ht="22.5" customHeight="1" x14ac:dyDescent="0.15">
      <c r="A14" s="99"/>
      <c r="B14" s="415" t="s">
        <v>2305</v>
      </c>
      <c r="C14" s="415"/>
      <c r="D14" s="415"/>
      <c r="E14" s="415"/>
      <c r="F14" s="415"/>
      <c r="G14" s="415"/>
      <c r="H14" s="415"/>
      <c r="I14" s="415"/>
      <c r="J14" s="415"/>
      <c r="K14" s="415"/>
      <c r="L14" s="415"/>
      <c r="M14" s="415"/>
      <c r="N14" s="415"/>
      <c r="O14" s="415"/>
      <c r="P14" s="99"/>
      <c r="Q14" s="99"/>
    </row>
    <row r="15" spans="1:19" s="99" customFormat="1" ht="22.5" customHeight="1" x14ac:dyDescent="0.15">
      <c r="B15" s="410" t="s">
        <v>2418</v>
      </c>
      <c r="C15" s="410"/>
      <c r="D15" s="410"/>
      <c r="E15" s="410"/>
      <c r="F15" s="410"/>
      <c r="G15" s="410"/>
      <c r="H15" s="410"/>
      <c r="I15" s="410"/>
      <c r="J15" s="410"/>
      <c r="K15" s="410"/>
      <c r="L15" s="410"/>
      <c r="M15" s="410"/>
      <c r="N15" s="410"/>
      <c r="O15" s="410"/>
      <c r="P15" s="410"/>
      <c r="Q15" s="410"/>
    </row>
    <row r="16" spans="1:19" s="99" customFormat="1" ht="22.5" customHeight="1" x14ac:dyDescent="0.15">
      <c r="B16" s="410" t="s">
        <v>2311</v>
      </c>
      <c r="C16" s="410"/>
      <c r="D16" s="357"/>
      <c r="E16" s="357"/>
      <c r="F16" s="357"/>
      <c r="G16" s="357"/>
      <c r="H16" s="357"/>
      <c r="I16" s="357"/>
      <c r="J16" s="357"/>
      <c r="K16" s="357"/>
      <c r="L16" s="357"/>
      <c r="M16" s="357"/>
      <c r="N16" s="357"/>
      <c r="O16" s="357"/>
      <c r="P16" s="357"/>
    </row>
    <row r="17" spans="1:19" s="99" customFormat="1" ht="25.5" customHeight="1" x14ac:dyDescent="0.15">
      <c r="B17" s="410" t="s">
        <v>2312</v>
      </c>
      <c r="C17" s="410"/>
      <c r="D17" s="357"/>
      <c r="E17" s="357"/>
      <c r="F17" s="357"/>
      <c r="G17" s="357"/>
      <c r="H17" s="357"/>
      <c r="I17" s="357"/>
      <c r="J17" s="357"/>
      <c r="K17" s="357"/>
      <c r="L17" s="357"/>
      <c r="M17" s="357"/>
      <c r="N17" s="357"/>
      <c r="O17" s="357"/>
      <c r="P17" s="357"/>
    </row>
    <row r="18" spans="1:19" s="99" customFormat="1" ht="25.5" customHeight="1" x14ac:dyDescent="0.15">
      <c r="B18" s="410" t="s">
        <v>2313</v>
      </c>
      <c r="C18" s="410"/>
      <c r="D18" s="410" t="s">
        <v>2316</v>
      </c>
      <c r="E18" s="410"/>
      <c r="F18" s="410"/>
      <c r="G18" s="410"/>
      <c r="H18" s="410"/>
      <c r="I18" s="410"/>
      <c r="J18" s="410"/>
      <c r="K18" s="410"/>
      <c r="L18" s="410"/>
      <c r="M18" s="410"/>
      <c r="N18" s="410"/>
      <c r="O18" s="410"/>
      <c r="P18" s="410"/>
    </row>
    <row r="19" spans="1:19" s="99" customFormat="1" ht="25.5" customHeight="1" x14ac:dyDescent="0.15">
      <c r="B19" s="416" t="s">
        <v>2419</v>
      </c>
      <c r="C19" s="416"/>
      <c r="D19" s="416"/>
      <c r="E19" s="416"/>
      <c r="F19" s="416"/>
      <c r="G19" s="416"/>
      <c r="H19" s="416"/>
      <c r="I19" s="416"/>
      <c r="J19" s="416"/>
      <c r="K19" s="416"/>
      <c r="L19" s="416"/>
      <c r="M19" s="416"/>
      <c r="N19" s="416"/>
      <c r="O19" s="416"/>
      <c r="P19" s="416"/>
      <c r="Q19" s="416"/>
      <c r="R19" s="416"/>
      <c r="S19" s="416"/>
    </row>
    <row r="20" spans="1:19" ht="20.25" customHeight="1" x14ac:dyDescent="0.15">
      <c r="B20" s="413"/>
      <c r="C20" s="413"/>
      <c r="D20" s="413"/>
      <c r="E20" s="413"/>
      <c r="F20" s="413"/>
      <c r="G20" s="413"/>
      <c r="H20" s="413"/>
      <c r="I20" s="413"/>
      <c r="J20" s="413"/>
      <c r="K20" s="413"/>
      <c r="L20" s="413"/>
      <c r="M20" s="413"/>
      <c r="N20" s="413"/>
    </row>
    <row r="21" spans="1:19" ht="13.5" customHeight="1" x14ac:dyDescent="0.15">
      <c r="A21" s="411" t="s">
        <v>439</v>
      </c>
      <c r="B21" s="411"/>
      <c r="C21" s="411"/>
    </row>
    <row r="22" spans="1:19" ht="13.5" customHeight="1" x14ac:dyDescent="0.15">
      <c r="B22" s="99" t="s">
        <v>164</v>
      </c>
    </row>
    <row r="23" spans="1:19" ht="13.5" customHeight="1" x14ac:dyDescent="0.15">
      <c r="B23" s="342"/>
      <c r="C23" t="s">
        <v>2303</v>
      </c>
    </row>
    <row r="24" spans="1:19" x14ac:dyDescent="0.15">
      <c r="B24" s="40"/>
      <c r="C24" t="s">
        <v>2304</v>
      </c>
    </row>
    <row r="25" spans="1:19" x14ac:dyDescent="0.15">
      <c r="B25" s="39"/>
      <c r="C25" t="s">
        <v>2300</v>
      </c>
    </row>
    <row r="26" spans="1:19" x14ac:dyDescent="0.15">
      <c r="B26" s="255"/>
      <c r="C26" t="s">
        <v>2440</v>
      </c>
    </row>
    <row r="27" spans="1:19" x14ac:dyDescent="0.15">
      <c r="B27" s="296"/>
      <c r="C27" t="s">
        <v>2420</v>
      </c>
      <c r="F27" t="s">
        <v>2421</v>
      </c>
    </row>
    <row r="28" spans="1:19" x14ac:dyDescent="0.15">
      <c r="B28" s="375"/>
      <c r="C28" t="s">
        <v>2422</v>
      </c>
    </row>
    <row r="29" spans="1:19" x14ac:dyDescent="0.15">
      <c r="B29" s="356"/>
    </row>
    <row r="30" spans="1:19" x14ac:dyDescent="0.15">
      <c r="A30" s="411" t="s">
        <v>461</v>
      </c>
      <c r="B30" s="411"/>
      <c r="C30" s="411"/>
      <c r="D30" s="412"/>
    </row>
    <row r="31" spans="1:19" x14ac:dyDescent="0.15">
      <c r="B31" t="s">
        <v>2301</v>
      </c>
    </row>
    <row r="32" spans="1:19" x14ac:dyDescent="0.15">
      <c r="B32" t="s">
        <v>1790</v>
      </c>
    </row>
    <row r="33" spans="2:15" x14ac:dyDescent="0.15">
      <c r="B33" t="s">
        <v>165</v>
      </c>
    </row>
    <row r="34" spans="2:15" x14ac:dyDescent="0.15">
      <c r="B34" s="343"/>
      <c r="D34" s="38"/>
      <c r="E34" s="38"/>
      <c r="F34" s="38"/>
      <c r="G34" s="38"/>
    </row>
    <row r="35" spans="2:15" ht="31.5" customHeight="1" x14ac:dyDescent="0.15">
      <c r="B35" t="s">
        <v>440</v>
      </c>
    </row>
    <row r="36" spans="2:15" ht="29.25" customHeight="1" x14ac:dyDescent="0.15">
      <c r="B36" s="413" t="s">
        <v>2302</v>
      </c>
      <c r="C36" s="413"/>
      <c r="D36" s="413"/>
      <c r="E36" s="413"/>
      <c r="F36" s="413"/>
      <c r="G36" s="413"/>
      <c r="H36" s="413"/>
      <c r="I36" s="413"/>
      <c r="J36" s="413"/>
      <c r="K36" s="413"/>
      <c r="L36" s="413"/>
      <c r="M36" s="413"/>
      <c r="N36" s="413"/>
      <c r="O36" s="413"/>
    </row>
    <row r="37" spans="2:15" ht="18.75" customHeight="1" thickBot="1" x14ac:dyDescent="0.2">
      <c r="B37" t="s">
        <v>21</v>
      </c>
    </row>
    <row r="38" spans="2:15" ht="14.25" thickBot="1" x14ac:dyDescent="0.2">
      <c r="B38" s="77"/>
      <c r="N38" s="84">
        <v>1</v>
      </c>
    </row>
    <row r="39" spans="2:15" x14ac:dyDescent="0.15">
      <c r="B39" t="s">
        <v>441</v>
      </c>
    </row>
    <row r="40" spans="2:15" ht="15.75" customHeight="1" x14ac:dyDescent="0.15">
      <c r="B40" t="s">
        <v>215</v>
      </c>
    </row>
    <row r="41" spans="2:15" x14ac:dyDescent="0.15">
      <c r="B41" t="s">
        <v>165</v>
      </c>
    </row>
    <row r="42" spans="2:15" x14ac:dyDescent="0.15">
      <c r="C42" s="244" t="s">
        <v>1791</v>
      </c>
      <c r="D42" s="245"/>
    </row>
    <row r="43" spans="2:15" x14ac:dyDescent="0.15">
      <c r="C43" s="246" t="s">
        <v>1792</v>
      </c>
      <c r="D43" s="247"/>
    </row>
    <row r="45" spans="2:15" x14ac:dyDescent="0.15">
      <c r="B45" t="s">
        <v>19</v>
      </c>
      <c r="F45" s="1" t="s">
        <v>15</v>
      </c>
    </row>
    <row r="46" spans="2:15" x14ac:dyDescent="0.15">
      <c r="B46" t="s">
        <v>513</v>
      </c>
      <c r="F46" s="1" t="s">
        <v>16</v>
      </c>
    </row>
    <row r="47" spans="2:15" x14ac:dyDescent="0.15">
      <c r="B47" t="s">
        <v>442</v>
      </c>
      <c r="F47" s="1" t="s">
        <v>17</v>
      </c>
    </row>
    <row r="48" spans="2:15" x14ac:dyDescent="0.15">
      <c r="B48" t="s">
        <v>13</v>
      </c>
      <c r="F48" s="1" t="s">
        <v>18</v>
      </c>
    </row>
    <row r="49" spans="2:6" x14ac:dyDescent="0.15">
      <c r="B49" t="s">
        <v>14</v>
      </c>
      <c r="F49" s="1" t="s">
        <v>20</v>
      </c>
    </row>
    <row r="50" spans="2:6" x14ac:dyDescent="0.15">
      <c r="B50" t="s">
        <v>221</v>
      </c>
    </row>
    <row r="51" spans="2:6" x14ac:dyDescent="0.15">
      <c r="B51" s="20" t="s">
        <v>497</v>
      </c>
    </row>
    <row r="52" spans="2:6" x14ac:dyDescent="0.15">
      <c r="B52" t="s">
        <v>465</v>
      </c>
    </row>
    <row r="53" spans="2:6" x14ac:dyDescent="0.15">
      <c r="B53" t="s">
        <v>101</v>
      </c>
    </row>
    <row r="54" spans="2:6" x14ac:dyDescent="0.15">
      <c r="B54" s="20" t="s">
        <v>467</v>
      </c>
    </row>
    <row r="55" spans="2:6" ht="13.5" customHeight="1" x14ac:dyDescent="0.15">
      <c r="B55" t="s">
        <v>466</v>
      </c>
    </row>
    <row r="56" spans="2:6" ht="13.5" customHeight="1" x14ac:dyDescent="0.15">
      <c r="B56" s="20" t="s">
        <v>468</v>
      </c>
    </row>
    <row r="57" spans="2:6" ht="13.5" customHeight="1" x14ac:dyDescent="0.15">
      <c r="B57" t="s">
        <v>469</v>
      </c>
    </row>
    <row r="58" spans="2:6" ht="13.5" customHeight="1" x14ac:dyDescent="0.15">
      <c r="B58" t="s">
        <v>470</v>
      </c>
    </row>
    <row r="59" spans="2:6" ht="13.5" customHeight="1" x14ac:dyDescent="0.15">
      <c r="B59" t="s">
        <v>471</v>
      </c>
    </row>
    <row r="60" spans="2:6" ht="13.5" customHeight="1" x14ac:dyDescent="0.15">
      <c r="C60" t="s">
        <v>472</v>
      </c>
    </row>
    <row r="61" spans="2:6" ht="13.5" customHeight="1" x14ac:dyDescent="0.15">
      <c r="C61" t="s">
        <v>473</v>
      </c>
    </row>
    <row r="62" spans="2:6" ht="13.5" customHeight="1" x14ac:dyDescent="0.15">
      <c r="C62" t="s">
        <v>134</v>
      </c>
    </row>
    <row r="63" spans="2:6" ht="13.5" customHeight="1" x14ac:dyDescent="0.15">
      <c r="C63" t="s">
        <v>474</v>
      </c>
    </row>
    <row r="64" spans="2:6" ht="13.5" customHeight="1" x14ac:dyDescent="0.15">
      <c r="B64" t="s">
        <v>475</v>
      </c>
    </row>
    <row r="66" spans="1:13" ht="13.5" customHeight="1" x14ac:dyDescent="0.15">
      <c r="A66" s="262"/>
      <c r="B66" s="411" t="s">
        <v>2314</v>
      </c>
      <c r="C66" s="411"/>
      <c r="D66" s="411"/>
      <c r="E66" s="411"/>
      <c r="F66" s="411"/>
      <c r="G66" s="411"/>
      <c r="H66" s="411"/>
      <c r="I66" s="411"/>
      <c r="J66" s="411"/>
      <c r="K66" s="411"/>
      <c r="L66" s="411"/>
      <c r="M66" s="411"/>
    </row>
    <row r="70" spans="1:13" ht="21" customHeight="1" x14ac:dyDescent="0.15"/>
  </sheetData>
  <sheetProtection algorithmName="SHA-512" hashValue="fjZVGgTkm3OcopUqa/bZ2En9LZZmfaer37vIl2Kz9cmfxlOWUJpH8MJwoitdJ6asSYXUNZaukK/iT10m39IHvQ==" saltValue="HicPMCWO5e/YePpExzU5tw==" spinCount="100000" sheet="1" objects="1" scenarios="1"/>
  <mergeCells count="21">
    <mergeCell ref="B66:M66"/>
    <mergeCell ref="B2:O3"/>
    <mergeCell ref="B4:Q4"/>
    <mergeCell ref="B10:S10"/>
    <mergeCell ref="B11:O11"/>
    <mergeCell ref="B12:Q12"/>
    <mergeCell ref="B13:R13"/>
    <mergeCell ref="B14:O14"/>
    <mergeCell ref="B15:Q15"/>
    <mergeCell ref="B16:C16"/>
    <mergeCell ref="D18:P18"/>
    <mergeCell ref="B19:S19"/>
    <mergeCell ref="B20:N20"/>
    <mergeCell ref="A5:C5"/>
    <mergeCell ref="B7:N7"/>
    <mergeCell ref="B8:N8"/>
    <mergeCell ref="B17:C17"/>
    <mergeCell ref="B18:C18"/>
    <mergeCell ref="A21:C21"/>
    <mergeCell ref="A30:D30"/>
    <mergeCell ref="B36:O36"/>
  </mergeCells>
  <phoneticPr fontId="3"/>
  <dataValidations count="1">
    <dataValidation type="list" allowBlank="1" showInputMessage="1" showErrorMessage="1" sqref="B38" xr:uid="{0456E511-7E5A-43CD-AB01-88450624D3B9}">
      <formula1>$N$38:$N$40</formula1>
    </dataValidation>
  </dataValidations>
  <printOptions horizontalCentered="1"/>
  <pageMargins left="0.47" right="0.35" top="0.59055118110236227" bottom="0.39370078740157483" header="0.51181102362204722" footer="0.51181102362204722"/>
  <pageSetup paperSize="9" scale="83" orientation="landscape" r:id="rId1"/>
  <headerFooter alignWithMargins="0"/>
  <rowBreaks count="1" manualBreakCount="1">
    <brk id="20"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ACA3A-1F29-42BC-82F0-356DDE3054F6}">
  <dimension ref="A1:F19"/>
  <sheetViews>
    <sheetView workbookViewId="0">
      <selection activeCell="N29" sqref="N29"/>
    </sheetView>
  </sheetViews>
  <sheetFormatPr defaultRowHeight="13.5" x14ac:dyDescent="0.15"/>
  <cols>
    <col min="2" max="2" width="11" customWidth="1"/>
    <col min="3" max="3" width="17.875" customWidth="1"/>
    <col min="4" max="4" width="13.125" customWidth="1"/>
    <col min="5" max="5" width="12.625" customWidth="1"/>
    <col min="6" max="6" width="18.125" customWidth="1"/>
  </cols>
  <sheetData>
    <row r="1" spans="1:6" x14ac:dyDescent="0.15">
      <c r="A1" t="s">
        <v>2446</v>
      </c>
    </row>
    <row r="3" spans="1:6" x14ac:dyDescent="0.15">
      <c r="A3" t="s">
        <v>2447</v>
      </c>
    </row>
    <row r="5" spans="1:6" x14ac:dyDescent="0.15">
      <c r="A5" s="401" t="s">
        <v>2448</v>
      </c>
      <c r="B5" t="s">
        <v>2449</v>
      </c>
    </row>
    <row r="7" spans="1:6" x14ac:dyDescent="0.15">
      <c r="B7" s="402" t="s">
        <v>2450</v>
      </c>
      <c r="C7" s="402" t="s">
        <v>2451</v>
      </c>
      <c r="D7" s="402"/>
      <c r="E7" s="402" t="s">
        <v>2452</v>
      </c>
      <c r="F7" s="402" t="s">
        <v>2451</v>
      </c>
    </row>
    <row r="8" spans="1:6" x14ac:dyDescent="0.15">
      <c r="B8" s="39">
        <v>1</v>
      </c>
      <c r="C8" s="39" t="s">
        <v>2453</v>
      </c>
      <c r="D8" s="165" t="s">
        <v>2454</v>
      </c>
      <c r="E8" s="39">
        <v>2</v>
      </c>
      <c r="F8" s="39" t="s">
        <v>2455</v>
      </c>
    </row>
    <row r="9" spans="1:6" x14ac:dyDescent="0.15">
      <c r="B9" s="39">
        <v>50</v>
      </c>
      <c r="C9" s="39" t="s">
        <v>2456</v>
      </c>
      <c r="D9" s="165" t="s">
        <v>2454</v>
      </c>
      <c r="E9" s="39">
        <v>45</v>
      </c>
      <c r="F9" s="39" t="s">
        <v>2457</v>
      </c>
    </row>
    <row r="13" spans="1:6" x14ac:dyDescent="0.15">
      <c r="A13" s="401" t="s">
        <v>2458</v>
      </c>
      <c r="B13" t="s">
        <v>2459</v>
      </c>
    </row>
    <row r="15" spans="1:6" x14ac:dyDescent="0.15">
      <c r="B15" s="402" t="s">
        <v>2450</v>
      </c>
      <c r="C15" s="402" t="s">
        <v>2451</v>
      </c>
      <c r="D15" s="403" t="s">
        <v>2460</v>
      </c>
      <c r="E15" s="402" t="s">
        <v>2461</v>
      </c>
      <c r="F15" s="403" t="s">
        <v>2462</v>
      </c>
    </row>
    <row r="16" spans="1:6" x14ac:dyDescent="0.15">
      <c r="B16" s="39">
        <v>110</v>
      </c>
      <c r="C16" s="39" t="s">
        <v>2463</v>
      </c>
      <c r="D16" s="165" t="s">
        <v>2464</v>
      </c>
      <c r="E16" s="39">
        <v>150</v>
      </c>
      <c r="F16" s="165" t="s">
        <v>2465</v>
      </c>
    </row>
    <row r="17" spans="2:6" x14ac:dyDescent="0.15">
      <c r="B17" s="39">
        <v>3</v>
      </c>
      <c r="C17" s="39" t="s">
        <v>2466</v>
      </c>
      <c r="D17" s="165" t="s">
        <v>2467</v>
      </c>
      <c r="E17" s="39">
        <v>45</v>
      </c>
      <c r="F17" s="165" t="s">
        <v>2468</v>
      </c>
    </row>
    <row r="19" spans="2:6" x14ac:dyDescent="0.15">
      <c r="B19" t="s">
        <v>2469</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M558"/>
  <sheetViews>
    <sheetView showZeros="0" workbookViewId="0">
      <pane ySplit="2" topLeftCell="A3" activePane="bottomLeft" state="frozen"/>
      <selection pane="bottomLeft" activeCell="CX29" sqref="CX29"/>
    </sheetView>
  </sheetViews>
  <sheetFormatPr defaultRowHeight="13.5" x14ac:dyDescent="0.15"/>
  <cols>
    <col min="1" max="1" width="9" hidden="1" customWidth="1"/>
    <col min="2" max="10" width="6.625" hidden="1" customWidth="1"/>
    <col min="11" max="26" width="5.625" hidden="1" customWidth="1"/>
    <col min="27" max="27" width="19.625" hidden="1" customWidth="1"/>
    <col min="28" max="91" width="5.625" hidden="1" customWidth="1"/>
  </cols>
  <sheetData>
    <row r="1" spans="1:91" x14ac:dyDescent="0.15">
      <c r="A1" s="594" t="s">
        <v>2485</v>
      </c>
      <c r="B1" s="417" t="s">
        <v>2486</v>
      </c>
      <c r="C1" s="417" t="s">
        <v>2487</v>
      </c>
      <c r="D1" s="417" t="s">
        <v>2488</v>
      </c>
      <c r="E1" s="417" t="s">
        <v>2489</v>
      </c>
      <c r="F1" s="417" t="s">
        <v>2490</v>
      </c>
      <c r="G1" s="417" t="s">
        <v>2491</v>
      </c>
      <c r="H1" s="417" t="s">
        <v>2492</v>
      </c>
      <c r="I1" s="417" t="s">
        <v>2493</v>
      </c>
      <c r="J1" s="417" t="s">
        <v>2494</v>
      </c>
      <c r="K1" s="594" t="s">
        <v>2495</v>
      </c>
      <c r="L1" s="594"/>
      <c r="M1" s="594"/>
      <c r="N1" s="594"/>
      <c r="O1" s="594"/>
      <c r="P1" s="594"/>
      <c r="Q1" s="594"/>
      <c r="R1" s="594"/>
      <c r="S1" s="594"/>
      <c r="T1" s="594"/>
      <c r="U1" s="594"/>
      <c r="V1" s="594"/>
      <c r="W1" s="594"/>
      <c r="X1" s="594"/>
      <c r="Y1" s="594"/>
      <c r="Z1" s="594"/>
      <c r="AA1" s="594"/>
      <c r="AB1" s="594" t="s">
        <v>2496</v>
      </c>
      <c r="AC1" s="594"/>
      <c r="AD1" s="594"/>
      <c r="AE1" s="594"/>
      <c r="AF1" s="594"/>
      <c r="AG1" s="594"/>
      <c r="AH1" s="594"/>
      <c r="AI1" s="594"/>
      <c r="AJ1" s="594"/>
      <c r="AK1" s="594"/>
      <c r="AL1" s="594"/>
      <c r="AM1" s="594"/>
      <c r="AN1" s="594"/>
      <c r="AO1" s="594"/>
      <c r="AP1" s="594"/>
      <c r="AQ1" s="594"/>
      <c r="AR1" s="594" t="s">
        <v>2497</v>
      </c>
      <c r="AS1" s="594"/>
      <c r="AT1" s="594"/>
      <c r="AU1" s="594"/>
      <c r="AV1" s="594"/>
      <c r="AW1" s="594"/>
      <c r="AX1" s="594"/>
      <c r="AY1" s="594"/>
      <c r="AZ1" s="594"/>
      <c r="BA1" s="594"/>
      <c r="BB1" s="594"/>
      <c r="BC1" s="594"/>
      <c r="BD1" s="594"/>
      <c r="BE1" s="594"/>
      <c r="BF1" s="594"/>
      <c r="BG1" s="594"/>
      <c r="BH1" s="594" t="s">
        <v>2498</v>
      </c>
      <c r="BI1" s="594"/>
      <c r="BJ1" s="594"/>
      <c r="BK1" s="594"/>
      <c r="BL1" s="594"/>
      <c r="BM1" s="594"/>
      <c r="BN1" s="594"/>
      <c r="BO1" s="594"/>
      <c r="BP1" s="594"/>
      <c r="BQ1" s="594"/>
      <c r="BR1" s="594"/>
      <c r="BS1" s="594"/>
      <c r="BT1" s="594"/>
      <c r="BU1" s="594"/>
      <c r="BV1" s="594"/>
      <c r="BW1" s="594"/>
      <c r="BX1" s="594" t="s">
        <v>2499</v>
      </c>
      <c r="BY1" s="594"/>
      <c r="BZ1" s="594"/>
      <c r="CA1" s="594"/>
      <c r="CB1" s="594"/>
      <c r="CC1" s="594"/>
      <c r="CD1" s="594"/>
      <c r="CE1" s="594"/>
      <c r="CF1" s="594"/>
      <c r="CG1" s="594"/>
      <c r="CH1" s="594"/>
      <c r="CI1" s="594"/>
      <c r="CJ1" s="594"/>
      <c r="CK1" s="594"/>
      <c r="CL1" s="594"/>
      <c r="CM1" s="594"/>
    </row>
    <row r="2" spans="1:91" x14ac:dyDescent="0.15">
      <c r="A2" s="594"/>
      <c r="B2" s="417"/>
      <c r="C2" s="417"/>
      <c r="D2" s="417"/>
      <c r="E2" s="822"/>
      <c r="F2" s="822"/>
      <c r="G2" s="822"/>
      <c r="H2" s="417"/>
      <c r="I2" s="417"/>
      <c r="J2" s="417"/>
      <c r="K2" s="65" t="s">
        <v>2500</v>
      </c>
      <c r="L2" s="65" t="s">
        <v>2501</v>
      </c>
      <c r="M2" s="65" t="s">
        <v>2502</v>
      </c>
      <c r="N2" s="65" t="s">
        <v>2503</v>
      </c>
      <c r="O2" s="65" t="s">
        <v>2473</v>
      </c>
      <c r="P2" s="65" t="s">
        <v>2474</v>
      </c>
      <c r="Q2" s="65" t="s">
        <v>2504</v>
      </c>
      <c r="R2" s="65" t="s">
        <v>2224</v>
      </c>
      <c r="S2" s="65" t="s">
        <v>83</v>
      </c>
      <c r="T2" s="65" t="s">
        <v>2505</v>
      </c>
      <c r="U2" s="65" t="s">
        <v>2506</v>
      </c>
      <c r="V2" s="65" t="s">
        <v>2507</v>
      </c>
      <c r="W2" s="65" t="s">
        <v>2508</v>
      </c>
      <c r="X2" s="65" t="s">
        <v>2509</v>
      </c>
      <c r="Y2" s="65" t="s">
        <v>2510</v>
      </c>
      <c r="Z2" s="65" t="s">
        <v>2511</v>
      </c>
      <c r="AA2" s="65" t="s">
        <v>2512</v>
      </c>
      <c r="AB2" s="65" t="s">
        <v>2500</v>
      </c>
      <c r="AC2" s="65" t="s">
        <v>2470</v>
      </c>
      <c r="AD2" s="65" t="s">
        <v>2471</v>
      </c>
      <c r="AE2" s="65" t="s">
        <v>2472</v>
      </c>
      <c r="AF2" s="65" t="s">
        <v>2473</v>
      </c>
      <c r="AG2" s="65" t="s">
        <v>2474</v>
      </c>
      <c r="AH2" s="65" t="s">
        <v>2504</v>
      </c>
      <c r="AI2" s="65" t="s">
        <v>2224</v>
      </c>
      <c r="AJ2" s="65" t="s">
        <v>83</v>
      </c>
      <c r="AK2" s="65" t="s">
        <v>2475</v>
      </c>
      <c r="AL2" s="65" t="s">
        <v>2476</v>
      </c>
      <c r="AM2" s="65" t="s">
        <v>2507</v>
      </c>
      <c r="AN2" s="65" t="s">
        <v>2508</v>
      </c>
      <c r="AO2" s="65" t="s">
        <v>2477</v>
      </c>
      <c r="AP2" s="65" t="s">
        <v>2510</v>
      </c>
      <c r="AQ2" s="65" t="s">
        <v>2511</v>
      </c>
      <c r="AR2" s="65" t="s">
        <v>2500</v>
      </c>
      <c r="AS2" s="65" t="s">
        <v>2470</v>
      </c>
      <c r="AT2" s="65" t="s">
        <v>2471</v>
      </c>
      <c r="AU2" s="65" t="s">
        <v>2472</v>
      </c>
      <c r="AV2" s="65" t="s">
        <v>2473</v>
      </c>
      <c r="AW2" s="65" t="s">
        <v>2474</v>
      </c>
      <c r="AX2" s="65" t="s">
        <v>2504</v>
      </c>
      <c r="AY2" s="65" t="s">
        <v>2224</v>
      </c>
      <c r="AZ2" s="65" t="s">
        <v>83</v>
      </c>
      <c r="BA2" s="65" t="s">
        <v>2475</v>
      </c>
      <c r="BB2" s="65" t="s">
        <v>2476</v>
      </c>
      <c r="BC2" s="65" t="s">
        <v>2507</v>
      </c>
      <c r="BD2" s="65" t="s">
        <v>2508</v>
      </c>
      <c r="BE2" s="65" t="s">
        <v>2477</v>
      </c>
      <c r="BF2" s="65" t="s">
        <v>2510</v>
      </c>
      <c r="BG2" s="65" t="s">
        <v>2511</v>
      </c>
      <c r="BH2" s="65" t="s">
        <v>2500</v>
      </c>
      <c r="BI2" s="65" t="s">
        <v>2470</v>
      </c>
      <c r="BJ2" s="65" t="s">
        <v>2471</v>
      </c>
      <c r="BK2" s="65" t="s">
        <v>2472</v>
      </c>
      <c r="BL2" s="65" t="s">
        <v>2473</v>
      </c>
      <c r="BM2" s="65" t="s">
        <v>2474</v>
      </c>
      <c r="BN2" s="65" t="s">
        <v>2504</v>
      </c>
      <c r="BO2" s="65" t="s">
        <v>2224</v>
      </c>
      <c r="BP2" s="65" t="s">
        <v>83</v>
      </c>
      <c r="BQ2" s="65" t="s">
        <v>2475</v>
      </c>
      <c r="BR2" s="65" t="s">
        <v>2476</v>
      </c>
      <c r="BS2" s="65" t="s">
        <v>2507</v>
      </c>
      <c r="BT2" s="65" t="s">
        <v>2508</v>
      </c>
      <c r="BU2" s="65" t="s">
        <v>2477</v>
      </c>
      <c r="BV2" s="65" t="s">
        <v>2510</v>
      </c>
      <c r="BW2" s="65" t="s">
        <v>2511</v>
      </c>
      <c r="BX2" s="65" t="s">
        <v>2500</v>
      </c>
      <c r="BY2" s="65" t="s">
        <v>2470</v>
      </c>
      <c r="BZ2" s="65" t="s">
        <v>2471</v>
      </c>
      <c r="CA2" s="65" t="s">
        <v>2472</v>
      </c>
      <c r="CB2" s="65" t="s">
        <v>2473</v>
      </c>
      <c r="CC2" s="65" t="s">
        <v>2474</v>
      </c>
      <c r="CD2" s="65" t="s">
        <v>2504</v>
      </c>
      <c r="CE2" s="65" t="s">
        <v>2224</v>
      </c>
      <c r="CF2" s="65" t="s">
        <v>83</v>
      </c>
      <c r="CG2" s="65" t="s">
        <v>2475</v>
      </c>
      <c r="CH2" s="65" t="s">
        <v>2476</v>
      </c>
      <c r="CI2" s="65" t="s">
        <v>2507</v>
      </c>
      <c r="CJ2" s="65" t="s">
        <v>2508</v>
      </c>
      <c r="CK2" s="65" t="s">
        <v>2477</v>
      </c>
      <c r="CL2" s="65" t="s">
        <v>2510</v>
      </c>
      <c r="CM2" s="65" t="s">
        <v>2511</v>
      </c>
    </row>
    <row r="3" spans="1:91" x14ac:dyDescent="0.15">
      <c r="A3" t="s">
        <v>1983</v>
      </c>
      <c r="B3">
        <v>455</v>
      </c>
      <c r="C3">
        <v>9</v>
      </c>
      <c r="D3">
        <v>655</v>
      </c>
      <c r="E3" s="409">
        <v>3.6</v>
      </c>
      <c r="F3" s="409">
        <v>0.1</v>
      </c>
      <c r="G3" s="409">
        <v>5.3</v>
      </c>
      <c r="H3" s="409">
        <v>0.2</v>
      </c>
      <c r="I3" s="409">
        <v>4.4009126772781414E-3</v>
      </c>
      <c r="J3" s="409">
        <v>0.3</v>
      </c>
      <c r="K3">
        <v>0</v>
      </c>
      <c r="L3">
        <v>0</v>
      </c>
      <c r="M3">
        <v>0</v>
      </c>
      <c r="N3">
        <v>10</v>
      </c>
      <c r="O3">
        <v>26</v>
      </c>
      <c r="P3">
        <v>0</v>
      </c>
      <c r="Q3">
        <v>0</v>
      </c>
      <c r="R3">
        <v>1</v>
      </c>
      <c r="S3">
        <v>1</v>
      </c>
      <c r="T3">
        <v>83</v>
      </c>
      <c r="U3">
        <v>11</v>
      </c>
      <c r="V3">
        <v>1</v>
      </c>
      <c r="W3">
        <v>0</v>
      </c>
      <c r="X3">
        <v>0</v>
      </c>
      <c r="Y3">
        <v>0</v>
      </c>
      <c r="Z3">
        <v>0</v>
      </c>
      <c r="AA3" t="s">
        <v>2333</v>
      </c>
      <c r="AB3">
        <v>0</v>
      </c>
      <c r="AC3">
        <v>0</v>
      </c>
      <c r="AD3">
        <v>0</v>
      </c>
      <c r="AE3">
        <v>0</v>
      </c>
      <c r="AF3">
        <v>3</v>
      </c>
      <c r="AG3">
        <v>0</v>
      </c>
      <c r="AH3">
        <v>0</v>
      </c>
      <c r="AI3">
        <v>1</v>
      </c>
      <c r="AJ3">
        <v>0</v>
      </c>
      <c r="AK3">
        <v>3</v>
      </c>
      <c r="AL3">
        <v>0</v>
      </c>
      <c r="AM3">
        <v>0</v>
      </c>
      <c r="AN3">
        <v>0</v>
      </c>
      <c r="AO3">
        <v>0</v>
      </c>
      <c r="AP3">
        <v>0</v>
      </c>
      <c r="AQ3">
        <v>0</v>
      </c>
      <c r="AR3">
        <v>0</v>
      </c>
      <c r="AS3">
        <v>0</v>
      </c>
      <c r="AT3">
        <v>0</v>
      </c>
      <c r="AU3">
        <v>0</v>
      </c>
      <c r="AV3">
        <v>1</v>
      </c>
      <c r="AW3">
        <v>0</v>
      </c>
      <c r="AX3">
        <v>0</v>
      </c>
      <c r="AY3">
        <v>0</v>
      </c>
      <c r="AZ3">
        <v>0</v>
      </c>
      <c r="BA3">
        <v>1</v>
      </c>
      <c r="BB3">
        <v>1</v>
      </c>
      <c r="BC3">
        <v>0</v>
      </c>
      <c r="BD3">
        <v>0</v>
      </c>
      <c r="BE3">
        <v>0</v>
      </c>
      <c r="BF3">
        <v>0</v>
      </c>
      <c r="BG3">
        <v>0</v>
      </c>
      <c r="BH3">
        <v>0</v>
      </c>
      <c r="BI3">
        <v>0</v>
      </c>
      <c r="BJ3">
        <v>0</v>
      </c>
      <c r="BK3">
        <v>1</v>
      </c>
      <c r="BL3">
        <v>4</v>
      </c>
      <c r="BM3">
        <v>0</v>
      </c>
      <c r="BN3">
        <v>0</v>
      </c>
      <c r="BO3">
        <v>0</v>
      </c>
      <c r="BP3">
        <v>1</v>
      </c>
      <c r="BQ3">
        <v>12</v>
      </c>
      <c r="BR3">
        <v>0</v>
      </c>
      <c r="BS3">
        <v>0</v>
      </c>
      <c r="BT3">
        <v>0</v>
      </c>
      <c r="BU3">
        <v>0</v>
      </c>
      <c r="BV3">
        <v>0</v>
      </c>
      <c r="BW3">
        <v>0</v>
      </c>
      <c r="BX3">
        <v>0</v>
      </c>
      <c r="BY3">
        <v>0</v>
      </c>
      <c r="BZ3">
        <v>0</v>
      </c>
      <c r="CA3">
        <v>0</v>
      </c>
      <c r="CB3">
        <v>3</v>
      </c>
      <c r="CC3">
        <v>0</v>
      </c>
      <c r="CD3">
        <v>0</v>
      </c>
      <c r="CE3">
        <v>0</v>
      </c>
      <c r="CF3">
        <v>0</v>
      </c>
      <c r="CG3">
        <v>9</v>
      </c>
      <c r="CH3">
        <v>2</v>
      </c>
      <c r="CI3">
        <v>0</v>
      </c>
      <c r="CJ3">
        <v>0</v>
      </c>
      <c r="CK3">
        <v>0</v>
      </c>
      <c r="CL3">
        <v>0</v>
      </c>
      <c r="CM3">
        <v>0</v>
      </c>
    </row>
    <row r="4" spans="1:91" x14ac:dyDescent="0.15">
      <c r="A4" t="s">
        <v>1946</v>
      </c>
      <c r="B4">
        <v>845</v>
      </c>
      <c r="C4">
        <v>18.2</v>
      </c>
      <c r="D4">
        <v>1470</v>
      </c>
      <c r="E4" s="409">
        <v>13.7</v>
      </c>
      <c r="F4" s="409">
        <v>0.3</v>
      </c>
      <c r="G4" s="409">
        <v>22.7</v>
      </c>
      <c r="H4" s="409">
        <v>0.3</v>
      </c>
      <c r="I4" s="409">
        <v>6.6327207827549797E-3</v>
      </c>
      <c r="J4" s="409">
        <v>0.4</v>
      </c>
      <c r="K4">
        <v>0</v>
      </c>
      <c r="L4">
        <v>0</v>
      </c>
      <c r="M4">
        <v>0</v>
      </c>
      <c r="N4">
        <v>0</v>
      </c>
      <c r="O4">
        <v>0</v>
      </c>
      <c r="P4">
        <v>0</v>
      </c>
      <c r="Q4">
        <v>0</v>
      </c>
      <c r="R4">
        <v>0</v>
      </c>
      <c r="S4">
        <v>2</v>
      </c>
      <c r="T4">
        <v>43</v>
      </c>
      <c r="U4">
        <v>6</v>
      </c>
      <c r="V4">
        <v>0</v>
      </c>
      <c r="W4">
        <v>0</v>
      </c>
      <c r="X4">
        <v>0</v>
      </c>
      <c r="Y4">
        <v>0</v>
      </c>
      <c r="Z4">
        <v>0</v>
      </c>
      <c r="AA4" t="s">
        <v>2333</v>
      </c>
      <c r="AB4">
        <v>0</v>
      </c>
      <c r="AC4">
        <v>0</v>
      </c>
      <c r="AD4">
        <v>0</v>
      </c>
      <c r="AE4">
        <v>0</v>
      </c>
      <c r="AF4">
        <v>0</v>
      </c>
      <c r="AG4">
        <v>0</v>
      </c>
      <c r="AH4">
        <v>0</v>
      </c>
      <c r="AI4">
        <v>0</v>
      </c>
      <c r="AJ4">
        <v>2</v>
      </c>
      <c r="AK4">
        <v>7</v>
      </c>
      <c r="AL4">
        <v>1</v>
      </c>
      <c r="AM4">
        <v>0</v>
      </c>
      <c r="AN4">
        <v>0</v>
      </c>
      <c r="AO4">
        <v>0</v>
      </c>
      <c r="AP4">
        <v>0</v>
      </c>
      <c r="AQ4">
        <v>0</v>
      </c>
      <c r="AR4">
        <v>0</v>
      </c>
      <c r="AS4">
        <v>0</v>
      </c>
      <c r="AT4">
        <v>0</v>
      </c>
      <c r="AU4">
        <v>0</v>
      </c>
      <c r="AV4">
        <v>0</v>
      </c>
      <c r="AW4">
        <v>0</v>
      </c>
      <c r="AX4">
        <v>0</v>
      </c>
      <c r="AY4">
        <v>0</v>
      </c>
      <c r="AZ4">
        <v>0</v>
      </c>
      <c r="BA4">
        <v>4</v>
      </c>
      <c r="BB4">
        <v>14</v>
      </c>
      <c r="BC4">
        <v>0</v>
      </c>
      <c r="BD4">
        <v>0</v>
      </c>
      <c r="BE4">
        <v>0</v>
      </c>
      <c r="BF4">
        <v>0</v>
      </c>
      <c r="BG4">
        <v>0</v>
      </c>
      <c r="BH4">
        <v>0</v>
      </c>
      <c r="BI4">
        <v>0</v>
      </c>
      <c r="BJ4">
        <v>0</v>
      </c>
      <c r="BK4">
        <v>0</v>
      </c>
      <c r="BL4">
        <v>0</v>
      </c>
      <c r="BM4">
        <v>0</v>
      </c>
      <c r="BN4">
        <v>0</v>
      </c>
      <c r="BO4">
        <v>0</v>
      </c>
      <c r="BP4">
        <v>0</v>
      </c>
      <c r="BQ4">
        <v>7</v>
      </c>
      <c r="BR4">
        <v>2</v>
      </c>
      <c r="BS4">
        <v>0</v>
      </c>
      <c r="BT4">
        <v>0</v>
      </c>
      <c r="BU4">
        <v>0</v>
      </c>
      <c r="BV4">
        <v>0</v>
      </c>
      <c r="BW4">
        <v>0</v>
      </c>
      <c r="BX4">
        <v>0</v>
      </c>
      <c r="BY4">
        <v>0</v>
      </c>
      <c r="BZ4">
        <v>0</v>
      </c>
      <c r="CA4">
        <v>0</v>
      </c>
      <c r="CB4">
        <v>0</v>
      </c>
      <c r="CC4">
        <v>0</v>
      </c>
      <c r="CD4">
        <v>0</v>
      </c>
      <c r="CE4">
        <v>0</v>
      </c>
      <c r="CF4">
        <v>0</v>
      </c>
      <c r="CG4">
        <v>5</v>
      </c>
      <c r="CH4">
        <v>12</v>
      </c>
      <c r="CI4">
        <v>0</v>
      </c>
      <c r="CJ4">
        <v>0</v>
      </c>
      <c r="CK4">
        <v>0</v>
      </c>
      <c r="CL4">
        <v>0</v>
      </c>
      <c r="CM4">
        <v>0</v>
      </c>
    </row>
    <row r="5" spans="1:91" x14ac:dyDescent="0.15">
      <c r="A5" t="s">
        <v>2357</v>
      </c>
      <c r="B5">
        <v>7200</v>
      </c>
      <c r="C5">
        <v>230</v>
      </c>
      <c r="D5">
        <v>2200</v>
      </c>
      <c r="E5" s="409">
        <v>161.80000000000001</v>
      </c>
      <c r="F5" s="409">
        <v>5.2</v>
      </c>
      <c r="G5" s="409">
        <v>54.1</v>
      </c>
      <c r="H5" s="409">
        <v>3.1</v>
      </c>
      <c r="I5" s="409">
        <v>0.1</v>
      </c>
      <c r="J5" s="409">
        <v>1</v>
      </c>
      <c r="K5">
        <v>0</v>
      </c>
      <c r="L5">
        <v>0</v>
      </c>
      <c r="M5">
        <v>0</v>
      </c>
      <c r="N5">
        <v>0</v>
      </c>
      <c r="O5">
        <v>0</v>
      </c>
      <c r="P5">
        <v>0</v>
      </c>
      <c r="Q5">
        <v>0</v>
      </c>
      <c r="R5">
        <v>2</v>
      </c>
      <c r="S5">
        <v>4</v>
      </c>
      <c r="T5">
        <v>14</v>
      </c>
      <c r="U5">
        <v>9</v>
      </c>
      <c r="V5">
        <v>10</v>
      </c>
      <c r="W5">
        <v>0</v>
      </c>
      <c r="X5">
        <v>0</v>
      </c>
      <c r="Y5">
        <v>0</v>
      </c>
      <c r="Z5">
        <v>4</v>
      </c>
      <c r="AA5" t="s">
        <v>2333</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2</v>
      </c>
      <c r="BC5">
        <v>0</v>
      </c>
      <c r="BD5">
        <v>0</v>
      </c>
      <c r="BE5">
        <v>0</v>
      </c>
      <c r="BF5">
        <v>0</v>
      </c>
      <c r="BG5">
        <v>0</v>
      </c>
      <c r="BH5">
        <v>0</v>
      </c>
      <c r="BI5">
        <v>0</v>
      </c>
      <c r="BJ5">
        <v>0</v>
      </c>
      <c r="BK5">
        <v>0</v>
      </c>
      <c r="BL5">
        <v>0</v>
      </c>
      <c r="BM5">
        <v>0</v>
      </c>
      <c r="BN5">
        <v>0</v>
      </c>
      <c r="BO5">
        <v>1</v>
      </c>
      <c r="BP5">
        <v>0</v>
      </c>
      <c r="BQ5">
        <v>0</v>
      </c>
      <c r="BR5">
        <v>1</v>
      </c>
      <c r="BS5">
        <v>2</v>
      </c>
      <c r="BT5">
        <v>0</v>
      </c>
      <c r="BU5">
        <v>0</v>
      </c>
      <c r="BV5">
        <v>0</v>
      </c>
      <c r="BW5">
        <v>1</v>
      </c>
      <c r="BX5">
        <v>0</v>
      </c>
      <c r="BY5">
        <v>0</v>
      </c>
      <c r="BZ5">
        <v>0</v>
      </c>
      <c r="CA5">
        <v>0</v>
      </c>
      <c r="CB5">
        <v>0</v>
      </c>
      <c r="CC5">
        <v>0</v>
      </c>
      <c r="CD5">
        <v>0</v>
      </c>
      <c r="CE5">
        <v>0</v>
      </c>
      <c r="CF5">
        <v>0</v>
      </c>
      <c r="CG5">
        <v>0</v>
      </c>
      <c r="CH5">
        <v>1</v>
      </c>
      <c r="CI5">
        <v>0</v>
      </c>
      <c r="CJ5">
        <v>0</v>
      </c>
      <c r="CK5">
        <v>0</v>
      </c>
      <c r="CL5">
        <v>0</v>
      </c>
      <c r="CM5">
        <v>0</v>
      </c>
    </row>
    <row r="6" spans="1:91" x14ac:dyDescent="0.15">
      <c r="A6" t="s">
        <v>1844</v>
      </c>
      <c r="B6">
        <v>5300</v>
      </c>
      <c r="C6">
        <v>165</v>
      </c>
      <c r="D6">
        <v>2550</v>
      </c>
      <c r="E6" s="409">
        <v>45.7</v>
      </c>
      <c r="F6" s="409">
        <v>1.4</v>
      </c>
      <c r="G6" s="409">
        <v>25.2</v>
      </c>
      <c r="H6" s="409">
        <v>1.2</v>
      </c>
      <c r="I6" s="409">
        <v>3.5502191068358835E-2</v>
      </c>
      <c r="J6" s="409">
        <v>0.6</v>
      </c>
      <c r="K6">
        <v>1</v>
      </c>
      <c r="L6">
        <v>0</v>
      </c>
      <c r="M6">
        <v>0</v>
      </c>
      <c r="N6">
        <v>0</v>
      </c>
      <c r="O6">
        <v>1</v>
      </c>
      <c r="P6">
        <v>0</v>
      </c>
      <c r="Q6">
        <v>1</v>
      </c>
      <c r="R6">
        <v>2</v>
      </c>
      <c r="S6">
        <v>7</v>
      </c>
      <c r="T6">
        <v>50</v>
      </c>
      <c r="U6">
        <v>17</v>
      </c>
      <c r="V6">
        <v>23</v>
      </c>
      <c r="W6">
        <v>0</v>
      </c>
      <c r="X6">
        <v>0</v>
      </c>
      <c r="Y6">
        <v>0</v>
      </c>
      <c r="Z6">
        <v>11</v>
      </c>
      <c r="AA6" t="s">
        <v>2333</v>
      </c>
      <c r="AB6">
        <v>0</v>
      </c>
      <c r="AC6">
        <v>0</v>
      </c>
      <c r="AD6">
        <v>0</v>
      </c>
      <c r="AE6">
        <v>0</v>
      </c>
      <c r="AF6">
        <v>0</v>
      </c>
      <c r="AG6">
        <v>0</v>
      </c>
      <c r="AH6">
        <v>0</v>
      </c>
      <c r="AI6">
        <v>0</v>
      </c>
      <c r="AJ6">
        <v>0</v>
      </c>
      <c r="AK6">
        <v>1</v>
      </c>
      <c r="AL6">
        <v>0</v>
      </c>
      <c r="AM6">
        <v>2</v>
      </c>
      <c r="AN6">
        <v>0</v>
      </c>
      <c r="AO6">
        <v>0</v>
      </c>
      <c r="AP6">
        <v>0</v>
      </c>
      <c r="AQ6">
        <v>1</v>
      </c>
      <c r="AR6">
        <v>0</v>
      </c>
      <c r="AS6">
        <v>0</v>
      </c>
      <c r="AT6">
        <v>0</v>
      </c>
      <c r="AU6">
        <v>0</v>
      </c>
      <c r="AV6">
        <v>0</v>
      </c>
      <c r="AW6">
        <v>0</v>
      </c>
      <c r="AX6">
        <v>0</v>
      </c>
      <c r="AY6">
        <v>0</v>
      </c>
      <c r="AZ6">
        <v>0</v>
      </c>
      <c r="BA6">
        <v>3</v>
      </c>
      <c r="BB6">
        <v>6</v>
      </c>
      <c r="BC6">
        <v>0</v>
      </c>
      <c r="BD6">
        <v>0</v>
      </c>
      <c r="BE6">
        <v>0</v>
      </c>
      <c r="BF6">
        <v>0</v>
      </c>
      <c r="BG6">
        <v>0</v>
      </c>
      <c r="BH6">
        <v>1</v>
      </c>
      <c r="BI6">
        <v>0</v>
      </c>
      <c r="BJ6">
        <v>0</v>
      </c>
      <c r="BK6">
        <v>0</v>
      </c>
      <c r="BL6">
        <v>0</v>
      </c>
      <c r="BM6">
        <v>0</v>
      </c>
      <c r="BN6">
        <v>0</v>
      </c>
      <c r="BO6">
        <v>0</v>
      </c>
      <c r="BP6">
        <v>0</v>
      </c>
      <c r="BQ6">
        <v>0</v>
      </c>
      <c r="BR6">
        <v>0</v>
      </c>
      <c r="BS6">
        <v>4</v>
      </c>
      <c r="BT6">
        <v>0</v>
      </c>
      <c r="BU6">
        <v>0</v>
      </c>
      <c r="BV6">
        <v>0</v>
      </c>
      <c r="BW6">
        <v>3</v>
      </c>
      <c r="BX6">
        <v>0</v>
      </c>
      <c r="BY6">
        <v>0</v>
      </c>
      <c r="BZ6">
        <v>0</v>
      </c>
      <c r="CA6">
        <v>0</v>
      </c>
      <c r="CB6">
        <v>0</v>
      </c>
      <c r="CC6">
        <v>0</v>
      </c>
      <c r="CD6">
        <v>0</v>
      </c>
      <c r="CE6">
        <v>0</v>
      </c>
      <c r="CF6">
        <v>0</v>
      </c>
      <c r="CG6">
        <v>4</v>
      </c>
      <c r="CH6">
        <v>5</v>
      </c>
      <c r="CI6">
        <v>0</v>
      </c>
      <c r="CJ6">
        <v>0</v>
      </c>
      <c r="CK6">
        <v>0</v>
      </c>
      <c r="CL6">
        <v>0</v>
      </c>
      <c r="CM6">
        <v>0</v>
      </c>
    </row>
    <row r="7" spans="1:91" x14ac:dyDescent="0.15">
      <c r="A7" t="s">
        <v>1886</v>
      </c>
      <c r="B7">
        <v>12994.9</v>
      </c>
      <c r="C7">
        <v>452.2</v>
      </c>
      <c r="D7">
        <v>2154.6949999999997</v>
      </c>
      <c r="E7" s="409">
        <v>67.599999999999994</v>
      </c>
      <c r="F7" s="409">
        <v>1.7</v>
      </c>
      <c r="G7" s="409">
        <v>27.2</v>
      </c>
      <c r="H7" s="409">
        <v>2.2999999999999998</v>
      </c>
      <c r="I7" s="409">
        <v>0.1</v>
      </c>
      <c r="J7" s="409">
        <v>0.9</v>
      </c>
      <c r="K7">
        <v>0</v>
      </c>
      <c r="L7">
        <v>4</v>
      </c>
      <c r="M7">
        <v>0</v>
      </c>
      <c r="N7">
        <v>7</v>
      </c>
      <c r="O7">
        <v>22</v>
      </c>
      <c r="P7">
        <v>0</v>
      </c>
      <c r="Q7">
        <v>2</v>
      </c>
      <c r="R7">
        <v>3</v>
      </c>
      <c r="S7">
        <v>6</v>
      </c>
      <c r="T7">
        <v>18</v>
      </c>
      <c r="U7">
        <v>15</v>
      </c>
      <c r="V7">
        <v>13</v>
      </c>
      <c r="W7">
        <v>0</v>
      </c>
      <c r="X7">
        <v>0</v>
      </c>
      <c r="Y7">
        <v>0</v>
      </c>
      <c r="Z7">
        <v>3</v>
      </c>
      <c r="AA7" t="s">
        <v>2333</v>
      </c>
      <c r="AB7">
        <v>0</v>
      </c>
      <c r="AC7">
        <v>0</v>
      </c>
      <c r="AD7">
        <v>0</v>
      </c>
      <c r="AE7">
        <v>1</v>
      </c>
      <c r="AF7">
        <v>0</v>
      </c>
      <c r="AG7">
        <v>0</v>
      </c>
      <c r="AH7">
        <v>1</v>
      </c>
      <c r="AI7">
        <v>0</v>
      </c>
      <c r="AJ7">
        <v>2</v>
      </c>
      <c r="AK7">
        <v>0</v>
      </c>
      <c r="AL7">
        <v>0</v>
      </c>
      <c r="AM7">
        <v>4</v>
      </c>
      <c r="AN7">
        <v>0</v>
      </c>
      <c r="AO7">
        <v>0</v>
      </c>
      <c r="AP7">
        <v>0</v>
      </c>
      <c r="AQ7">
        <v>2</v>
      </c>
      <c r="AR7">
        <v>0</v>
      </c>
      <c r="AS7">
        <v>0</v>
      </c>
      <c r="AT7">
        <v>0</v>
      </c>
      <c r="AU7">
        <v>0</v>
      </c>
      <c r="AV7">
        <v>1</v>
      </c>
      <c r="AW7">
        <v>0</v>
      </c>
      <c r="AX7">
        <v>1</v>
      </c>
      <c r="AY7">
        <v>0</v>
      </c>
      <c r="AZ7">
        <v>0</v>
      </c>
      <c r="BA7">
        <v>0</v>
      </c>
      <c r="BB7">
        <v>4</v>
      </c>
      <c r="BC7">
        <v>0</v>
      </c>
      <c r="BD7">
        <v>0</v>
      </c>
      <c r="BE7">
        <v>0</v>
      </c>
      <c r="BF7">
        <v>0</v>
      </c>
      <c r="BG7">
        <v>0</v>
      </c>
      <c r="BH7">
        <v>0</v>
      </c>
      <c r="BI7">
        <v>0</v>
      </c>
      <c r="BJ7">
        <v>0</v>
      </c>
      <c r="BK7">
        <v>1</v>
      </c>
      <c r="BL7">
        <v>0</v>
      </c>
      <c r="BM7">
        <v>0</v>
      </c>
      <c r="BN7">
        <v>0</v>
      </c>
      <c r="BO7">
        <v>0</v>
      </c>
      <c r="BP7">
        <v>1</v>
      </c>
      <c r="BQ7">
        <v>1</v>
      </c>
      <c r="BR7">
        <v>0</v>
      </c>
      <c r="BS7">
        <v>1</v>
      </c>
      <c r="BT7">
        <v>0</v>
      </c>
      <c r="BU7">
        <v>0</v>
      </c>
      <c r="BV7">
        <v>0</v>
      </c>
      <c r="BW7">
        <v>0</v>
      </c>
      <c r="BX7">
        <v>0</v>
      </c>
      <c r="BY7">
        <v>2</v>
      </c>
      <c r="BZ7">
        <v>0</v>
      </c>
      <c r="CA7">
        <v>0</v>
      </c>
      <c r="CB7">
        <v>3</v>
      </c>
      <c r="CC7">
        <v>1</v>
      </c>
      <c r="CD7">
        <v>0</v>
      </c>
      <c r="CE7">
        <v>0</v>
      </c>
      <c r="CF7">
        <v>0</v>
      </c>
      <c r="CG7">
        <v>0</v>
      </c>
      <c r="CH7">
        <v>2</v>
      </c>
      <c r="CI7">
        <v>0</v>
      </c>
      <c r="CJ7">
        <v>0</v>
      </c>
      <c r="CK7">
        <v>0</v>
      </c>
      <c r="CL7">
        <v>0</v>
      </c>
      <c r="CM7">
        <v>0</v>
      </c>
    </row>
    <row r="8" spans="1:91" x14ac:dyDescent="0.15">
      <c r="A8" t="s">
        <v>2361</v>
      </c>
      <c r="B8">
        <v>189</v>
      </c>
      <c r="C8">
        <v>3.6</v>
      </c>
      <c r="D8">
        <v>366</v>
      </c>
      <c r="E8" s="409">
        <v>5</v>
      </c>
      <c r="F8" s="409">
        <v>0.1</v>
      </c>
      <c r="G8" s="409">
        <v>11.5</v>
      </c>
      <c r="H8" s="409">
        <v>0.3</v>
      </c>
      <c r="I8" s="409">
        <v>5.8465688358399701E-3</v>
      </c>
      <c r="J8" s="409">
        <v>0.6</v>
      </c>
      <c r="K8">
        <v>0</v>
      </c>
      <c r="L8">
        <v>0</v>
      </c>
      <c r="M8">
        <v>0</v>
      </c>
      <c r="N8">
        <v>0</v>
      </c>
      <c r="O8">
        <v>0</v>
      </c>
      <c r="P8">
        <v>0</v>
      </c>
      <c r="Q8">
        <v>0</v>
      </c>
      <c r="R8">
        <v>0</v>
      </c>
      <c r="S8">
        <v>0</v>
      </c>
      <c r="T8">
        <v>31</v>
      </c>
      <c r="U8">
        <v>4</v>
      </c>
      <c r="V8">
        <v>0</v>
      </c>
      <c r="W8">
        <v>0</v>
      </c>
      <c r="X8">
        <v>0</v>
      </c>
      <c r="Y8">
        <v>0</v>
      </c>
      <c r="Z8">
        <v>0</v>
      </c>
      <c r="AA8" t="s">
        <v>2333</v>
      </c>
      <c r="AB8">
        <v>0</v>
      </c>
      <c r="AC8">
        <v>0</v>
      </c>
      <c r="AD8">
        <v>0</v>
      </c>
      <c r="AE8">
        <v>0</v>
      </c>
      <c r="AF8">
        <v>0</v>
      </c>
      <c r="AG8">
        <v>0</v>
      </c>
      <c r="AH8">
        <v>0</v>
      </c>
      <c r="AI8">
        <v>0</v>
      </c>
      <c r="AJ8">
        <v>0</v>
      </c>
      <c r="AK8">
        <v>1</v>
      </c>
      <c r="AL8">
        <v>0</v>
      </c>
      <c r="AM8">
        <v>0</v>
      </c>
      <c r="AN8">
        <v>0</v>
      </c>
      <c r="AO8">
        <v>0</v>
      </c>
      <c r="AP8">
        <v>0</v>
      </c>
      <c r="AQ8">
        <v>0</v>
      </c>
      <c r="AR8">
        <v>0</v>
      </c>
      <c r="AS8">
        <v>0</v>
      </c>
      <c r="AT8">
        <v>0</v>
      </c>
      <c r="AU8">
        <v>0</v>
      </c>
      <c r="AV8">
        <v>0</v>
      </c>
      <c r="AW8">
        <v>0</v>
      </c>
      <c r="AX8">
        <v>0</v>
      </c>
      <c r="AY8">
        <v>0</v>
      </c>
      <c r="AZ8">
        <v>0</v>
      </c>
      <c r="BA8">
        <v>0</v>
      </c>
      <c r="BB8">
        <v>1</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2</v>
      </c>
      <c r="CH8">
        <v>3</v>
      </c>
      <c r="CI8">
        <v>0</v>
      </c>
      <c r="CJ8">
        <v>0</v>
      </c>
      <c r="CK8">
        <v>0</v>
      </c>
      <c r="CL8">
        <v>0</v>
      </c>
      <c r="CM8">
        <v>0</v>
      </c>
    </row>
    <row r="9" spans="1:91" x14ac:dyDescent="0.15">
      <c r="A9" t="s">
        <v>2107</v>
      </c>
      <c r="B9">
        <v>3300</v>
      </c>
      <c r="C9">
        <v>70</v>
      </c>
      <c r="D9">
        <v>3000</v>
      </c>
      <c r="E9" s="409">
        <v>29.7</v>
      </c>
      <c r="F9" s="409">
        <v>0.7</v>
      </c>
      <c r="G9" s="409">
        <v>36.799999999999997</v>
      </c>
      <c r="H9" s="409">
        <v>0.9</v>
      </c>
      <c r="I9" s="409">
        <v>2.176707256771997E-2</v>
      </c>
      <c r="J9" s="409">
        <v>1.1000000000000001</v>
      </c>
      <c r="K9">
        <v>0</v>
      </c>
      <c r="L9">
        <v>2</v>
      </c>
      <c r="M9">
        <v>0</v>
      </c>
      <c r="N9">
        <v>2</v>
      </c>
      <c r="O9">
        <v>0</v>
      </c>
      <c r="P9">
        <v>0</v>
      </c>
      <c r="Q9">
        <v>7</v>
      </c>
      <c r="R9">
        <v>2</v>
      </c>
      <c r="S9">
        <v>8</v>
      </c>
      <c r="T9">
        <v>44</v>
      </c>
      <c r="U9">
        <v>17</v>
      </c>
      <c r="V9">
        <v>1</v>
      </c>
      <c r="W9">
        <v>0</v>
      </c>
      <c r="X9">
        <v>0</v>
      </c>
      <c r="Y9">
        <v>0</v>
      </c>
      <c r="Z9">
        <v>0</v>
      </c>
      <c r="AA9" t="s">
        <v>2333</v>
      </c>
      <c r="AB9">
        <v>0</v>
      </c>
      <c r="AC9">
        <v>0</v>
      </c>
      <c r="AD9">
        <v>0</v>
      </c>
      <c r="AE9">
        <v>0</v>
      </c>
      <c r="AF9">
        <v>0</v>
      </c>
      <c r="AG9">
        <v>0</v>
      </c>
      <c r="AH9">
        <v>2</v>
      </c>
      <c r="AI9">
        <v>1</v>
      </c>
      <c r="AJ9">
        <v>4</v>
      </c>
      <c r="AK9">
        <v>2</v>
      </c>
      <c r="AL9">
        <v>0</v>
      </c>
      <c r="AM9">
        <v>0</v>
      </c>
      <c r="AN9">
        <v>0</v>
      </c>
      <c r="AO9">
        <v>0</v>
      </c>
      <c r="AP9">
        <v>0</v>
      </c>
      <c r="AQ9">
        <v>0</v>
      </c>
      <c r="AR9">
        <v>0</v>
      </c>
      <c r="AS9">
        <v>0</v>
      </c>
      <c r="AT9">
        <v>0</v>
      </c>
      <c r="AU9">
        <v>0</v>
      </c>
      <c r="AV9">
        <v>0</v>
      </c>
      <c r="AW9">
        <v>0</v>
      </c>
      <c r="AX9">
        <v>0</v>
      </c>
      <c r="AY9">
        <v>0</v>
      </c>
      <c r="AZ9">
        <v>0</v>
      </c>
      <c r="BA9">
        <v>0</v>
      </c>
      <c r="BB9">
        <v>6</v>
      </c>
      <c r="BC9">
        <v>0</v>
      </c>
      <c r="BD9">
        <v>0</v>
      </c>
      <c r="BE9">
        <v>0</v>
      </c>
      <c r="BF9">
        <v>0</v>
      </c>
      <c r="BG9">
        <v>0</v>
      </c>
      <c r="BH9">
        <v>0</v>
      </c>
      <c r="BI9">
        <v>0</v>
      </c>
      <c r="BJ9">
        <v>0</v>
      </c>
      <c r="BK9">
        <v>0</v>
      </c>
      <c r="BL9">
        <v>0</v>
      </c>
      <c r="BM9">
        <v>0</v>
      </c>
      <c r="BN9">
        <v>2</v>
      </c>
      <c r="BO9">
        <v>0</v>
      </c>
      <c r="BP9">
        <v>1</v>
      </c>
      <c r="BQ9">
        <v>6</v>
      </c>
      <c r="BR9">
        <v>0</v>
      </c>
      <c r="BS9">
        <v>0</v>
      </c>
      <c r="BT9">
        <v>0</v>
      </c>
      <c r="BU9">
        <v>0</v>
      </c>
      <c r="BV9">
        <v>0</v>
      </c>
      <c r="BW9">
        <v>0</v>
      </c>
      <c r="BX9">
        <v>0</v>
      </c>
      <c r="BY9">
        <v>0</v>
      </c>
      <c r="BZ9">
        <v>0</v>
      </c>
      <c r="CA9">
        <v>0</v>
      </c>
      <c r="CB9">
        <v>0</v>
      </c>
      <c r="CC9">
        <v>0</v>
      </c>
      <c r="CD9">
        <v>0</v>
      </c>
      <c r="CE9">
        <v>0</v>
      </c>
      <c r="CF9">
        <v>0</v>
      </c>
      <c r="CG9">
        <v>0</v>
      </c>
      <c r="CH9">
        <v>9</v>
      </c>
      <c r="CI9">
        <v>0</v>
      </c>
      <c r="CJ9">
        <v>0</v>
      </c>
      <c r="CK9">
        <v>0</v>
      </c>
      <c r="CL9">
        <v>0</v>
      </c>
      <c r="CM9">
        <v>0</v>
      </c>
    </row>
    <row r="10" spans="1:91" x14ac:dyDescent="0.15">
      <c r="A10" t="s">
        <v>2513</v>
      </c>
      <c r="B10">
        <v>3380</v>
      </c>
      <c r="C10">
        <v>88</v>
      </c>
      <c r="D10">
        <v>1250</v>
      </c>
      <c r="K10">
        <v>0</v>
      </c>
      <c r="L10">
        <v>0</v>
      </c>
      <c r="M10">
        <v>0</v>
      </c>
      <c r="N10">
        <v>0</v>
      </c>
      <c r="O10">
        <v>1</v>
      </c>
      <c r="P10">
        <v>0</v>
      </c>
      <c r="Q10">
        <v>1</v>
      </c>
      <c r="R10">
        <v>2</v>
      </c>
      <c r="S10">
        <v>7</v>
      </c>
      <c r="T10">
        <v>8</v>
      </c>
      <c r="U10">
        <v>5</v>
      </c>
      <c r="V10">
        <v>8</v>
      </c>
      <c r="W10">
        <v>0</v>
      </c>
      <c r="X10">
        <v>0</v>
      </c>
      <c r="Y10">
        <v>0</v>
      </c>
      <c r="Z10">
        <v>2</v>
      </c>
      <c r="AA10" t="s">
        <v>2333</v>
      </c>
    </row>
    <row r="11" spans="1:91" x14ac:dyDescent="0.15">
      <c r="A11" t="s">
        <v>1806</v>
      </c>
      <c r="B11">
        <v>385</v>
      </c>
      <c r="C11">
        <v>10</v>
      </c>
      <c r="D11">
        <v>600</v>
      </c>
      <c r="E11" s="409">
        <v>14.6</v>
      </c>
      <c r="F11" s="409">
        <v>0.5</v>
      </c>
      <c r="G11" s="409">
        <v>14.9</v>
      </c>
      <c r="H11" s="409">
        <v>0.5</v>
      </c>
      <c r="I11" s="409">
        <v>1.6407254008345837E-2</v>
      </c>
      <c r="J11" s="409">
        <v>0.5</v>
      </c>
      <c r="K11">
        <v>0</v>
      </c>
      <c r="L11">
        <v>10</v>
      </c>
      <c r="M11">
        <v>0</v>
      </c>
      <c r="N11">
        <v>1</v>
      </c>
      <c r="O11">
        <v>18</v>
      </c>
      <c r="P11">
        <v>0</v>
      </c>
      <c r="Q11">
        <v>6</v>
      </c>
      <c r="R11">
        <v>0</v>
      </c>
      <c r="S11">
        <v>7</v>
      </c>
      <c r="T11">
        <v>9</v>
      </c>
      <c r="U11">
        <v>1</v>
      </c>
      <c r="V11">
        <v>4</v>
      </c>
      <c r="W11">
        <v>0</v>
      </c>
      <c r="X11">
        <v>0</v>
      </c>
      <c r="Y11">
        <v>0</v>
      </c>
      <c r="Z11">
        <v>1</v>
      </c>
      <c r="AA11" t="s">
        <v>2333</v>
      </c>
      <c r="AB11">
        <v>0</v>
      </c>
      <c r="AC11">
        <v>1</v>
      </c>
      <c r="AD11">
        <v>0</v>
      </c>
      <c r="AE11">
        <v>0</v>
      </c>
      <c r="AF11">
        <v>0</v>
      </c>
      <c r="AG11">
        <v>0</v>
      </c>
      <c r="AH11">
        <v>2</v>
      </c>
      <c r="AI11">
        <v>0</v>
      </c>
      <c r="AJ11">
        <v>0</v>
      </c>
      <c r="AK11">
        <v>0</v>
      </c>
      <c r="AL11">
        <v>0</v>
      </c>
      <c r="AM11">
        <v>0</v>
      </c>
      <c r="AN11">
        <v>0</v>
      </c>
      <c r="AO11">
        <v>0</v>
      </c>
      <c r="AP11">
        <v>0</v>
      </c>
      <c r="AQ11">
        <v>0</v>
      </c>
      <c r="AR11">
        <v>0</v>
      </c>
      <c r="AS11">
        <v>1</v>
      </c>
      <c r="AT11">
        <v>0</v>
      </c>
      <c r="AU11">
        <v>2</v>
      </c>
      <c r="AV11">
        <v>0</v>
      </c>
      <c r="AW11">
        <v>0</v>
      </c>
      <c r="AX11">
        <v>0</v>
      </c>
      <c r="AY11">
        <v>0</v>
      </c>
      <c r="AZ11">
        <v>0</v>
      </c>
      <c r="BA11">
        <v>0</v>
      </c>
      <c r="BB11">
        <v>0</v>
      </c>
      <c r="BC11">
        <v>0</v>
      </c>
      <c r="BD11">
        <v>0</v>
      </c>
      <c r="BE11">
        <v>0</v>
      </c>
      <c r="BF11">
        <v>0</v>
      </c>
      <c r="BG11">
        <v>0</v>
      </c>
      <c r="BH11">
        <v>0</v>
      </c>
      <c r="BI11">
        <v>1</v>
      </c>
      <c r="BJ11">
        <v>0</v>
      </c>
      <c r="BK11">
        <v>0</v>
      </c>
      <c r="BL11">
        <v>0</v>
      </c>
      <c r="BM11">
        <v>0</v>
      </c>
      <c r="BN11">
        <v>1</v>
      </c>
      <c r="BO11">
        <v>0</v>
      </c>
      <c r="BP11">
        <v>0</v>
      </c>
      <c r="BQ11">
        <v>0</v>
      </c>
      <c r="BR11">
        <v>0</v>
      </c>
      <c r="BS11">
        <v>0</v>
      </c>
      <c r="BT11">
        <v>0</v>
      </c>
      <c r="BU11">
        <v>0</v>
      </c>
      <c r="BV11">
        <v>0</v>
      </c>
      <c r="BW11">
        <v>0</v>
      </c>
      <c r="BX11">
        <v>0</v>
      </c>
      <c r="BY11">
        <v>2</v>
      </c>
      <c r="BZ11">
        <v>0</v>
      </c>
      <c r="CA11">
        <v>0</v>
      </c>
      <c r="CB11">
        <v>0</v>
      </c>
      <c r="CC11">
        <v>0</v>
      </c>
      <c r="CD11">
        <v>0</v>
      </c>
      <c r="CE11">
        <v>0</v>
      </c>
      <c r="CF11">
        <v>0</v>
      </c>
      <c r="CG11">
        <v>0</v>
      </c>
      <c r="CH11">
        <v>2</v>
      </c>
      <c r="CI11">
        <v>0</v>
      </c>
      <c r="CJ11">
        <v>0</v>
      </c>
      <c r="CK11">
        <v>0</v>
      </c>
      <c r="CL11">
        <v>0</v>
      </c>
      <c r="CM11">
        <v>0</v>
      </c>
    </row>
    <row r="12" spans="1:91" x14ac:dyDescent="0.15">
      <c r="A12" t="s">
        <v>2154</v>
      </c>
      <c r="B12">
        <v>3050</v>
      </c>
      <c r="C12">
        <v>66.5</v>
      </c>
      <c r="D12">
        <v>980</v>
      </c>
      <c r="E12" s="409">
        <v>80.3</v>
      </c>
      <c r="F12" s="409">
        <v>1.9</v>
      </c>
      <c r="G12" s="409">
        <v>26.7</v>
      </c>
      <c r="H12" s="409">
        <v>2</v>
      </c>
      <c r="I12" s="409">
        <v>4.5573442881974582E-2</v>
      </c>
      <c r="J12" s="409">
        <v>0.7</v>
      </c>
      <c r="K12">
        <v>0</v>
      </c>
      <c r="L12">
        <v>0</v>
      </c>
      <c r="M12">
        <v>0</v>
      </c>
      <c r="N12">
        <v>1</v>
      </c>
      <c r="O12">
        <v>1</v>
      </c>
      <c r="P12">
        <v>0</v>
      </c>
      <c r="Q12">
        <v>0</v>
      </c>
      <c r="R12">
        <v>0</v>
      </c>
      <c r="S12">
        <v>10</v>
      </c>
      <c r="T12">
        <v>18</v>
      </c>
      <c r="U12">
        <v>8</v>
      </c>
      <c r="V12">
        <v>8</v>
      </c>
      <c r="W12">
        <v>0</v>
      </c>
      <c r="X12">
        <v>0</v>
      </c>
      <c r="Y12">
        <v>0</v>
      </c>
      <c r="Z12">
        <v>0</v>
      </c>
      <c r="AA12" t="s">
        <v>2333</v>
      </c>
      <c r="AB12">
        <v>0</v>
      </c>
      <c r="AC12">
        <v>0</v>
      </c>
      <c r="AD12">
        <v>0</v>
      </c>
      <c r="AE12">
        <v>0</v>
      </c>
      <c r="AF12">
        <v>0</v>
      </c>
      <c r="AG12">
        <v>0</v>
      </c>
      <c r="AH12">
        <v>0</v>
      </c>
      <c r="AI12">
        <v>0</v>
      </c>
      <c r="AJ12">
        <v>2</v>
      </c>
      <c r="AK12">
        <v>0</v>
      </c>
      <c r="AL12">
        <v>0</v>
      </c>
      <c r="AM12">
        <v>1</v>
      </c>
      <c r="AN12">
        <v>0</v>
      </c>
      <c r="AO12">
        <v>0</v>
      </c>
      <c r="AP12">
        <v>0</v>
      </c>
      <c r="AQ12">
        <v>0</v>
      </c>
      <c r="AR12">
        <v>0</v>
      </c>
      <c r="AS12">
        <v>0</v>
      </c>
      <c r="AT12">
        <v>0</v>
      </c>
      <c r="AU12">
        <v>0</v>
      </c>
      <c r="AV12">
        <v>0</v>
      </c>
      <c r="AW12">
        <v>0</v>
      </c>
      <c r="AX12">
        <v>0</v>
      </c>
      <c r="AY12">
        <v>0</v>
      </c>
      <c r="AZ12">
        <v>0</v>
      </c>
      <c r="BA12">
        <v>0</v>
      </c>
      <c r="BB12">
        <v>1</v>
      </c>
      <c r="BC12">
        <v>1</v>
      </c>
      <c r="BD12">
        <v>0</v>
      </c>
      <c r="BE12">
        <v>0</v>
      </c>
      <c r="BF12">
        <v>0</v>
      </c>
      <c r="BG12">
        <v>0</v>
      </c>
      <c r="BH12">
        <v>0</v>
      </c>
      <c r="BI12">
        <v>0</v>
      </c>
      <c r="BJ12">
        <v>0</v>
      </c>
      <c r="BK12">
        <v>1</v>
      </c>
      <c r="BL12">
        <v>0</v>
      </c>
      <c r="BM12">
        <v>0</v>
      </c>
      <c r="BN12">
        <v>0</v>
      </c>
      <c r="BO12">
        <v>0</v>
      </c>
      <c r="BP12">
        <v>0</v>
      </c>
      <c r="BQ12">
        <v>1</v>
      </c>
      <c r="BR12">
        <v>0</v>
      </c>
      <c r="BS12">
        <v>0</v>
      </c>
      <c r="BT12">
        <v>0</v>
      </c>
      <c r="BU12">
        <v>0</v>
      </c>
      <c r="BV12">
        <v>0</v>
      </c>
      <c r="BW12">
        <v>0</v>
      </c>
      <c r="BX12">
        <v>0</v>
      </c>
      <c r="BY12">
        <v>0</v>
      </c>
      <c r="BZ12">
        <v>0</v>
      </c>
      <c r="CA12">
        <v>0</v>
      </c>
      <c r="CB12">
        <v>1</v>
      </c>
      <c r="CC12">
        <v>0</v>
      </c>
      <c r="CD12">
        <v>0</v>
      </c>
      <c r="CE12">
        <v>0</v>
      </c>
      <c r="CF12">
        <v>0</v>
      </c>
      <c r="CG12">
        <v>0</v>
      </c>
      <c r="CH12">
        <v>3</v>
      </c>
      <c r="CI12">
        <v>0</v>
      </c>
      <c r="CJ12">
        <v>0</v>
      </c>
      <c r="CK12">
        <v>0</v>
      </c>
      <c r="CL12">
        <v>0</v>
      </c>
      <c r="CM12">
        <v>0</v>
      </c>
    </row>
    <row r="13" spans="1:91" x14ac:dyDescent="0.15">
      <c r="A13" t="s">
        <v>2393</v>
      </c>
      <c r="B13">
        <v>20000</v>
      </c>
      <c r="C13">
        <v>500</v>
      </c>
      <c r="D13">
        <v>6150</v>
      </c>
      <c r="E13" s="409">
        <v>153.30000000000001</v>
      </c>
      <c r="F13" s="409">
        <v>3.3</v>
      </c>
      <c r="G13" s="409">
        <v>45.2</v>
      </c>
      <c r="H13" s="409">
        <v>2.2999999999999998</v>
      </c>
      <c r="I13" s="409">
        <v>4.9979794383294231E-2</v>
      </c>
      <c r="J13" s="409">
        <v>0.7</v>
      </c>
      <c r="K13">
        <v>9</v>
      </c>
      <c r="L13">
        <v>0</v>
      </c>
      <c r="M13">
        <v>0</v>
      </c>
      <c r="N13">
        <v>1</v>
      </c>
      <c r="O13">
        <v>0</v>
      </c>
      <c r="P13">
        <v>0</v>
      </c>
      <c r="Q13">
        <v>1</v>
      </c>
      <c r="R13">
        <v>0</v>
      </c>
      <c r="S13">
        <v>43</v>
      </c>
      <c r="T13">
        <v>54</v>
      </c>
      <c r="U13">
        <v>28</v>
      </c>
      <c r="V13">
        <v>51</v>
      </c>
      <c r="W13">
        <v>0</v>
      </c>
      <c r="X13">
        <v>0</v>
      </c>
      <c r="Y13">
        <v>0</v>
      </c>
      <c r="Z13">
        <v>14</v>
      </c>
      <c r="AA13" t="s">
        <v>2333</v>
      </c>
      <c r="AB13">
        <v>0</v>
      </c>
      <c r="AC13">
        <v>0</v>
      </c>
      <c r="AD13">
        <v>0</v>
      </c>
      <c r="AE13">
        <v>0</v>
      </c>
      <c r="AF13">
        <v>0</v>
      </c>
      <c r="AG13">
        <v>0</v>
      </c>
      <c r="AH13">
        <v>0</v>
      </c>
      <c r="AI13">
        <v>0</v>
      </c>
      <c r="AJ13">
        <v>0</v>
      </c>
      <c r="AK13">
        <v>0</v>
      </c>
      <c r="AL13">
        <v>1</v>
      </c>
      <c r="AM13">
        <v>0</v>
      </c>
      <c r="AN13">
        <v>0</v>
      </c>
      <c r="AO13">
        <v>0</v>
      </c>
      <c r="AP13">
        <v>0</v>
      </c>
      <c r="AQ13">
        <v>0</v>
      </c>
      <c r="AR13">
        <v>0</v>
      </c>
      <c r="AS13">
        <v>0</v>
      </c>
      <c r="AT13">
        <v>0</v>
      </c>
      <c r="AU13">
        <v>0</v>
      </c>
      <c r="AV13">
        <v>0</v>
      </c>
      <c r="AW13">
        <v>0</v>
      </c>
      <c r="AX13">
        <v>0</v>
      </c>
      <c r="AY13">
        <v>0</v>
      </c>
      <c r="AZ13">
        <v>0</v>
      </c>
      <c r="BA13">
        <v>0</v>
      </c>
      <c r="BB13">
        <v>1</v>
      </c>
      <c r="BC13">
        <v>0</v>
      </c>
      <c r="BD13">
        <v>0</v>
      </c>
      <c r="BE13">
        <v>0</v>
      </c>
      <c r="BF13">
        <v>0</v>
      </c>
      <c r="BG13">
        <v>0</v>
      </c>
      <c r="BH13">
        <v>0</v>
      </c>
      <c r="BI13">
        <v>0</v>
      </c>
      <c r="BJ13">
        <v>0</v>
      </c>
      <c r="BK13">
        <v>1</v>
      </c>
      <c r="BL13">
        <v>0</v>
      </c>
      <c r="BM13">
        <v>0</v>
      </c>
      <c r="BN13">
        <v>0</v>
      </c>
      <c r="BO13">
        <v>0</v>
      </c>
      <c r="BP13">
        <v>3</v>
      </c>
      <c r="BQ13">
        <v>10</v>
      </c>
      <c r="BR13">
        <v>1</v>
      </c>
      <c r="BS13">
        <v>16</v>
      </c>
      <c r="BT13">
        <v>0</v>
      </c>
      <c r="BU13">
        <v>0</v>
      </c>
      <c r="BV13">
        <v>0</v>
      </c>
      <c r="BW13">
        <v>4</v>
      </c>
      <c r="BX13">
        <v>0</v>
      </c>
      <c r="BY13">
        <v>0</v>
      </c>
      <c r="BZ13">
        <v>0</v>
      </c>
      <c r="CA13">
        <v>0</v>
      </c>
      <c r="CB13">
        <v>0</v>
      </c>
      <c r="CC13">
        <v>0</v>
      </c>
      <c r="CD13">
        <v>0</v>
      </c>
      <c r="CE13">
        <v>0</v>
      </c>
      <c r="CF13">
        <v>2</v>
      </c>
      <c r="CG13">
        <v>6</v>
      </c>
      <c r="CH13">
        <v>7</v>
      </c>
      <c r="CI13">
        <v>0</v>
      </c>
      <c r="CJ13">
        <v>0</v>
      </c>
      <c r="CK13">
        <v>0</v>
      </c>
      <c r="CL13">
        <v>0</v>
      </c>
      <c r="CM13">
        <v>0</v>
      </c>
    </row>
    <row r="14" spans="1:91" x14ac:dyDescent="0.15">
      <c r="A14" t="s">
        <v>1976</v>
      </c>
      <c r="B14">
        <v>3000</v>
      </c>
      <c r="C14">
        <v>100</v>
      </c>
      <c r="D14">
        <v>2000</v>
      </c>
      <c r="E14" s="409">
        <v>53.8</v>
      </c>
      <c r="F14" s="409">
        <v>1.8</v>
      </c>
      <c r="G14" s="409">
        <v>50.8</v>
      </c>
      <c r="H14" s="409">
        <v>0.7</v>
      </c>
      <c r="I14" s="409">
        <v>2.429213465736987E-2</v>
      </c>
      <c r="J14" s="409">
        <v>0.7</v>
      </c>
      <c r="K14">
        <v>0</v>
      </c>
      <c r="L14">
        <v>5</v>
      </c>
      <c r="M14">
        <v>0</v>
      </c>
      <c r="N14">
        <v>0</v>
      </c>
      <c r="O14">
        <v>1</v>
      </c>
      <c r="P14">
        <v>0</v>
      </c>
      <c r="Q14">
        <v>0</v>
      </c>
      <c r="R14">
        <v>1</v>
      </c>
      <c r="S14">
        <v>2</v>
      </c>
      <c r="T14">
        <v>23</v>
      </c>
      <c r="U14">
        <v>4</v>
      </c>
      <c r="V14">
        <v>5</v>
      </c>
      <c r="W14">
        <v>0</v>
      </c>
      <c r="X14">
        <v>0</v>
      </c>
      <c r="Y14">
        <v>0</v>
      </c>
      <c r="Z14">
        <v>2</v>
      </c>
      <c r="AA14" t="s">
        <v>2333</v>
      </c>
      <c r="AB14">
        <v>0</v>
      </c>
      <c r="AC14">
        <v>0</v>
      </c>
      <c r="AD14">
        <v>0</v>
      </c>
      <c r="AE14">
        <v>0</v>
      </c>
      <c r="AF14">
        <v>0</v>
      </c>
      <c r="AG14">
        <v>0</v>
      </c>
      <c r="AH14">
        <v>0</v>
      </c>
      <c r="AI14">
        <v>0</v>
      </c>
      <c r="AJ14">
        <v>1</v>
      </c>
      <c r="AK14">
        <v>1</v>
      </c>
      <c r="AL14">
        <v>0</v>
      </c>
      <c r="AM14">
        <v>1</v>
      </c>
      <c r="AN14">
        <v>0</v>
      </c>
      <c r="AO14">
        <v>0</v>
      </c>
      <c r="AP14">
        <v>0</v>
      </c>
      <c r="AQ14">
        <v>1</v>
      </c>
      <c r="AR14">
        <v>0</v>
      </c>
      <c r="AS14">
        <v>0</v>
      </c>
      <c r="AT14">
        <v>0</v>
      </c>
      <c r="AU14">
        <v>0</v>
      </c>
      <c r="AV14">
        <v>0</v>
      </c>
      <c r="AW14">
        <v>0</v>
      </c>
      <c r="AX14">
        <v>0</v>
      </c>
      <c r="AY14">
        <v>0</v>
      </c>
      <c r="AZ14">
        <v>1</v>
      </c>
      <c r="BA14">
        <v>0</v>
      </c>
      <c r="BB14">
        <v>2</v>
      </c>
      <c r="BC14">
        <v>0</v>
      </c>
      <c r="BD14">
        <v>0</v>
      </c>
      <c r="BE14">
        <v>0</v>
      </c>
      <c r="BF14">
        <v>0</v>
      </c>
      <c r="BG14">
        <v>0</v>
      </c>
      <c r="BH14">
        <v>0</v>
      </c>
      <c r="BI14">
        <v>0</v>
      </c>
      <c r="BJ14">
        <v>0</v>
      </c>
      <c r="BK14">
        <v>0</v>
      </c>
      <c r="BL14">
        <v>0</v>
      </c>
      <c r="BM14">
        <v>0</v>
      </c>
      <c r="BN14">
        <v>0</v>
      </c>
      <c r="BO14">
        <v>1</v>
      </c>
      <c r="BP14">
        <v>1</v>
      </c>
      <c r="BQ14">
        <v>2</v>
      </c>
      <c r="BR14">
        <v>0</v>
      </c>
      <c r="BS14">
        <v>2</v>
      </c>
      <c r="BT14">
        <v>0</v>
      </c>
      <c r="BU14">
        <v>0</v>
      </c>
      <c r="BV14">
        <v>0</v>
      </c>
      <c r="BW14">
        <v>1</v>
      </c>
      <c r="BX14">
        <v>0</v>
      </c>
      <c r="BY14">
        <v>0</v>
      </c>
      <c r="BZ14">
        <v>0</v>
      </c>
      <c r="CA14">
        <v>0</v>
      </c>
      <c r="CB14">
        <v>0</v>
      </c>
      <c r="CC14">
        <v>0</v>
      </c>
      <c r="CD14">
        <v>0</v>
      </c>
      <c r="CE14">
        <v>0</v>
      </c>
      <c r="CF14">
        <v>0</v>
      </c>
      <c r="CG14">
        <v>0</v>
      </c>
      <c r="CH14">
        <v>5</v>
      </c>
      <c r="CI14">
        <v>0</v>
      </c>
      <c r="CJ14">
        <v>0</v>
      </c>
      <c r="CK14">
        <v>0</v>
      </c>
      <c r="CL14">
        <v>0</v>
      </c>
      <c r="CM14">
        <v>0</v>
      </c>
    </row>
    <row r="15" spans="1:91" x14ac:dyDescent="0.15">
      <c r="A15" t="s">
        <v>1850</v>
      </c>
      <c r="B15">
        <v>3000</v>
      </c>
      <c r="C15">
        <v>80</v>
      </c>
      <c r="D15">
        <v>2000</v>
      </c>
      <c r="E15" s="409">
        <v>30.7</v>
      </c>
      <c r="F15" s="409">
        <v>0.7</v>
      </c>
      <c r="G15" s="409">
        <v>19.2</v>
      </c>
      <c r="H15" s="409">
        <v>0.8</v>
      </c>
      <c r="I15" s="409">
        <v>1.8923954249001746E-2</v>
      </c>
      <c r="J15" s="409">
        <v>0.5</v>
      </c>
      <c r="K15">
        <v>0</v>
      </c>
      <c r="L15">
        <v>0</v>
      </c>
      <c r="M15">
        <v>0</v>
      </c>
      <c r="N15">
        <v>0</v>
      </c>
      <c r="O15">
        <v>0</v>
      </c>
      <c r="P15">
        <v>0</v>
      </c>
      <c r="Q15">
        <v>0</v>
      </c>
      <c r="R15">
        <v>2</v>
      </c>
      <c r="S15">
        <v>24</v>
      </c>
      <c r="T15">
        <v>64</v>
      </c>
      <c r="U15">
        <v>24</v>
      </c>
      <c r="V15">
        <v>7</v>
      </c>
      <c r="W15">
        <v>0</v>
      </c>
      <c r="X15">
        <v>0</v>
      </c>
      <c r="Y15">
        <v>0</v>
      </c>
      <c r="Z15">
        <v>2</v>
      </c>
      <c r="AA15" t="s">
        <v>2333</v>
      </c>
      <c r="AB15">
        <v>0</v>
      </c>
      <c r="AC15">
        <v>0</v>
      </c>
      <c r="AD15">
        <v>0</v>
      </c>
      <c r="AE15">
        <v>0</v>
      </c>
      <c r="AF15">
        <v>0</v>
      </c>
      <c r="AG15">
        <v>0</v>
      </c>
      <c r="AH15">
        <v>0</v>
      </c>
      <c r="AI15">
        <v>0</v>
      </c>
      <c r="AJ15">
        <v>1</v>
      </c>
      <c r="AK15">
        <v>1</v>
      </c>
      <c r="AL15">
        <v>0</v>
      </c>
      <c r="AM15">
        <v>2</v>
      </c>
      <c r="AN15">
        <v>0</v>
      </c>
      <c r="AO15">
        <v>0</v>
      </c>
      <c r="AP15">
        <v>0</v>
      </c>
      <c r="AQ15">
        <v>2</v>
      </c>
      <c r="AR15">
        <v>0</v>
      </c>
      <c r="AS15">
        <v>0</v>
      </c>
      <c r="AT15">
        <v>0</v>
      </c>
      <c r="AU15">
        <v>0</v>
      </c>
      <c r="AV15">
        <v>0</v>
      </c>
      <c r="AW15">
        <v>0</v>
      </c>
      <c r="AX15">
        <v>0</v>
      </c>
      <c r="AY15">
        <v>0</v>
      </c>
      <c r="AZ15">
        <v>0</v>
      </c>
      <c r="BA15">
        <v>0</v>
      </c>
      <c r="BB15">
        <v>2</v>
      </c>
      <c r="BC15">
        <v>0</v>
      </c>
      <c r="BD15">
        <v>0</v>
      </c>
      <c r="BE15">
        <v>0</v>
      </c>
      <c r="BF15">
        <v>0</v>
      </c>
      <c r="BG15">
        <v>0</v>
      </c>
      <c r="BH15">
        <v>0</v>
      </c>
      <c r="BI15">
        <v>0</v>
      </c>
      <c r="BJ15">
        <v>0</v>
      </c>
      <c r="BK15">
        <v>0</v>
      </c>
      <c r="BL15">
        <v>0</v>
      </c>
      <c r="BM15">
        <v>0</v>
      </c>
      <c r="BN15">
        <v>0</v>
      </c>
      <c r="BO15">
        <v>1</v>
      </c>
      <c r="BP15">
        <v>4</v>
      </c>
      <c r="BQ15">
        <v>3</v>
      </c>
      <c r="BR15">
        <v>0</v>
      </c>
      <c r="BS15">
        <v>0</v>
      </c>
      <c r="BT15">
        <v>0</v>
      </c>
      <c r="BU15">
        <v>0</v>
      </c>
      <c r="BV15">
        <v>0</v>
      </c>
      <c r="BW15">
        <v>0</v>
      </c>
      <c r="BX15">
        <v>0</v>
      </c>
      <c r="BY15">
        <v>0</v>
      </c>
      <c r="BZ15">
        <v>0</v>
      </c>
      <c r="CA15">
        <v>0</v>
      </c>
      <c r="CB15">
        <v>0</v>
      </c>
      <c r="CC15">
        <v>0</v>
      </c>
      <c r="CD15">
        <v>0</v>
      </c>
      <c r="CE15">
        <v>0</v>
      </c>
      <c r="CF15">
        <v>0</v>
      </c>
      <c r="CG15">
        <v>0</v>
      </c>
      <c r="CH15">
        <v>7</v>
      </c>
      <c r="CI15">
        <v>0</v>
      </c>
      <c r="CJ15">
        <v>0</v>
      </c>
      <c r="CK15">
        <v>0</v>
      </c>
      <c r="CL15">
        <v>0</v>
      </c>
      <c r="CM15">
        <v>0</v>
      </c>
    </row>
    <row r="16" spans="1:91" x14ac:dyDescent="0.15">
      <c r="A16" t="s">
        <v>1869</v>
      </c>
      <c r="B16">
        <v>2900</v>
      </c>
      <c r="C16">
        <v>59</v>
      </c>
      <c r="D16">
        <v>1620</v>
      </c>
      <c r="E16" s="409">
        <v>76.5</v>
      </c>
      <c r="F16" s="409">
        <v>1.7</v>
      </c>
      <c r="G16" s="409">
        <v>56.3</v>
      </c>
      <c r="H16" s="409">
        <v>1.2</v>
      </c>
      <c r="I16" s="409">
        <v>2.6572993833555578E-2</v>
      </c>
      <c r="J16" s="409">
        <v>0.9</v>
      </c>
      <c r="K16">
        <v>0</v>
      </c>
      <c r="L16">
        <v>1</v>
      </c>
      <c r="M16">
        <v>0</v>
      </c>
      <c r="N16">
        <v>0</v>
      </c>
      <c r="O16">
        <v>0</v>
      </c>
      <c r="P16">
        <v>0</v>
      </c>
      <c r="Q16">
        <v>0</v>
      </c>
      <c r="R16">
        <v>2</v>
      </c>
      <c r="S16">
        <v>6</v>
      </c>
      <c r="T16">
        <v>19</v>
      </c>
      <c r="U16">
        <v>4</v>
      </c>
      <c r="V16">
        <v>2</v>
      </c>
      <c r="W16">
        <v>0</v>
      </c>
      <c r="X16">
        <v>0</v>
      </c>
      <c r="Y16">
        <v>0</v>
      </c>
      <c r="Z16">
        <v>0</v>
      </c>
      <c r="AA16" t="s">
        <v>2333</v>
      </c>
      <c r="AB16">
        <v>0</v>
      </c>
      <c r="AC16">
        <v>0</v>
      </c>
      <c r="AD16">
        <v>0</v>
      </c>
      <c r="AE16">
        <v>0</v>
      </c>
      <c r="AF16">
        <v>0</v>
      </c>
      <c r="AG16">
        <v>0</v>
      </c>
      <c r="AH16">
        <v>0</v>
      </c>
      <c r="AI16">
        <v>0</v>
      </c>
      <c r="AJ16">
        <v>2</v>
      </c>
      <c r="AK16">
        <v>0</v>
      </c>
      <c r="AL16">
        <v>0</v>
      </c>
      <c r="AM16">
        <v>1</v>
      </c>
      <c r="AN16">
        <v>0</v>
      </c>
      <c r="AO16">
        <v>0</v>
      </c>
      <c r="AP16">
        <v>0</v>
      </c>
      <c r="AQ16">
        <v>0</v>
      </c>
      <c r="AR16">
        <v>0</v>
      </c>
      <c r="AS16">
        <v>0</v>
      </c>
      <c r="AT16">
        <v>0</v>
      </c>
      <c r="AU16">
        <v>0</v>
      </c>
      <c r="AV16">
        <v>0</v>
      </c>
      <c r="AW16">
        <v>0</v>
      </c>
      <c r="AX16">
        <v>0</v>
      </c>
      <c r="AY16">
        <v>0</v>
      </c>
      <c r="AZ16">
        <v>0</v>
      </c>
      <c r="BA16">
        <v>0</v>
      </c>
      <c r="BB16">
        <v>1</v>
      </c>
      <c r="BC16">
        <v>0</v>
      </c>
      <c r="BD16">
        <v>0</v>
      </c>
      <c r="BE16">
        <v>0</v>
      </c>
      <c r="BF16">
        <v>0</v>
      </c>
      <c r="BG16">
        <v>0</v>
      </c>
      <c r="BH16">
        <v>0</v>
      </c>
      <c r="BI16">
        <v>0</v>
      </c>
      <c r="BJ16">
        <v>0</v>
      </c>
      <c r="BK16">
        <v>0</v>
      </c>
      <c r="BL16">
        <v>0</v>
      </c>
      <c r="BM16">
        <v>0</v>
      </c>
      <c r="BN16">
        <v>0</v>
      </c>
      <c r="BO16">
        <v>1</v>
      </c>
      <c r="BP16">
        <v>0</v>
      </c>
      <c r="BQ16">
        <v>1</v>
      </c>
      <c r="BR16">
        <v>0</v>
      </c>
      <c r="BS16">
        <v>0</v>
      </c>
      <c r="BT16">
        <v>0</v>
      </c>
      <c r="BU16">
        <v>0</v>
      </c>
      <c r="BV16">
        <v>0</v>
      </c>
      <c r="BW16">
        <v>0</v>
      </c>
      <c r="BX16">
        <v>0</v>
      </c>
      <c r="BY16">
        <v>0</v>
      </c>
      <c r="BZ16">
        <v>0</v>
      </c>
      <c r="CA16">
        <v>0</v>
      </c>
      <c r="CB16">
        <v>0</v>
      </c>
      <c r="CC16">
        <v>0</v>
      </c>
      <c r="CD16">
        <v>0</v>
      </c>
      <c r="CE16">
        <v>0</v>
      </c>
      <c r="CF16">
        <v>0</v>
      </c>
      <c r="CG16">
        <v>2</v>
      </c>
      <c r="CH16">
        <v>0</v>
      </c>
      <c r="CI16">
        <v>0</v>
      </c>
      <c r="CJ16">
        <v>0</v>
      </c>
      <c r="CK16">
        <v>0</v>
      </c>
      <c r="CL16">
        <v>0</v>
      </c>
      <c r="CM16">
        <v>0</v>
      </c>
    </row>
    <row r="17" spans="1:91" x14ac:dyDescent="0.15">
      <c r="A17" t="s">
        <v>1917</v>
      </c>
      <c r="B17">
        <v>7000</v>
      </c>
      <c r="C17">
        <v>382</v>
      </c>
      <c r="D17">
        <v>1740</v>
      </c>
      <c r="E17" s="409">
        <v>94.5</v>
      </c>
      <c r="F17" s="409">
        <v>3.8</v>
      </c>
      <c r="G17" s="409">
        <v>46.4</v>
      </c>
      <c r="H17" s="409">
        <v>1.3</v>
      </c>
      <c r="I17" s="409">
        <v>0.1</v>
      </c>
      <c r="J17" s="409">
        <v>0.6</v>
      </c>
      <c r="K17">
        <v>0</v>
      </c>
      <c r="L17">
        <v>0</v>
      </c>
      <c r="M17">
        <v>0</v>
      </c>
      <c r="N17">
        <v>0</v>
      </c>
      <c r="O17">
        <v>1</v>
      </c>
      <c r="P17">
        <v>0</v>
      </c>
      <c r="Q17">
        <v>0</v>
      </c>
      <c r="R17">
        <v>1</v>
      </c>
      <c r="S17">
        <v>1</v>
      </c>
      <c r="T17">
        <v>43</v>
      </c>
      <c r="U17">
        <v>8</v>
      </c>
      <c r="V17">
        <v>21</v>
      </c>
      <c r="W17">
        <v>0</v>
      </c>
      <c r="X17">
        <v>0</v>
      </c>
      <c r="Y17">
        <v>0</v>
      </c>
      <c r="Z17">
        <v>0</v>
      </c>
      <c r="AA17" t="s">
        <v>2333</v>
      </c>
      <c r="AB17">
        <v>0</v>
      </c>
      <c r="AC17">
        <v>0</v>
      </c>
      <c r="AD17">
        <v>0</v>
      </c>
      <c r="AE17">
        <v>0</v>
      </c>
      <c r="AF17">
        <v>0</v>
      </c>
      <c r="AG17">
        <v>0</v>
      </c>
      <c r="AH17">
        <v>0</v>
      </c>
      <c r="AI17">
        <v>1</v>
      </c>
      <c r="AJ17">
        <v>0</v>
      </c>
      <c r="AK17">
        <v>1</v>
      </c>
      <c r="AL17">
        <v>0</v>
      </c>
      <c r="AM17">
        <v>3</v>
      </c>
      <c r="AN17">
        <v>0</v>
      </c>
      <c r="AO17">
        <v>0</v>
      </c>
      <c r="AP17">
        <v>0</v>
      </c>
      <c r="AQ17">
        <v>0</v>
      </c>
      <c r="AR17">
        <v>0</v>
      </c>
      <c r="AS17">
        <v>0</v>
      </c>
      <c r="AT17">
        <v>0</v>
      </c>
      <c r="AU17">
        <v>0</v>
      </c>
      <c r="AV17">
        <v>0</v>
      </c>
      <c r="AW17">
        <v>0</v>
      </c>
      <c r="AX17">
        <v>0</v>
      </c>
      <c r="AY17">
        <v>0</v>
      </c>
      <c r="AZ17">
        <v>0</v>
      </c>
      <c r="BA17">
        <v>2</v>
      </c>
      <c r="BB17">
        <v>7</v>
      </c>
      <c r="BC17">
        <v>0</v>
      </c>
      <c r="BD17">
        <v>0</v>
      </c>
      <c r="BE17">
        <v>0</v>
      </c>
      <c r="BF17">
        <v>0</v>
      </c>
      <c r="BG17">
        <v>0</v>
      </c>
      <c r="BH17">
        <v>0</v>
      </c>
      <c r="BI17">
        <v>0</v>
      </c>
      <c r="BJ17">
        <v>0</v>
      </c>
      <c r="BK17">
        <v>0</v>
      </c>
      <c r="BL17">
        <v>0</v>
      </c>
      <c r="BM17">
        <v>0</v>
      </c>
      <c r="BN17">
        <v>0</v>
      </c>
      <c r="BO17">
        <v>0</v>
      </c>
      <c r="BP17">
        <v>0</v>
      </c>
      <c r="BQ17">
        <v>1</v>
      </c>
      <c r="BR17">
        <v>0</v>
      </c>
      <c r="BS17">
        <v>7</v>
      </c>
      <c r="BT17">
        <v>0</v>
      </c>
      <c r="BU17">
        <v>0</v>
      </c>
      <c r="BV17">
        <v>0</v>
      </c>
      <c r="BW17">
        <v>0</v>
      </c>
      <c r="BX17">
        <v>0</v>
      </c>
      <c r="BY17">
        <v>0</v>
      </c>
      <c r="BZ17">
        <v>0</v>
      </c>
      <c r="CA17">
        <v>0</v>
      </c>
      <c r="CB17">
        <v>0</v>
      </c>
      <c r="CC17">
        <v>0</v>
      </c>
      <c r="CD17">
        <v>0</v>
      </c>
      <c r="CE17">
        <v>0</v>
      </c>
      <c r="CF17">
        <v>0</v>
      </c>
      <c r="CG17">
        <v>1</v>
      </c>
      <c r="CH17">
        <v>2</v>
      </c>
      <c r="CI17">
        <v>0</v>
      </c>
      <c r="CJ17">
        <v>0</v>
      </c>
      <c r="CK17">
        <v>0</v>
      </c>
      <c r="CL17">
        <v>0</v>
      </c>
      <c r="CM17">
        <v>0</v>
      </c>
    </row>
    <row r="18" spans="1:91" x14ac:dyDescent="0.15">
      <c r="A18" t="s">
        <v>2353</v>
      </c>
      <c r="B18">
        <v>4200</v>
      </c>
      <c r="C18">
        <v>100</v>
      </c>
      <c r="D18">
        <v>1700</v>
      </c>
      <c r="E18" s="409">
        <v>23.1</v>
      </c>
      <c r="F18" s="409">
        <v>0.5</v>
      </c>
      <c r="G18" s="409">
        <v>11.2</v>
      </c>
      <c r="H18" s="409">
        <v>1.1000000000000001</v>
      </c>
      <c r="I18" s="409">
        <v>2.5924385030059127E-2</v>
      </c>
      <c r="J18" s="409">
        <v>0.5</v>
      </c>
      <c r="K18">
        <v>4</v>
      </c>
      <c r="L18">
        <v>12</v>
      </c>
      <c r="M18">
        <v>0</v>
      </c>
      <c r="N18">
        <v>1</v>
      </c>
      <c r="O18">
        <v>23</v>
      </c>
      <c r="P18">
        <v>0</v>
      </c>
      <c r="Q18">
        <v>1</v>
      </c>
      <c r="R18">
        <v>3</v>
      </c>
      <c r="S18">
        <v>22</v>
      </c>
      <c r="T18">
        <v>74</v>
      </c>
      <c r="U18">
        <v>20</v>
      </c>
      <c r="V18">
        <v>37</v>
      </c>
      <c r="W18">
        <v>0</v>
      </c>
      <c r="X18">
        <v>0</v>
      </c>
      <c r="Y18">
        <v>0</v>
      </c>
      <c r="Z18">
        <v>17</v>
      </c>
      <c r="AA18" t="s">
        <v>2333</v>
      </c>
      <c r="AB18">
        <v>0</v>
      </c>
      <c r="AC18">
        <v>2</v>
      </c>
      <c r="AD18">
        <v>0</v>
      </c>
      <c r="AE18">
        <v>1</v>
      </c>
      <c r="AF18">
        <v>3</v>
      </c>
      <c r="AG18">
        <v>0</v>
      </c>
      <c r="AH18">
        <v>0</v>
      </c>
      <c r="AI18">
        <v>1</v>
      </c>
      <c r="AJ18">
        <v>3</v>
      </c>
      <c r="AK18">
        <v>0</v>
      </c>
      <c r="AL18">
        <v>0</v>
      </c>
      <c r="AM18">
        <v>7</v>
      </c>
      <c r="AN18">
        <v>0</v>
      </c>
      <c r="AO18">
        <v>0</v>
      </c>
      <c r="AP18">
        <v>0</v>
      </c>
      <c r="AQ18">
        <v>4</v>
      </c>
      <c r="AR18">
        <v>0</v>
      </c>
      <c r="AS18">
        <v>2</v>
      </c>
      <c r="AT18">
        <v>0</v>
      </c>
      <c r="AU18">
        <v>0</v>
      </c>
      <c r="AV18">
        <v>2</v>
      </c>
      <c r="AW18">
        <v>0</v>
      </c>
      <c r="AX18">
        <v>0</v>
      </c>
      <c r="AY18">
        <v>0</v>
      </c>
      <c r="AZ18">
        <v>1</v>
      </c>
      <c r="BA18">
        <v>0</v>
      </c>
      <c r="BB18">
        <v>11</v>
      </c>
      <c r="BC18">
        <v>1</v>
      </c>
      <c r="BD18">
        <v>0</v>
      </c>
      <c r="BE18">
        <v>0</v>
      </c>
      <c r="BF18">
        <v>0</v>
      </c>
      <c r="BG18">
        <v>1</v>
      </c>
      <c r="BH18">
        <v>1</v>
      </c>
      <c r="BI18">
        <v>0</v>
      </c>
      <c r="BJ18">
        <v>0</v>
      </c>
      <c r="BK18">
        <v>0</v>
      </c>
      <c r="BL18">
        <v>0</v>
      </c>
      <c r="BM18">
        <v>0</v>
      </c>
      <c r="BN18">
        <v>0</v>
      </c>
      <c r="BO18">
        <v>0</v>
      </c>
      <c r="BP18">
        <v>1</v>
      </c>
      <c r="BQ18">
        <v>12</v>
      </c>
      <c r="BR18">
        <v>0</v>
      </c>
      <c r="BS18">
        <v>7</v>
      </c>
      <c r="BT18">
        <v>0</v>
      </c>
      <c r="BU18">
        <v>0</v>
      </c>
      <c r="BV18">
        <v>0</v>
      </c>
      <c r="BW18">
        <v>5</v>
      </c>
      <c r="BX18">
        <v>0</v>
      </c>
      <c r="BY18">
        <v>0</v>
      </c>
      <c r="BZ18">
        <v>0</v>
      </c>
      <c r="CA18">
        <v>0</v>
      </c>
      <c r="CB18">
        <v>0</v>
      </c>
      <c r="CC18">
        <v>0</v>
      </c>
      <c r="CD18">
        <v>0</v>
      </c>
      <c r="CE18">
        <v>0</v>
      </c>
      <c r="CF18">
        <v>0</v>
      </c>
      <c r="CG18">
        <v>0</v>
      </c>
      <c r="CH18">
        <v>18</v>
      </c>
      <c r="CI18">
        <v>1</v>
      </c>
      <c r="CJ18">
        <v>0</v>
      </c>
      <c r="CK18">
        <v>0</v>
      </c>
      <c r="CL18">
        <v>0</v>
      </c>
      <c r="CM18">
        <v>0</v>
      </c>
    </row>
    <row r="19" spans="1:91" x14ac:dyDescent="0.15">
      <c r="A19" t="s">
        <v>2276</v>
      </c>
      <c r="B19">
        <v>9165.2999999999993</v>
      </c>
      <c r="C19">
        <v>314.2</v>
      </c>
      <c r="D19">
        <v>3058.8</v>
      </c>
      <c r="E19" s="409">
        <v>81.8</v>
      </c>
      <c r="F19" s="409">
        <v>2.2999999999999998</v>
      </c>
      <c r="G19" s="409">
        <v>35.700000000000003</v>
      </c>
      <c r="H19" s="409">
        <v>1.7</v>
      </c>
      <c r="I19" s="409">
        <v>4.6900040241562101E-2</v>
      </c>
      <c r="J19" s="409">
        <v>0.7</v>
      </c>
      <c r="K19">
        <v>0</v>
      </c>
      <c r="L19">
        <v>0</v>
      </c>
      <c r="M19">
        <v>0</v>
      </c>
      <c r="N19">
        <v>1</v>
      </c>
      <c r="O19">
        <v>0</v>
      </c>
      <c r="P19">
        <v>0</v>
      </c>
      <c r="Q19">
        <v>2</v>
      </c>
      <c r="R19">
        <v>7</v>
      </c>
      <c r="S19">
        <v>13</v>
      </c>
      <c r="T19">
        <v>33</v>
      </c>
      <c r="U19">
        <v>12</v>
      </c>
      <c r="V19">
        <v>23</v>
      </c>
      <c r="W19">
        <v>0</v>
      </c>
      <c r="X19">
        <v>0</v>
      </c>
      <c r="Y19">
        <v>0</v>
      </c>
      <c r="Z19">
        <v>0</v>
      </c>
      <c r="AA19" t="s">
        <v>2333</v>
      </c>
      <c r="AB19">
        <v>0</v>
      </c>
      <c r="AC19">
        <v>0</v>
      </c>
      <c r="AD19">
        <v>0</v>
      </c>
      <c r="AE19">
        <v>0</v>
      </c>
      <c r="AF19">
        <v>0</v>
      </c>
      <c r="AG19">
        <v>0</v>
      </c>
      <c r="AH19">
        <v>1</v>
      </c>
      <c r="AI19">
        <v>0</v>
      </c>
      <c r="AJ19">
        <v>1</v>
      </c>
      <c r="AK19">
        <v>1</v>
      </c>
      <c r="AL19">
        <v>0</v>
      </c>
      <c r="AM19">
        <v>4</v>
      </c>
      <c r="AN19">
        <v>0</v>
      </c>
      <c r="AO19">
        <v>0</v>
      </c>
      <c r="AP19">
        <v>0</v>
      </c>
      <c r="AQ19">
        <v>0</v>
      </c>
      <c r="AR19">
        <v>0</v>
      </c>
      <c r="AS19">
        <v>0</v>
      </c>
      <c r="AT19">
        <v>0</v>
      </c>
      <c r="AU19">
        <v>0</v>
      </c>
      <c r="AV19">
        <v>0</v>
      </c>
      <c r="AW19">
        <v>0</v>
      </c>
      <c r="AX19">
        <v>0</v>
      </c>
      <c r="AY19">
        <v>0</v>
      </c>
      <c r="AZ19">
        <v>0</v>
      </c>
      <c r="BA19">
        <v>2</v>
      </c>
      <c r="BB19">
        <v>8</v>
      </c>
      <c r="BC19">
        <v>0</v>
      </c>
      <c r="BD19">
        <v>0</v>
      </c>
      <c r="BE19">
        <v>0</v>
      </c>
      <c r="BF19">
        <v>0</v>
      </c>
      <c r="BG19">
        <v>0</v>
      </c>
      <c r="BH19">
        <v>0</v>
      </c>
      <c r="BI19">
        <v>0</v>
      </c>
      <c r="BJ19">
        <v>0</v>
      </c>
      <c r="BK19">
        <v>1</v>
      </c>
      <c r="BL19">
        <v>0</v>
      </c>
      <c r="BM19">
        <v>0</v>
      </c>
      <c r="BN19">
        <v>1</v>
      </c>
      <c r="BO19">
        <v>3</v>
      </c>
      <c r="BP19">
        <v>1</v>
      </c>
      <c r="BQ19">
        <v>0</v>
      </c>
      <c r="BR19">
        <v>0</v>
      </c>
      <c r="BS19">
        <v>4</v>
      </c>
      <c r="BT19">
        <v>0</v>
      </c>
      <c r="BU19">
        <v>0</v>
      </c>
      <c r="BV19">
        <v>0</v>
      </c>
      <c r="BW19">
        <v>0</v>
      </c>
      <c r="BX19">
        <v>0</v>
      </c>
      <c r="BY19">
        <v>0</v>
      </c>
      <c r="BZ19">
        <v>0</v>
      </c>
      <c r="CA19">
        <v>0</v>
      </c>
      <c r="CB19">
        <v>0</v>
      </c>
      <c r="CC19">
        <v>0</v>
      </c>
      <c r="CD19">
        <v>0</v>
      </c>
      <c r="CE19">
        <v>0</v>
      </c>
      <c r="CF19">
        <v>0</v>
      </c>
      <c r="CG19">
        <v>0</v>
      </c>
      <c r="CH19">
        <v>6</v>
      </c>
      <c r="CI19">
        <v>0</v>
      </c>
      <c r="CJ19">
        <v>0</v>
      </c>
      <c r="CK19">
        <v>0</v>
      </c>
      <c r="CL19">
        <v>0</v>
      </c>
      <c r="CM19">
        <v>0</v>
      </c>
    </row>
    <row r="20" spans="1:91" x14ac:dyDescent="0.15">
      <c r="A20" t="s">
        <v>1812</v>
      </c>
      <c r="B20">
        <v>30</v>
      </c>
      <c r="D20">
        <v>1200</v>
      </c>
      <c r="E20" s="409">
        <v>0.6</v>
      </c>
      <c r="F20" s="409">
        <v>0</v>
      </c>
      <c r="G20" s="409">
        <v>20.399999999999999</v>
      </c>
      <c r="H20" s="409">
        <v>1.6645444192099672E-2</v>
      </c>
      <c r="I20" s="409">
        <v>0</v>
      </c>
      <c r="J20" s="409">
        <v>0.5</v>
      </c>
      <c r="K20">
        <v>0</v>
      </c>
      <c r="L20">
        <v>6</v>
      </c>
      <c r="M20">
        <v>0</v>
      </c>
      <c r="N20">
        <v>0</v>
      </c>
      <c r="O20">
        <v>42</v>
      </c>
      <c r="P20">
        <v>0</v>
      </c>
      <c r="Q20">
        <v>8</v>
      </c>
      <c r="R20">
        <v>0</v>
      </c>
      <c r="S20">
        <v>0</v>
      </c>
      <c r="T20">
        <v>0</v>
      </c>
      <c r="U20">
        <v>0</v>
      </c>
      <c r="V20">
        <v>0</v>
      </c>
      <c r="W20">
        <v>0</v>
      </c>
      <c r="X20">
        <v>0</v>
      </c>
      <c r="Y20">
        <v>0</v>
      </c>
      <c r="Z20">
        <v>0</v>
      </c>
      <c r="AA20" t="s">
        <v>2333</v>
      </c>
      <c r="AB20">
        <v>0</v>
      </c>
      <c r="AC20">
        <v>0</v>
      </c>
      <c r="AD20">
        <v>0</v>
      </c>
      <c r="AE20">
        <v>0</v>
      </c>
      <c r="AF20">
        <v>0</v>
      </c>
      <c r="AG20">
        <v>0</v>
      </c>
      <c r="AH20">
        <v>1</v>
      </c>
      <c r="AI20">
        <v>0</v>
      </c>
      <c r="AJ20">
        <v>0</v>
      </c>
      <c r="AK20">
        <v>0</v>
      </c>
      <c r="AL20">
        <v>0</v>
      </c>
      <c r="AM20">
        <v>0</v>
      </c>
      <c r="AN20">
        <v>0</v>
      </c>
      <c r="AO20">
        <v>0</v>
      </c>
      <c r="AP20">
        <v>0</v>
      </c>
      <c r="AQ20">
        <v>0</v>
      </c>
      <c r="AR20">
        <v>0</v>
      </c>
      <c r="AS20">
        <v>1</v>
      </c>
      <c r="AT20">
        <v>0</v>
      </c>
      <c r="AU20">
        <v>0</v>
      </c>
      <c r="AV20">
        <v>0</v>
      </c>
      <c r="AW20">
        <v>0</v>
      </c>
      <c r="AX20">
        <v>0</v>
      </c>
      <c r="AY20">
        <v>0</v>
      </c>
      <c r="AZ20">
        <v>0</v>
      </c>
      <c r="BA20">
        <v>0</v>
      </c>
      <c r="BB20">
        <v>0</v>
      </c>
      <c r="BC20">
        <v>0</v>
      </c>
      <c r="BD20">
        <v>0</v>
      </c>
      <c r="BE20">
        <v>0</v>
      </c>
      <c r="BF20">
        <v>0</v>
      </c>
      <c r="BG20">
        <v>0</v>
      </c>
      <c r="BH20">
        <v>0</v>
      </c>
      <c r="BI20">
        <v>2</v>
      </c>
      <c r="BJ20">
        <v>0</v>
      </c>
      <c r="BK20">
        <v>0</v>
      </c>
      <c r="BL20">
        <v>0</v>
      </c>
      <c r="BM20">
        <v>0</v>
      </c>
      <c r="BN20">
        <v>0</v>
      </c>
      <c r="BO20">
        <v>0</v>
      </c>
      <c r="BP20">
        <v>0</v>
      </c>
      <c r="BQ20">
        <v>0</v>
      </c>
      <c r="BR20">
        <v>0</v>
      </c>
      <c r="BS20">
        <v>0</v>
      </c>
      <c r="BT20">
        <v>0</v>
      </c>
      <c r="BU20">
        <v>0</v>
      </c>
      <c r="BV20">
        <v>0</v>
      </c>
      <c r="BW20">
        <v>0</v>
      </c>
      <c r="BX20">
        <v>0</v>
      </c>
      <c r="BY20">
        <v>2</v>
      </c>
      <c r="BZ20">
        <v>0</v>
      </c>
      <c r="CA20">
        <v>0</v>
      </c>
      <c r="CB20">
        <v>0</v>
      </c>
      <c r="CC20">
        <v>0</v>
      </c>
      <c r="CD20">
        <v>0</v>
      </c>
      <c r="CE20">
        <v>0</v>
      </c>
      <c r="CF20">
        <v>0</v>
      </c>
      <c r="CG20">
        <v>0</v>
      </c>
      <c r="CH20">
        <v>0</v>
      </c>
      <c r="CI20">
        <v>0</v>
      </c>
      <c r="CJ20">
        <v>0</v>
      </c>
      <c r="CK20">
        <v>0</v>
      </c>
      <c r="CL20">
        <v>0</v>
      </c>
      <c r="CM20">
        <v>0</v>
      </c>
    </row>
    <row r="21" spans="1:91" x14ac:dyDescent="0.15">
      <c r="A21" t="s">
        <v>2348</v>
      </c>
      <c r="B21">
        <v>380</v>
      </c>
      <c r="C21">
        <v>14</v>
      </c>
      <c r="D21">
        <v>450</v>
      </c>
      <c r="E21" s="409">
        <v>7.6</v>
      </c>
      <c r="F21" s="409">
        <v>0.2</v>
      </c>
      <c r="G21" s="409">
        <v>11.5</v>
      </c>
      <c r="H21" s="409">
        <v>0.4</v>
      </c>
      <c r="I21" s="409">
        <v>9.8088554067155744E-3</v>
      </c>
      <c r="J21" s="409">
        <v>0.6</v>
      </c>
      <c r="K21">
        <v>0</v>
      </c>
      <c r="L21">
        <v>3</v>
      </c>
      <c r="M21">
        <v>0</v>
      </c>
      <c r="N21">
        <v>1</v>
      </c>
      <c r="O21">
        <v>3</v>
      </c>
      <c r="P21">
        <v>0</v>
      </c>
      <c r="Q21">
        <v>19</v>
      </c>
      <c r="R21">
        <v>0</v>
      </c>
      <c r="S21">
        <v>2</v>
      </c>
      <c r="T21">
        <v>8</v>
      </c>
      <c r="U21">
        <v>1</v>
      </c>
      <c r="V21">
        <v>4</v>
      </c>
      <c r="W21">
        <v>0</v>
      </c>
      <c r="X21">
        <v>0</v>
      </c>
      <c r="Y21">
        <v>0</v>
      </c>
      <c r="Z21">
        <v>0</v>
      </c>
      <c r="AA21" t="s">
        <v>2333</v>
      </c>
      <c r="AB21">
        <v>0</v>
      </c>
      <c r="AC21">
        <v>0</v>
      </c>
      <c r="AD21">
        <v>0</v>
      </c>
      <c r="AE21">
        <v>0</v>
      </c>
      <c r="AF21">
        <v>0</v>
      </c>
      <c r="AG21">
        <v>0</v>
      </c>
      <c r="AH21">
        <v>1</v>
      </c>
      <c r="AI21">
        <v>0</v>
      </c>
      <c r="AJ21">
        <v>0</v>
      </c>
      <c r="AK21">
        <v>0</v>
      </c>
      <c r="AL21">
        <v>0</v>
      </c>
      <c r="AM21">
        <v>1</v>
      </c>
      <c r="AN21">
        <v>0</v>
      </c>
      <c r="AO21">
        <v>0</v>
      </c>
      <c r="AP21">
        <v>0</v>
      </c>
      <c r="AQ21">
        <v>0</v>
      </c>
      <c r="AR21">
        <v>0</v>
      </c>
      <c r="AS21">
        <v>0</v>
      </c>
      <c r="AT21">
        <v>0</v>
      </c>
      <c r="AU21">
        <v>0</v>
      </c>
      <c r="AV21">
        <v>1</v>
      </c>
      <c r="AW21">
        <v>0</v>
      </c>
      <c r="AX21">
        <v>0</v>
      </c>
      <c r="AY21">
        <v>0</v>
      </c>
      <c r="AZ21">
        <v>1</v>
      </c>
      <c r="BA21">
        <v>1</v>
      </c>
      <c r="BB21">
        <v>1</v>
      </c>
      <c r="BC21">
        <v>0</v>
      </c>
      <c r="BD21">
        <v>0</v>
      </c>
      <c r="BE21">
        <v>0</v>
      </c>
      <c r="BF21">
        <v>0</v>
      </c>
      <c r="BG21">
        <v>0</v>
      </c>
      <c r="BH21">
        <v>0</v>
      </c>
      <c r="BI21">
        <v>1</v>
      </c>
      <c r="BJ21">
        <v>0</v>
      </c>
      <c r="BK21">
        <v>0</v>
      </c>
      <c r="BL21">
        <v>0</v>
      </c>
      <c r="BM21">
        <v>0</v>
      </c>
      <c r="BN21">
        <v>4</v>
      </c>
      <c r="BO21">
        <v>0</v>
      </c>
      <c r="BP21">
        <v>0</v>
      </c>
      <c r="BQ21">
        <v>0</v>
      </c>
      <c r="BR21">
        <v>0</v>
      </c>
      <c r="BS21">
        <v>1</v>
      </c>
      <c r="BT21">
        <v>0</v>
      </c>
      <c r="BU21">
        <v>0</v>
      </c>
      <c r="BV21">
        <v>0</v>
      </c>
      <c r="BW21">
        <v>0</v>
      </c>
      <c r="BX21">
        <v>0</v>
      </c>
      <c r="BY21">
        <v>0</v>
      </c>
      <c r="BZ21">
        <v>0</v>
      </c>
      <c r="CA21">
        <v>0</v>
      </c>
      <c r="CB21">
        <v>4</v>
      </c>
      <c r="CC21">
        <v>0</v>
      </c>
      <c r="CD21">
        <v>0</v>
      </c>
      <c r="CE21">
        <v>0</v>
      </c>
      <c r="CF21">
        <v>0</v>
      </c>
      <c r="CG21">
        <v>0</v>
      </c>
      <c r="CH21">
        <v>0</v>
      </c>
      <c r="CI21">
        <v>0</v>
      </c>
      <c r="CJ21">
        <v>0</v>
      </c>
      <c r="CK21">
        <v>0</v>
      </c>
      <c r="CL21">
        <v>0</v>
      </c>
      <c r="CM21">
        <v>0</v>
      </c>
    </row>
    <row r="22" spans="1:91" x14ac:dyDescent="0.15">
      <c r="A22" t="s">
        <v>1931</v>
      </c>
      <c r="B22">
        <v>1800</v>
      </c>
      <c r="C22">
        <v>45</v>
      </c>
      <c r="D22">
        <v>1600</v>
      </c>
      <c r="E22" s="409">
        <v>41.5</v>
      </c>
      <c r="F22" s="409">
        <v>1.1000000000000001</v>
      </c>
      <c r="G22" s="409">
        <v>39.299999999999997</v>
      </c>
      <c r="H22" s="409">
        <v>0.7</v>
      </c>
      <c r="I22" s="409">
        <v>1.9147997617115241E-2</v>
      </c>
      <c r="J22" s="409">
        <v>0.7</v>
      </c>
      <c r="K22">
        <v>0</v>
      </c>
      <c r="L22">
        <v>11</v>
      </c>
      <c r="M22">
        <v>0</v>
      </c>
      <c r="N22">
        <v>0</v>
      </c>
      <c r="O22">
        <v>0</v>
      </c>
      <c r="P22">
        <v>0</v>
      </c>
      <c r="Q22">
        <v>0</v>
      </c>
      <c r="R22">
        <v>0</v>
      </c>
      <c r="S22">
        <v>0</v>
      </c>
      <c r="T22">
        <v>25</v>
      </c>
      <c r="U22">
        <v>13</v>
      </c>
      <c r="V22">
        <v>1</v>
      </c>
      <c r="W22">
        <v>0</v>
      </c>
      <c r="X22">
        <v>0</v>
      </c>
      <c r="Y22">
        <v>0</v>
      </c>
      <c r="Z22">
        <v>0</v>
      </c>
      <c r="AA22" t="s">
        <v>2333</v>
      </c>
      <c r="AB22">
        <v>0</v>
      </c>
      <c r="AC22">
        <v>2</v>
      </c>
      <c r="AD22">
        <v>0</v>
      </c>
      <c r="AE22">
        <v>0</v>
      </c>
      <c r="AF22">
        <v>0</v>
      </c>
      <c r="AG22">
        <v>0</v>
      </c>
      <c r="AH22">
        <v>0</v>
      </c>
      <c r="AI22">
        <v>0</v>
      </c>
      <c r="AJ22">
        <v>0</v>
      </c>
      <c r="AK22">
        <v>2</v>
      </c>
      <c r="AL22">
        <v>0</v>
      </c>
      <c r="AM22">
        <v>0</v>
      </c>
      <c r="AN22">
        <v>0</v>
      </c>
      <c r="AO22">
        <v>0</v>
      </c>
      <c r="AP22">
        <v>0</v>
      </c>
      <c r="AQ22">
        <v>0</v>
      </c>
      <c r="AR22">
        <v>0</v>
      </c>
      <c r="AS22">
        <v>2</v>
      </c>
      <c r="AT22">
        <v>0</v>
      </c>
      <c r="AU22">
        <v>0</v>
      </c>
      <c r="AV22">
        <v>0</v>
      </c>
      <c r="AW22">
        <v>0</v>
      </c>
      <c r="AX22">
        <v>0</v>
      </c>
      <c r="AY22">
        <v>0</v>
      </c>
      <c r="AZ22">
        <v>0</v>
      </c>
      <c r="BA22">
        <v>0</v>
      </c>
      <c r="BB22">
        <v>3</v>
      </c>
      <c r="BC22">
        <v>0</v>
      </c>
      <c r="BD22">
        <v>0</v>
      </c>
      <c r="BE22">
        <v>0</v>
      </c>
      <c r="BF22">
        <v>0</v>
      </c>
      <c r="BG22">
        <v>0</v>
      </c>
      <c r="BI22">
        <v>2</v>
      </c>
      <c r="BJ22">
        <v>0</v>
      </c>
      <c r="BK22">
        <v>0</v>
      </c>
      <c r="BL22">
        <v>0</v>
      </c>
      <c r="BM22">
        <v>0</v>
      </c>
      <c r="BN22">
        <v>0</v>
      </c>
      <c r="BO22">
        <v>0</v>
      </c>
      <c r="BP22">
        <v>0</v>
      </c>
      <c r="BQ22">
        <v>3</v>
      </c>
      <c r="BR22">
        <v>0</v>
      </c>
      <c r="BS22">
        <v>0</v>
      </c>
      <c r="BT22">
        <v>0</v>
      </c>
      <c r="BU22">
        <v>0</v>
      </c>
      <c r="BV22">
        <v>0</v>
      </c>
      <c r="BW22">
        <v>0</v>
      </c>
      <c r="BX22">
        <v>0</v>
      </c>
      <c r="BY22">
        <v>2</v>
      </c>
      <c r="BZ22">
        <v>0</v>
      </c>
      <c r="CA22">
        <v>0</v>
      </c>
      <c r="CB22">
        <v>0</v>
      </c>
      <c r="CC22">
        <v>0</v>
      </c>
      <c r="CD22">
        <v>0</v>
      </c>
      <c r="CE22">
        <v>0</v>
      </c>
      <c r="CF22">
        <v>0</v>
      </c>
      <c r="CG22">
        <v>0</v>
      </c>
      <c r="CH22">
        <v>2</v>
      </c>
      <c r="CI22">
        <v>0</v>
      </c>
      <c r="CJ22">
        <v>0</v>
      </c>
      <c r="CK22">
        <v>0</v>
      </c>
      <c r="CL22">
        <v>0</v>
      </c>
      <c r="CM22">
        <v>0</v>
      </c>
    </row>
    <row r="23" spans="1:91" x14ac:dyDescent="0.15">
      <c r="A23" t="s">
        <v>2267</v>
      </c>
      <c r="B23">
        <v>1800</v>
      </c>
      <c r="C23">
        <v>80</v>
      </c>
      <c r="D23">
        <v>645</v>
      </c>
      <c r="E23" s="409">
        <v>29.1</v>
      </c>
      <c r="F23" s="409">
        <v>1.3</v>
      </c>
      <c r="G23" s="409">
        <v>9.9</v>
      </c>
      <c r="H23" s="409">
        <v>2.1</v>
      </c>
      <c r="I23" s="409">
        <v>0.1</v>
      </c>
      <c r="J23" s="409">
        <v>0.7</v>
      </c>
      <c r="K23">
        <v>0</v>
      </c>
      <c r="L23">
        <v>4</v>
      </c>
      <c r="M23">
        <v>0</v>
      </c>
      <c r="N23">
        <v>1</v>
      </c>
      <c r="O23">
        <v>0</v>
      </c>
      <c r="P23">
        <v>0</v>
      </c>
      <c r="Q23">
        <v>2</v>
      </c>
      <c r="R23">
        <v>0</v>
      </c>
      <c r="S23">
        <v>5</v>
      </c>
      <c r="T23">
        <v>18</v>
      </c>
      <c r="U23">
        <v>0</v>
      </c>
      <c r="V23">
        <v>24</v>
      </c>
      <c r="W23">
        <v>0</v>
      </c>
      <c r="X23">
        <v>0</v>
      </c>
      <c r="Y23">
        <v>0</v>
      </c>
      <c r="Z23">
        <v>14</v>
      </c>
      <c r="AA23" t="s">
        <v>2333</v>
      </c>
      <c r="AB23">
        <v>0</v>
      </c>
      <c r="AC23">
        <v>0</v>
      </c>
      <c r="AD23">
        <v>0</v>
      </c>
      <c r="AE23">
        <v>0</v>
      </c>
      <c r="AF23">
        <v>0</v>
      </c>
      <c r="AG23">
        <v>0</v>
      </c>
      <c r="AH23">
        <v>1</v>
      </c>
      <c r="AI23">
        <v>0</v>
      </c>
      <c r="AJ23">
        <v>0</v>
      </c>
      <c r="AK23">
        <v>0</v>
      </c>
      <c r="AL23">
        <v>0</v>
      </c>
      <c r="AM23">
        <v>2</v>
      </c>
      <c r="AN23">
        <v>0</v>
      </c>
      <c r="AO23">
        <v>0</v>
      </c>
      <c r="AP23">
        <v>0</v>
      </c>
      <c r="AQ23">
        <v>2</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1</v>
      </c>
      <c r="BT23">
        <v>0</v>
      </c>
      <c r="BU23">
        <v>0</v>
      </c>
      <c r="BV23">
        <v>0</v>
      </c>
      <c r="BW23">
        <v>1</v>
      </c>
      <c r="BX23">
        <v>0</v>
      </c>
      <c r="BY23">
        <v>0</v>
      </c>
      <c r="BZ23">
        <v>0</v>
      </c>
      <c r="CA23">
        <v>0</v>
      </c>
      <c r="CB23">
        <v>0</v>
      </c>
      <c r="CC23">
        <v>0</v>
      </c>
      <c r="CD23">
        <v>0</v>
      </c>
      <c r="CE23">
        <v>0</v>
      </c>
      <c r="CF23">
        <v>0</v>
      </c>
      <c r="CG23">
        <v>0</v>
      </c>
      <c r="CH23">
        <v>2</v>
      </c>
      <c r="CI23">
        <v>0</v>
      </c>
      <c r="CJ23">
        <v>0</v>
      </c>
      <c r="CK23">
        <v>0</v>
      </c>
      <c r="CL23">
        <v>0</v>
      </c>
      <c r="CM23">
        <v>0</v>
      </c>
    </row>
    <row r="24" spans="1:91" x14ac:dyDescent="0.15">
      <c r="A24" t="s">
        <v>1853</v>
      </c>
      <c r="B24">
        <v>10001.4</v>
      </c>
      <c r="C24">
        <v>547.70000000000005</v>
      </c>
      <c r="D24">
        <v>2196.3000000000002</v>
      </c>
      <c r="E24" s="409">
        <v>45.7</v>
      </c>
      <c r="F24" s="409">
        <v>2.6</v>
      </c>
      <c r="G24" s="409">
        <v>11.7</v>
      </c>
      <c r="H24" s="409">
        <v>2.5</v>
      </c>
      <c r="I24" s="409">
        <v>0.1</v>
      </c>
      <c r="J24" s="409">
        <v>0.6</v>
      </c>
      <c r="K24">
        <v>0</v>
      </c>
      <c r="L24">
        <v>18</v>
      </c>
      <c r="M24">
        <v>0</v>
      </c>
      <c r="N24">
        <v>31</v>
      </c>
      <c r="O24">
        <v>36</v>
      </c>
      <c r="P24">
        <v>0</v>
      </c>
      <c r="Q24">
        <v>8</v>
      </c>
      <c r="R24">
        <v>0</v>
      </c>
      <c r="S24">
        <v>4</v>
      </c>
      <c r="T24">
        <v>21</v>
      </c>
      <c r="U24">
        <v>9</v>
      </c>
      <c r="V24">
        <v>50</v>
      </c>
      <c r="W24">
        <v>0</v>
      </c>
      <c r="X24">
        <v>0</v>
      </c>
      <c r="Y24">
        <v>0</v>
      </c>
      <c r="Z24">
        <v>6</v>
      </c>
      <c r="AA24" t="s">
        <v>2333</v>
      </c>
      <c r="AB24">
        <v>0</v>
      </c>
      <c r="AC24">
        <v>0</v>
      </c>
      <c r="AD24">
        <v>0</v>
      </c>
      <c r="AE24">
        <v>9</v>
      </c>
      <c r="AF24">
        <v>1</v>
      </c>
      <c r="AG24">
        <v>0</v>
      </c>
      <c r="AH24">
        <v>2</v>
      </c>
      <c r="AI24">
        <v>0</v>
      </c>
      <c r="AJ24">
        <v>0</v>
      </c>
      <c r="AK24">
        <v>0</v>
      </c>
      <c r="AL24">
        <v>0</v>
      </c>
      <c r="AM24">
        <v>2</v>
      </c>
      <c r="AN24">
        <v>0</v>
      </c>
      <c r="AO24">
        <v>0</v>
      </c>
      <c r="AP24">
        <v>0</v>
      </c>
      <c r="AQ24">
        <v>1</v>
      </c>
      <c r="AR24">
        <v>0</v>
      </c>
      <c r="AS24">
        <v>0</v>
      </c>
      <c r="AT24">
        <v>0</v>
      </c>
      <c r="AU24">
        <v>0</v>
      </c>
      <c r="AV24">
        <v>9</v>
      </c>
      <c r="AW24">
        <v>0</v>
      </c>
      <c r="AX24">
        <v>1</v>
      </c>
      <c r="AY24">
        <v>0</v>
      </c>
      <c r="AZ24">
        <v>0</v>
      </c>
      <c r="BA24">
        <v>0</v>
      </c>
      <c r="BB24">
        <v>3</v>
      </c>
      <c r="BC24">
        <v>1</v>
      </c>
      <c r="BD24">
        <v>0</v>
      </c>
      <c r="BE24">
        <v>0</v>
      </c>
      <c r="BF24">
        <v>0</v>
      </c>
      <c r="BG24">
        <v>0</v>
      </c>
      <c r="BH24">
        <v>0</v>
      </c>
      <c r="BI24">
        <v>0</v>
      </c>
      <c r="BJ24">
        <v>0</v>
      </c>
      <c r="BK24">
        <v>2</v>
      </c>
      <c r="BL24">
        <v>2</v>
      </c>
      <c r="BM24">
        <v>0</v>
      </c>
      <c r="BN24">
        <v>0</v>
      </c>
      <c r="BO24">
        <v>0</v>
      </c>
      <c r="BP24">
        <v>1</v>
      </c>
      <c r="BQ24">
        <v>0</v>
      </c>
      <c r="BR24">
        <v>0</v>
      </c>
      <c r="BS24">
        <v>3</v>
      </c>
      <c r="BT24">
        <v>0</v>
      </c>
      <c r="BU24">
        <v>0</v>
      </c>
      <c r="BV24">
        <v>0</v>
      </c>
      <c r="BW24">
        <v>5</v>
      </c>
      <c r="BX24">
        <v>0</v>
      </c>
      <c r="BY24">
        <v>20</v>
      </c>
      <c r="BZ24">
        <v>0</v>
      </c>
      <c r="CA24">
        <v>1</v>
      </c>
      <c r="CB24">
        <v>8</v>
      </c>
      <c r="CC24">
        <v>0</v>
      </c>
      <c r="CD24">
        <v>1</v>
      </c>
      <c r="CE24">
        <v>0</v>
      </c>
      <c r="CF24">
        <v>0</v>
      </c>
      <c r="CG24">
        <v>0</v>
      </c>
      <c r="CH24">
        <v>0</v>
      </c>
      <c r="CI24">
        <v>4</v>
      </c>
      <c r="CJ24">
        <v>0</v>
      </c>
      <c r="CK24">
        <v>0</v>
      </c>
      <c r="CL24">
        <v>0</v>
      </c>
      <c r="CM24">
        <v>0</v>
      </c>
    </row>
    <row r="25" spans="1:91" x14ac:dyDescent="0.15">
      <c r="A25" t="s">
        <v>2358</v>
      </c>
      <c r="B25">
        <v>2800</v>
      </c>
      <c r="C25">
        <v>57</v>
      </c>
      <c r="D25">
        <v>1520</v>
      </c>
      <c r="E25" s="409">
        <v>47.6</v>
      </c>
      <c r="F25" s="409">
        <v>1.2</v>
      </c>
      <c r="G25" s="409">
        <v>38.700000000000003</v>
      </c>
      <c r="H25" s="409">
        <v>1</v>
      </c>
      <c r="I25" s="409">
        <v>2.546272955847266E-2</v>
      </c>
      <c r="J25" s="409">
        <v>0.8</v>
      </c>
      <c r="K25">
        <v>0</v>
      </c>
      <c r="L25">
        <v>0</v>
      </c>
      <c r="M25">
        <v>0</v>
      </c>
      <c r="N25">
        <v>0</v>
      </c>
      <c r="O25">
        <v>0</v>
      </c>
      <c r="P25">
        <v>0</v>
      </c>
      <c r="Q25">
        <v>0</v>
      </c>
      <c r="R25">
        <v>0</v>
      </c>
      <c r="S25">
        <v>4</v>
      </c>
      <c r="T25">
        <v>22</v>
      </c>
      <c r="U25">
        <v>10</v>
      </c>
      <c r="V25">
        <v>6</v>
      </c>
      <c r="W25">
        <v>0</v>
      </c>
      <c r="X25">
        <v>0</v>
      </c>
      <c r="Y25">
        <v>0</v>
      </c>
      <c r="Z25">
        <v>0</v>
      </c>
      <c r="AA25" t="s">
        <v>2359</v>
      </c>
      <c r="AB25">
        <v>0</v>
      </c>
      <c r="AC25">
        <v>0</v>
      </c>
      <c r="AD25">
        <v>0</v>
      </c>
      <c r="AE25">
        <v>0</v>
      </c>
      <c r="AF25">
        <v>0</v>
      </c>
      <c r="AG25">
        <v>0</v>
      </c>
      <c r="AH25">
        <v>0</v>
      </c>
      <c r="AI25">
        <v>0</v>
      </c>
      <c r="AJ25">
        <v>1</v>
      </c>
      <c r="AK25">
        <v>1</v>
      </c>
      <c r="AL25">
        <v>0</v>
      </c>
      <c r="AM25">
        <v>4</v>
      </c>
      <c r="AN25">
        <v>0</v>
      </c>
      <c r="AO25">
        <v>0</v>
      </c>
      <c r="AP25">
        <v>0</v>
      </c>
      <c r="AQ25">
        <v>0</v>
      </c>
      <c r="AR25">
        <v>0</v>
      </c>
      <c r="AS25">
        <v>0</v>
      </c>
      <c r="AT25">
        <v>0</v>
      </c>
      <c r="AU25">
        <v>0</v>
      </c>
      <c r="AV25">
        <v>0</v>
      </c>
      <c r="AW25">
        <v>0</v>
      </c>
      <c r="AX25">
        <v>0</v>
      </c>
      <c r="AY25">
        <v>0</v>
      </c>
      <c r="AZ25">
        <v>0</v>
      </c>
      <c r="BA25">
        <v>0</v>
      </c>
      <c r="BB25">
        <v>5</v>
      </c>
      <c r="BC25">
        <v>0</v>
      </c>
      <c r="BD25">
        <v>0</v>
      </c>
      <c r="BE25">
        <v>0</v>
      </c>
      <c r="BF25">
        <v>0</v>
      </c>
      <c r="BG25">
        <v>0</v>
      </c>
      <c r="BH25">
        <v>0</v>
      </c>
      <c r="BI25">
        <v>0</v>
      </c>
      <c r="BJ25">
        <v>0</v>
      </c>
      <c r="BK25">
        <v>0</v>
      </c>
      <c r="BL25">
        <v>0</v>
      </c>
      <c r="BM25">
        <v>0</v>
      </c>
      <c r="BN25">
        <v>0</v>
      </c>
      <c r="BO25">
        <v>0</v>
      </c>
      <c r="BP25">
        <v>0</v>
      </c>
      <c r="BQ25">
        <v>1</v>
      </c>
      <c r="BR25">
        <v>0</v>
      </c>
      <c r="BS25">
        <v>2</v>
      </c>
      <c r="BT25">
        <v>0</v>
      </c>
      <c r="BU25">
        <v>0</v>
      </c>
      <c r="BV25">
        <v>0</v>
      </c>
      <c r="BW25">
        <v>0</v>
      </c>
      <c r="BX25">
        <v>0</v>
      </c>
      <c r="BY25">
        <v>0</v>
      </c>
      <c r="BZ25">
        <v>0</v>
      </c>
      <c r="CA25">
        <v>0</v>
      </c>
      <c r="CB25">
        <v>0</v>
      </c>
      <c r="CC25">
        <v>0</v>
      </c>
      <c r="CD25">
        <v>0</v>
      </c>
      <c r="CE25">
        <v>0</v>
      </c>
      <c r="CF25">
        <v>0</v>
      </c>
      <c r="CG25">
        <v>0</v>
      </c>
      <c r="CH25">
        <v>3</v>
      </c>
      <c r="CI25">
        <v>0</v>
      </c>
      <c r="CJ25">
        <v>0</v>
      </c>
      <c r="CK25">
        <v>0</v>
      </c>
      <c r="CL25">
        <v>0</v>
      </c>
      <c r="CM25">
        <v>0</v>
      </c>
    </row>
    <row r="26" spans="1:91" x14ac:dyDescent="0.15">
      <c r="A26" t="s">
        <v>2351</v>
      </c>
      <c r="B26">
        <v>10800</v>
      </c>
      <c r="C26">
        <v>238</v>
      </c>
      <c r="D26">
        <v>5800</v>
      </c>
      <c r="E26" s="409">
        <v>98.5</v>
      </c>
      <c r="F26" s="409">
        <v>2.2999999999999998</v>
      </c>
      <c r="G26" s="409">
        <v>61.6</v>
      </c>
      <c r="H26" s="409">
        <v>1</v>
      </c>
      <c r="I26" s="409">
        <v>2.3721456383379403E-2</v>
      </c>
      <c r="J26" s="409">
        <v>0.6</v>
      </c>
      <c r="K26">
        <v>0</v>
      </c>
      <c r="L26">
        <v>4</v>
      </c>
      <c r="M26">
        <v>0</v>
      </c>
      <c r="N26">
        <v>0</v>
      </c>
      <c r="O26">
        <v>0</v>
      </c>
      <c r="P26">
        <v>0</v>
      </c>
      <c r="Q26">
        <v>0</v>
      </c>
      <c r="R26">
        <v>6</v>
      </c>
      <c r="S26">
        <v>18</v>
      </c>
      <c r="T26">
        <v>43</v>
      </c>
      <c r="U26">
        <v>22</v>
      </c>
      <c r="V26">
        <v>3</v>
      </c>
      <c r="W26">
        <v>0</v>
      </c>
      <c r="X26">
        <v>0</v>
      </c>
      <c r="Y26">
        <v>0</v>
      </c>
      <c r="Z26">
        <v>0</v>
      </c>
      <c r="AA26" t="s">
        <v>2333</v>
      </c>
      <c r="AB26">
        <v>0</v>
      </c>
      <c r="AC26">
        <v>0</v>
      </c>
      <c r="AD26">
        <v>0</v>
      </c>
      <c r="AE26">
        <v>0</v>
      </c>
      <c r="AF26">
        <v>0</v>
      </c>
      <c r="AG26">
        <v>0</v>
      </c>
      <c r="AH26">
        <v>0</v>
      </c>
      <c r="AI26">
        <v>2</v>
      </c>
      <c r="AJ26">
        <v>4</v>
      </c>
      <c r="AK26">
        <v>3</v>
      </c>
      <c r="AL26">
        <v>0</v>
      </c>
      <c r="AM26">
        <v>2</v>
      </c>
      <c r="AN26">
        <v>0</v>
      </c>
      <c r="AO26">
        <v>0</v>
      </c>
      <c r="AP26">
        <v>0</v>
      </c>
      <c r="AQ26">
        <v>0</v>
      </c>
      <c r="AR26">
        <v>0</v>
      </c>
      <c r="AS26">
        <v>0</v>
      </c>
      <c r="AT26">
        <v>0</v>
      </c>
      <c r="AU26">
        <v>0</v>
      </c>
      <c r="AV26">
        <v>0</v>
      </c>
      <c r="AW26">
        <v>0</v>
      </c>
      <c r="AX26">
        <v>0</v>
      </c>
      <c r="AY26">
        <v>0</v>
      </c>
      <c r="AZ26">
        <v>0</v>
      </c>
      <c r="BA26">
        <v>1</v>
      </c>
      <c r="BB26">
        <v>0</v>
      </c>
      <c r="BC26">
        <v>0</v>
      </c>
      <c r="BD26">
        <v>0</v>
      </c>
      <c r="BE26">
        <v>0</v>
      </c>
      <c r="BF26">
        <v>0</v>
      </c>
      <c r="BG26">
        <v>0</v>
      </c>
      <c r="BH26">
        <v>0</v>
      </c>
      <c r="BI26">
        <v>0</v>
      </c>
      <c r="BJ26">
        <v>0</v>
      </c>
      <c r="BK26">
        <v>0</v>
      </c>
      <c r="BL26">
        <v>0</v>
      </c>
      <c r="BM26">
        <v>0</v>
      </c>
      <c r="BN26">
        <v>0</v>
      </c>
      <c r="BO26">
        <v>1</v>
      </c>
      <c r="BP26">
        <v>1</v>
      </c>
      <c r="BQ26">
        <v>1</v>
      </c>
      <c r="BR26">
        <v>0</v>
      </c>
      <c r="BS26">
        <v>1</v>
      </c>
      <c r="BT26">
        <v>0</v>
      </c>
      <c r="BU26">
        <v>0</v>
      </c>
      <c r="BV26">
        <v>0</v>
      </c>
      <c r="BW26">
        <v>0</v>
      </c>
      <c r="BX26">
        <v>0</v>
      </c>
      <c r="BY26">
        <v>2</v>
      </c>
      <c r="BZ26">
        <v>0</v>
      </c>
      <c r="CA26">
        <v>0</v>
      </c>
      <c r="CB26">
        <v>0</v>
      </c>
      <c r="CC26">
        <v>0</v>
      </c>
      <c r="CD26">
        <v>0</v>
      </c>
      <c r="CE26">
        <v>0</v>
      </c>
      <c r="CF26">
        <v>0</v>
      </c>
      <c r="CG26">
        <v>1</v>
      </c>
      <c r="CH26">
        <v>0</v>
      </c>
      <c r="CI26">
        <v>0</v>
      </c>
      <c r="CJ26">
        <v>0</v>
      </c>
      <c r="CK26">
        <v>0</v>
      </c>
      <c r="CL26">
        <v>0</v>
      </c>
      <c r="CM26">
        <v>0</v>
      </c>
    </row>
    <row r="27" spans="1:91" x14ac:dyDescent="0.15">
      <c r="A27" t="s">
        <v>1964</v>
      </c>
      <c r="B27">
        <v>300</v>
      </c>
      <c r="C27">
        <v>7</v>
      </c>
      <c r="D27">
        <v>1200</v>
      </c>
      <c r="E27" s="409">
        <v>2.2000000000000002</v>
      </c>
      <c r="F27" s="409">
        <v>0.1</v>
      </c>
      <c r="G27" s="409">
        <v>9.1999999999999993</v>
      </c>
      <c r="H27" s="409">
        <v>0.1</v>
      </c>
      <c r="I27" s="409">
        <v>3.4809358030725717E-3</v>
      </c>
      <c r="J27" s="409">
        <v>0.6</v>
      </c>
      <c r="K27">
        <v>0</v>
      </c>
      <c r="L27">
        <v>5</v>
      </c>
      <c r="M27">
        <v>0</v>
      </c>
      <c r="N27">
        <v>5</v>
      </c>
      <c r="O27">
        <v>34</v>
      </c>
      <c r="P27">
        <v>0</v>
      </c>
      <c r="Q27">
        <v>90</v>
      </c>
      <c r="R27">
        <v>0</v>
      </c>
      <c r="S27">
        <v>1</v>
      </c>
      <c r="T27">
        <v>4</v>
      </c>
      <c r="U27">
        <v>0</v>
      </c>
      <c r="V27">
        <v>6</v>
      </c>
      <c r="W27">
        <v>0</v>
      </c>
      <c r="X27">
        <v>0</v>
      </c>
      <c r="Y27">
        <v>0</v>
      </c>
      <c r="Z27">
        <v>0</v>
      </c>
      <c r="AA27" t="s">
        <v>2333</v>
      </c>
      <c r="AB27">
        <v>0</v>
      </c>
      <c r="AC27">
        <v>0</v>
      </c>
      <c r="AD27">
        <v>0</v>
      </c>
      <c r="AE27">
        <v>1</v>
      </c>
      <c r="AF27">
        <v>1</v>
      </c>
      <c r="AG27">
        <v>0</v>
      </c>
      <c r="AH27">
        <v>4</v>
      </c>
      <c r="AI27">
        <v>0</v>
      </c>
      <c r="AJ27">
        <v>0</v>
      </c>
      <c r="AK27">
        <v>0</v>
      </c>
      <c r="AL27">
        <v>0</v>
      </c>
      <c r="AM27">
        <v>0</v>
      </c>
      <c r="AN27">
        <v>0</v>
      </c>
      <c r="AO27">
        <v>0</v>
      </c>
      <c r="AP27">
        <v>0</v>
      </c>
      <c r="AQ27">
        <v>0</v>
      </c>
      <c r="AR27">
        <v>0</v>
      </c>
      <c r="AS27">
        <v>2</v>
      </c>
      <c r="AT27">
        <v>0</v>
      </c>
      <c r="AU27">
        <v>1</v>
      </c>
      <c r="AV27">
        <v>3</v>
      </c>
      <c r="AW27">
        <v>0</v>
      </c>
      <c r="AX27">
        <v>0</v>
      </c>
      <c r="AY27">
        <v>0</v>
      </c>
      <c r="AZ27">
        <v>0</v>
      </c>
      <c r="BA27">
        <v>0</v>
      </c>
      <c r="BB27">
        <v>0</v>
      </c>
      <c r="BC27">
        <v>0</v>
      </c>
      <c r="BD27">
        <v>0</v>
      </c>
      <c r="BE27">
        <v>0</v>
      </c>
      <c r="BF27">
        <v>0</v>
      </c>
      <c r="BG27">
        <v>0</v>
      </c>
      <c r="BH27">
        <v>0</v>
      </c>
      <c r="BI27">
        <v>0</v>
      </c>
      <c r="BJ27">
        <v>0</v>
      </c>
      <c r="BK27">
        <v>0</v>
      </c>
      <c r="BL27">
        <v>0</v>
      </c>
      <c r="BM27">
        <v>0</v>
      </c>
      <c r="BN27">
        <v>1</v>
      </c>
      <c r="BO27">
        <v>0</v>
      </c>
      <c r="BP27">
        <v>0</v>
      </c>
      <c r="BQ27">
        <v>0</v>
      </c>
      <c r="BR27">
        <v>0</v>
      </c>
      <c r="BS27">
        <v>0</v>
      </c>
      <c r="BT27">
        <v>0</v>
      </c>
      <c r="BU27">
        <v>0</v>
      </c>
      <c r="BV27">
        <v>0</v>
      </c>
      <c r="BW27">
        <v>0</v>
      </c>
      <c r="BX27">
        <v>0</v>
      </c>
      <c r="BY27">
        <v>0</v>
      </c>
      <c r="BZ27">
        <v>0</v>
      </c>
      <c r="CA27">
        <v>0</v>
      </c>
      <c r="CB27">
        <v>1</v>
      </c>
      <c r="CC27">
        <v>0</v>
      </c>
      <c r="CD27">
        <v>0</v>
      </c>
      <c r="CE27">
        <v>0</v>
      </c>
      <c r="CF27">
        <v>0</v>
      </c>
      <c r="CG27">
        <v>0</v>
      </c>
      <c r="CH27">
        <v>0</v>
      </c>
      <c r="CI27">
        <v>0</v>
      </c>
      <c r="CJ27">
        <v>0</v>
      </c>
      <c r="CK27">
        <v>0</v>
      </c>
      <c r="CL27">
        <v>0</v>
      </c>
      <c r="CM27">
        <v>0</v>
      </c>
    </row>
    <row r="28" spans="1:91" x14ac:dyDescent="0.15">
      <c r="A28" t="s">
        <v>2323</v>
      </c>
      <c r="B28">
        <v>2750</v>
      </c>
      <c r="C28">
        <v>54.8</v>
      </c>
      <c r="D28">
        <v>1983</v>
      </c>
      <c r="E28" s="409">
        <v>31.4</v>
      </c>
      <c r="F28" s="409">
        <v>0.6</v>
      </c>
      <c r="G28" s="409">
        <v>22.9</v>
      </c>
      <c r="H28" s="409">
        <v>0.7</v>
      </c>
      <c r="I28" s="409">
        <v>1.3900357889751028E-2</v>
      </c>
      <c r="J28" s="409">
        <v>0.5</v>
      </c>
      <c r="K28">
        <v>0</v>
      </c>
      <c r="L28">
        <v>0</v>
      </c>
      <c r="M28">
        <v>0</v>
      </c>
      <c r="N28">
        <v>0</v>
      </c>
      <c r="O28">
        <v>0</v>
      </c>
      <c r="P28">
        <v>0</v>
      </c>
      <c r="Q28">
        <v>0</v>
      </c>
      <c r="R28">
        <v>0</v>
      </c>
      <c r="S28">
        <v>14</v>
      </c>
      <c r="T28">
        <v>55</v>
      </c>
      <c r="U28">
        <v>11</v>
      </c>
      <c r="V28">
        <v>3</v>
      </c>
      <c r="W28">
        <v>0</v>
      </c>
      <c r="X28">
        <v>0</v>
      </c>
      <c r="Y28">
        <v>0</v>
      </c>
      <c r="Z28">
        <v>0</v>
      </c>
      <c r="AA28" t="s">
        <v>2320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1</v>
      </c>
      <c r="BQ28">
        <v>0</v>
      </c>
      <c r="BR28">
        <v>1</v>
      </c>
      <c r="BS28">
        <v>1</v>
      </c>
      <c r="BT28">
        <v>0</v>
      </c>
      <c r="BU28">
        <v>0</v>
      </c>
      <c r="BV28">
        <v>0</v>
      </c>
      <c r="BW28">
        <v>0</v>
      </c>
      <c r="BX28">
        <v>0</v>
      </c>
      <c r="BY28">
        <v>0</v>
      </c>
      <c r="BZ28">
        <v>0</v>
      </c>
      <c r="CA28">
        <v>0</v>
      </c>
      <c r="CB28">
        <v>0</v>
      </c>
      <c r="CC28">
        <v>0</v>
      </c>
      <c r="CD28">
        <v>0</v>
      </c>
      <c r="CE28">
        <v>0</v>
      </c>
      <c r="CF28">
        <v>1</v>
      </c>
      <c r="CG28">
        <v>3</v>
      </c>
      <c r="CH28">
        <v>2</v>
      </c>
      <c r="CI28">
        <v>0</v>
      </c>
      <c r="CJ28">
        <v>0</v>
      </c>
      <c r="CK28">
        <v>0</v>
      </c>
      <c r="CL28">
        <v>0</v>
      </c>
      <c r="CM28">
        <v>0</v>
      </c>
    </row>
    <row r="29" spans="1:91" x14ac:dyDescent="0.15">
      <c r="A29" t="s">
        <v>1938</v>
      </c>
      <c r="B29">
        <v>4641.5</v>
      </c>
      <c r="C29">
        <v>136.30000000000001</v>
      </c>
      <c r="D29">
        <v>912.2</v>
      </c>
      <c r="E29" s="409">
        <v>105.6</v>
      </c>
      <c r="F29" s="409">
        <v>3.7</v>
      </c>
      <c r="G29" s="409">
        <v>27.9</v>
      </c>
      <c r="H29" s="409">
        <v>3.1</v>
      </c>
      <c r="I29" s="409">
        <v>0.1</v>
      </c>
      <c r="J29" s="409">
        <v>0.8</v>
      </c>
      <c r="K29">
        <v>0</v>
      </c>
      <c r="L29">
        <v>0</v>
      </c>
      <c r="M29">
        <v>0</v>
      </c>
      <c r="N29">
        <v>1</v>
      </c>
      <c r="O29">
        <v>1</v>
      </c>
      <c r="P29">
        <v>0</v>
      </c>
      <c r="Q29">
        <v>1</v>
      </c>
      <c r="R29">
        <v>2</v>
      </c>
      <c r="S29">
        <v>9</v>
      </c>
      <c r="T29">
        <v>15</v>
      </c>
      <c r="U29">
        <v>8</v>
      </c>
      <c r="V29">
        <v>10</v>
      </c>
      <c r="W29">
        <v>0</v>
      </c>
      <c r="X29">
        <v>0</v>
      </c>
      <c r="Y29">
        <v>0</v>
      </c>
      <c r="Z29">
        <v>4</v>
      </c>
      <c r="AA29" t="s">
        <v>2333</v>
      </c>
      <c r="AB29">
        <v>0</v>
      </c>
      <c r="AC29">
        <v>0</v>
      </c>
      <c r="AD29">
        <v>0</v>
      </c>
      <c r="AE29">
        <v>0</v>
      </c>
      <c r="AF29">
        <v>1</v>
      </c>
      <c r="AG29">
        <v>0</v>
      </c>
      <c r="AH29">
        <v>0</v>
      </c>
      <c r="AI29">
        <v>0</v>
      </c>
      <c r="AJ29">
        <v>0</v>
      </c>
      <c r="AK29">
        <v>0</v>
      </c>
      <c r="AL29">
        <v>0</v>
      </c>
      <c r="AM29">
        <v>1</v>
      </c>
      <c r="AN29">
        <v>0</v>
      </c>
      <c r="AO29">
        <v>0</v>
      </c>
      <c r="AP29">
        <v>0</v>
      </c>
      <c r="AQ29">
        <v>1</v>
      </c>
      <c r="AR29">
        <v>0</v>
      </c>
      <c r="AS29">
        <v>1</v>
      </c>
      <c r="AT29">
        <v>0</v>
      </c>
      <c r="AU29">
        <v>0</v>
      </c>
      <c r="AV29">
        <v>0</v>
      </c>
      <c r="AW29">
        <v>0</v>
      </c>
      <c r="AX29">
        <v>0</v>
      </c>
      <c r="AY29">
        <v>0</v>
      </c>
      <c r="AZ29">
        <v>0</v>
      </c>
      <c r="BA29">
        <v>0</v>
      </c>
      <c r="BB29">
        <v>1</v>
      </c>
      <c r="BC29">
        <v>0</v>
      </c>
      <c r="BD29">
        <v>0</v>
      </c>
      <c r="BE29">
        <v>0</v>
      </c>
      <c r="BF29">
        <v>0</v>
      </c>
      <c r="BG29">
        <v>0</v>
      </c>
      <c r="BH29">
        <v>0</v>
      </c>
      <c r="BI29">
        <v>0</v>
      </c>
      <c r="BJ29">
        <v>0</v>
      </c>
      <c r="BK29">
        <v>1</v>
      </c>
      <c r="BL29">
        <v>0</v>
      </c>
      <c r="BM29">
        <v>0</v>
      </c>
      <c r="BN29">
        <v>1</v>
      </c>
      <c r="BO29">
        <v>0</v>
      </c>
      <c r="BP29">
        <v>0</v>
      </c>
      <c r="BQ29">
        <v>0</v>
      </c>
      <c r="BR29">
        <v>0</v>
      </c>
      <c r="BS29">
        <v>0</v>
      </c>
      <c r="BT29">
        <v>0</v>
      </c>
      <c r="BU29">
        <v>0</v>
      </c>
      <c r="BV29">
        <v>0</v>
      </c>
      <c r="BW29">
        <v>0</v>
      </c>
      <c r="BX29">
        <v>0</v>
      </c>
      <c r="BY29">
        <v>0</v>
      </c>
      <c r="BZ29">
        <v>0</v>
      </c>
      <c r="CA29">
        <v>0</v>
      </c>
      <c r="CB29">
        <v>1</v>
      </c>
      <c r="CC29">
        <v>0</v>
      </c>
      <c r="CD29">
        <v>0</v>
      </c>
      <c r="CE29">
        <v>0</v>
      </c>
      <c r="CF29">
        <v>0</v>
      </c>
      <c r="CG29">
        <v>0</v>
      </c>
      <c r="CH29">
        <v>1</v>
      </c>
      <c r="CI29">
        <v>0</v>
      </c>
      <c r="CJ29">
        <v>0</v>
      </c>
      <c r="CK29">
        <v>0</v>
      </c>
      <c r="CL29">
        <v>0</v>
      </c>
      <c r="CM29">
        <v>0</v>
      </c>
    </row>
    <row r="30" spans="1:91" x14ac:dyDescent="0.15">
      <c r="A30" t="s">
        <v>2123</v>
      </c>
      <c r="B30">
        <v>373</v>
      </c>
      <c r="C30">
        <v>7.6</v>
      </c>
      <c r="D30">
        <v>736</v>
      </c>
      <c r="E30" s="409">
        <v>2.9</v>
      </c>
      <c r="F30" s="409">
        <v>0.1</v>
      </c>
      <c r="G30" s="409">
        <v>5.6</v>
      </c>
      <c r="H30" s="409">
        <v>0.3</v>
      </c>
      <c r="I30" s="409">
        <v>6.2273758446439731E-3</v>
      </c>
      <c r="J30" s="409">
        <v>0.5</v>
      </c>
      <c r="K30">
        <v>0</v>
      </c>
      <c r="L30">
        <v>0</v>
      </c>
      <c r="M30">
        <v>0</v>
      </c>
      <c r="N30">
        <v>4</v>
      </c>
      <c r="O30">
        <v>0</v>
      </c>
      <c r="P30">
        <v>0</v>
      </c>
      <c r="Q30">
        <v>54</v>
      </c>
      <c r="R30">
        <v>0</v>
      </c>
      <c r="S30">
        <v>2</v>
      </c>
      <c r="T30">
        <v>124</v>
      </c>
      <c r="U30">
        <v>8</v>
      </c>
      <c r="V30">
        <v>0</v>
      </c>
      <c r="W30">
        <v>0</v>
      </c>
      <c r="X30">
        <v>0</v>
      </c>
      <c r="Y30">
        <v>0</v>
      </c>
      <c r="Z30">
        <v>0</v>
      </c>
      <c r="AA30" t="s">
        <v>2333</v>
      </c>
      <c r="AB30">
        <v>0</v>
      </c>
      <c r="AC30">
        <v>0</v>
      </c>
      <c r="AD30">
        <v>0</v>
      </c>
      <c r="AE30">
        <v>0</v>
      </c>
      <c r="AF30">
        <v>0</v>
      </c>
      <c r="AG30">
        <v>0</v>
      </c>
      <c r="AH30">
        <v>15</v>
      </c>
      <c r="AI30">
        <v>0</v>
      </c>
      <c r="AJ30">
        <v>2</v>
      </c>
      <c r="AK30">
        <v>2</v>
      </c>
      <c r="AL30">
        <v>0</v>
      </c>
      <c r="AM30">
        <v>0</v>
      </c>
      <c r="AN30">
        <v>0</v>
      </c>
      <c r="AO30">
        <v>0</v>
      </c>
      <c r="AP30">
        <v>0</v>
      </c>
      <c r="AQ30">
        <v>0</v>
      </c>
      <c r="AR30">
        <v>0</v>
      </c>
      <c r="AS30">
        <v>0</v>
      </c>
      <c r="AT30">
        <v>0</v>
      </c>
      <c r="AU30">
        <v>4</v>
      </c>
      <c r="AV30">
        <v>0</v>
      </c>
      <c r="AW30">
        <v>0</v>
      </c>
      <c r="AX30">
        <v>14</v>
      </c>
      <c r="AY30">
        <v>0</v>
      </c>
      <c r="AZ30">
        <v>0</v>
      </c>
      <c r="BA30">
        <v>13</v>
      </c>
      <c r="BB30">
        <v>2</v>
      </c>
      <c r="BC30">
        <v>0</v>
      </c>
      <c r="BD30">
        <v>0</v>
      </c>
      <c r="BE30">
        <v>0</v>
      </c>
      <c r="BF30">
        <v>0</v>
      </c>
      <c r="BG30">
        <v>0</v>
      </c>
      <c r="BH30">
        <v>0</v>
      </c>
      <c r="BI30">
        <v>0</v>
      </c>
      <c r="BJ30">
        <v>0</v>
      </c>
      <c r="BK30">
        <v>0</v>
      </c>
      <c r="BL30">
        <v>0</v>
      </c>
      <c r="BM30">
        <v>0</v>
      </c>
      <c r="BN30">
        <v>7</v>
      </c>
      <c r="BO30">
        <v>0</v>
      </c>
      <c r="BP30">
        <v>0</v>
      </c>
      <c r="BQ30">
        <v>4</v>
      </c>
      <c r="BR30">
        <v>0</v>
      </c>
      <c r="BS30">
        <v>0</v>
      </c>
      <c r="BT30">
        <v>0</v>
      </c>
      <c r="BU30">
        <v>0</v>
      </c>
      <c r="BV30">
        <v>0</v>
      </c>
      <c r="BW30">
        <v>0</v>
      </c>
      <c r="BX30">
        <v>0</v>
      </c>
      <c r="BY30">
        <v>0</v>
      </c>
      <c r="BZ30">
        <v>0</v>
      </c>
      <c r="CA30">
        <v>11</v>
      </c>
      <c r="CB30">
        <v>0</v>
      </c>
      <c r="CC30">
        <v>0</v>
      </c>
      <c r="CD30">
        <v>8</v>
      </c>
      <c r="CE30">
        <v>0</v>
      </c>
      <c r="CF30">
        <v>0</v>
      </c>
      <c r="CG30">
        <v>2</v>
      </c>
      <c r="CH30">
        <v>12</v>
      </c>
      <c r="CI30">
        <v>0</v>
      </c>
      <c r="CJ30">
        <v>0</v>
      </c>
      <c r="CK30">
        <v>0</v>
      </c>
      <c r="CL30">
        <v>0</v>
      </c>
      <c r="CM30">
        <v>0</v>
      </c>
    </row>
    <row r="31" spans="1:91" x14ac:dyDescent="0.15">
      <c r="A31" t="s">
        <v>1848</v>
      </c>
      <c r="B31">
        <v>805.2</v>
      </c>
      <c r="C31">
        <v>18.600000000000001</v>
      </c>
      <c r="D31">
        <v>806.4</v>
      </c>
      <c r="E31" s="409">
        <v>18.399999999999999</v>
      </c>
      <c r="F31" s="409">
        <v>0.4</v>
      </c>
      <c r="G31" s="409">
        <v>19.100000000000001</v>
      </c>
      <c r="H31" s="409">
        <v>0.5</v>
      </c>
      <c r="I31" s="409">
        <v>1.0835146748416161E-2</v>
      </c>
      <c r="J31" s="409">
        <v>0.5</v>
      </c>
      <c r="K31">
        <v>0</v>
      </c>
      <c r="L31">
        <v>0</v>
      </c>
      <c r="M31">
        <v>0</v>
      </c>
      <c r="N31">
        <v>0</v>
      </c>
      <c r="O31">
        <v>1</v>
      </c>
      <c r="P31">
        <v>0</v>
      </c>
      <c r="Q31">
        <v>0</v>
      </c>
      <c r="R31">
        <v>0</v>
      </c>
      <c r="S31">
        <v>2</v>
      </c>
      <c r="T31">
        <v>26</v>
      </c>
      <c r="U31">
        <v>9</v>
      </c>
      <c r="V31">
        <v>0</v>
      </c>
      <c r="W31">
        <v>0</v>
      </c>
      <c r="X31">
        <v>0</v>
      </c>
      <c r="Y31">
        <v>0</v>
      </c>
      <c r="Z31">
        <v>0</v>
      </c>
      <c r="AA31" t="s">
        <v>2333</v>
      </c>
      <c r="AB31">
        <v>0</v>
      </c>
      <c r="AC31">
        <v>0</v>
      </c>
      <c r="AD31">
        <v>0</v>
      </c>
      <c r="AE31">
        <v>0</v>
      </c>
      <c r="AF31">
        <v>0</v>
      </c>
      <c r="AG31">
        <v>0</v>
      </c>
      <c r="AH31">
        <v>0</v>
      </c>
      <c r="AI31">
        <v>0</v>
      </c>
      <c r="AJ31">
        <v>2</v>
      </c>
      <c r="AK31">
        <v>0</v>
      </c>
      <c r="AL31">
        <v>0</v>
      </c>
      <c r="AM31">
        <v>0</v>
      </c>
      <c r="AN31">
        <v>0</v>
      </c>
      <c r="AO31">
        <v>0</v>
      </c>
      <c r="AP31">
        <v>0</v>
      </c>
      <c r="AQ31">
        <v>0</v>
      </c>
      <c r="AR31">
        <v>0</v>
      </c>
      <c r="AS31">
        <v>0</v>
      </c>
      <c r="AT31">
        <v>0</v>
      </c>
      <c r="AU31">
        <v>0</v>
      </c>
      <c r="AV31">
        <v>0</v>
      </c>
      <c r="AW31">
        <v>0</v>
      </c>
      <c r="AX31">
        <v>0</v>
      </c>
      <c r="AY31">
        <v>0</v>
      </c>
      <c r="AZ31">
        <v>0</v>
      </c>
      <c r="BA31">
        <v>2</v>
      </c>
      <c r="BB31">
        <v>0</v>
      </c>
      <c r="BC31">
        <v>0</v>
      </c>
      <c r="BD31">
        <v>0</v>
      </c>
      <c r="BE31">
        <v>0</v>
      </c>
      <c r="BF31">
        <v>0</v>
      </c>
      <c r="BG31">
        <v>0</v>
      </c>
      <c r="BH31">
        <v>0</v>
      </c>
      <c r="BI31">
        <v>0</v>
      </c>
      <c r="BJ31">
        <v>0</v>
      </c>
      <c r="BK31">
        <v>0</v>
      </c>
      <c r="BL31">
        <v>0</v>
      </c>
      <c r="BM31">
        <v>0</v>
      </c>
      <c r="BN31">
        <v>0</v>
      </c>
      <c r="BO31">
        <v>0</v>
      </c>
      <c r="BP31">
        <v>0</v>
      </c>
      <c r="BQ31">
        <v>1</v>
      </c>
      <c r="BR31">
        <v>0</v>
      </c>
      <c r="BS31">
        <v>0</v>
      </c>
      <c r="BT31">
        <v>0</v>
      </c>
      <c r="BU31">
        <v>0</v>
      </c>
      <c r="BV31">
        <v>0</v>
      </c>
      <c r="BW31">
        <v>0</v>
      </c>
      <c r="BX31">
        <v>0</v>
      </c>
      <c r="BY31">
        <v>1</v>
      </c>
      <c r="BZ31">
        <v>0</v>
      </c>
      <c r="CA31">
        <v>0</v>
      </c>
      <c r="CB31">
        <v>0</v>
      </c>
      <c r="CC31">
        <v>0</v>
      </c>
      <c r="CD31">
        <v>0</v>
      </c>
      <c r="CE31">
        <v>0</v>
      </c>
      <c r="CF31">
        <v>1</v>
      </c>
      <c r="CG31">
        <v>14</v>
      </c>
      <c r="CH31">
        <v>5</v>
      </c>
      <c r="CI31">
        <v>0</v>
      </c>
      <c r="CJ31">
        <v>0</v>
      </c>
      <c r="CK31">
        <v>0</v>
      </c>
      <c r="CL31">
        <v>0</v>
      </c>
      <c r="CM31">
        <v>0</v>
      </c>
    </row>
    <row r="32" spans="1:91" x14ac:dyDescent="0.15">
      <c r="A32" t="s">
        <v>2179</v>
      </c>
      <c r="B32">
        <v>149.1</v>
      </c>
      <c r="C32">
        <v>4.4000000000000004</v>
      </c>
      <c r="D32">
        <v>201.7</v>
      </c>
      <c r="E32" s="409">
        <v>8.9</v>
      </c>
      <c r="F32" s="409">
        <v>0.2</v>
      </c>
      <c r="G32" s="409">
        <v>8.6999999999999993</v>
      </c>
      <c r="H32" s="409">
        <v>0.4</v>
      </c>
      <c r="I32" s="409">
        <v>1.0768139049640973E-2</v>
      </c>
      <c r="J32" s="409">
        <v>0.4</v>
      </c>
      <c r="K32">
        <v>0</v>
      </c>
      <c r="L32">
        <v>5</v>
      </c>
      <c r="M32">
        <v>0</v>
      </c>
      <c r="N32">
        <v>3</v>
      </c>
      <c r="O32">
        <v>9</v>
      </c>
      <c r="P32">
        <v>0</v>
      </c>
      <c r="Q32">
        <v>1</v>
      </c>
      <c r="R32">
        <v>1</v>
      </c>
      <c r="S32">
        <v>0</v>
      </c>
      <c r="T32">
        <v>4</v>
      </c>
      <c r="U32">
        <v>6</v>
      </c>
      <c r="V32">
        <v>2</v>
      </c>
      <c r="W32">
        <v>0</v>
      </c>
      <c r="X32">
        <v>0</v>
      </c>
      <c r="Y32">
        <v>0</v>
      </c>
      <c r="Z32">
        <v>0</v>
      </c>
      <c r="AA32" t="s">
        <v>2333</v>
      </c>
      <c r="AB32">
        <v>0</v>
      </c>
      <c r="AC32">
        <v>0</v>
      </c>
      <c r="AD32">
        <v>0</v>
      </c>
      <c r="AE32">
        <v>0</v>
      </c>
      <c r="AF32">
        <v>1</v>
      </c>
      <c r="AG32">
        <v>0</v>
      </c>
      <c r="AH32">
        <v>1</v>
      </c>
      <c r="AI32">
        <v>0</v>
      </c>
      <c r="AJ32">
        <v>0</v>
      </c>
      <c r="AK32">
        <v>0</v>
      </c>
      <c r="AL32">
        <v>0</v>
      </c>
      <c r="AM32">
        <v>2</v>
      </c>
      <c r="AN32">
        <v>0</v>
      </c>
      <c r="AO32">
        <v>0</v>
      </c>
      <c r="AP32">
        <v>0</v>
      </c>
      <c r="AQ32">
        <v>0</v>
      </c>
      <c r="AR32">
        <v>0</v>
      </c>
      <c r="AS32">
        <v>1</v>
      </c>
      <c r="AT32">
        <v>0</v>
      </c>
      <c r="AU32">
        <v>1</v>
      </c>
      <c r="AV32">
        <v>0</v>
      </c>
      <c r="AW32">
        <v>0</v>
      </c>
      <c r="AX32">
        <v>2</v>
      </c>
      <c r="AY32">
        <v>0</v>
      </c>
      <c r="AZ32">
        <v>0</v>
      </c>
      <c r="BA32">
        <v>0</v>
      </c>
      <c r="BB32">
        <v>0</v>
      </c>
      <c r="BC32">
        <v>0</v>
      </c>
      <c r="BD32">
        <v>0</v>
      </c>
      <c r="BE32">
        <v>0</v>
      </c>
      <c r="BF32">
        <v>0</v>
      </c>
      <c r="BG32">
        <v>0</v>
      </c>
      <c r="BH32">
        <v>0</v>
      </c>
      <c r="BI32">
        <v>0</v>
      </c>
      <c r="BJ32">
        <v>0</v>
      </c>
      <c r="BK32">
        <v>1</v>
      </c>
      <c r="BL32">
        <v>1</v>
      </c>
      <c r="BM32">
        <v>0</v>
      </c>
      <c r="BN32">
        <v>0</v>
      </c>
      <c r="BO32">
        <v>0</v>
      </c>
      <c r="BP32">
        <v>0</v>
      </c>
      <c r="BQ32">
        <v>1</v>
      </c>
      <c r="BR32">
        <v>0</v>
      </c>
      <c r="BS32">
        <v>0</v>
      </c>
      <c r="BT32">
        <v>0</v>
      </c>
      <c r="BU32">
        <v>0</v>
      </c>
      <c r="BV32">
        <v>0</v>
      </c>
      <c r="BW32">
        <v>0</v>
      </c>
      <c r="BX32">
        <v>0</v>
      </c>
      <c r="BY32">
        <v>0</v>
      </c>
      <c r="BZ32">
        <v>0</v>
      </c>
      <c r="CA32">
        <v>2</v>
      </c>
      <c r="CB32">
        <v>0</v>
      </c>
      <c r="CC32">
        <v>0</v>
      </c>
      <c r="CD32">
        <v>1</v>
      </c>
      <c r="CE32">
        <v>0</v>
      </c>
      <c r="CF32">
        <v>0</v>
      </c>
      <c r="CG32">
        <v>1</v>
      </c>
      <c r="CH32">
        <v>0</v>
      </c>
      <c r="CI32">
        <v>0</v>
      </c>
      <c r="CJ32">
        <v>0</v>
      </c>
      <c r="CK32">
        <v>0</v>
      </c>
      <c r="CL32">
        <v>0</v>
      </c>
      <c r="CM32">
        <v>0</v>
      </c>
    </row>
    <row r="33" spans="1:91" x14ac:dyDescent="0.15">
      <c r="A33" t="s">
        <v>2180</v>
      </c>
      <c r="B33">
        <v>5150</v>
      </c>
      <c r="C33">
        <v>113</v>
      </c>
      <c r="D33">
        <v>2940</v>
      </c>
      <c r="E33" s="409">
        <v>33.200000000000003</v>
      </c>
      <c r="F33" s="409">
        <v>0.8</v>
      </c>
      <c r="G33" s="409">
        <v>25.8</v>
      </c>
      <c r="H33" s="409">
        <v>0.8</v>
      </c>
      <c r="I33" s="409">
        <v>1.9426056521222593E-2</v>
      </c>
      <c r="J33" s="409">
        <v>0.6</v>
      </c>
      <c r="K33">
        <v>1</v>
      </c>
      <c r="L33">
        <v>1</v>
      </c>
      <c r="M33">
        <v>0</v>
      </c>
      <c r="N33">
        <v>0</v>
      </c>
      <c r="O33">
        <v>0</v>
      </c>
      <c r="P33">
        <v>0</v>
      </c>
      <c r="Q33">
        <v>0</v>
      </c>
      <c r="R33">
        <v>2</v>
      </c>
      <c r="S33">
        <v>8</v>
      </c>
      <c r="T33">
        <v>69</v>
      </c>
      <c r="U33">
        <v>35</v>
      </c>
      <c r="V33">
        <v>2</v>
      </c>
      <c r="W33">
        <v>0</v>
      </c>
      <c r="X33">
        <v>0</v>
      </c>
      <c r="Y33">
        <v>0</v>
      </c>
      <c r="Z33">
        <v>0</v>
      </c>
      <c r="AA33" t="s">
        <v>2333</v>
      </c>
      <c r="AB33">
        <v>1</v>
      </c>
      <c r="AC33">
        <v>0</v>
      </c>
      <c r="AD33">
        <v>0</v>
      </c>
      <c r="AE33">
        <v>0</v>
      </c>
      <c r="AF33">
        <v>0</v>
      </c>
      <c r="AG33">
        <v>0</v>
      </c>
      <c r="AH33">
        <v>0</v>
      </c>
      <c r="AI33">
        <v>2</v>
      </c>
      <c r="AJ33">
        <v>3</v>
      </c>
      <c r="AK33">
        <v>0</v>
      </c>
      <c r="AL33">
        <v>0</v>
      </c>
      <c r="AM33">
        <v>1</v>
      </c>
      <c r="AN33">
        <v>0</v>
      </c>
      <c r="AO33">
        <v>0</v>
      </c>
      <c r="AP33">
        <v>0</v>
      </c>
      <c r="AQ33">
        <v>0</v>
      </c>
      <c r="AR33">
        <v>0</v>
      </c>
      <c r="AS33">
        <v>0</v>
      </c>
      <c r="AT33">
        <v>0</v>
      </c>
      <c r="AU33">
        <v>0</v>
      </c>
      <c r="AV33">
        <v>0</v>
      </c>
      <c r="AW33">
        <v>0</v>
      </c>
      <c r="AX33">
        <v>0</v>
      </c>
      <c r="AY33">
        <v>0</v>
      </c>
      <c r="AZ33">
        <v>0</v>
      </c>
      <c r="BA33">
        <v>0</v>
      </c>
      <c r="BB33">
        <v>7</v>
      </c>
      <c r="BC33">
        <v>0</v>
      </c>
      <c r="BD33">
        <v>0</v>
      </c>
      <c r="BE33">
        <v>0</v>
      </c>
      <c r="BF33">
        <v>0</v>
      </c>
      <c r="BG33">
        <v>0</v>
      </c>
      <c r="BH33">
        <v>0</v>
      </c>
      <c r="BI33">
        <v>0</v>
      </c>
      <c r="BJ33">
        <v>0</v>
      </c>
      <c r="BK33">
        <v>0</v>
      </c>
      <c r="BL33">
        <v>0</v>
      </c>
      <c r="BM33">
        <v>0</v>
      </c>
      <c r="BN33">
        <v>0</v>
      </c>
      <c r="BO33">
        <v>0</v>
      </c>
      <c r="BP33">
        <v>0</v>
      </c>
      <c r="BQ33">
        <v>1</v>
      </c>
      <c r="BR33">
        <v>0</v>
      </c>
      <c r="BS33">
        <v>0</v>
      </c>
      <c r="BT33">
        <v>0</v>
      </c>
      <c r="BU33">
        <v>0</v>
      </c>
      <c r="BV33">
        <v>0</v>
      </c>
      <c r="BW33">
        <v>0</v>
      </c>
      <c r="BX33">
        <v>0</v>
      </c>
      <c r="BY33">
        <v>0</v>
      </c>
      <c r="BZ33">
        <v>0</v>
      </c>
      <c r="CA33">
        <v>0</v>
      </c>
      <c r="CB33">
        <v>0</v>
      </c>
      <c r="CC33">
        <v>0</v>
      </c>
      <c r="CD33">
        <v>0</v>
      </c>
      <c r="CE33">
        <v>0</v>
      </c>
      <c r="CF33">
        <v>0</v>
      </c>
      <c r="CG33">
        <v>2</v>
      </c>
      <c r="CH33">
        <v>3</v>
      </c>
      <c r="CI33">
        <v>0</v>
      </c>
      <c r="CJ33">
        <v>0</v>
      </c>
      <c r="CK33">
        <v>0</v>
      </c>
      <c r="CL33">
        <v>0</v>
      </c>
      <c r="CM33">
        <v>0</v>
      </c>
    </row>
    <row r="34" spans="1:91" x14ac:dyDescent="0.15">
      <c r="A34" t="s">
        <v>2050</v>
      </c>
      <c r="B34">
        <v>5350</v>
      </c>
      <c r="C34">
        <v>110</v>
      </c>
      <c r="D34">
        <v>2600</v>
      </c>
      <c r="E34" s="409">
        <v>90.9</v>
      </c>
      <c r="F34" s="409">
        <v>2.2000000000000002</v>
      </c>
      <c r="G34" s="409">
        <v>58.3</v>
      </c>
      <c r="H34" s="409">
        <v>1.3</v>
      </c>
      <c r="I34" s="409">
        <v>3.1597216491784819E-2</v>
      </c>
      <c r="J34" s="409">
        <v>0.8</v>
      </c>
      <c r="K34">
        <v>0</v>
      </c>
      <c r="L34">
        <v>0</v>
      </c>
      <c r="M34">
        <v>0</v>
      </c>
      <c r="N34">
        <v>0</v>
      </c>
      <c r="O34">
        <v>0</v>
      </c>
      <c r="P34">
        <v>0</v>
      </c>
      <c r="Q34">
        <v>0</v>
      </c>
      <c r="R34">
        <v>4</v>
      </c>
      <c r="S34">
        <v>7</v>
      </c>
      <c r="T34">
        <v>21</v>
      </c>
      <c r="U34">
        <v>11</v>
      </c>
      <c r="V34">
        <v>5</v>
      </c>
      <c r="W34">
        <v>0</v>
      </c>
      <c r="X34">
        <v>0</v>
      </c>
      <c r="Y34">
        <v>0</v>
      </c>
      <c r="Z34">
        <v>1</v>
      </c>
      <c r="AA34" t="s">
        <v>2333</v>
      </c>
      <c r="AB34">
        <v>0</v>
      </c>
      <c r="AC34">
        <v>0</v>
      </c>
      <c r="AD34">
        <v>0</v>
      </c>
      <c r="AE34">
        <v>0</v>
      </c>
      <c r="AF34">
        <v>0</v>
      </c>
      <c r="AG34">
        <v>0</v>
      </c>
      <c r="AH34">
        <v>0</v>
      </c>
      <c r="AI34">
        <v>0</v>
      </c>
      <c r="AJ34">
        <v>0</v>
      </c>
      <c r="AK34">
        <v>1</v>
      </c>
      <c r="AL34">
        <v>0</v>
      </c>
      <c r="AM34">
        <v>1</v>
      </c>
      <c r="AN34">
        <v>0</v>
      </c>
      <c r="AO34">
        <v>0</v>
      </c>
      <c r="AP34">
        <v>0</v>
      </c>
      <c r="AQ34">
        <v>0</v>
      </c>
      <c r="AR34">
        <v>0</v>
      </c>
      <c r="AS34">
        <v>0</v>
      </c>
      <c r="AT34">
        <v>0</v>
      </c>
      <c r="AU34">
        <v>0</v>
      </c>
      <c r="AV34">
        <v>0</v>
      </c>
      <c r="AW34">
        <v>0</v>
      </c>
      <c r="AX34">
        <v>0</v>
      </c>
      <c r="AY34">
        <v>0</v>
      </c>
      <c r="AZ34">
        <v>1</v>
      </c>
      <c r="BA34">
        <v>1</v>
      </c>
      <c r="BB34">
        <v>14</v>
      </c>
      <c r="BC34">
        <v>0</v>
      </c>
      <c r="BD34">
        <v>0</v>
      </c>
      <c r="BE34">
        <v>0</v>
      </c>
      <c r="BF34">
        <v>0</v>
      </c>
      <c r="BG34">
        <v>0</v>
      </c>
      <c r="BH34">
        <v>0</v>
      </c>
      <c r="BI34">
        <v>0</v>
      </c>
      <c r="BJ34">
        <v>0</v>
      </c>
      <c r="BK34">
        <v>0</v>
      </c>
      <c r="BL34">
        <v>0</v>
      </c>
      <c r="BM34">
        <v>0</v>
      </c>
      <c r="BN34">
        <v>0</v>
      </c>
      <c r="BO34">
        <v>1</v>
      </c>
      <c r="BP34">
        <v>2</v>
      </c>
      <c r="BQ34">
        <v>0</v>
      </c>
      <c r="BR34">
        <v>0</v>
      </c>
      <c r="BS34">
        <v>0</v>
      </c>
      <c r="BT34">
        <v>0</v>
      </c>
      <c r="BU34">
        <v>0</v>
      </c>
      <c r="BV34">
        <v>0</v>
      </c>
      <c r="BW34">
        <v>0</v>
      </c>
      <c r="BX34">
        <v>0</v>
      </c>
      <c r="BY34">
        <v>0</v>
      </c>
      <c r="BZ34">
        <v>0</v>
      </c>
      <c r="CA34">
        <v>0</v>
      </c>
      <c r="CB34">
        <v>0</v>
      </c>
      <c r="CC34">
        <v>0</v>
      </c>
      <c r="CD34">
        <v>0</v>
      </c>
      <c r="CE34">
        <v>1</v>
      </c>
      <c r="CF34">
        <v>0</v>
      </c>
      <c r="CG34">
        <v>1</v>
      </c>
      <c r="CH34">
        <v>4</v>
      </c>
      <c r="CI34">
        <v>0</v>
      </c>
      <c r="CJ34">
        <v>0</v>
      </c>
      <c r="CK34">
        <v>0</v>
      </c>
      <c r="CL34">
        <v>0</v>
      </c>
      <c r="CM34">
        <v>0</v>
      </c>
    </row>
    <row r="35" spans="1:91" x14ac:dyDescent="0.15">
      <c r="A35" t="s">
        <v>1955</v>
      </c>
      <c r="B35">
        <v>7000</v>
      </c>
      <c r="C35">
        <v>150</v>
      </c>
      <c r="D35">
        <v>2100</v>
      </c>
      <c r="E35" s="409">
        <v>99.5</v>
      </c>
      <c r="F35" s="409">
        <v>2.5</v>
      </c>
      <c r="G35" s="409">
        <v>45.3</v>
      </c>
      <c r="H35" s="409">
        <v>2.2000000000000002</v>
      </c>
      <c r="I35" s="409">
        <v>0.1</v>
      </c>
      <c r="J35" s="409">
        <v>1</v>
      </c>
      <c r="K35">
        <v>0</v>
      </c>
      <c r="L35">
        <v>0</v>
      </c>
      <c r="M35">
        <v>0</v>
      </c>
      <c r="N35">
        <v>0</v>
      </c>
      <c r="O35">
        <v>0</v>
      </c>
      <c r="P35">
        <v>0</v>
      </c>
      <c r="Q35">
        <v>0</v>
      </c>
      <c r="R35">
        <v>4</v>
      </c>
      <c r="S35">
        <v>3</v>
      </c>
      <c r="T35">
        <v>17</v>
      </c>
      <c r="U35">
        <v>16</v>
      </c>
      <c r="V35">
        <v>7</v>
      </c>
      <c r="W35">
        <v>0</v>
      </c>
      <c r="X35">
        <v>0</v>
      </c>
      <c r="Y35">
        <v>0</v>
      </c>
      <c r="Z35">
        <v>0</v>
      </c>
      <c r="AA35" t="s">
        <v>2333</v>
      </c>
      <c r="AB35">
        <v>0</v>
      </c>
      <c r="AC35">
        <v>0</v>
      </c>
      <c r="AD35">
        <v>0</v>
      </c>
      <c r="AE35">
        <v>0</v>
      </c>
      <c r="AF35">
        <v>0</v>
      </c>
      <c r="AG35">
        <v>0</v>
      </c>
      <c r="AH35">
        <v>0</v>
      </c>
      <c r="AI35">
        <v>3</v>
      </c>
      <c r="AJ35">
        <v>1</v>
      </c>
      <c r="AK35">
        <v>0</v>
      </c>
      <c r="AL35">
        <v>0</v>
      </c>
      <c r="AM35">
        <v>3</v>
      </c>
      <c r="AN35">
        <v>0</v>
      </c>
      <c r="AO35">
        <v>0</v>
      </c>
      <c r="AP35">
        <v>0</v>
      </c>
      <c r="AQ35">
        <v>0</v>
      </c>
      <c r="AR35">
        <v>0</v>
      </c>
      <c r="AS35">
        <v>0</v>
      </c>
      <c r="AT35">
        <v>0</v>
      </c>
      <c r="AU35">
        <v>0</v>
      </c>
      <c r="AV35">
        <v>0</v>
      </c>
      <c r="AW35">
        <v>0</v>
      </c>
      <c r="AX35">
        <v>0</v>
      </c>
      <c r="AY35">
        <v>0</v>
      </c>
      <c r="AZ35">
        <v>0</v>
      </c>
      <c r="BA35">
        <v>0</v>
      </c>
      <c r="BB35">
        <v>5</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1</v>
      </c>
      <c r="CI35">
        <v>0</v>
      </c>
      <c r="CJ35">
        <v>0</v>
      </c>
      <c r="CK35">
        <v>0</v>
      </c>
      <c r="CL35">
        <v>0</v>
      </c>
      <c r="CM35">
        <v>0</v>
      </c>
    </row>
    <row r="36" spans="1:91" x14ac:dyDescent="0.15">
      <c r="A36" t="s">
        <v>2052</v>
      </c>
      <c r="B36">
        <v>16900</v>
      </c>
      <c r="C36">
        <v>565</v>
      </c>
      <c r="D36">
        <v>4550</v>
      </c>
      <c r="E36" s="409">
        <v>113.1</v>
      </c>
      <c r="F36" s="409">
        <v>3.5</v>
      </c>
      <c r="G36" s="409">
        <v>38.799999999999997</v>
      </c>
      <c r="H36" s="409">
        <v>2.2000000000000002</v>
      </c>
      <c r="I36" s="409">
        <v>0.1</v>
      </c>
      <c r="J36" s="409">
        <v>0.7</v>
      </c>
      <c r="K36">
        <v>0</v>
      </c>
      <c r="L36">
        <v>0</v>
      </c>
      <c r="M36">
        <v>0</v>
      </c>
      <c r="N36">
        <v>0</v>
      </c>
      <c r="O36">
        <v>0</v>
      </c>
      <c r="P36">
        <v>0</v>
      </c>
      <c r="Q36">
        <v>0</v>
      </c>
      <c r="R36">
        <v>8</v>
      </c>
      <c r="S36">
        <v>10</v>
      </c>
      <c r="T36">
        <v>66</v>
      </c>
      <c r="U36">
        <v>18</v>
      </c>
      <c r="V36">
        <v>30</v>
      </c>
      <c r="W36">
        <v>0</v>
      </c>
      <c r="X36">
        <v>0</v>
      </c>
      <c r="Y36">
        <v>0</v>
      </c>
      <c r="Z36">
        <v>1</v>
      </c>
      <c r="AA36" t="s">
        <v>2333</v>
      </c>
      <c r="AB36">
        <v>0</v>
      </c>
      <c r="AC36">
        <v>0</v>
      </c>
      <c r="AD36">
        <v>0</v>
      </c>
      <c r="AE36">
        <v>0</v>
      </c>
      <c r="AF36">
        <v>0</v>
      </c>
      <c r="AG36">
        <v>0</v>
      </c>
      <c r="AH36">
        <v>0</v>
      </c>
      <c r="AI36">
        <v>1</v>
      </c>
      <c r="AJ36">
        <v>1</v>
      </c>
      <c r="AK36">
        <v>1</v>
      </c>
      <c r="AL36">
        <v>1</v>
      </c>
      <c r="AM36">
        <v>9</v>
      </c>
      <c r="AN36">
        <v>0</v>
      </c>
      <c r="AO36">
        <v>0</v>
      </c>
      <c r="AP36">
        <v>0</v>
      </c>
      <c r="AQ36">
        <v>0</v>
      </c>
      <c r="AR36">
        <v>0</v>
      </c>
      <c r="AS36">
        <v>0</v>
      </c>
      <c r="AT36">
        <v>0</v>
      </c>
      <c r="AU36">
        <v>0</v>
      </c>
      <c r="AV36">
        <v>0</v>
      </c>
      <c r="AW36">
        <v>0</v>
      </c>
      <c r="AX36">
        <v>0</v>
      </c>
      <c r="AY36">
        <v>1</v>
      </c>
      <c r="AZ36">
        <v>1</v>
      </c>
      <c r="BA36">
        <v>2</v>
      </c>
      <c r="BB36">
        <v>7</v>
      </c>
      <c r="BC36">
        <v>0</v>
      </c>
      <c r="BD36">
        <v>0</v>
      </c>
      <c r="BE36">
        <v>0</v>
      </c>
      <c r="BF36">
        <v>0</v>
      </c>
      <c r="BG36">
        <v>0</v>
      </c>
      <c r="BH36">
        <v>0</v>
      </c>
      <c r="BI36">
        <v>0</v>
      </c>
      <c r="BJ36">
        <v>0</v>
      </c>
      <c r="BK36">
        <v>0</v>
      </c>
      <c r="BL36">
        <v>0</v>
      </c>
      <c r="BM36">
        <v>0</v>
      </c>
      <c r="BN36">
        <v>0</v>
      </c>
      <c r="BO36">
        <v>0</v>
      </c>
      <c r="BP36">
        <v>3</v>
      </c>
      <c r="BQ36">
        <v>2</v>
      </c>
      <c r="BR36">
        <v>0</v>
      </c>
      <c r="BS36">
        <v>4</v>
      </c>
      <c r="BT36">
        <v>0</v>
      </c>
      <c r="BU36">
        <v>0</v>
      </c>
      <c r="BV36">
        <v>0</v>
      </c>
      <c r="BW36">
        <v>0</v>
      </c>
      <c r="BX36">
        <v>0</v>
      </c>
      <c r="BY36">
        <v>0</v>
      </c>
      <c r="BZ36">
        <v>0</v>
      </c>
      <c r="CA36">
        <v>0</v>
      </c>
      <c r="CB36">
        <v>0</v>
      </c>
      <c r="CC36">
        <v>0</v>
      </c>
      <c r="CD36">
        <v>0</v>
      </c>
      <c r="CE36">
        <v>0</v>
      </c>
      <c r="CF36">
        <v>0</v>
      </c>
      <c r="CG36">
        <v>3</v>
      </c>
      <c r="CH36">
        <v>3</v>
      </c>
      <c r="CI36">
        <v>1</v>
      </c>
      <c r="CJ36">
        <v>0</v>
      </c>
      <c r="CK36">
        <v>0</v>
      </c>
      <c r="CL36">
        <v>0</v>
      </c>
      <c r="CM36">
        <v>0</v>
      </c>
    </row>
    <row r="37" spans="1:91" x14ac:dyDescent="0.15">
      <c r="A37" t="s">
        <v>2103</v>
      </c>
      <c r="B37">
        <v>155</v>
      </c>
      <c r="D37">
        <v>2550</v>
      </c>
      <c r="E37" s="409">
        <v>0.5</v>
      </c>
      <c r="F37" s="409">
        <v>0</v>
      </c>
      <c r="G37" s="409">
        <v>17.2</v>
      </c>
      <c r="H37" s="409">
        <v>1.2500000000000006E-2</v>
      </c>
      <c r="I37" s="409">
        <v>0</v>
      </c>
      <c r="J37" s="409">
        <v>0.5</v>
      </c>
      <c r="K37">
        <v>0</v>
      </c>
      <c r="L37">
        <v>18</v>
      </c>
      <c r="M37">
        <v>0</v>
      </c>
      <c r="N37">
        <v>0</v>
      </c>
      <c r="O37">
        <v>73</v>
      </c>
      <c r="P37">
        <v>0</v>
      </c>
      <c r="Q37">
        <v>7</v>
      </c>
      <c r="R37">
        <v>0</v>
      </c>
      <c r="S37">
        <v>0</v>
      </c>
      <c r="T37">
        <v>0</v>
      </c>
      <c r="U37">
        <v>0</v>
      </c>
      <c r="V37">
        <v>0</v>
      </c>
      <c r="W37">
        <v>0</v>
      </c>
      <c r="X37">
        <v>0</v>
      </c>
      <c r="Y37">
        <v>0</v>
      </c>
      <c r="Z37">
        <v>0</v>
      </c>
      <c r="AA37" t="s">
        <v>2333</v>
      </c>
      <c r="AB37">
        <v>0</v>
      </c>
      <c r="AC37">
        <v>0</v>
      </c>
      <c r="AD37">
        <v>0</v>
      </c>
      <c r="AE37">
        <v>0</v>
      </c>
      <c r="AF37">
        <v>3</v>
      </c>
      <c r="AG37">
        <v>0</v>
      </c>
      <c r="AH37">
        <v>0</v>
      </c>
      <c r="AI37">
        <v>0</v>
      </c>
      <c r="AJ37">
        <v>0</v>
      </c>
      <c r="AK37">
        <v>0</v>
      </c>
      <c r="AL37">
        <v>0</v>
      </c>
      <c r="AM37">
        <v>0</v>
      </c>
      <c r="AN37">
        <v>0</v>
      </c>
      <c r="AO37">
        <v>0</v>
      </c>
      <c r="AP37">
        <v>0</v>
      </c>
      <c r="AQ37">
        <v>0</v>
      </c>
      <c r="AR37">
        <v>0</v>
      </c>
      <c r="AS37">
        <v>2</v>
      </c>
      <c r="AT37">
        <v>0</v>
      </c>
      <c r="AU37">
        <v>0</v>
      </c>
      <c r="AV37">
        <v>1</v>
      </c>
      <c r="AW37">
        <v>0</v>
      </c>
      <c r="AX37">
        <v>0</v>
      </c>
      <c r="AY37">
        <v>0</v>
      </c>
      <c r="AZ37">
        <v>0</v>
      </c>
      <c r="BA37">
        <v>0</v>
      </c>
      <c r="BB37">
        <v>0</v>
      </c>
      <c r="BC37">
        <v>0</v>
      </c>
      <c r="BD37">
        <v>0</v>
      </c>
      <c r="BE37">
        <v>0</v>
      </c>
      <c r="BF37">
        <v>0</v>
      </c>
      <c r="BG37">
        <v>0</v>
      </c>
      <c r="BH37">
        <v>0</v>
      </c>
      <c r="BI37">
        <v>0</v>
      </c>
      <c r="BJ37">
        <v>0</v>
      </c>
      <c r="BK37">
        <v>0</v>
      </c>
      <c r="BL37">
        <v>8</v>
      </c>
      <c r="BM37">
        <v>0</v>
      </c>
      <c r="BN37">
        <v>7</v>
      </c>
      <c r="BO37">
        <v>0</v>
      </c>
      <c r="BP37">
        <v>0</v>
      </c>
      <c r="BQ37">
        <v>0</v>
      </c>
      <c r="BR37">
        <v>0</v>
      </c>
      <c r="BS37">
        <v>0</v>
      </c>
      <c r="BT37">
        <v>0</v>
      </c>
      <c r="BU37">
        <v>0</v>
      </c>
      <c r="BV37">
        <v>0</v>
      </c>
      <c r="BW37">
        <v>0</v>
      </c>
      <c r="BX37">
        <v>0</v>
      </c>
      <c r="BY37">
        <v>5</v>
      </c>
      <c r="BZ37">
        <v>0</v>
      </c>
      <c r="CA37">
        <v>0</v>
      </c>
      <c r="CB37">
        <v>1</v>
      </c>
      <c r="CC37">
        <v>0</v>
      </c>
      <c r="CD37">
        <v>0</v>
      </c>
      <c r="CE37">
        <v>0</v>
      </c>
      <c r="CF37">
        <v>0</v>
      </c>
      <c r="CG37">
        <v>0</v>
      </c>
      <c r="CH37">
        <v>0</v>
      </c>
      <c r="CI37">
        <v>0</v>
      </c>
      <c r="CJ37">
        <v>0</v>
      </c>
      <c r="CK37">
        <v>0</v>
      </c>
      <c r="CL37">
        <v>0</v>
      </c>
      <c r="CM37">
        <v>0</v>
      </c>
    </row>
    <row r="38" spans="1:91" x14ac:dyDescent="0.15">
      <c r="A38" t="s">
        <v>2478</v>
      </c>
      <c r="B38">
        <v>10</v>
      </c>
      <c r="D38">
        <v>300</v>
      </c>
      <c r="E38" s="409">
        <v>0.5</v>
      </c>
      <c r="F38" s="409">
        <v>0</v>
      </c>
      <c r="G38" s="409">
        <v>17.600000000000001</v>
      </c>
      <c r="H38" s="409">
        <v>1.2500000000000001E-2</v>
      </c>
      <c r="I38" s="409">
        <v>0</v>
      </c>
      <c r="J38" s="409">
        <v>0.5</v>
      </c>
      <c r="K38">
        <v>0</v>
      </c>
      <c r="L38">
        <v>7</v>
      </c>
      <c r="M38">
        <v>0</v>
      </c>
      <c r="N38">
        <v>0</v>
      </c>
      <c r="O38">
        <v>41</v>
      </c>
      <c r="P38">
        <v>0</v>
      </c>
      <c r="Q38">
        <v>0</v>
      </c>
      <c r="R38">
        <v>0</v>
      </c>
      <c r="S38">
        <v>0</v>
      </c>
      <c r="T38">
        <v>0</v>
      </c>
      <c r="U38">
        <v>0</v>
      </c>
      <c r="V38">
        <v>0</v>
      </c>
      <c r="W38">
        <v>0</v>
      </c>
      <c r="X38">
        <v>0</v>
      </c>
      <c r="Y38">
        <v>0</v>
      </c>
      <c r="Z38">
        <v>0</v>
      </c>
      <c r="AA38" t="s">
        <v>2333</v>
      </c>
      <c r="AB38">
        <v>0</v>
      </c>
      <c r="AC38">
        <v>0</v>
      </c>
      <c r="AD38">
        <v>0</v>
      </c>
      <c r="AE38">
        <v>0</v>
      </c>
      <c r="AF38">
        <v>3</v>
      </c>
      <c r="AG38">
        <v>0</v>
      </c>
      <c r="AH38">
        <v>0</v>
      </c>
      <c r="AI38">
        <v>0</v>
      </c>
      <c r="AJ38">
        <v>0</v>
      </c>
      <c r="AK38">
        <v>0</v>
      </c>
      <c r="AL38">
        <v>0</v>
      </c>
      <c r="AM38">
        <v>0</v>
      </c>
      <c r="AN38">
        <v>0</v>
      </c>
      <c r="AO38">
        <v>0</v>
      </c>
      <c r="AP38">
        <v>0</v>
      </c>
      <c r="AQ38">
        <v>0</v>
      </c>
      <c r="AR38">
        <v>0</v>
      </c>
      <c r="AS38">
        <v>3</v>
      </c>
      <c r="AT38">
        <v>0</v>
      </c>
      <c r="AU38">
        <v>0</v>
      </c>
      <c r="AV38">
        <v>0</v>
      </c>
      <c r="AW38">
        <v>0</v>
      </c>
      <c r="AX38">
        <v>0</v>
      </c>
      <c r="AY38">
        <v>0</v>
      </c>
      <c r="AZ38">
        <v>0</v>
      </c>
      <c r="BA38">
        <v>0</v>
      </c>
      <c r="BB38">
        <v>0</v>
      </c>
      <c r="BC38">
        <v>0</v>
      </c>
      <c r="BD38">
        <v>0</v>
      </c>
      <c r="BE38">
        <v>0</v>
      </c>
      <c r="BF38">
        <v>0</v>
      </c>
      <c r="BG38">
        <v>0</v>
      </c>
      <c r="BH38">
        <v>0</v>
      </c>
      <c r="BI38">
        <v>0</v>
      </c>
      <c r="BJ38">
        <v>0</v>
      </c>
      <c r="BK38">
        <v>0</v>
      </c>
      <c r="BL38">
        <v>1</v>
      </c>
      <c r="BM38">
        <v>0</v>
      </c>
      <c r="BN38">
        <v>0</v>
      </c>
      <c r="BO38">
        <v>0</v>
      </c>
      <c r="BP38">
        <v>0</v>
      </c>
      <c r="BQ38">
        <v>0</v>
      </c>
      <c r="BR38">
        <v>0</v>
      </c>
      <c r="BS38">
        <v>0</v>
      </c>
      <c r="BT38">
        <v>0</v>
      </c>
      <c r="BU38">
        <v>0</v>
      </c>
      <c r="BV38">
        <v>0</v>
      </c>
      <c r="BW38">
        <v>0</v>
      </c>
      <c r="BX38">
        <v>0</v>
      </c>
      <c r="BY38">
        <v>3</v>
      </c>
      <c r="BZ38">
        <v>0</v>
      </c>
      <c r="CA38">
        <v>0</v>
      </c>
      <c r="CB38">
        <v>0</v>
      </c>
      <c r="CC38">
        <v>0</v>
      </c>
      <c r="CD38">
        <v>0</v>
      </c>
      <c r="CE38">
        <v>0</v>
      </c>
      <c r="CF38">
        <v>0</v>
      </c>
      <c r="CG38">
        <v>0</v>
      </c>
      <c r="CH38">
        <v>0</v>
      </c>
      <c r="CI38">
        <v>0</v>
      </c>
      <c r="CJ38">
        <v>0</v>
      </c>
      <c r="CK38">
        <v>0</v>
      </c>
      <c r="CL38">
        <v>0</v>
      </c>
      <c r="CM38">
        <v>0</v>
      </c>
    </row>
    <row r="39" spans="1:91" x14ac:dyDescent="0.15">
      <c r="A39" t="s">
        <v>2114</v>
      </c>
      <c r="B39">
        <v>29</v>
      </c>
      <c r="D39">
        <v>372</v>
      </c>
      <c r="E39" s="409">
        <v>0.6</v>
      </c>
      <c r="F39" s="409">
        <v>0</v>
      </c>
      <c r="G39" s="409">
        <v>7.7</v>
      </c>
      <c r="H39" s="409">
        <v>4.135266092716447E-2</v>
      </c>
      <c r="I39" s="409">
        <v>0</v>
      </c>
      <c r="J39" s="409">
        <v>0.5</v>
      </c>
      <c r="K39">
        <v>0</v>
      </c>
      <c r="L39">
        <v>0</v>
      </c>
      <c r="M39">
        <v>0</v>
      </c>
      <c r="N39">
        <v>0</v>
      </c>
      <c r="O39">
        <v>3</v>
      </c>
      <c r="P39">
        <v>0</v>
      </c>
      <c r="Q39">
        <v>59</v>
      </c>
      <c r="R39">
        <v>0</v>
      </c>
      <c r="S39">
        <v>0</v>
      </c>
      <c r="T39">
        <v>0</v>
      </c>
      <c r="U39">
        <v>0</v>
      </c>
      <c r="V39">
        <v>0</v>
      </c>
      <c r="W39">
        <v>0</v>
      </c>
      <c r="X39">
        <v>0</v>
      </c>
      <c r="Y39">
        <v>0</v>
      </c>
      <c r="Z39">
        <v>0</v>
      </c>
      <c r="AA39" t="s">
        <v>2333</v>
      </c>
      <c r="AB39">
        <v>0</v>
      </c>
      <c r="AC39">
        <v>0</v>
      </c>
      <c r="AD39">
        <v>0</v>
      </c>
      <c r="AE39">
        <v>0</v>
      </c>
      <c r="AF39">
        <v>0</v>
      </c>
      <c r="AG39">
        <v>0</v>
      </c>
      <c r="AH39">
        <v>3</v>
      </c>
      <c r="AI39">
        <v>0</v>
      </c>
      <c r="AJ39">
        <v>0</v>
      </c>
      <c r="AK39">
        <v>0</v>
      </c>
      <c r="AL39">
        <v>0</v>
      </c>
      <c r="AM39">
        <v>0</v>
      </c>
      <c r="AN39">
        <v>0</v>
      </c>
      <c r="AO39">
        <v>0</v>
      </c>
      <c r="AP39">
        <v>0</v>
      </c>
      <c r="AQ39">
        <v>0</v>
      </c>
      <c r="AR39">
        <v>0</v>
      </c>
      <c r="AS39">
        <v>0</v>
      </c>
      <c r="AT39">
        <v>0</v>
      </c>
      <c r="AU39">
        <v>0</v>
      </c>
      <c r="AV39">
        <v>3</v>
      </c>
      <c r="AW39">
        <v>0</v>
      </c>
      <c r="AX39">
        <v>0</v>
      </c>
      <c r="AY39">
        <v>0</v>
      </c>
      <c r="AZ39">
        <v>0</v>
      </c>
      <c r="BA39">
        <v>0</v>
      </c>
      <c r="BB39">
        <v>0</v>
      </c>
      <c r="BC39">
        <v>0</v>
      </c>
      <c r="BD39">
        <v>0</v>
      </c>
      <c r="BE39">
        <v>0</v>
      </c>
      <c r="BF39">
        <v>0</v>
      </c>
      <c r="BG39">
        <v>0</v>
      </c>
      <c r="BH39">
        <v>0</v>
      </c>
      <c r="BI39">
        <v>0</v>
      </c>
      <c r="BJ39">
        <v>0</v>
      </c>
      <c r="BK39">
        <v>0</v>
      </c>
      <c r="BL39">
        <v>0</v>
      </c>
      <c r="BM39">
        <v>0</v>
      </c>
      <c r="BN39">
        <v>1</v>
      </c>
      <c r="BO39">
        <v>0</v>
      </c>
      <c r="BP39">
        <v>0</v>
      </c>
      <c r="BQ39">
        <v>0</v>
      </c>
      <c r="BR39">
        <v>0</v>
      </c>
      <c r="BS39">
        <v>0</v>
      </c>
      <c r="BT39">
        <v>0</v>
      </c>
      <c r="BU39">
        <v>0</v>
      </c>
      <c r="BV39">
        <v>0</v>
      </c>
      <c r="BW39">
        <v>0</v>
      </c>
      <c r="BX39">
        <v>0</v>
      </c>
      <c r="BY39">
        <v>0</v>
      </c>
      <c r="BZ39">
        <v>0</v>
      </c>
      <c r="CA39">
        <v>0</v>
      </c>
      <c r="CB39">
        <v>1</v>
      </c>
      <c r="CC39">
        <v>0</v>
      </c>
      <c r="CD39">
        <v>0</v>
      </c>
      <c r="CE39">
        <v>0</v>
      </c>
      <c r="CF39">
        <v>0</v>
      </c>
      <c r="CG39">
        <v>0</v>
      </c>
      <c r="CH39">
        <v>0</v>
      </c>
      <c r="CI39">
        <v>0</v>
      </c>
      <c r="CJ39">
        <v>0</v>
      </c>
      <c r="CK39">
        <v>0</v>
      </c>
      <c r="CL39">
        <v>0</v>
      </c>
      <c r="CM39">
        <v>0</v>
      </c>
    </row>
    <row r="40" spans="1:91" x14ac:dyDescent="0.15">
      <c r="A40" t="s">
        <v>1831</v>
      </c>
      <c r="B40">
        <v>4000</v>
      </c>
      <c r="C40">
        <v>90</v>
      </c>
      <c r="D40">
        <v>1600</v>
      </c>
      <c r="E40" s="409">
        <v>41.3</v>
      </c>
      <c r="F40" s="409">
        <v>1.1000000000000001</v>
      </c>
      <c r="G40" s="409">
        <v>31.2</v>
      </c>
      <c r="H40" s="409">
        <v>1.1000000000000001</v>
      </c>
      <c r="I40" s="409">
        <v>2.9540695350816829E-2</v>
      </c>
      <c r="J40" s="409">
        <v>0.8</v>
      </c>
      <c r="K40">
        <v>0</v>
      </c>
      <c r="L40">
        <v>2</v>
      </c>
      <c r="M40">
        <v>0</v>
      </c>
      <c r="N40">
        <v>0</v>
      </c>
      <c r="O40">
        <v>1</v>
      </c>
      <c r="P40">
        <v>0</v>
      </c>
      <c r="Q40">
        <v>0</v>
      </c>
      <c r="R40">
        <v>13</v>
      </c>
      <c r="S40">
        <v>3</v>
      </c>
      <c r="T40">
        <v>12</v>
      </c>
      <c r="U40">
        <v>11</v>
      </c>
      <c r="V40">
        <v>9</v>
      </c>
      <c r="W40">
        <v>0</v>
      </c>
      <c r="X40">
        <v>0</v>
      </c>
      <c r="Y40">
        <v>0</v>
      </c>
      <c r="Z40">
        <v>4</v>
      </c>
      <c r="AA40" t="s">
        <v>2333</v>
      </c>
      <c r="AB40">
        <v>0</v>
      </c>
      <c r="AC40">
        <v>0</v>
      </c>
      <c r="AD40">
        <v>0</v>
      </c>
      <c r="AE40">
        <v>0</v>
      </c>
      <c r="AF40">
        <v>1</v>
      </c>
      <c r="AG40">
        <v>0</v>
      </c>
      <c r="AH40">
        <v>0</v>
      </c>
      <c r="AI40">
        <v>11</v>
      </c>
      <c r="AJ40">
        <v>0</v>
      </c>
      <c r="AK40">
        <v>1</v>
      </c>
      <c r="AL40">
        <v>0</v>
      </c>
      <c r="AM40">
        <v>6</v>
      </c>
      <c r="AN40">
        <v>0</v>
      </c>
      <c r="AO40">
        <v>0</v>
      </c>
      <c r="AP40">
        <v>0</v>
      </c>
      <c r="AQ40">
        <v>4</v>
      </c>
      <c r="AR40">
        <v>0</v>
      </c>
      <c r="AS40">
        <v>0</v>
      </c>
      <c r="AT40">
        <v>0</v>
      </c>
      <c r="AU40">
        <v>0</v>
      </c>
      <c r="AV40">
        <v>0</v>
      </c>
      <c r="AW40">
        <v>0</v>
      </c>
      <c r="AX40">
        <v>0</v>
      </c>
      <c r="AY40">
        <v>0</v>
      </c>
      <c r="AZ40">
        <v>0</v>
      </c>
      <c r="BA40">
        <v>0</v>
      </c>
      <c r="BB40">
        <v>10</v>
      </c>
      <c r="BC40">
        <v>0</v>
      </c>
      <c r="BD40">
        <v>0</v>
      </c>
      <c r="BE40">
        <v>0</v>
      </c>
      <c r="BF40">
        <v>0</v>
      </c>
      <c r="BG40">
        <v>0</v>
      </c>
      <c r="BH40">
        <v>0</v>
      </c>
      <c r="BI40">
        <v>0</v>
      </c>
      <c r="BJ40">
        <v>0</v>
      </c>
      <c r="BK40">
        <v>0</v>
      </c>
      <c r="BL40">
        <v>0</v>
      </c>
      <c r="BM40">
        <v>0</v>
      </c>
      <c r="BN40">
        <v>0</v>
      </c>
      <c r="BO40">
        <v>0</v>
      </c>
      <c r="BP40">
        <v>0</v>
      </c>
      <c r="BQ40">
        <v>1</v>
      </c>
      <c r="BR40">
        <v>0</v>
      </c>
      <c r="BS40">
        <v>0</v>
      </c>
      <c r="BT40">
        <v>0</v>
      </c>
      <c r="BU40">
        <v>0</v>
      </c>
      <c r="BV40">
        <v>0</v>
      </c>
      <c r="BW40">
        <v>0</v>
      </c>
      <c r="BX40">
        <v>0</v>
      </c>
      <c r="BY40">
        <v>0</v>
      </c>
      <c r="BZ40">
        <v>0</v>
      </c>
      <c r="CA40">
        <v>0</v>
      </c>
      <c r="CB40">
        <v>0</v>
      </c>
      <c r="CC40">
        <v>0</v>
      </c>
      <c r="CD40">
        <v>0</v>
      </c>
      <c r="CE40">
        <v>0</v>
      </c>
      <c r="CF40">
        <v>0</v>
      </c>
      <c r="CG40">
        <v>0</v>
      </c>
      <c r="CH40">
        <v>1</v>
      </c>
      <c r="CI40">
        <v>0</v>
      </c>
      <c r="CJ40">
        <v>0</v>
      </c>
      <c r="CK40">
        <v>0</v>
      </c>
      <c r="CL40">
        <v>0</v>
      </c>
      <c r="CM40">
        <v>0</v>
      </c>
    </row>
    <row r="41" spans="1:91" x14ac:dyDescent="0.15">
      <c r="A41" t="s">
        <v>1830</v>
      </c>
      <c r="B41">
        <v>25</v>
      </c>
      <c r="D41">
        <v>1000</v>
      </c>
      <c r="E41" s="409">
        <v>0.5</v>
      </c>
      <c r="F41" s="409">
        <v>0</v>
      </c>
      <c r="G41" s="409">
        <v>17.5</v>
      </c>
      <c r="H41" s="409">
        <v>1.2500000000000004E-2</v>
      </c>
      <c r="I41" s="409">
        <v>0</v>
      </c>
      <c r="J41" s="409">
        <v>0.5</v>
      </c>
      <c r="K41">
        <v>0</v>
      </c>
      <c r="L41">
        <v>17</v>
      </c>
      <c r="M41">
        <v>0</v>
      </c>
      <c r="N41">
        <v>0</v>
      </c>
      <c r="O41">
        <v>63</v>
      </c>
      <c r="P41">
        <v>0</v>
      </c>
      <c r="Q41">
        <v>0</v>
      </c>
      <c r="R41">
        <v>0</v>
      </c>
      <c r="S41">
        <v>0</v>
      </c>
      <c r="T41">
        <v>0</v>
      </c>
      <c r="U41">
        <v>0</v>
      </c>
      <c r="V41">
        <v>0</v>
      </c>
      <c r="W41">
        <v>0</v>
      </c>
      <c r="X41">
        <v>0</v>
      </c>
      <c r="Y41">
        <v>0</v>
      </c>
      <c r="Z41">
        <v>0</v>
      </c>
      <c r="AA41" t="s">
        <v>2333</v>
      </c>
      <c r="AB41">
        <v>0</v>
      </c>
      <c r="AC41">
        <v>0</v>
      </c>
      <c r="AD41">
        <v>0</v>
      </c>
      <c r="AE41">
        <v>0</v>
      </c>
      <c r="AF41">
        <v>5</v>
      </c>
      <c r="AG41">
        <v>0</v>
      </c>
      <c r="AH41">
        <v>0</v>
      </c>
      <c r="AI41">
        <v>0</v>
      </c>
      <c r="AJ41">
        <v>0</v>
      </c>
      <c r="AK41">
        <v>0</v>
      </c>
      <c r="AL41">
        <v>0</v>
      </c>
      <c r="AM41">
        <v>0</v>
      </c>
      <c r="AN41">
        <v>0</v>
      </c>
      <c r="AO41">
        <v>0</v>
      </c>
      <c r="AP41">
        <v>0</v>
      </c>
      <c r="AQ41">
        <v>0</v>
      </c>
      <c r="AR41">
        <v>0</v>
      </c>
      <c r="AS41">
        <v>5</v>
      </c>
      <c r="AT41">
        <v>0</v>
      </c>
      <c r="AU41">
        <v>0</v>
      </c>
      <c r="AV41">
        <v>0</v>
      </c>
      <c r="AW41">
        <v>0</v>
      </c>
      <c r="AX41">
        <v>0</v>
      </c>
      <c r="AY41">
        <v>0</v>
      </c>
      <c r="AZ41">
        <v>0</v>
      </c>
      <c r="BA41">
        <v>0</v>
      </c>
      <c r="BB41">
        <v>0</v>
      </c>
      <c r="BC41">
        <v>0</v>
      </c>
      <c r="BD41">
        <v>0</v>
      </c>
      <c r="BE41">
        <v>0</v>
      </c>
      <c r="BF41">
        <v>0</v>
      </c>
      <c r="BG41">
        <v>0</v>
      </c>
      <c r="BH41">
        <v>0</v>
      </c>
      <c r="BI41">
        <v>0</v>
      </c>
      <c r="BJ41">
        <v>0</v>
      </c>
      <c r="BK41">
        <v>0</v>
      </c>
      <c r="BL41">
        <v>3</v>
      </c>
      <c r="BM41">
        <v>0</v>
      </c>
      <c r="BN41">
        <v>0</v>
      </c>
      <c r="BO41">
        <v>0</v>
      </c>
      <c r="BP41">
        <v>0</v>
      </c>
      <c r="BQ41">
        <v>0</v>
      </c>
      <c r="BR41">
        <v>0</v>
      </c>
      <c r="BS41">
        <v>0</v>
      </c>
      <c r="BT41">
        <v>0</v>
      </c>
      <c r="BU41">
        <v>0</v>
      </c>
      <c r="BV41">
        <v>0</v>
      </c>
      <c r="BW41">
        <v>0</v>
      </c>
      <c r="BX41">
        <v>0</v>
      </c>
      <c r="BY41">
        <v>3</v>
      </c>
      <c r="BZ41">
        <v>0</v>
      </c>
      <c r="CA41">
        <v>0</v>
      </c>
      <c r="CB41">
        <v>0</v>
      </c>
      <c r="CC41">
        <v>0</v>
      </c>
      <c r="CD41">
        <v>0</v>
      </c>
      <c r="CE41">
        <v>0</v>
      </c>
      <c r="CF41">
        <v>0</v>
      </c>
      <c r="CG41">
        <v>0</v>
      </c>
      <c r="CH41">
        <v>0</v>
      </c>
      <c r="CI41">
        <v>0</v>
      </c>
      <c r="CJ41">
        <v>0</v>
      </c>
      <c r="CK41">
        <v>0</v>
      </c>
      <c r="CL41">
        <v>0</v>
      </c>
      <c r="CM41">
        <v>0</v>
      </c>
    </row>
    <row r="42" spans="1:91" x14ac:dyDescent="0.15">
      <c r="A42" t="s">
        <v>2175</v>
      </c>
      <c r="B42">
        <v>4200</v>
      </c>
      <c r="C42">
        <v>155</v>
      </c>
      <c r="D42">
        <v>1050</v>
      </c>
      <c r="E42" s="409">
        <v>98.5</v>
      </c>
      <c r="F42" s="409">
        <v>3.5</v>
      </c>
      <c r="G42" s="409">
        <v>26.8</v>
      </c>
      <c r="H42" s="409">
        <v>3.1</v>
      </c>
      <c r="I42" s="409">
        <v>0.1</v>
      </c>
      <c r="J42" s="409">
        <v>0.8</v>
      </c>
      <c r="K42">
        <v>0</v>
      </c>
      <c r="L42">
        <v>0</v>
      </c>
      <c r="M42">
        <v>0</v>
      </c>
      <c r="N42">
        <v>0</v>
      </c>
      <c r="O42">
        <v>0</v>
      </c>
      <c r="P42">
        <v>0</v>
      </c>
      <c r="Q42">
        <v>0</v>
      </c>
      <c r="R42">
        <v>0</v>
      </c>
      <c r="S42">
        <v>2</v>
      </c>
      <c r="T42">
        <v>13</v>
      </c>
      <c r="U42">
        <v>3</v>
      </c>
      <c r="V42">
        <v>14</v>
      </c>
      <c r="W42">
        <v>0</v>
      </c>
      <c r="X42">
        <v>0</v>
      </c>
      <c r="Y42">
        <v>0</v>
      </c>
      <c r="Z42">
        <v>5</v>
      </c>
      <c r="AA42" t="s">
        <v>2333</v>
      </c>
      <c r="AB42">
        <v>0</v>
      </c>
      <c r="AC42">
        <v>0</v>
      </c>
      <c r="AD42">
        <v>0</v>
      </c>
      <c r="AE42">
        <v>0</v>
      </c>
      <c r="AF42">
        <v>0</v>
      </c>
      <c r="AG42">
        <v>0</v>
      </c>
      <c r="AH42">
        <v>0</v>
      </c>
      <c r="AI42">
        <v>0</v>
      </c>
      <c r="AJ42">
        <v>0</v>
      </c>
      <c r="AK42">
        <v>0</v>
      </c>
      <c r="AL42">
        <v>0</v>
      </c>
      <c r="AM42">
        <v>1</v>
      </c>
      <c r="AN42">
        <v>0</v>
      </c>
      <c r="AO42">
        <v>0</v>
      </c>
      <c r="AP42">
        <v>0</v>
      </c>
      <c r="AQ42">
        <v>0</v>
      </c>
      <c r="AR42">
        <v>0</v>
      </c>
      <c r="AS42">
        <v>0</v>
      </c>
      <c r="AT42">
        <v>0</v>
      </c>
      <c r="AU42">
        <v>0</v>
      </c>
      <c r="AV42">
        <v>0</v>
      </c>
      <c r="AW42">
        <v>0</v>
      </c>
      <c r="AX42">
        <v>0</v>
      </c>
      <c r="AY42">
        <v>0</v>
      </c>
      <c r="AZ42">
        <v>0</v>
      </c>
      <c r="BA42">
        <v>0</v>
      </c>
      <c r="BB42">
        <v>1</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row>
    <row r="43" spans="1:91" x14ac:dyDescent="0.15">
      <c r="A43" t="s">
        <v>2380</v>
      </c>
      <c r="B43">
        <v>2000</v>
      </c>
      <c r="C43">
        <v>60</v>
      </c>
      <c r="D43">
        <v>900</v>
      </c>
      <c r="E43" s="409">
        <v>63.5</v>
      </c>
      <c r="F43" s="409">
        <v>1.9</v>
      </c>
      <c r="G43" s="409">
        <v>29.6</v>
      </c>
      <c r="H43" s="409">
        <v>1.4</v>
      </c>
      <c r="I43" s="409">
        <v>4.1081024916325773E-2</v>
      </c>
      <c r="J43" s="409">
        <v>0.6</v>
      </c>
      <c r="K43">
        <v>0</v>
      </c>
      <c r="L43">
        <v>0</v>
      </c>
      <c r="M43">
        <v>0</v>
      </c>
      <c r="N43">
        <v>0</v>
      </c>
      <c r="O43">
        <v>0</v>
      </c>
      <c r="P43">
        <v>0</v>
      </c>
      <c r="Q43">
        <v>0</v>
      </c>
      <c r="R43">
        <v>1</v>
      </c>
      <c r="S43">
        <v>5</v>
      </c>
      <c r="T43">
        <v>12</v>
      </c>
      <c r="U43">
        <v>3</v>
      </c>
      <c r="V43">
        <v>13</v>
      </c>
      <c r="W43">
        <v>0</v>
      </c>
      <c r="X43">
        <v>0</v>
      </c>
      <c r="Y43">
        <v>0</v>
      </c>
      <c r="Z43">
        <v>3</v>
      </c>
      <c r="AA43" t="s">
        <v>2333</v>
      </c>
      <c r="AB43">
        <v>0</v>
      </c>
      <c r="AC43">
        <v>0</v>
      </c>
      <c r="AD43">
        <v>0</v>
      </c>
      <c r="AE43">
        <v>0</v>
      </c>
      <c r="AF43">
        <v>0</v>
      </c>
      <c r="AG43">
        <v>0</v>
      </c>
      <c r="AH43">
        <v>0</v>
      </c>
      <c r="AI43">
        <v>0</v>
      </c>
      <c r="AJ43">
        <v>0</v>
      </c>
      <c r="AK43">
        <v>0</v>
      </c>
      <c r="AL43">
        <v>0</v>
      </c>
      <c r="AM43">
        <v>1</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1</v>
      </c>
      <c r="BT43">
        <v>0</v>
      </c>
      <c r="BU43">
        <v>0</v>
      </c>
      <c r="BV43">
        <v>0</v>
      </c>
      <c r="BW43">
        <v>0</v>
      </c>
      <c r="BX43">
        <v>0</v>
      </c>
      <c r="BY43">
        <v>0</v>
      </c>
      <c r="BZ43">
        <v>0</v>
      </c>
      <c r="CA43">
        <v>0</v>
      </c>
      <c r="CB43">
        <v>0</v>
      </c>
      <c r="CC43">
        <v>0</v>
      </c>
      <c r="CD43">
        <v>0</v>
      </c>
      <c r="CE43">
        <v>0</v>
      </c>
      <c r="CF43">
        <v>0</v>
      </c>
      <c r="CG43">
        <v>1</v>
      </c>
      <c r="CH43">
        <v>0</v>
      </c>
      <c r="CI43">
        <v>0</v>
      </c>
      <c r="CJ43">
        <v>0</v>
      </c>
      <c r="CK43">
        <v>0</v>
      </c>
      <c r="CL43">
        <v>0</v>
      </c>
      <c r="CM43">
        <v>0</v>
      </c>
    </row>
    <row r="44" spans="1:91" x14ac:dyDescent="0.15">
      <c r="A44" t="s">
        <v>2391</v>
      </c>
      <c r="B44">
        <v>4650</v>
      </c>
      <c r="C44">
        <v>114</v>
      </c>
      <c r="D44">
        <v>1200</v>
      </c>
      <c r="E44" s="409">
        <v>79.5</v>
      </c>
      <c r="F44" s="409">
        <v>1.6</v>
      </c>
      <c r="G44" s="409">
        <v>22.5</v>
      </c>
      <c r="H44" s="409">
        <v>2.4</v>
      </c>
      <c r="I44" s="409">
        <v>4.709845123227864E-2</v>
      </c>
      <c r="J44" s="409">
        <v>0.7</v>
      </c>
      <c r="K44">
        <v>0</v>
      </c>
      <c r="L44">
        <v>1</v>
      </c>
      <c r="M44">
        <v>0</v>
      </c>
      <c r="N44">
        <v>2</v>
      </c>
      <c r="O44">
        <v>5</v>
      </c>
      <c r="P44">
        <v>0</v>
      </c>
      <c r="Q44">
        <v>0</v>
      </c>
      <c r="R44">
        <v>2</v>
      </c>
      <c r="S44">
        <v>9</v>
      </c>
      <c r="T44">
        <v>7</v>
      </c>
      <c r="U44">
        <v>5</v>
      </c>
      <c r="V44">
        <v>8</v>
      </c>
      <c r="W44">
        <v>0</v>
      </c>
      <c r="X44">
        <v>0</v>
      </c>
      <c r="Y44">
        <v>0</v>
      </c>
      <c r="Z44">
        <v>4</v>
      </c>
      <c r="AA44" t="s">
        <v>2333</v>
      </c>
      <c r="AB44">
        <v>0</v>
      </c>
      <c r="AC44">
        <v>0</v>
      </c>
      <c r="AD44">
        <v>0</v>
      </c>
      <c r="AE44">
        <v>0</v>
      </c>
      <c r="AF44">
        <v>0</v>
      </c>
      <c r="AG44">
        <v>0</v>
      </c>
      <c r="AH44">
        <v>0</v>
      </c>
      <c r="AI44">
        <v>0</v>
      </c>
      <c r="AJ44">
        <v>0</v>
      </c>
      <c r="AK44">
        <v>0</v>
      </c>
      <c r="AL44">
        <v>0</v>
      </c>
      <c r="AM44">
        <v>1</v>
      </c>
      <c r="AN44">
        <v>0</v>
      </c>
      <c r="AO44">
        <v>0</v>
      </c>
      <c r="AP44">
        <v>0</v>
      </c>
      <c r="AQ44">
        <v>1</v>
      </c>
      <c r="AR44">
        <v>0</v>
      </c>
      <c r="AS44">
        <v>0</v>
      </c>
      <c r="AT44">
        <v>0</v>
      </c>
      <c r="AU44">
        <v>0</v>
      </c>
      <c r="AV44">
        <v>0</v>
      </c>
      <c r="AW44">
        <v>0</v>
      </c>
      <c r="AX44">
        <v>0</v>
      </c>
      <c r="AY44">
        <v>0</v>
      </c>
      <c r="AZ44">
        <v>0</v>
      </c>
      <c r="BA44">
        <v>0</v>
      </c>
      <c r="BB44">
        <v>0</v>
      </c>
      <c r="BC44">
        <v>1</v>
      </c>
      <c r="BD44">
        <v>0</v>
      </c>
      <c r="BE44">
        <v>0</v>
      </c>
      <c r="BF44">
        <v>0</v>
      </c>
      <c r="BG44">
        <v>1</v>
      </c>
      <c r="BH44">
        <v>0</v>
      </c>
      <c r="BI44">
        <v>0</v>
      </c>
      <c r="BJ44">
        <v>0</v>
      </c>
      <c r="BK44">
        <v>0</v>
      </c>
      <c r="BL44">
        <v>3</v>
      </c>
      <c r="BM44">
        <v>0</v>
      </c>
      <c r="BN44">
        <v>0</v>
      </c>
      <c r="BO44">
        <v>1</v>
      </c>
      <c r="BP44">
        <v>2</v>
      </c>
      <c r="BQ44">
        <v>4</v>
      </c>
      <c r="BR44">
        <v>0</v>
      </c>
      <c r="BS44">
        <v>2</v>
      </c>
      <c r="BT44">
        <v>0</v>
      </c>
      <c r="BU44">
        <v>0</v>
      </c>
      <c r="BV44">
        <v>0</v>
      </c>
      <c r="BW44">
        <v>2</v>
      </c>
      <c r="BX44">
        <v>0</v>
      </c>
      <c r="BY44">
        <v>1</v>
      </c>
      <c r="BZ44">
        <v>0</v>
      </c>
      <c r="CA44">
        <v>0</v>
      </c>
      <c r="CB44">
        <v>1</v>
      </c>
      <c r="CC44">
        <v>0</v>
      </c>
      <c r="CD44">
        <v>1</v>
      </c>
      <c r="CE44">
        <v>0</v>
      </c>
      <c r="CF44">
        <v>2</v>
      </c>
      <c r="CG44">
        <v>0</v>
      </c>
      <c r="CH44">
        <v>5</v>
      </c>
      <c r="CI44">
        <v>0</v>
      </c>
      <c r="CJ44">
        <v>0</v>
      </c>
      <c r="CK44">
        <v>0</v>
      </c>
      <c r="CL44">
        <v>0</v>
      </c>
      <c r="CM44">
        <v>0</v>
      </c>
    </row>
    <row r="45" spans="1:91" x14ac:dyDescent="0.15">
      <c r="A45" t="s">
        <v>1874</v>
      </c>
      <c r="B45">
        <v>710</v>
      </c>
      <c r="C45">
        <v>27</v>
      </c>
      <c r="D45">
        <v>355</v>
      </c>
      <c r="E45" s="409">
        <v>19.899999999999999</v>
      </c>
      <c r="F45" s="409">
        <v>0.7</v>
      </c>
      <c r="G45" s="409">
        <v>11</v>
      </c>
      <c r="H45" s="409">
        <v>1.1000000000000001</v>
      </c>
      <c r="I45" s="409">
        <v>3.8324224463954087E-2</v>
      </c>
      <c r="J45" s="409">
        <v>0.6</v>
      </c>
      <c r="K45">
        <v>1</v>
      </c>
      <c r="L45">
        <v>0</v>
      </c>
      <c r="M45">
        <v>0</v>
      </c>
      <c r="N45">
        <v>0</v>
      </c>
      <c r="O45">
        <v>0</v>
      </c>
      <c r="P45">
        <v>0</v>
      </c>
      <c r="Q45">
        <v>0</v>
      </c>
      <c r="R45">
        <v>0</v>
      </c>
      <c r="S45">
        <v>3</v>
      </c>
      <c r="T45">
        <v>10</v>
      </c>
      <c r="U45">
        <v>3</v>
      </c>
      <c r="V45">
        <v>17</v>
      </c>
      <c r="W45">
        <v>0</v>
      </c>
      <c r="X45">
        <v>0</v>
      </c>
      <c r="Y45">
        <v>0</v>
      </c>
      <c r="Z45">
        <v>12</v>
      </c>
      <c r="AA45" t="s">
        <v>2333</v>
      </c>
      <c r="AB45">
        <v>0</v>
      </c>
      <c r="AC45">
        <v>0</v>
      </c>
      <c r="AD45">
        <v>0</v>
      </c>
      <c r="AE45">
        <v>0</v>
      </c>
      <c r="AF45">
        <v>0</v>
      </c>
      <c r="AG45">
        <v>0</v>
      </c>
      <c r="AH45">
        <v>0</v>
      </c>
      <c r="AI45">
        <v>0</v>
      </c>
      <c r="AJ45">
        <v>0</v>
      </c>
      <c r="AK45">
        <v>0</v>
      </c>
      <c r="AL45">
        <v>0</v>
      </c>
      <c r="AM45">
        <v>4</v>
      </c>
      <c r="AN45">
        <v>0</v>
      </c>
      <c r="AO45">
        <v>0</v>
      </c>
      <c r="AP45">
        <v>0</v>
      </c>
      <c r="AQ45">
        <v>4</v>
      </c>
      <c r="AR45">
        <v>0</v>
      </c>
      <c r="AS45">
        <v>0</v>
      </c>
      <c r="AT45">
        <v>0</v>
      </c>
      <c r="AU45">
        <v>0</v>
      </c>
      <c r="AV45">
        <v>0</v>
      </c>
      <c r="AW45">
        <v>0</v>
      </c>
      <c r="AX45">
        <v>0</v>
      </c>
      <c r="AY45">
        <v>0</v>
      </c>
      <c r="AZ45">
        <v>0</v>
      </c>
      <c r="BA45">
        <v>0</v>
      </c>
      <c r="BB45">
        <v>3</v>
      </c>
      <c r="BC45">
        <v>1</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row>
    <row r="46" spans="1:91" x14ac:dyDescent="0.15">
      <c r="A46" t="s">
        <v>1795</v>
      </c>
      <c r="B46">
        <v>582</v>
      </c>
      <c r="C46">
        <v>11.9</v>
      </c>
      <c r="D46">
        <v>715</v>
      </c>
      <c r="E46" s="409">
        <v>15</v>
      </c>
      <c r="F46" s="409">
        <v>0.3</v>
      </c>
      <c r="G46" s="409">
        <v>18.899999999999999</v>
      </c>
      <c r="H46" s="409">
        <v>0.4</v>
      </c>
      <c r="I46" s="409">
        <v>7.4312577686889546E-3</v>
      </c>
      <c r="J46" s="409">
        <v>0.5</v>
      </c>
      <c r="K46">
        <v>0</v>
      </c>
      <c r="L46">
        <v>0</v>
      </c>
      <c r="M46">
        <v>0</v>
      </c>
      <c r="N46">
        <v>0</v>
      </c>
      <c r="O46">
        <v>0</v>
      </c>
      <c r="P46">
        <v>0</v>
      </c>
      <c r="Q46">
        <v>0</v>
      </c>
      <c r="R46">
        <v>0</v>
      </c>
      <c r="S46">
        <v>3</v>
      </c>
      <c r="T46">
        <v>31</v>
      </c>
      <c r="U46">
        <v>3</v>
      </c>
      <c r="V46">
        <v>0</v>
      </c>
      <c r="W46">
        <v>0</v>
      </c>
      <c r="X46">
        <v>0</v>
      </c>
      <c r="Y46">
        <v>0</v>
      </c>
      <c r="Z46">
        <v>0</v>
      </c>
      <c r="AA46" t="s">
        <v>2333</v>
      </c>
      <c r="AB46">
        <v>0</v>
      </c>
      <c r="AC46">
        <v>0</v>
      </c>
      <c r="AD46">
        <v>0</v>
      </c>
      <c r="AE46">
        <v>0</v>
      </c>
      <c r="AF46">
        <v>0</v>
      </c>
      <c r="AG46">
        <v>0</v>
      </c>
      <c r="AH46">
        <v>0</v>
      </c>
      <c r="AI46">
        <v>0</v>
      </c>
      <c r="AJ46">
        <v>1</v>
      </c>
      <c r="AK46">
        <v>1</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0</v>
      </c>
      <c r="CJ46">
        <v>0</v>
      </c>
      <c r="CK46">
        <v>0</v>
      </c>
      <c r="CL46">
        <v>0</v>
      </c>
      <c r="CM46">
        <v>0</v>
      </c>
    </row>
    <row r="47" spans="1:91" x14ac:dyDescent="0.15">
      <c r="A47" t="s">
        <v>1985</v>
      </c>
      <c r="B47">
        <v>1030</v>
      </c>
      <c r="C47">
        <v>20</v>
      </c>
      <c r="D47">
        <v>1030</v>
      </c>
      <c r="E47" s="409">
        <v>17.899999999999999</v>
      </c>
      <c r="F47" s="409">
        <v>0.4</v>
      </c>
      <c r="G47" s="409">
        <v>22</v>
      </c>
      <c r="H47" s="409">
        <v>0.4</v>
      </c>
      <c r="I47" s="409">
        <v>9.7778510955290592E-3</v>
      </c>
      <c r="J47" s="409">
        <v>0.5</v>
      </c>
      <c r="K47">
        <v>0</v>
      </c>
      <c r="L47">
        <v>1</v>
      </c>
      <c r="M47">
        <v>0</v>
      </c>
      <c r="N47">
        <v>0</v>
      </c>
      <c r="O47">
        <v>0</v>
      </c>
      <c r="P47">
        <v>0</v>
      </c>
      <c r="Q47">
        <v>0</v>
      </c>
      <c r="R47">
        <v>0</v>
      </c>
      <c r="S47">
        <v>7</v>
      </c>
      <c r="T47">
        <v>37</v>
      </c>
      <c r="U47">
        <v>6</v>
      </c>
      <c r="V47">
        <v>0</v>
      </c>
      <c r="W47">
        <v>0</v>
      </c>
      <c r="X47">
        <v>0</v>
      </c>
      <c r="Y47">
        <v>0</v>
      </c>
      <c r="Z47">
        <v>0</v>
      </c>
      <c r="AA47" t="s">
        <v>2333</v>
      </c>
      <c r="AB47">
        <v>0</v>
      </c>
      <c r="AC47">
        <v>1</v>
      </c>
      <c r="AD47">
        <v>0</v>
      </c>
      <c r="AE47">
        <v>0</v>
      </c>
      <c r="AF47">
        <v>0</v>
      </c>
      <c r="AG47">
        <v>0</v>
      </c>
      <c r="AH47">
        <v>0</v>
      </c>
      <c r="AI47">
        <v>0</v>
      </c>
      <c r="AJ47">
        <v>6</v>
      </c>
      <c r="AK47">
        <v>5</v>
      </c>
      <c r="AL47">
        <v>0</v>
      </c>
      <c r="AM47">
        <v>0</v>
      </c>
      <c r="AN47">
        <v>0</v>
      </c>
      <c r="AO47">
        <v>0</v>
      </c>
      <c r="AP47">
        <v>0</v>
      </c>
      <c r="AQ47">
        <v>0</v>
      </c>
      <c r="AR47">
        <v>0</v>
      </c>
      <c r="AS47">
        <v>0</v>
      </c>
      <c r="AT47">
        <v>0</v>
      </c>
      <c r="AU47">
        <v>0</v>
      </c>
      <c r="AV47">
        <v>0</v>
      </c>
      <c r="AW47">
        <v>0</v>
      </c>
      <c r="AX47">
        <v>0</v>
      </c>
      <c r="AY47">
        <v>0</v>
      </c>
      <c r="AZ47">
        <v>0</v>
      </c>
      <c r="BA47">
        <v>0</v>
      </c>
      <c r="BB47">
        <v>1</v>
      </c>
      <c r="BC47">
        <v>0</v>
      </c>
      <c r="BD47">
        <v>0</v>
      </c>
      <c r="BE47">
        <v>0</v>
      </c>
      <c r="BF47">
        <v>0</v>
      </c>
      <c r="BG47">
        <v>0</v>
      </c>
      <c r="BH47">
        <v>0</v>
      </c>
      <c r="BI47">
        <v>0</v>
      </c>
      <c r="BJ47">
        <v>0</v>
      </c>
      <c r="BK47">
        <v>0</v>
      </c>
      <c r="BL47">
        <v>0</v>
      </c>
      <c r="BM47">
        <v>0</v>
      </c>
      <c r="BN47">
        <v>0</v>
      </c>
      <c r="BO47">
        <v>0</v>
      </c>
      <c r="BP47">
        <v>1</v>
      </c>
      <c r="BQ47">
        <v>2</v>
      </c>
      <c r="BR47">
        <v>0</v>
      </c>
      <c r="BS47">
        <v>0</v>
      </c>
      <c r="BT47">
        <v>0</v>
      </c>
      <c r="BU47">
        <v>0</v>
      </c>
      <c r="BV47">
        <v>0</v>
      </c>
      <c r="BW47">
        <v>0</v>
      </c>
      <c r="BX47">
        <v>0</v>
      </c>
      <c r="BY47">
        <v>1</v>
      </c>
      <c r="BZ47">
        <v>0</v>
      </c>
      <c r="CA47">
        <v>0</v>
      </c>
      <c r="CB47">
        <v>0</v>
      </c>
      <c r="CC47">
        <v>0</v>
      </c>
      <c r="CD47">
        <v>0</v>
      </c>
      <c r="CE47">
        <v>0</v>
      </c>
      <c r="CF47">
        <v>0</v>
      </c>
      <c r="CG47">
        <v>1</v>
      </c>
      <c r="CH47">
        <v>2</v>
      </c>
      <c r="CI47">
        <v>0</v>
      </c>
      <c r="CJ47">
        <v>0</v>
      </c>
      <c r="CK47">
        <v>0</v>
      </c>
      <c r="CL47">
        <v>0</v>
      </c>
      <c r="CM47">
        <v>0</v>
      </c>
    </row>
    <row r="48" spans="1:91" x14ac:dyDescent="0.15">
      <c r="A48" t="s">
        <v>1846</v>
      </c>
      <c r="B48">
        <v>5000</v>
      </c>
      <c r="C48">
        <v>100</v>
      </c>
      <c r="D48">
        <v>3000</v>
      </c>
      <c r="E48" s="409">
        <v>58.7</v>
      </c>
      <c r="F48" s="409">
        <v>1.4</v>
      </c>
      <c r="G48" s="409">
        <v>41.8</v>
      </c>
      <c r="H48" s="409">
        <v>0.9</v>
      </c>
      <c r="I48" s="409">
        <v>2.0606572753925547E-2</v>
      </c>
      <c r="J48" s="409">
        <v>0.6</v>
      </c>
      <c r="K48">
        <v>0</v>
      </c>
      <c r="L48">
        <v>0</v>
      </c>
      <c r="M48">
        <v>0</v>
      </c>
      <c r="N48">
        <v>0</v>
      </c>
      <c r="O48">
        <v>0</v>
      </c>
      <c r="P48">
        <v>0</v>
      </c>
      <c r="Q48">
        <v>0</v>
      </c>
      <c r="R48">
        <v>2</v>
      </c>
      <c r="S48">
        <v>5</v>
      </c>
      <c r="T48">
        <v>74</v>
      </c>
      <c r="U48">
        <v>7</v>
      </c>
      <c r="V48">
        <v>1</v>
      </c>
      <c r="W48">
        <v>0</v>
      </c>
      <c r="X48">
        <v>0</v>
      </c>
      <c r="Y48">
        <v>0</v>
      </c>
      <c r="Z48">
        <v>1</v>
      </c>
      <c r="AA48" t="s">
        <v>2333</v>
      </c>
      <c r="AB48">
        <v>0</v>
      </c>
      <c r="AC48">
        <v>0</v>
      </c>
      <c r="AD48">
        <v>0</v>
      </c>
      <c r="AE48">
        <v>0</v>
      </c>
      <c r="AF48">
        <v>0</v>
      </c>
      <c r="AG48">
        <v>0</v>
      </c>
      <c r="AH48">
        <v>0</v>
      </c>
      <c r="AI48">
        <v>2</v>
      </c>
      <c r="AJ48">
        <v>1</v>
      </c>
      <c r="AK48">
        <v>5</v>
      </c>
      <c r="AL48">
        <v>0</v>
      </c>
      <c r="AM48">
        <v>0</v>
      </c>
      <c r="AN48">
        <v>0</v>
      </c>
      <c r="AO48">
        <v>0</v>
      </c>
      <c r="AP48">
        <v>0</v>
      </c>
      <c r="AQ48">
        <v>0</v>
      </c>
      <c r="AR48">
        <v>0</v>
      </c>
      <c r="AS48">
        <v>0</v>
      </c>
      <c r="AT48">
        <v>0</v>
      </c>
      <c r="AU48">
        <v>0</v>
      </c>
      <c r="AV48">
        <v>0</v>
      </c>
      <c r="AW48">
        <v>0</v>
      </c>
      <c r="AX48">
        <v>0</v>
      </c>
      <c r="AY48">
        <v>2</v>
      </c>
      <c r="AZ48">
        <v>0</v>
      </c>
      <c r="BA48">
        <v>2</v>
      </c>
      <c r="BB48">
        <v>6</v>
      </c>
      <c r="BC48">
        <v>0</v>
      </c>
      <c r="BD48">
        <v>0</v>
      </c>
      <c r="BE48">
        <v>0</v>
      </c>
      <c r="BF48">
        <v>0</v>
      </c>
      <c r="BG48">
        <v>0</v>
      </c>
      <c r="BH48">
        <v>0</v>
      </c>
      <c r="BI48">
        <v>0</v>
      </c>
      <c r="BJ48">
        <v>0</v>
      </c>
      <c r="BK48">
        <v>0</v>
      </c>
      <c r="BL48">
        <v>0</v>
      </c>
      <c r="BM48">
        <v>0</v>
      </c>
      <c r="BN48">
        <v>0</v>
      </c>
      <c r="BO48">
        <v>1</v>
      </c>
      <c r="BP48">
        <v>1</v>
      </c>
      <c r="BQ48">
        <v>4</v>
      </c>
      <c r="BR48">
        <v>0</v>
      </c>
      <c r="BS48">
        <v>0</v>
      </c>
      <c r="BT48">
        <v>0</v>
      </c>
      <c r="BU48">
        <v>0</v>
      </c>
      <c r="BV48">
        <v>0</v>
      </c>
      <c r="BW48">
        <v>0</v>
      </c>
      <c r="BX48">
        <v>0</v>
      </c>
      <c r="BY48">
        <v>0</v>
      </c>
      <c r="BZ48">
        <v>0</v>
      </c>
      <c r="CA48">
        <v>0</v>
      </c>
      <c r="CB48">
        <v>0</v>
      </c>
      <c r="CC48">
        <v>0</v>
      </c>
      <c r="CD48">
        <v>0</v>
      </c>
      <c r="CE48">
        <v>0</v>
      </c>
      <c r="CF48">
        <v>0</v>
      </c>
      <c r="CG48">
        <v>3</v>
      </c>
      <c r="CH48">
        <v>8</v>
      </c>
      <c r="CI48">
        <v>0</v>
      </c>
      <c r="CJ48">
        <v>0</v>
      </c>
      <c r="CK48">
        <v>0</v>
      </c>
      <c r="CL48">
        <v>0</v>
      </c>
      <c r="CM48">
        <v>0</v>
      </c>
    </row>
    <row r="49" spans="1:91" x14ac:dyDescent="0.15">
      <c r="A49" t="s">
        <v>1821</v>
      </c>
      <c r="B49">
        <v>1430.1</v>
      </c>
      <c r="C49">
        <v>53.3</v>
      </c>
      <c r="D49">
        <v>3771.8</v>
      </c>
      <c r="E49" s="409">
        <v>11</v>
      </c>
      <c r="F49" s="409">
        <v>0.4</v>
      </c>
      <c r="G49" s="409">
        <v>30.6</v>
      </c>
      <c r="H49" s="409">
        <v>0.4</v>
      </c>
      <c r="I49" s="409">
        <v>1.6127222583474671E-2</v>
      </c>
      <c r="J49" s="409">
        <v>1.1000000000000001</v>
      </c>
      <c r="K49">
        <v>0</v>
      </c>
      <c r="L49">
        <v>30</v>
      </c>
      <c r="M49">
        <v>0</v>
      </c>
      <c r="N49">
        <v>6</v>
      </c>
      <c r="O49">
        <v>12</v>
      </c>
      <c r="P49">
        <v>0</v>
      </c>
      <c r="Q49">
        <v>6</v>
      </c>
      <c r="R49">
        <v>0</v>
      </c>
      <c r="S49">
        <v>1</v>
      </c>
      <c r="T49">
        <v>33</v>
      </c>
      <c r="U49">
        <v>19</v>
      </c>
      <c r="V49">
        <v>18</v>
      </c>
      <c r="W49">
        <v>0</v>
      </c>
      <c r="X49">
        <v>0</v>
      </c>
      <c r="Y49">
        <v>0</v>
      </c>
      <c r="Z49">
        <v>5</v>
      </c>
      <c r="AA49" t="s">
        <v>2333</v>
      </c>
      <c r="AB49">
        <v>0</v>
      </c>
      <c r="AC49">
        <v>0</v>
      </c>
      <c r="AD49">
        <v>0</v>
      </c>
      <c r="AE49">
        <v>0</v>
      </c>
      <c r="AF49">
        <v>0</v>
      </c>
      <c r="AG49">
        <v>0</v>
      </c>
      <c r="AH49">
        <v>0</v>
      </c>
      <c r="AI49">
        <v>0</v>
      </c>
      <c r="AJ49">
        <v>0</v>
      </c>
      <c r="AK49">
        <v>0</v>
      </c>
      <c r="AL49">
        <v>0</v>
      </c>
      <c r="AM49">
        <v>1</v>
      </c>
      <c r="AN49">
        <v>0</v>
      </c>
      <c r="AO49">
        <v>0</v>
      </c>
      <c r="AP49">
        <v>0</v>
      </c>
      <c r="AQ49">
        <v>1</v>
      </c>
      <c r="AR49">
        <v>0</v>
      </c>
      <c r="AS49">
        <v>0</v>
      </c>
      <c r="AT49">
        <v>0</v>
      </c>
      <c r="AU49">
        <v>0</v>
      </c>
      <c r="AV49">
        <v>0</v>
      </c>
      <c r="AW49">
        <v>0</v>
      </c>
      <c r="AX49">
        <v>0</v>
      </c>
      <c r="AY49">
        <v>0</v>
      </c>
      <c r="AZ49">
        <v>0</v>
      </c>
      <c r="BA49">
        <v>0</v>
      </c>
      <c r="BB49">
        <v>3</v>
      </c>
      <c r="BC49">
        <v>1</v>
      </c>
      <c r="BD49">
        <v>0</v>
      </c>
      <c r="BE49">
        <v>0</v>
      </c>
      <c r="BF49">
        <v>0</v>
      </c>
      <c r="BG49">
        <v>0</v>
      </c>
      <c r="BH49">
        <v>0</v>
      </c>
      <c r="BI49">
        <v>0</v>
      </c>
      <c r="BJ49">
        <v>0</v>
      </c>
      <c r="BK49">
        <v>0</v>
      </c>
      <c r="BL49">
        <v>0</v>
      </c>
      <c r="BM49">
        <v>0</v>
      </c>
      <c r="BN49">
        <v>0</v>
      </c>
      <c r="BO49">
        <v>0</v>
      </c>
      <c r="BP49">
        <v>1</v>
      </c>
      <c r="BQ49">
        <v>0</v>
      </c>
      <c r="BR49">
        <v>0</v>
      </c>
      <c r="BS49">
        <v>1</v>
      </c>
      <c r="BT49">
        <v>0</v>
      </c>
      <c r="BU49">
        <v>0</v>
      </c>
      <c r="BV49">
        <v>0</v>
      </c>
      <c r="BW49">
        <v>1</v>
      </c>
      <c r="BX49">
        <v>0</v>
      </c>
      <c r="BY49">
        <v>0</v>
      </c>
      <c r="BZ49">
        <v>0</v>
      </c>
      <c r="CA49">
        <v>0</v>
      </c>
      <c r="CB49">
        <v>0</v>
      </c>
      <c r="CC49">
        <v>0</v>
      </c>
      <c r="CD49">
        <v>0</v>
      </c>
      <c r="CE49">
        <v>0</v>
      </c>
      <c r="CF49">
        <v>0</v>
      </c>
      <c r="CG49">
        <v>2</v>
      </c>
      <c r="CH49">
        <v>13</v>
      </c>
      <c r="CI49">
        <v>0</v>
      </c>
      <c r="CJ49">
        <v>0</v>
      </c>
      <c r="CK49">
        <v>0</v>
      </c>
      <c r="CL49">
        <v>0</v>
      </c>
      <c r="CM49">
        <v>0</v>
      </c>
    </row>
    <row r="50" spans="1:91" x14ac:dyDescent="0.15">
      <c r="A50" t="s">
        <v>2222</v>
      </c>
      <c r="B50">
        <v>15350</v>
      </c>
      <c r="C50">
        <v>515</v>
      </c>
      <c r="D50">
        <v>3770</v>
      </c>
      <c r="E50" s="409">
        <v>96.8</v>
      </c>
      <c r="F50" s="409">
        <v>2.6</v>
      </c>
      <c r="G50" s="409">
        <v>32.1</v>
      </c>
      <c r="H50" s="409">
        <v>2.2000000000000002</v>
      </c>
      <c r="I50" s="409">
        <v>0.1</v>
      </c>
      <c r="J50" s="409">
        <v>0.7</v>
      </c>
      <c r="K50">
        <v>0</v>
      </c>
      <c r="L50">
        <v>0</v>
      </c>
      <c r="M50">
        <v>0</v>
      </c>
      <c r="N50">
        <v>0</v>
      </c>
      <c r="O50">
        <v>0</v>
      </c>
      <c r="P50">
        <v>0</v>
      </c>
      <c r="Q50">
        <v>0</v>
      </c>
      <c r="R50">
        <v>1</v>
      </c>
      <c r="S50">
        <v>5</v>
      </c>
      <c r="T50">
        <v>46</v>
      </c>
      <c r="U50">
        <v>23</v>
      </c>
      <c r="V50">
        <v>59</v>
      </c>
      <c r="W50">
        <v>0</v>
      </c>
      <c r="X50">
        <v>0</v>
      </c>
      <c r="Y50">
        <v>0</v>
      </c>
      <c r="Z50">
        <v>0</v>
      </c>
      <c r="AA50" t="s">
        <v>2333</v>
      </c>
      <c r="AB50">
        <v>0</v>
      </c>
      <c r="AC50">
        <v>0</v>
      </c>
      <c r="AD50">
        <v>0</v>
      </c>
      <c r="AE50">
        <v>0</v>
      </c>
      <c r="AF50">
        <v>0</v>
      </c>
      <c r="AG50">
        <v>0</v>
      </c>
      <c r="AH50">
        <v>0</v>
      </c>
      <c r="AI50">
        <v>0</v>
      </c>
      <c r="AJ50">
        <v>1</v>
      </c>
      <c r="AK50">
        <v>2</v>
      </c>
      <c r="AL50">
        <v>0</v>
      </c>
      <c r="AM50">
        <v>15</v>
      </c>
      <c r="AN50">
        <v>0</v>
      </c>
      <c r="AO50">
        <v>0</v>
      </c>
      <c r="AP50">
        <v>0</v>
      </c>
      <c r="AQ50">
        <v>0</v>
      </c>
      <c r="AR50">
        <v>0</v>
      </c>
      <c r="AS50">
        <v>0</v>
      </c>
      <c r="AT50">
        <v>0</v>
      </c>
      <c r="AU50">
        <v>0</v>
      </c>
      <c r="AV50">
        <v>0</v>
      </c>
      <c r="AW50">
        <v>0</v>
      </c>
      <c r="AX50">
        <v>0</v>
      </c>
      <c r="AY50">
        <v>0</v>
      </c>
      <c r="AZ50">
        <v>0</v>
      </c>
      <c r="BA50">
        <v>1</v>
      </c>
      <c r="BB50">
        <v>7</v>
      </c>
      <c r="BC50">
        <v>2</v>
      </c>
      <c r="BD50">
        <v>0</v>
      </c>
      <c r="BE50">
        <v>0</v>
      </c>
      <c r="BF50">
        <v>0</v>
      </c>
      <c r="BG50">
        <v>0</v>
      </c>
      <c r="BH50">
        <v>0</v>
      </c>
      <c r="BI50">
        <v>0</v>
      </c>
      <c r="BJ50">
        <v>0</v>
      </c>
      <c r="BK50">
        <v>0</v>
      </c>
      <c r="BL50">
        <v>0</v>
      </c>
      <c r="BM50">
        <v>0</v>
      </c>
      <c r="BN50">
        <v>0</v>
      </c>
      <c r="BO50">
        <v>0</v>
      </c>
      <c r="BP50">
        <v>0</v>
      </c>
      <c r="BQ50">
        <v>3</v>
      </c>
      <c r="BR50">
        <v>0</v>
      </c>
      <c r="BS50">
        <v>7</v>
      </c>
      <c r="BT50">
        <v>0</v>
      </c>
      <c r="BU50">
        <v>0</v>
      </c>
      <c r="BV50">
        <v>0</v>
      </c>
      <c r="BW50">
        <v>0</v>
      </c>
      <c r="BX50">
        <v>0</v>
      </c>
      <c r="BY50">
        <v>0</v>
      </c>
      <c r="BZ50">
        <v>0</v>
      </c>
      <c r="CA50">
        <v>0</v>
      </c>
      <c r="CB50">
        <v>0</v>
      </c>
      <c r="CC50">
        <v>0</v>
      </c>
      <c r="CD50">
        <v>0</v>
      </c>
      <c r="CE50">
        <v>0</v>
      </c>
      <c r="CF50">
        <v>0</v>
      </c>
      <c r="CG50">
        <v>0</v>
      </c>
      <c r="CH50">
        <v>10</v>
      </c>
      <c r="CI50">
        <v>0</v>
      </c>
      <c r="CJ50">
        <v>0</v>
      </c>
      <c r="CK50">
        <v>0</v>
      </c>
      <c r="CL50">
        <v>0</v>
      </c>
      <c r="CM50">
        <v>0</v>
      </c>
    </row>
    <row r="51" spans="1:91" x14ac:dyDescent="0.15">
      <c r="A51" t="s">
        <v>2109</v>
      </c>
      <c r="B51">
        <v>13</v>
      </c>
      <c r="D51">
        <v>485</v>
      </c>
      <c r="E51" s="409">
        <v>0.6</v>
      </c>
      <c r="F51" s="409">
        <v>0</v>
      </c>
      <c r="G51" s="409">
        <v>19.100000000000001</v>
      </c>
      <c r="H51" s="409">
        <v>1.2500000000000001E-2</v>
      </c>
      <c r="I51" s="409">
        <v>0</v>
      </c>
      <c r="J51" s="409">
        <v>0.4</v>
      </c>
      <c r="K51">
        <v>0</v>
      </c>
      <c r="L51">
        <v>12</v>
      </c>
      <c r="M51">
        <v>0</v>
      </c>
      <c r="N51">
        <v>0</v>
      </c>
      <c r="O51">
        <v>18</v>
      </c>
      <c r="P51">
        <v>0</v>
      </c>
      <c r="Q51">
        <v>0</v>
      </c>
      <c r="R51">
        <v>0</v>
      </c>
      <c r="S51">
        <v>0</v>
      </c>
      <c r="T51">
        <v>0</v>
      </c>
      <c r="U51">
        <v>0</v>
      </c>
      <c r="V51">
        <v>0</v>
      </c>
      <c r="W51">
        <v>0</v>
      </c>
      <c r="X51">
        <v>0</v>
      </c>
      <c r="Y51">
        <v>0</v>
      </c>
      <c r="Z51">
        <v>0</v>
      </c>
      <c r="AA51" t="s">
        <v>2333</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4</v>
      </c>
      <c r="BM51">
        <v>0</v>
      </c>
      <c r="BN51">
        <v>0</v>
      </c>
      <c r="BO51">
        <v>0</v>
      </c>
      <c r="BP51">
        <v>0</v>
      </c>
      <c r="BQ51">
        <v>0</v>
      </c>
      <c r="BR51">
        <v>0</v>
      </c>
      <c r="BS51">
        <v>0</v>
      </c>
      <c r="BT51">
        <v>0</v>
      </c>
      <c r="BU51">
        <v>0</v>
      </c>
      <c r="BV51">
        <v>0</v>
      </c>
      <c r="BW51">
        <v>0</v>
      </c>
      <c r="BX51">
        <v>0</v>
      </c>
      <c r="BY51">
        <v>0</v>
      </c>
      <c r="BZ51">
        <v>0</v>
      </c>
      <c r="CA51">
        <v>0</v>
      </c>
      <c r="CB51">
        <v>4</v>
      </c>
      <c r="CC51">
        <v>0</v>
      </c>
      <c r="CD51">
        <v>0</v>
      </c>
      <c r="CE51">
        <v>0</v>
      </c>
      <c r="CF51">
        <v>0</v>
      </c>
      <c r="CG51">
        <v>0</v>
      </c>
      <c r="CH51">
        <v>0</v>
      </c>
      <c r="CI51">
        <v>0</v>
      </c>
      <c r="CJ51">
        <v>0</v>
      </c>
      <c r="CK51">
        <v>0</v>
      </c>
      <c r="CL51">
        <v>0</v>
      </c>
      <c r="CM51">
        <v>0</v>
      </c>
    </row>
    <row r="52" spans="1:91" x14ac:dyDescent="0.15">
      <c r="A52" t="s">
        <v>2060</v>
      </c>
      <c r="B52">
        <v>20000</v>
      </c>
      <c r="C52">
        <v>800</v>
      </c>
      <c r="D52">
        <v>4500</v>
      </c>
      <c r="E52" s="409">
        <v>96.2</v>
      </c>
      <c r="F52" s="409">
        <v>3.6</v>
      </c>
      <c r="G52" s="409">
        <v>39.6</v>
      </c>
      <c r="H52" s="409">
        <v>2.7</v>
      </c>
      <c r="I52" s="409">
        <v>0.1</v>
      </c>
      <c r="J52" s="409">
        <v>1.1000000000000001</v>
      </c>
      <c r="K52">
        <v>0</v>
      </c>
      <c r="L52">
        <v>2</v>
      </c>
      <c r="M52">
        <v>0</v>
      </c>
      <c r="N52">
        <v>0</v>
      </c>
      <c r="O52">
        <v>1</v>
      </c>
      <c r="P52">
        <v>0</v>
      </c>
      <c r="Q52">
        <v>0</v>
      </c>
      <c r="R52">
        <v>11</v>
      </c>
      <c r="S52">
        <v>10</v>
      </c>
      <c r="T52">
        <v>84</v>
      </c>
      <c r="U52">
        <v>27</v>
      </c>
      <c r="V52">
        <v>14</v>
      </c>
      <c r="W52">
        <v>0</v>
      </c>
      <c r="X52">
        <v>0</v>
      </c>
      <c r="Y52">
        <v>0</v>
      </c>
      <c r="Z52">
        <v>0</v>
      </c>
      <c r="AA52" t="s">
        <v>2333</v>
      </c>
      <c r="AB52">
        <v>0</v>
      </c>
      <c r="AC52">
        <v>0</v>
      </c>
      <c r="AD52">
        <v>0</v>
      </c>
      <c r="AE52">
        <v>0</v>
      </c>
      <c r="AF52">
        <v>0</v>
      </c>
      <c r="AG52">
        <v>0</v>
      </c>
      <c r="AH52">
        <v>0</v>
      </c>
      <c r="AI52">
        <v>4</v>
      </c>
      <c r="AJ52">
        <v>5</v>
      </c>
      <c r="AK52">
        <v>5</v>
      </c>
      <c r="AL52">
        <v>0</v>
      </c>
      <c r="AM52">
        <v>3</v>
      </c>
      <c r="AN52">
        <v>0</v>
      </c>
      <c r="AO52">
        <v>0</v>
      </c>
      <c r="AP52">
        <v>0</v>
      </c>
      <c r="AQ52">
        <v>0</v>
      </c>
      <c r="AR52">
        <v>0</v>
      </c>
      <c r="AS52">
        <v>0</v>
      </c>
      <c r="AT52">
        <v>0</v>
      </c>
      <c r="AU52">
        <v>0</v>
      </c>
      <c r="AV52">
        <v>0</v>
      </c>
      <c r="AW52">
        <v>0</v>
      </c>
      <c r="AX52">
        <v>0</v>
      </c>
      <c r="AY52">
        <v>0</v>
      </c>
      <c r="AZ52">
        <v>0</v>
      </c>
      <c r="BA52">
        <v>0</v>
      </c>
      <c r="BB52">
        <v>16</v>
      </c>
      <c r="BC52">
        <v>0</v>
      </c>
      <c r="BD52">
        <v>0</v>
      </c>
      <c r="BE52">
        <v>0</v>
      </c>
      <c r="BF52">
        <v>0</v>
      </c>
      <c r="BG52">
        <v>0</v>
      </c>
      <c r="BH52">
        <v>0</v>
      </c>
      <c r="BI52">
        <v>0</v>
      </c>
      <c r="BJ52">
        <v>0</v>
      </c>
      <c r="BK52">
        <v>0</v>
      </c>
      <c r="BL52">
        <v>1</v>
      </c>
      <c r="BM52">
        <v>0</v>
      </c>
      <c r="BN52">
        <v>0</v>
      </c>
      <c r="BO52">
        <v>2</v>
      </c>
      <c r="BP52">
        <v>2</v>
      </c>
      <c r="BQ52">
        <v>2</v>
      </c>
      <c r="BR52">
        <v>0</v>
      </c>
      <c r="BS52">
        <v>2</v>
      </c>
      <c r="BT52">
        <v>0</v>
      </c>
      <c r="BU52">
        <v>0</v>
      </c>
      <c r="BV52">
        <v>0</v>
      </c>
      <c r="BW52">
        <v>0</v>
      </c>
      <c r="BX52">
        <v>0</v>
      </c>
      <c r="BY52">
        <v>0</v>
      </c>
      <c r="BZ52">
        <v>0</v>
      </c>
      <c r="CA52">
        <v>0</v>
      </c>
      <c r="CB52">
        <v>1</v>
      </c>
      <c r="CC52">
        <v>0</v>
      </c>
      <c r="CD52">
        <v>0</v>
      </c>
      <c r="CE52">
        <v>1</v>
      </c>
      <c r="CF52">
        <v>0</v>
      </c>
      <c r="CG52">
        <v>0</v>
      </c>
      <c r="CH52">
        <v>11</v>
      </c>
      <c r="CI52">
        <v>0</v>
      </c>
      <c r="CJ52">
        <v>0</v>
      </c>
      <c r="CK52">
        <v>0</v>
      </c>
      <c r="CL52">
        <v>0</v>
      </c>
      <c r="CM52">
        <v>0</v>
      </c>
    </row>
    <row r="53" spans="1:91" x14ac:dyDescent="0.15">
      <c r="A53" t="s">
        <v>2136</v>
      </c>
      <c r="B53">
        <v>2060</v>
      </c>
      <c r="C53">
        <v>51</v>
      </c>
      <c r="D53">
        <v>1580</v>
      </c>
      <c r="E53" s="409">
        <v>47.8</v>
      </c>
      <c r="F53" s="409">
        <v>1.2</v>
      </c>
      <c r="G53" s="409">
        <v>37.799999999999997</v>
      </c>
      <c r="H53" s="409">
        <v>0.8</v>
      </c>
      <c r="I53" s="409">
        <v>2.1266685820661282E-2</v>
      </c>
      <c r="J53" s="409">
        <v>0.7</v>
      </c>
      <c r="K53">
        <v>0</v>
      </c>
      <c r="L53">
        <v>0</v>
      </c>
      <c r="M53">
        <v>0</v>
      </c>
      <c r="N53">
        <v>0</v>
      </c>
      <c r="O53">
        <v>0</v>
      </c>
      <c r="P53">
        <v>0</v>
      </c>
      <c r="Q53">
        <v>0</v>
      </c>
      <c r="R53">
        <v>1</v>
      </c>
      <c r="S53">
        <v>1</v>
      </c>
      <c r="T53">
        <v>21</v>
      </c>
      <c r="U53">
        <v>16</v>
      </c>
      <c r="V53">
        <v>1</v>
      </c>
      <c r="W53">
        <v>0</v>
      </c>
      <c r="X53">
        <v>0</v>
      </c>
      <c r="Y53">
        <v>0</v>
      </c>
      <c r="Z53">
        <v>0</v>
      </c>
      <c r="AA53" t="s">
        <v>2333</v>
      </c>
      <c r="AB53">
        <v>0</v>
      </c>
      <c r="AC53">
        <v>0</v>
      </c>
      <c r="AD53">
        <v>0</v>
      </c>
      <c r="AE53">
        <v>0</v>
      </c>
      <c r="AF53">
        <v>0</v>
      </c>
      <c r="AG53">
        <v>0</v>
      </c>
      <c r="AH53">
        <v>0</v>
      </c>
      <c r="AI53">
        <v>0</v>
      </c>
      <c r="AJ53">
        <v>0</v>
      </c>
      <c r="AK53">
        <v>5</v>
      </c>
      <c r="AL53">
        <v>5</v>
      </c>
      <c r="AM53">
        <v>1</v>
      </c>
      <c r="AN53">
        <v>0</v>
      </c>
      <c r="AO53">
        <v>0</v>
      </c>
      <c r="AP53">
        <v>0</v>
      </c>
      <c r="AQ53">
        <v>0</v>
      </c>
      <c r="AR53">
        <v>0</v>
      </c>
      <c r="AS53">
        <v>0</v>
      </c>
      <c r="AT53">
        <v>0</v>
      </c>
      <c r="AU53">
        <v>0</v>
      </c>
      <c r="AV53">
        <v>0</v>
      </c>
      <c r="AW53">
        <v>0</v>
      </c>
      <c r="AX53">
        <v>0</v>
      </c>
      <c r="AY53">
        <v>0</v>
      </c>
      <c r="AZ53">
        <v>0</v>
      </c>
      <c r="BA53">
        <v>4</v>
      </c>
      <c r="BB53">
        <v>5</v>
      </c>
      <c r="BC53">
        <v>0</v>
      </c>
      <c r="BD53">
        <v>0</v>
      </c>
      <c r="BE53">
        <v>0</v>
      </c>
      <c r="BF53">
        <v>0</v>
      </c>
      <c r="BG53">
        <v>0</v>
      </c>
      <c r="BH53">
        <v>0</v>
      </c>
      <c r="BI53">
        <v>0</v>
      </c>
      <c r="BJ53">
        <v>0</v>
      </c>
      <c r="BK53">
        <v>0</v>
      </c>
      <c r="BL53">
        <v>0</v>
      </c>
      <c r="BM53">
        <v>0</v>
      </c>
      <c r="BN53">
        <v>0</v>
      </c>
      <c r="BO53">
        <v>0</v>
      </c>
      <c r="BP53">
        <v>0</v>
      </c>
      <c r="BQ53">
        <v>4</v>
      </c>
      <c r="BR53">
        <v>1</v>
      </c>
      <c r="BS53">
        <v>0</v>
      </c>
      <c r="BT53">
        <v>0</v>
      </c>
      <c r="BU53">
        <v>0</v>
      </c>
      <c r="BV53">
        <v>0</v>
      </c>
      <c r="BW53">
        <v>0</v>
      </c>
      <c r="BX53">
        <v>0</v>
      </c>
      <c r="BY53">
        <v>0</v>
      </c>
      <c r="BZ53">
        <v>0</v>
      </c>
      <c r="CA53">
        <v>0</v>
      </c>
      <c r="CB53">
        <v>0</v>
      </c>
      <c r="CC53">
        <v>0</v>
      </c>
      <c r="CD53">
        <v>0</v>
      </c>
      <c r="CE53">
        <v>0</v>
      </c>
      <c r="CF53">
        <v>0</v>
      </c>
      <c r="CG53">
        <v>3</v>
      </c>
      <c r="CH53">
        <v>4</v>
      </c>
      <c r="CI53">
        <v>0</v>
      </c>
      <c r="CJ53">
        <v>0</v>
      </c>
      <c r="CK53">
        <v>0</v>
      </c>
      <c r="CL53">
        <v>0</v>
      </c>
      <c r="CM53">
        <v>0</v>
      </c>
    </row>
    <row r="54" spans="1:91" x14ac:dyDescent="0.15">
      <c r="A54" t="s">
        <v>2137</v>
      </c>
      <c r="B54">
        <v>2110</v>
      </c>
      <c r="C54">
        <v>61</v>
      </c>
      <c r="D54">
        <v>1680</v>
      </c>
      <c r="E54" s="409">
        <v>31.1</v>
      </c>
      <c r="F54" s="409">
        <v>0.8</v>
      </c>
      <c r="G54" s="409">
        <v>29.6</v>
      </c>
      <c r="H54" s="409">
        <v>0.6</v>
      </c>
      <c r="I54" s="409">
        <v>1.681972212736136E-2</v>
      </c>
      <c r="J54" s="409">
        <v>0.6</v>
      </c>
      <c r="K54">
        <v>0</v>
      </c>
      <c r="L54">
        <v>1</v>
      </c>
      <c r="M54">
        <v>0</v>
      </c>
      <c r="N54">
        <v>0</v>
      </c>
      <c r="O54">
        <v>0</v>
      </c>
      <c r="P54">
        <v>0</v>
      </c>
      <c r="Q54">
        <v>0</v>
      </c>
      <c r="R54">
        <v>0</v>
      </c>
      <c r="S54">
        <v>4</v>
      </c>
      <c r="T54">
        <v>29</v>
      </c>
      <c r="U54">
        <v>33</v>
      </c>
      <c r="V54">
        <v>4</v>
      </c>
      <c r="W54">
        <v>0</v>
      </c>
      <c r="X54">
        <v>0</v>
      </c>
      <c r="Y54">
        <v>0</v>
      </c>
      <c r="Z54">
        <v>0</v>
      </c>
      <c r="AA54" t="s">
        <v>2333</v>
      </c>
      <c r="AB54">
        <v>0</v>
      </c>
      <c r="AC54">
        <v>1</v>
      </c>
      <c r="AD54">
        <v>0</v>
      </c>
      <c r="AE54">
        <v>0</v>
      </c>
      <c r="AF54">
        <v>0</v>
      </c>
      <c r="AG54">
        <v>0</v>
      </c>
      <c r="AH54">
        <v>0</v>
      </c>
      <c r="AI54">
        <v>0</v>
      </c>
      <c r="AJ54">
        <v>1</v>
      </c>
      <c r="AK54">
        <v>10</v>
      </c>
      <c r="AL54">
        <v>6</v>
      </c>
      <c r="AM54">
        <v>1</v>
      </c>
      <c r="AN54">
        <v>0</v>
      </c>
      <c r="AO54">
        <v>0</v>
      </c>
      <c r="AP54">
        <v>0</v>
      </c>
      <c r="AQ54">
        <v>0</v>
      </c>
      <c r="AR54">
        <v>0</v>
      </c>
      <c r="AS54">
        <v>0</v>
      </c>
      <c r="AT54">
        <v>0</v>
      </c>
      <c r="AU54">
        <v>0</v>
      </c>
      <c r="AV54">
        <v>0</v>
      </c>
      <c r="AW54">
        <v>0</v>
      </c>
      <c r="AX54">
        <v>0</v>
      </c>
      <c r="AY54">
        <v>0</v>
      </c>
      <c r="AZ54">
        <v>1</v>
      </c>
      <c r="BA54">
        <v>4</v>
      </c>
      <c r="BB54">
        <v>17</v>
      </c>
      <c r="BC54">
        <v>1</v>
      </c>
      <c r="BD54">
        <v>0</v>
      </c>
      <c r="BE54">
        <v>0</v>
      </c>
      <c r="BF54">
        <v>0</v>
      </c>
      <c r="BG54">
        <v>0</v>
      </c>
      <c r="BH54">
        <v>0</v>
      </c>
      <c r="BI54">
        <v>0</v>
      </c>
      <c r="BJ54">
        <v>0</v>
      </c>
      <c r="BK54">
        <v>0</v>
      </c>
      <c r="BL54">
        <v>0</v>
      </c>
      <c r="BM54">
        <v>0</v>
      </c>
      <c r="BN54">
        <v>0</v>
      </c>
      <c r="BO54">
        <v>0</v>
      </c>
      <c r="BP54">
        <v>1</v>
      </c>
      <c r="BQ54">
        <v>10</v>
      </c>
      <c r="BR54">
        <v>8</v>
      </c>
      <c r="BS54">
        <v>1</v>
      </c>
      <c r="BT54">
        <v>0</v>
      </c>
      <c r="BU54">
        <v>0</v>
      </c>
      <c r="BV54">
        <v>0</v>
      </c>
      <c r="BW54">
        <v>0</v>
      </c>
      <c r="BX54">
        <v>0</v>
      </c>
      <c r="BY54">
        <v>1</v>
      </c>
      <c r="BZ54">
        <v>0</v>
      </c>
      <c r="CA54">
        <v>0</v>
      </c>
      <c r="CB54">
        <v>0</v>
      </c>
      <c r="CC54">
        <v>0</v>
      </c>
      <c r="CD54">
        <v>0</v>
      </c>
      <c r="CE54">
        <v>0</v>
      </c>
      <c r="CF54">
        <v>0</v>
      </c>
      <c r="CG54">
        <v>1</v>
      </c>
      <c r="CH54">
        <v>8</v>
      </c>
      <c r="CI54">
        <v>0</v>
      </c>
      <c r="CJ54">
        <v>0</v>
      </c>
      <c r="CK54">
        <v>0</v>
      </c>
      <c r="CL54">
        <v>0</v>
      </c>
      <c r="CM54">
        <v>0</v>
      </c>
    </row>
    <row r="55" spans="1:91" x14ac:dyDescent="0.15">
      <c r="A55" t="s">
        <v>2376</v>
      </c>
      <c r="B55">
        <v>12200</v>
      </c>
      <c r="C55">
        <v>250</v>
      </c>
      <c r="D55">
        <v>3300</v>
      </c>
      <c r="E55" s="409">
        <v>81.8</v>
      </c>
      <c r="F55" s="409">
        <v>2</v>
      </c>
      <c r="G55" s="409">
        <v>50.7</v>
      </c>
      <c r="H55" s="409">
        <v>1.1000000000000001</v>
      </c>
      <c r="I55" s="409">
        <v>2.7711257964372678E-2</v>
      </c>
      <c r="J55" s="409">
        <v>0.7</v>
      </c>
      <c r="K55">
        <v>0</v>
      </c>
      <c r="L55">
        <v>0</v>
      </c>
      <c r="M55">
        <v>0</v>
      </c>
      <c r="N55">
        <v>0</v>
      </c>
      <c r="O55">
        <v>0</v>
      </c>
      <c r="P55">
        <v>0</v>
      </c>
      <c r="Q55">
        <v>0</v>
      </c>
      <c r="R55">
        <v>1</v>
      </c>
      <c r="S55">
        <v>7</v>
      </c>
      <c r="T55">
        <v>33</v>
      </c>
      <c r="U55">
        <v>15</v>
      </c>
      <c r="V55">
        <v>11</v>
      </c>
      <c r="W55">
        <v>0</v>
      </c>
      <c r="X55">
        <v>0</v>
      </c>
      <c r="Y55">
        <v>0</v>
      </c>
      <c r="Z55">
        <v>2</v>
      </c>
      <c r="AA55" t="s">
        <v>2333</v>
      </c>
      <c r="AB55">
        <v>0</v>
      </c>
      <c r="AC55">
        <v>0</v>
      </c>
      <c r="AD55">
        <v>0</v>
      </c>
      <c r="AE55">
        <v>0</v>
      </c>
      <c r="AF55">
        <v>0</v>
      </c>
      <c r="AG55">
        <v>0</v>
      </c>
      <c r="AH55">
        <v>0</v>
      </c>
      <c r="AI55">
        <v>0</v>
      </c>
      <c r="AJ55">
        <v>3</v>
      </c>
      <c r="AK55">
        <v>0</v>
      </c>
      <c r="AL55">
        <v>0</v>
      </c>
      <c r="AM55">
        <v>7</v>
      </c>
      <c r="AN55">
        <v>0</v>
      </c>
      <c r="AO55">
        <v>0</v>
      </c>
      <c r="AP55">
        <v>0</v>
      </c>
      <c r="AQ55">
        <v>1</v>
      </c>
      <c r="AR55">
        <v>0</v>
      </c>
      <c r="AS55">
        <v>0</v>
      </c>
      <c r="AT55">
        <v>0</v>
      </c>
      <c r="AU55">
        <v>0</v>
      </c>
      <c r="AV55">
        <v>0</v>
      </c>
      <c r="AW55">
        <v>0</v>
      </c>
      <c r="AX55">
        <v>0</v>
      </c>
      <c r="AY55">
        <v>0</v>
      </c>
      <c r="AZ55">
        <v>0</v>
      </c>
      <c r="BA55">
        <v>1</v>
      </c>
      <c r="BB55">
        <v>7</v>
      </c>
      <c r="BC55">
        <v>0</v>
      </c>
      <c r="BD55">
        <v>0</v>
      </c>
      <c r="BE55">
        <v>0</v>
      </c>
      <c r="BF55">
        <v>0</v>
      </c>
      <c r="BG55">
        <v>0</v>
      </c>
      <c r="BH55">
        <v>0</v>
      </c>
      <c r="BI55">
        <v>0</v>
      </c>
      <c r="BJ55">
        <v>0</v>
      </c>
      <c r="BK55">
        <v>0</v>
      </c>
      <c r="BL55">
        <v>0</v>
      </c>
      <c r="BM55">
        <v>0</v>
      </c>
      <c r="BN55">
        <v>0</v>
      </c>
      <c r="BO55">
        <v>0</v>
      </c>
      <c r="BP55">
        <v>3</v>
      </c>
      <c r="BQ55">
        <v>1</v>
      </c>
      <c r="BR55">
        <v>0</v>
      </c>
      <c r="BS55">
        <v>1</v>
      </c>
      <c r="BT55">
        <v>0</v>
      </c>
      <c r="BU55">
        <v>0</v>
      </c>
      <c r="BV55">
        <v>0</v>
      </c>
      <c r="BW55">
        <v>0</v>
      </c>
      <c r="BX55">
        <v>0</v>
      </c>
      <c r="BY55">
        <v>0</v>
      </c>
      <c r="BZ55">
        <v>0</v>
      </c>
      <c r="CA55">
        <v>0</v>
      </c>
      <c r="CB55">
        <v>0</v>
      </c>
      <c r="CC55">
        <v>0</v>
      </c>
      <c r="CD55">
        <v>0</v>
      </c>
      <c r="CE55">
        <v>0</v>
      </c>
      <c r="CF55">
        <v>0</v>
      </c>
      <c r="CG55">
        <v>1</v>
      </c>
      <c r="CH55">
        <v>6</v>
      </c>
      <c r="CI55">
        <v>0</v>
      </c>
      <c r="CJ55">
        <v>0</v>
      </c>
      <c r="CK55">
        <v>0</v>
      </c>
      <c r="CL55">
        <v>0</v>
      </c>
      <c r="CM55">
        <v>0</v>
      </c>
    </row>
    <row r="56" spans="1:91" x14ac:dyDescent="0.15">
      <c r="A56" t="s">
        <v>2010</v>
      </c>
      <c r="B56">
        <v>805.2</v>
      </c>
      <c r="C56">
        <v>18.5</v>
      </c>
      <c r="D56">
        <v>671.6</v>
      </c>
      <c r="E56" s="409">
        <v>17.899999999999999</v>
      </c>
      <c r="F56" s="409">
        <v>0.5</v>
      </c>
      <c r="G56" s="409">
        <v>15.1</v>
      </c>
      <c r="H56" s="409">
        <v>0.6</v>
      </c>
      <c r="I56" s="409">
        <v>1.5340557150498585E-2</v>
      </c>
      <c r="J56" s="409">
        <v>0.5</v>
      </c>
      <c r="K56">
        <v>0</v>
      </c>
      <c r="L56">
        <v>0</v>
      </c>
      <c r="M56">
        <v>0</v>
      </c>
      <c r="N56">
        <v>0</v>
      </c>
      <c r="O56">
        <v>8</v>
      </c>
      <c r="P56">
        <v>0</v>
      </c>
      <c r="Q56">
        <v>1</v>
      </c>
      <c r="R56">
        <v>0</v>
      </c>
      <c r="S56">
        <v>6</v>
      </c>
      <c r="T56">
        <v>23</v>
      </c>
      <c r="U56">
        <v>19</v>
      </c>
      <c r="V56">
        <v>1</v>
      </c>
      <c r="W56">
        <v>0</v>
      </c>
      <c r="X56">
        <v>0</v>
      </c>
      <c r="Y56">
        <v>0</v>
      </c>
      <c r="Z56">
        <v>0</v>
      </c>
      <c r="AA56" t="s">
        <v>2333</v>
      </c>
      <c r="AB56">
        <v>0</v>
      </c>
      <c r="AC56">
        <v>0</v>
      </c>
      <c r="AD56">
        <v>0</v>
      </c>
      <c r="AE56">
        <v>0</v>
      </c>
      <c r="AF56">
        <v>0</v>
      </c>
      <c r="AG56">
        <v>0</v>
      </c>
      <c r="AH56">
        <v>0</v>
      </c>
      <c r="AI56">
        <v>0</v>
      </c>
      <c r="AJ56">
        <v>1</v>
      </c>
      <c r="AK56">
        <v>0</v>
      </c>
      <c r="AL56">
        <v>0</v>
      </c>
      <c r="AM56">
        <v>0</v>
      </c>
      <c r="AN56">
        <v>0</v>
      </c>
      <c r="AO56">
        <v>0</v>
      </c>
      <c r="AP56">
        <v>0</v>
      </c>
      <c r="AQ56">
        <v>0</v>
      </c>
      <c r="AR56">
        <v>0</v>
      </c>
      <c r="AS56">
        <v>0</v>
      </c>
      <c r="AT56">
        <v>0</v>
      </c>
      <c r="AU56">
        <v>0</v>
      </c>
      <c r="AV56">
        <v>0</v>
      </c>
      <c r="AW56">
        <v>0</v>
      </c>
      <c r="AX56">
        <v>0</v>
      </c>
      <c r="AY56">
        <v>0</v>
      </c>
      <c r="AZ56">
        <v>1</v>
      </c>
      <c r="BA56">
        <v>0</v>
      </c>
      <c r="BB56">
        <v>2</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v>0</v>
      </c>
      <c r="BY56">
        <v>0</v>
      </c>
      <c r="BZ56">
        <v>0</v>
      </c>
      <c r="CA56">
        <v>0</v>
      </c>
      <c r="CB56">
        <v>2</v>
      </c>
      <c r="CC56">
        <v>0</v>
      </c>
      <c r="CD56">
        <v>0</v>
      </c>
      <c r="CE56">
        <v>0</v>
      </c>
      <c r="CF56">
        <v>0</v>
      </c>
      <c r="CG56">
        <v>0</v>
      </c>
      <c r="CH56">
        <v>6</v>
      </c>
      <c r="CI56">
        <v>0</v>
      </c>
      <c r="CJ56">
        <v>0</v>
      </c>
      <c r="CK56">
        <v>0</v>
      </c>
      <c r="CL56">
        <v>0</v>
      </c>
      <c r="CM56">
        <v>0</v>
      </c>
    </row>
    <row r="57" spans="1:91" x14ac:dyDescent="0.15">
      <c r="A57" t="s">
        <v>2388</v>
      </c>
      <c r="B57">
        <v>60</v>
      </c>
      <c r="D57">
        <v>800</v>
      </c>
      <c r="E57" s="409">
        <v>1</v>
      </c>
      <c r="F57" s="409">
        <v>0</v>
      </c>
      <c r="G57" s="409">
        <v>16.100000000000001</v>
      </c>
      <c r="H57" s="409">
        <v>2.7485955673593864E-2</v>
      </c>
      <c r="I57" s="409">
        <v>0</v>
      </c>
      <c r="J57" s="409">
        <v>0.5</v>
      </c>
      <c r="K57">
        <v>0</v>
      </c>
      <c r="L57">
        <v>8</v>
      </c>
      <c r="M57">
        <v>0</v>
      </c>
      <c r="N57">
        <v>0</v>
      </c>
      <c r="O57">
        <v>25</v>
      </c>
      <c r="P57">
        <v>0</v>
      </c>
      <c r="Q57">
        <v>17</v>
      </c>
      <c r="R57">
        <v>0</v>
      </c>
      <c r="S57">
        <v>0</v>
      </c>
      <c r="T57">
        <v>0</v>
      </c>
      <c r="U57">
        <v>0</v>
      </c>
      <c r="V57">
        <v>0</v>
      </c>
      <c r="W57">
        <v>0</v>
      </c>
      <c r="X57">
        <v>0</v>
      </c>
      <c r="Y57">
        <v>0</v>
      </c>
      <c r="Z57">
        <v>0</v>
      </c>
      <c r="AA57" t="s">
        <v>2333</v>
      </c>
      <c r="AB57">
        <v>0</v>
      </c>
      <c r="AC57">
        <v>0</v>
      </c>
      <c r="AD57">
        <v>0</v>
      </c>
      <c r="AE57">
        <v>0</v>
      </c>
      <c r="AF57">
        <v>1</v>
      </c>
      <c r="AG57">
        <v>0</v>
      </c>
      <c r="AH57">
        <v>1</v>
      </c>
      <c r="AI57">
        <v>0</v>
      </c>
      <c r="AJ57">
        <v>0</v>
      </c>
      <c r="AK57">
        <v>0</v>
      </c>
      <c r="AL57">
        <v>0</v>
      </c>
      <c r="AM57">
        <v>0</v>
      </c>
      <c r="AN57">
        <v>0</v>
      </c>
      <c r="AO57">
        <v>0</v>
      </c>
      <c r="AP57">
        <v>0</v>
      </c>
      <c r="AQ57">
        <v>0</v>
      </c>
      <c r="AR57">
        <v>0</v>
      </c>
      <c r="AS57">
        <v>2</v>
      </c>
      <c r="AT57">
        <v>0</v>
      </c>
      <c r="AU57">
        <v>0</v>
      </c>
      <c r="AV57">
        <v>0</v>
      </c>
      <c r="AW57">
        <v>0</v>
      </c>
      <c r="AX57">
        <v>0</v>
      </c>
      <c r="AY57">
        <v>0</v>
      </c>
      <c r="AZ57">
        <v>0</v>
      </c>
      <c r="BA57">
        <v>0</v>
      </c>
      <c r="BB57">
        <v>0</v>
      </c>
      <c r="BC57">
        <v>0</v>
      </c>
      <c r="BD57">
        <v>0</v>
      </c>
      <c r="BE57">
        <v>0</v>
      </c>
      <c r="BF57">
        <v>0</v>
      </c>
      <c r="BG57">
        <v>0</v>
      </c>
      <c r="BH57">
        <v>0</v>
      </c>
      <c r="BI57">
        <v>0</v>
      </c>
      <c r="BJ57">
        <v>0</v>
      </c>
      <c r="BK57">
        <v>0</v>
      </c>
      <c r="BL57">
        <v>6</v>
      </c>
      <c r="BM57">
        <v>0</v>
      </c>
      <c r="BN57">
        <v>1</v>
      </c>
      <c r="BO57">
        <v>0</v>
      </c>
      <c r="BP57">
        <v>0</v>
      </c>
      <c r="BQ57">
        <v>0</v>
      </c>
      <c r="BR57">
        <v>0</v>
      </c>
      <c r="BS57">
        <v>0</v>
      </c>
      <c r="BT57">
        <v>0</v>
      </c>
      <c r="BU57">
        <v>0</v>
      </c>
      <c r="BV57">
        <v>0</v>
      </c>
      <c r="BW57">
        <v>0</v>
      </c>
      <c r="BX57">
        <v>0</v>
      </c>
      <c r="BY57">
        <v>6</v>
      </c>
      <c r="BZ57">
        <v>0</v>
      </c>
      <c r="CA57">
        <v>0</v>
      </c>
      <c r="CB57">
        <v>1</v>
      </c>
      <c r="CC57">
        <v>0</v>
      </c>
      <c r="CD57">
        <v>0</v>
      </c>
      <c r="CE57">
        <v>0</v>
      </c>
      <c r="CF57">
        <v>0</v>
      </c>
      <c r="CG57">
        <v>0</v>
      </c>
      <c r="CH57">
        <v>0</v>
      </c>
      <c r="CI57">
        <v>0</v>
      </c>
      <c r="CJ57">
        <v>0</v>
      </c>
      <c r="CK57">
        <v>0</v>
      </c>
      <c r="CL57">
        <v>0</v>
      </c>
      <c r="CM57">
        <v>0</v>
      </c>
    </row>
    <row r="58" spans="1:91" x14ac:dyDescent="0.15">
      <c r="A58" t="s">
        <v>1889</v>
      </c>
      <c r="B58">
        <v>20</v>
      </c>
      <c r="D58">
        <v>900</v>
      </c>
      <c r="E58" s="409">
        <v>0.3</v>
      </c>
      <c r="F58" s="409">
        <v>0</v>
      </c>
      <c r="G58" s="409">
        <v>9.4</v>
      </c>
      <c r="H58" s="409">
        <v>1.2499999999999997E-2</v>
      </c>
      <c r="I58" s="409">
        <v>0</v>
      </c>
      <c r="J58" s="409">
        <v>0.4</v>
      </c>
      <c r="K58">
        <v>0</v>
      </c>
      <c r="L58">
        <v>18</v>
      </c>
      <c r="M58">
        <v>0</v>
      </c>
      <c r="N58">
        <v>0</v>
      </c>
      <c r="O58">
        <v>40</v>
      </c>
      <c r="P58">
        <v>0</v>
      </c>
      <c r="Q58">
        <v>0</v>
      </c>
      <c r="R58">
        <v>0</v>
      </c>
      <c r="S58">
        <v>0</v>
      </c>
      <c r="T58">
        <v>0</v>
      </c>
      <c r="U58">
        <v>0</v>
      </c>
      <c r="V58">
        <v>0</v>
      </c>
      <c r="W58">
        <v>0</v>
      </c>
      <c r="X58">
        <v>0</v>
      </c>
      <c r="Y58">
        <v>0</v>
      </c>
      <c r="Z58">
        <v>0</v>
      </c>
      <c r="AA58" t="s">
        <v>2333</v>
      </c>
      <c r="AB58">
        <v>0</v>
      </c>
      <c r="AC58">
        <v>0</v>
      </c>
      <c r="AD58">
        <v>0</v>
      </c>
      <c r="AE58">
        <v>0</v>
      </c>
      <c r="AF58">
        <v>9</v>
      </c>
      <c r="AG58">
        <v>0</v>
      </c>
      <c r="AH58">
        <v>0</v>
      </c>
      <c r="AI58">
        <v>0</v>
      </c>
      <c r="AJ58">
        <v>0</v>
      </c>
      <c r="AK58">
        <v>0</v>
      </c>
      <c r="AL58">
        <v>0</v>
      </c>
      <c r="AM58">
        <v>0</v>
      </c>
      <c r="AN58">
        <v>0</v>
      </c>
      <c r="AO58">
        <v>0</v>
      </c>
      <c r="AP58">
        <v>0</v>
      </c>
      <c r="AQ58">
        <v>0</v>
      </c>
      <c r="AR58">
        <v>0</v>
      </c>
      <c r="AS58">
        <v>8</v>
      </c>
      <c r="AT58">
        <v>0</v>
      </c>
      <c r="AU58">
        <v>0</v>
      </c>
      <c r="AV58">
        <v>0</v>
      </c>
      <c r="AW58">
        <v>0</v>
      </c>
      <c r="AX58">
        <v>2</v>
      </c>
      <c r="AY58">
        <v>0</v>
      </c>
      <c r="AZ58">
        <v>0</v>
      </c>
      <c r="BA58">
        <v>0</v>
      </c>
      <c r="BB58">
        <v>0</v>
      </c>
      <c r="BC58">
        <v>0</v>
      </c>
      <c r="BD58">
        <v>0</v>
      </c>
      <c r="BE58">
        <v>0</v>
      </c>
      <c r="BF58">
        <v>0</v>
      </c>
      <c r="BG58">
        <v>0</v>
      </c>
      <c r="BH58">
        <v>0</v>
      </c>
      <c r="BI58">
        <v>2</v>
      </c>
      <c r="BJ58">
        <v>0</v>
      </c>
      <c r="BK58">
        <v>0</v>
      </c>
      <c r="BL58">
        <v>5</v>
      </c>
      <c r="BM58">
        <v>0</v>
      </c>
      <c r="BN58">
        <v>2</v>
      </c>
      <c r="BO58">
        <v>0</v>
      </c>
      <c r="BP58">
        <v>0</v>
      </c>
      <c r="BQ58">
        <v>0</v>
      </c>
      <c r="BR58">
        <v>0</v>
      </c>
      <c r="BS58">
        <v>0</v>
      </c>
      <c r="BT58">
        <v>0</v>
      </c>
      <c r="BU58">
        <v>0</v>
      </c>
      <c r="BV58">
        <v>0</v>
      </c>
      <c r="BW58">
        <v>0</v>
      </c>
      <c r="BX58">
        <v>0</v>
      </c>
      <c r="BY58">
        <v>6</v>
      </c>
      <c r="BZ58">
        <v>0</v>
      </c>
      <c r="CA58">
        <v>0</v>
      </c>
      <c r="CB58">
        <v>2</v>
      </c>
      <c r="CC58">
        <v>0</v>
      </c>
      <c r="CD58">
        <v>0</v>
      </c>
      <c r="CE58">
        <v>0</v>
      </c>
      <c r="CF58">
        <v>0</v>
      </c>
      <c r="CG58">
        <v>0</v>
      </c>
      <c r="CH58">
        <v>0</v>
      </c>
      <c r="CI58">
        <v>0</v>
      </c>
      <c r="CJ58">
        <v>0</v>
      </c>
      <c r="CK58">
        <v>0</v>
      </c>
      <c r="CL58">
        <v>0</v>
      </c>
      <c r="CM58">
        <v>0</v>
      </c>
    </row>
    <row r="59" spans="1:91" x14ac:dyDescent="0.15">
      <c r="A59" t="s">
        <v>1827</v>
      </c>
      <c r="B59">
        <v>40</v>
      </c>
      <c r="D59">
        <v>1600</v>
      </c>
      <c r="E59" s="409">
        <v>0.7</v>
      </c>
      <c r="F59" s="409">
        <v>0</v>
      </c>
      <c r="G59" s="409">
        <v>22.4</v>
      </c>
      <c r="H59" s="409">
        <v>1.3239005903395537E-2</v>
      </c>
      <c r="I59" s="409">
        <v>0</v>
      </c>
      <c r="J59" s="409">
        <v>0.4</v>
      </c>
      <c r="K59">
        <v>0</v>
      </c>
      <c r="L59">
        <v>30</v>
      </c>
      <c r="M59">
        <v>0</v>
      </c>
      <c r="N59">
        <v>3</v>
      </c>
      <c r="O59">
        <v>52</v>
      </c>
      <c r="P59">
        <v>0</v>
      </c>
      <c r="Q59">
        <v>0</v>
      </c>
      <c r="R59">
        <v>0</v>
      </c>
      <c r="S59">
        <v>0</v>
      </c>
      <c r="T59">
        <v>0</v>
      </c>
      <c r="U59">
        <v>0</v>
      </c>
      <c r="V59">
        <v>0</v>
      </c>
      <c r="W59">
        <v>0</v>
      </c>
      <c r="X59">
        <v>0</v>
      </c>
      <c r="Y59">
        <v>0</v>
      </c>
      <c r="Z59">
        <v>0</v>
      </c>
      <c r="AA59" t="s">
        <v>2333</v>
      </c>
      <c r="AB59">
        <v>0</v>
      </c>
      <c r="AC59">
        <v>0</v>
      </c>
      <c r="AD59">
        <v>0</v>
      </c>
      <c r="AE59">
        <v>0</v>
      </c>
      <c r="AF59">
        <v>8</v>
      </c>
      <c r="AG59">
        <v>0</v>
      </c>
      <c r="AH59">
        <v>0</v>
      </c>
      <c r="AI59">
        <v>0</v>
      </c>
      <c r="AJ59">
        <v>0</v>
      </c>
      <c r="AK59">
        <v>0</v>
      </c>
      <c r="AL59">
        <v>0</v>
      </c>
      <c r="AM59">
        <v>0</v>
      </c>
      <c r="AN59">
        <v>0</v>
      </c>
      <c r="AO59">
        <v>0</v>
      </c>
      <c r="AP59">
        <v>0</v>
      </c>
      <c r="AQ59">
        <v>0</v>
      </c>
      <c r="AR59">
        <v>0</v>
      </c>
      <c r="AS59">
        <v>8</v>
      </c>
      <c r="AT59">
        <v>0</v>
      </c>
      <c r="AU59">
        <v>0</v>
      </c>
      <c r="AV59">
        <v>0</v>
      </c>
      <c r="AW59">
        <v>0</v>
      </c>
      <c r="AX59">
        <v>0</v>
      </c>
      <c r="AY59">
        <v>0</v>
      </c>
      <c r="AZ59">
        <v>0</v>
      </c>
      <c r="BA59">
        <v>0</v>
      </c>
      <c r="BB59">
        <v>0</v>
      </c>
      <c r="BC59">
        <v>0</v>
      </c>
      <c r="BD59">
        <v>0</v>
      </c>
      <c r="BE59">
        <v>0</v>
      </c>
      <c r="BF59">
        <v>0</v>
      </c>
      <c r="BG59">
        <v>0</v>
      </c>
      <c r="BH59">
        <v>0</v>
      </c>
      <c r="BI59">
        <v>0</v>
      </c>
      <c r="BJ59">
        <v>0</v>
      </c>
      <c r="BK59">
        <v>2</v>
      </c>
      <c r="BL59">
        <v>6</v>
      </c>
      <c r="BM59">
        <v>0</v>
      </c>
      <c r="BN59">
        <v>0</v>
      </c>
      <c r="BO59">
        <v>0</v>
      </c>
      <c r="BP59">
        <v>0</v>
      </c>
      <c r="BQ59">
        <v>0</v>
      </c>
      <c r="BR59">
        <v>0</v>
      </c>
      <c r="BS59">
        <v>0</v>
      </c>
      <c r="BT59">
        <v>0</v>
      </c>
      <c r="BU59">
        <v>0</v>
      </c>
      <c r="BV59">
        <v>0</v>
      </c>
      <c r="BW59">
        <v>0</v>
      </c>
      <c r="BX59">
        <v>0</v>
      </c>
      <c r="BY59">
        <v>6</v>
      </c>
      <c r="BZ59">
        <v>0</v>
      </c>
      <c r="CA59">
        <v>0</v>
      </c>
      <c r="CB59">
        <v>0</v>
      </c>
      <c r="CC59">
        <v>0</v>
      </c>
      <c r="CD59">
        <v>2</v>
      </c>
      <c r="CE59">
        <v>0</v>
      </c>
      <c r="CF59">
        <v>0</v>
      </c>
      <c r="CG59">
        <v>0</v>
      </c>
      <c r="CH59">
        <v>0</v>
      </c>
      <c r="CI59">
        <v>0</v>
      </c>
      <c r="CJ59">
        <v>0</v>
      </c>
      <c r="CK59">
        <v>0</v>
      </c>
      <c r="CL59">
        <v>0</v>
      </c>
      <c r="CM59">
        <v>0</v>
      </c>
    </row>
    <row r="60" spans="1:91" x14ac:dyDescent="0.15">
      <c r="A60" t="s">
        <v>2017</v>
      </c>
      <c r="B60">
        <v>1380</v>
      </c>
      <c r="C60">
        <v>48.5</v>
      </c>
      <c r="D60">
        <v>2600</v>
      </c>
      <c r="E60" s="409">
        <v>7.6</v>
      </c>
      <c r="F60" s="409">
        <v>0.2</v>
      </c>
      <c r="G60" s="409">
        <v>12.2</v>
      </c>
      <c r="H60" s="409">
        <v>0.2</v>
      </c>
      <c r="I60" s="409">
        <v>6.783036160364922E-3</v>
      </c>
      <c r="J60" s="409">
        <v>0.3</v>
      </c>
      <c r="K60">
        <v>0</v>
      </c>
      <c r="L60">
        <v>26</v>
      </c>
      <c r="M60">
        <v>0</v>
      </c>
      <c r="N60">
        <v>7</v>
      </c>
      <c r="O60">
        <v>75</v>
      </c>
      <c r="P60">
        <v>0</v>
      </c>
      <c r="Q60">
        <v>7</v>
      </c>
      <c r="R60">
        <v>0</v>
      </c>
      <c r="S60">
        <v>2</v>
      </c>
      <c r="T60">
        <v>4</v>
      </c>
      <c r="U60">
        <v>2</v>
      </c>
      <c r="V60">
        <v>16</v>
      </c>
      <c r="W60">
        <v>0</v>
      </c>
      <c r="X60">
        <v>0</v>
      </c>
      <c r="Y60">
        <v>0</v>
      </c>
      <c r="Z60">
        <v>0</v>
      </c>
      <c r="AA60" t="s">
        <v>2333</v>
      </c>
      <c r="AB60">
        <v>0</v>
      </c>
      <c r="AC60">
        <v>0</v>
      </c>
      <c r="AD60">
        <v>0</v>
      </c>
      <c r="AE60">
        <v>1</v>
      </c>
      <c r="AF60">
        <v>5</v>
      </c>
      <c r="AG60">
        <v>0</v>
      </c>
      <c r="AH60">
        <v>3</v>
      </c>
      <c r="AI60">
        <v>0</v>
      </c>
      <c r="AJ60">
        <v>0</v>
      </c>
      <c r="AK60">
        <v>0</v>
      </c>
      <c r="AL60">
        <v>0</v>
      </c>
      <c r="AM60">
        <v>3</v>
      </c>
      <c r="AN60">
        <v>0</v>
      </c>
      <c r="AO60">
        <v>0</v>
      </c>
      <c r="AP60">
        <v>0</v>
      </c>
      <c r="AQ60">
        <v>0</v>
      </c>
      <c r="AR60">
        <v>0</v>
      </c>
      <c r="AS60">
        <v>8</v>
      </c>
      <c r="AT60">
        <v>0</v>
      </c>
      <c r="AU60">
        <v>2</v>
      </c>
      <c r="AV60">
        <v>0</v>
      </c>
      <c r="AW60">
        <v>0</v>
      </c>
      <c r="AX60">
        <v>0</v>
      </c>
      <c r="AY60">
        <v>0</v>
      </c>
      <c r="AZ60">
        <v>2</v>
      </c>
      <c r="BA60">
        <v>0</v>
      </c>
      <c r="BB60">
        <v>0</v>
      </c>
      <c r="BC60">
        <v>1</v>
      </c>
      <c r="BD60">
        <v>0</v>
      </c>
      <c r="BE60">
        <v>0</v>
      </c>
      <c r="BF60">
        <v>0</v>
      </c>
      <c r="BG60">
        <v>0</v>
      </c>
      <c r="BH60">
        <v>0</v>
      </c>
      <c r="BI60">
        <v>0</v>
      </c>
      <c r="BJ60">
        <v>0</v>
      </c>
      <c r="BK60">
        <v>1</v>
      </c>
      <c r="BL60">
        <v>10</v>
      </c>
      <c r="BM60">
        <v>0</v>
      </c>
      <c r="BN60">
        <v>0</v>
      </c>
      <c r="BO60">
        <v>0</v>
      </c>
      <c r="BP60">
        <v>0</v>
      </c>
      <c r="BQ60">
        <v>0</v>
      </c>
      <c r="BR60">
        <v>0</v>
      </c>
      <c r="BS60">
        <v>1</v>
      </c>
      <c r="BT60">
        <v>0</v>
      </c>
      <c r="BU60">
        <v>0</v>
      </c>
      <c r="BV60">
        <v>0</v>
      </c>
      <c r="BW60">
        <v>0</v>
      </c>
      <c r="BX60">
        <v>0</v>
      </c>
      <c r="BY60">
        <v>8</v>
      </c>
      <c r="BZ60">
        <v>0</v>
      </c>
      <c r="CA60">
        <v>1</v>
      </c>
      <c r="CB60">
        <v>2</v>
      </c>
      <c r="CC60">
        <v>0</v>
      </c>
      <c r="CD60">
        <v>0</v>
      </c>
      <c r="CE60">
        <v>0</v>
      </c>
      <c r="CF60">
        <v>2</v>
      </c>
      <c r="CG60">
        <v>2</v>
      </c>
      <c r="CH60">
        <v>2</v>
      </c>
      <c r="CI60">
        <v>0</v>
      </c>
      <c r="CJ60">
        <v>0</v>
      </c>
      <c r="CK60">
        <v>0</v>
      </c>
      <c r="CL60">
        <v>0</v>
      </c>
      <c r="CM60">
        <v>0</v>
      </c>
    </row>
    <row r="61" spans="1:91" x14ac:dyDescent="0.15">
      <c r="A61" t="s">
        <v>1799</v>
      </c>
      <c r="B61">
        <v>32.200000000000003</v>
      </c>
      <c r="D61">
        <v>1369.7</v>
      </c>
      <c r="E61" s="409">
        <v>0.6</v>
      </c>
      <c r="F61" s="409">
        <v>0</v>
      </c>
      <c r="G61" s="409">
        <v>21.4</v>
      </c>
      <c r="H61" s="409">
        <v>1.2500000000000006E-2</v>
      </c>
      <c r="I61" s="409">
        <v>0</v>
      </c>
      <c r="J61" s="409">
        <v>0.5</v>
      </c>
      <c r="K61">
        <v>0</v>
      </c>
      <c r="L61">
        <v>19</v>
      </c>
      <c r="M61">
        <v>0</v>
      </c>
      <c r="N61">
        <v>0</v>
      </c>
      <c r="O61">
        <v>60</v>
      </c>
      <c r="P61">
        <v>0</v>
      </c>
      <c r="Q61">
        <v>3</v>
      </c>
      <c r="R61">
        <v>0</v>
      </c>
      <c r="S61">
        <v>0</v>
      </c>
      <c r="T61">
        <v>0</v>
      </c>
      <c r="U61">
        <v>0</v>
      </c>
      <c r="V61">
        <v>0</v>
      </c>
      <c r="W61">
        <v>0</v>
      </c>
      <c r="X61">
        <v>0</v>
      </c>
      <c r="Y61">
        <v>0</v>
      </c>
      <c r="Z61">
        <v>0</v>
      </c>
      <c r="AA61" t="s">
        <v>2333</v>
      </c>
      <c r="AB61">
        <v>0</v>
      </c>
      <c r="AC61">
        <v>0</v>
      </c>
      <c r="AD61">
        <v>0</v>
      </c>
      <c r="AE61">
        <v>0</v>
      </c>
      <c r="AF61">
        <v>10</v>
      </c>
      <c r="AG61">
        <v>0</v>
      </c>
      <c r="AH61">
        <v>2</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2</v>
      </c>
      <c r="BJ61">
        <v>0</v>
      </c>
      <c r="BK61">
        <v>0</v>
      </c>
      <c r="BL61">
        <v>6</v>
      </c>
      <c r="BM61">
        <v>0</v>
      </c>
      <c r="BN61">
        <v>1</v>
      </c>
      <c r="BO61">
        <v>0</v>
      </c>
      <c r="BP61">
        <v>0</v>
      </c>
      <c r="BQ61">
        <v>0</v>
      </c>
      <c r="BR61">
        <v>0</v>
      </c>
      <c r="BS61">
        <v>0</v>
      </c>
      <c r="BT61">
        <v>0</v>
      </c>
      <c r="BU61">
        <v>0</v>
      </c>
      <c r="BV61">
        <v>0</v>
      </c>
      <c r="BW61">
        <v>0</v>
      </c>
      <c r="BX61">
        <v>0</v>
      </c>
      <c r="BY61">
        <v>18</v>
      </c>
      <c r="BZ61">
        <v>0</v>
      </c>
      <c r="CA61">
        <v>0</v>
      </c>
      <c r="CB61">
        <v>2</v>
      </c>
      <c r="CC61">
        <v>0</v>
      </c>
      <c r="CD61">
        <v>0</v>
      </c>
      <c r="CE61">
        <v>0</v>
      </c>
      <c r="CF61">
        <v>0</v>
      </c>
      <c r="CG61">
        <v>0</v>
      </c>
      <c r="CH61">
        <v>0</v>
      </c>
      <c r="CI61">
        <v>0</v>
      </c>
      <c r="CJ61">
        <v>0</v>
      </c>
      <c r="CK61">
        <v>0</v>
      </c>
      <c r="CL61">
        <v>0</v>
      </c>
      <c r="CM61">
        <v>0</v>
      </c>
    </row>
    <row r="62" spans="1:91" x14ac:dyDescent="0.15">
      <c r="A62" t="s">
        <v>2350</v>
      </c>
      <c r="B62">
        <v>2980</v>
      </c>
      <c r="C62">
        <v>67</v>
      </c>
      <c r="D62">
        <v>3720</v>
      </c>
      <c r="E62" s="409">
        <v>23.2</v>
      </c>
      <c r="F62" s="409">
        <v>0.6</v>
      </c>
      <c r="G62" s="409">
        <v>32.299999999999997</v>
      </c>
      <c r="H62" s="409">
        <v>0.6</v>
      </c>
      <c r="I62" s="409">
        <v>1.5505593097303049E-2</v>
      </c>
      <c r="J62" s="409">
        <v>0.8</v>
      </c>
      <c r="K62">
        <v>0</v>
      </c>
      <c r="L62">
        <v>13</v>
      </c>
      <c r="M62">
        <v>0</v>
      </c>
      <c r="N62">
        <v>0</v>
      </c>
      <c r="O62">
        <v>3</v>
      </c>
      <c r="P62">
        <v>0</v>
      </c>
      <c r="Q62">
        <v>1</v>
      </c>
      <c r="R62">
        <v>1</v>
      </c>
      <c r="S62">
        <v>13</v>
      </c>
      <c r="T62">
        <v>70</v>
      </c>
      <c r="U62">
        <v>43</v>
      </c>
      <c r="V62">
        <v>16</v>
      </c>
      <c r="W62">
        <v>0</v>
      </c>
      <c r="X62">
        <v>0</v>
      </c>
      <c r="Y62">
        <v>0</v>
      </c>
      <c r="Z62">
        <v>0</v>
      </c>
      <c r="AA62" t="s">
        <v>2333</v>
      </c>
      <c r="AB62">
        <v>0</v>
      </c>
      <c r="AC62">
        <v>5</v>
      </c>
      <c r="AD62">
        <v>0</v>
      </c>
      <c r="AE62">
        <v>0</v>
      </c>
      <c r="AF62">
        <v>0</v>
      </c>
      <c r="AG62">
        <v>0</v>
      </c>
      <c r="AH62">
        <v>0</v>
      </c>
      <c r="AI62">
        <v>0</v>
      </c>
      <c r="AJ62">
        <v>7</v>
      </c>
      <c r="AK62">
        <v>2</v>
      </c>
      <c r="AL62">
        <v>0</v>
      </c>
      <c r="AM62">
        <v>5</v>
      </c>
      <c r="AN62">
        <v>0</v>
      </c>
      <c r="AO62">
        <v>0</v>
      </c>
      <c r="AP62">
        <v>0</v>
      </c>
      <c r="AQ62">
        <v>0</v>
      </c>
      <c r="AR62">
        <v>0</v>
      </c>
      <c r="AS62">
        <v>1</v>
      </c>
      <c r="AT62">
        <v>0</v>
      </c>
      <c r="AU62">
        <v>0</v>
      </c>
      <c r="AV62">
        <v>0</v>
      </c>
      <c r="AW62">
        <v>0</v>
      </c>
      <c r="AX62">
        <v>0</v>
      </c>
      <c r="AY62">
        <v>0</v>
      </c>
      <c r="AZ62">
        <v>0</v>
      </c>
      <c r="BA62">
        <v>2</v>
      </c>
      <c r="BB62">
        <v>15</v>
      </c>
      <c r="BC62">
        <v>0</v>
      </c>
      <c r="BD62">
        <v>0</v>
      </c>
      <c r="BE62">
        <v>0</v>
      </c>
      <c r="BF62">
        <v>0</v>
      </c>
      <c r="BG62">
        <v>0</v>
      </c>
      <c r="BH62">
        <v>0</v>
      </c>
      <c r="BI62">
        <v>0</v>
      </c>
      <c r="BJ62">
        <v>0</v>
      </c>
      <c r="BK62">
        <v>0</v>
      </c>
      <c r="BL62">
        <v>0</v>
      </c>
      <c r="BM62">
        <v>0</v>
      </c>
      <c r="BN62">
        <v>0</v>
      </c>
      <c r="BO62">
        <v>0</v>
      </c>
      <c r="BP62">
        <v>0</v>
      </c>
      <c r="BQ62">
        <v>4</v>
      </c>
      <c r="BR62">
        <v>0</v>
      </c>
      <c r="BS62">
        <v>5</v>
      </c>
      <c r="BT62">
        <v>0</v>
      </c>
      <c r="BU62">
        <v>0</v>
      </c>
      <c r="BV62">
        <v>0</v>
      </c>
      <c r="BW62">
        <v>0</v>
      </c>
      <c r="BX62">
        <v>0</v>
      </c>
      <c r="BY62">
        <v>0</v>
      </c>
      <c r="BZ62">
        <v>0</v>
      </c>
      <c r="CA62">
        <v>0</v>
      </c>
      <c r="CB62">
        <v>0</v>
      </c>
      <c r="CC62">
        <v>0</v>
      </c>
      <c r="CD62">
        <v>0</v>
      </c>
      <c r="CE62">
        <v>0</v>
      </c>
      <c r="CF62">
        <v>0</v>
      </c>
      <c r="CG62">
        <v>0</v>
      </c>
      <c r="CH62">
        <v>8</v>
      </c>
      <c r="CI62">
        <v>0</v>
      </c>
      <c r="CJ62">
        <v>0</v>
      </c>
      <c r="CK62">
        <v>0</v>
      </c>
      <c r="CL62">
        <v>0</v>
      </c>
      <c r="CM62">
        <v>0</v>
      </c>
    </row>
    <row r="63" spans="1:91" x14ac:dyDescent="0.15">
      <c r="A63" t="s">
        <v>2006</v>
      </c>
      <c r="B63">
        <v>66349.740000000005</v>
      </c>
      <c r="C63">
        <v>2316.4</v>
      </c>
      <c r="D63">
        <v>25635.26</v>
      </c>
      <c r="E63" s="409">
        <v>54</v>
      </c>
      <c r="F63" s="409">
        <v>2</v>
      </c>
      <c r="G63" s="409">
        <v>36.5</v>
      </c>
      <c r="H63" s="409">
        <v>1.3</v>
      </c>
      <c r="I63" s="409">
        <v>4.8295404641018162E-2</v>
      </c>
      <c r="J63" s="409">
        <v>0.9</v>
      </c>
      <c r="K63">
        <v>0</v>
      </c>
      <c r="L63">
        <v>52</v>
      </c>
      <c r="M63">
        <v>0</v>
      </c>
      <c r="N63">
        <v>3</v>
      </c>
      <c r="O63">
        <v>32</v>
      </c>
      <c r="P63">
        <v>0</v>
      </c>
      <c r="Q63">
        <v>17</v>
      </c>
      <c r="R63">
        <v>0</v>
      </c>
      <c r="S63">
        <v>102</v>
      </c>
      <c r="T63">
        <v>272</v>
      </c>
      <c r="U63">
        <v>109</v>
      </c>
      <c r="V63">
        <v>59</v>
      </c>
      <c r="W63">
        <v>0</v>
      </c>
      <c r="X63">
        <v>0</v>
      </c>
      <c r="Y63">
        <v>0</v>
      </c>
      <c r="Z63">
        <v>3</v>
      </c>
      <c r="AA63" t="s">
        <v>2333</v>
      </c>
      <c r="AB63">
        <v>0</v>
      </c>
      <c r="AC63">
        <v>1</v>
      </c>
      <c r="AD63">
        <v>0</v>
      </c>
      <c r="AE63">
        <v>0</v>
      </c>
      <c r="AF63">
        <v>1</v>
      </c>
      <c r="AG63">
        <v>0</v>
      </c>
      <c r="AH63">
        <v>2</v>
      </c>
      <c r="AI63">
        <v>0</v>
      </c>
      <c r="AJ63">
        <v>18</v>
      </c>
      <c r="AK63">
        <v>13</v>
      </c>
      <c r="AL63">
        <v>0</v>
      </c>
      <c r="AM63">
        <v>15</v>
      </c>
      <c r="AN63">
        <v>0</v>
      </c>
      <c r="AO63">
        <v>0</v>
      </c>
      <c r="AP63">
        <v>0</v>
      </c>
      <c r="AQ63">
        <v>3</v>
      </c>
      <c r="AR63">
        <v>0</v>
      </c>
      <c r="AS63">
        <v>3</v>
      </c>
      <c r="AT63">
        <v>0</v>
      </c>
      <c r="AU63">
        <v>0</v>
      </c>
      <c r="AV63">
        <v>2</v>
      </c>
      <c r="AW63">
        <v>0</v>
      </c>
      <c r="AX63">
        <v>0</v>
      </c>
      <c r="AY63">
        <v>0</v>
      </c>
      <c r="AZ63">
        <v>1</v>
      </c>
      <c r="BA63">
        <v>10</v>
      </c>
      <c r="BB63">
        <v>2</v>
      </c>
      <c r="BC63">
        <v>5</v>
      </c>
      <c r="BD63">
        <v>0</v>
      </c>
      <c r="BE63">
        <v>0</v>
      </c>
      <c r="BF63">
        <v>0</v>
      </c>
      <c r="BG63">
        <v>0</v>
      </c>
      <c r="BH63">
        <v>0</v>
      </c>
      <c r="BI63">
        <v>1</v>
      </c>
      <c r="BJ63">
        <v>0</v>
      </c>
      <c r="BK63">
        <v>3</v>
      </c>
      <c r="BL63">
        <v>8</v>
      </c>
      <c r="BM63">
        <v>0</v>
      </c>
      <c r="BN63">
        <v>6</v>
      </c>
      <c r="BO63">
        <v>0</v>
      </c>
      <c r="BP63">
        <v>2</v>
      </c>
      <c r="BQ63">
        <v>4</v>
      </c>
      <c r="BR63">
        <v>0</v>
      </c>
      <c r="BS63">
        <v>9</v>
      </c>
      <c r="BT63">
        <v>0</v>
      </c>
      <c r="BU63">
        <v>0</v>
      </c>
      <c r="BV63">
        <v>0</v>
      </c>
      <c r="BW63">
        <v>0</v>
      </c>
      <c r="BX63">
        <v>0</v>
      </c>
      <c r="BY63">
        <v>0</v>
      </c>
      <c r="BZ63">
        <v>0</v>
      </c>
      <c r="CA63">
        <v>0</v>
      </c>
      <c r="CB63">
        <v>8</v>
      </c>
      <c r="CC63">
        <v>1</v>
      </c>
      <c r="CD63">
        <v>5</v>
      </c>
      <c r="CE63">
        <v>0</v>
      </c>
      <c r="CF63">
        <v>7</v>
      </c>
      <c r="CG63">
        <v>7</v>
      </c>
      <c r="CH63">
        <v>7</v>
      </c>
      <c r="CI63">
        <v>3</v>
      </c>
      <c r="CJ63">
        <v>0</v>
      </c>
      <c r="CK63">
        <v>0</v>
      </c>
      <c r="CL63">
        <v>0</v>
      </c>
      <c r="CM63">
        <v>0</v>
      </c>
    </row>
    <row r="64" spans="1:91" x14ac:dyDescent="0.15">
      <c r="A64" t="s">
        <v>1972</v>
      </c>
      <c r="B64">
        <v>4330</v>
      </c>
      <c r="C64">
        <v>144</v>
      </c>
      <c r="D64">
        <v>2465</v>
      </c>
      <c r="E64" s="409">
        <v>37</v>
      </c>
      <c r="F64" s="409">
        <v>1.1000000000000001</v>
      </c>
      <c r="G64" s="409">
        <v>23.8</v>
      </c>
      <c r="H64" s="409">
        <v>1.5</v>
      </c>
      <c r="I64" s="409">
        <v>4.5443835231219996E-2</v>
      </c>
      <c r="J64" s="409">
        <v>1</v>
      </c>
      <c r="K64">
        <v>0</v>
      </c>
      <c r="L64">
        <v>0</v>
      </c>
      <c r="M64">
        <v>0</v>
      </c>
      <c r="N64">
        <v>0</v>
      </c>
      <c r="O64">
        <v>0</v>
      </c>
      <c r="P64">
        <v>0</v>
      </c>
      <c r="Q64">
        <v>0</v>
      </c>
      <c r="R64">
        <v>0</v>
      </c>
      <c r="S64">
        <v>6</v>
      </c>
      <c r="T64">
        <v>34</v>
      </c>
      <c r="U64">
        <v>9</v>
      </c>
      <c r="V64">
        <v>28</v>
      </c>
      <c r="W64">
        <v>0</v>
      </c>
      <c r="X64">
        <v>0</v>
      </c>
      <c r="Y64">
        <v>0</v>
      </c>
      <c r="Z64">
        <v>0</v>
      </c>
      <c r="AA64" t="s">
        <v>2333</v>
      </c>
      <c r="AB64">
        <v>0</v>
      </c>
      <c r="AC64">
        <v>0</v>
      </c>
      <c r="AD64">
        <v>0</v>
      </c>
      <c r="AE64">
        <v>0</v>
      </c>
      <c r="AF64">
        <v>0</v>
      </c>
      <c r="AG64">
        <v>0</v>
      </c>
      <c r="AH64">
        <v>0</v>
      </c>
      <c r="AI64">
        <v>0</v>
      </c>
      <c r="AJ64">
        <v>1</v>
      </c>
      <c r="AK64">
        <v>0</v>
      </c>
      <c r="AL64">
        <v>0</v>
      </c>
      <c r="AM64">
        <v>0</v>
      </c>
      <c r="AN64">
        <v>0</v>
      </c>
      <c r="AO64">
        <v>0</v>
      </c>
      <c r="AP64">
        <v>0</v>
      </c>
      <c r="AQ64">
        <v>0</v>
      </c>
      <c r="AR64">
        <v>0</v>
      </c>
      <c r="AS64">
        <v>0</v>
      </c>
      <c r="AT64">
        <v>0</v>
      </c>
      <c r="AU64">
        <v>0</v>
      </c>
      <c r="AV64">
        <v>0</v>
      </c>
      <c r="AW64">
        <v>0</v>
      </c>
      <c r="AX64">
        <v>0</v>
      </c>
      <c r="AY64">
        <v>0</v>
      </c>
      <c r="AZ64">
        <v>1</v>
      </c>
      <c r="BA64">
        <v>0</v>
      </c>
      <c r="BB64">
        <v>4</v>
      </c>
      <c r="BC64">
        <v>1</v>
      </c>
      <c r="BD64">
        <v>0</v>
      </c>
      <c r="BE64">
        <v>0</v>
      </c>
      <c r="BF64">
        <v>0</v>
      </c>
      <c r="BG64">
        <v>0</v>
      </c>
      <c r="BH64">
        <v>0</v>
      </c>
      <c r="BI64">
        <v>0</v>
      </c>
      <c r="BJ64">
        <v>0</v>
      </c>
      <c r="BK64">
        <v>0</v>
      </c>
      <c r="BL64">
        <v>0</v>
      </c>
      <c r="BM64">
        <v>0</v>
      </c>
      <c r="BN64">
        <v>0</v>
      </c>
      <c r="BO64">
        <v>0</v>
      </c>
      <c r="BP64">
        <v>1</v>
      </c>
      <c r="BQ64">
        <v>1</v>
      </c>
      <c r="BR64">
        <v>0</v>
      </c>
      <c r="BS64">
        <v>2</v>
      </c>
      <c r="BT64">
        <v>0</v>
      </c>
      <c r="BU64">
        <v>0</v>
      </c>
      <c r="BV64">
        <v>0</v>
      </c>
      <c r="BW64">
        <v>0</v>
      </c>
      <c r="BX64">
        <v>0</v>
      </c>
      <c r="BY64">
        <v>0</v>
      </c>
      <c r="BZ64">
        <v>0</v>
      </c>
      <c r="CA64">
        <v>0</v>
      </c>
      <c r="CB64">
        <v>0</v>
      </c>
      <c r="CC64">
        <v>0</v>
      </c>
      <c r="CD64">
        <v>0</v>
      </c>
      <c r="CE64">
        <v>0</v>
      </c>
      <c r="CF64">
        <v>0</v>
      </c>
      <c r="CG64">
        <v>0</v>
      </c>
      <c r="CH64">
        <v>4</v>
      </c>
      <c r="CI64">
        <v>0</v>
      </c>
      <c r="CJ64">
        <v>0</v>
      </c>
      <c r="CK64">
        <v>0</v>
      </c>
      <c r="CL64">
        <v>0</v>
      </c>
      <c r="CM64">
        <v>0</v>
      </c>
    </row>
    <row r="65" spans="1:91" x14ac:dyDescent="0.15">
      <c r="A65" t="s">
        <v>2192</v>
      </c>
      <c r="B65">
        <v>1120</v>
      </c>
      <c r="C65">
        <v>58</v>
      </c>
      <c r="D65">
        <v>420</v>
      </c>
      <c r="E65" s="409">
        <v>22.8</v>
      </c>
      <c r="F65" s="409">
        <v>1.1000000000000001</v>
      </c>
      <c r="G65" s="409">
        <v>9.5</v>
      </c>
      <c r="H65" s="409">
        <v>0.9</v>
      </c>
      <c r="I65" s="409">
        <v>4.0252787228855932E-2</v>
      </c>
      <c r="J65" s="409">
        <v>0.4</v>
      </c>
      <c r="K65">
        <v>0</v>
      </c>
      <c r="L65">
        <v>0</v>
      </c>
      <c r="M65">
        <v>0</v>
      </c>
      <c r="N65">
        <v>1</v>
      </c>
      <c r="O65">
        <v>3</v>
      </c>
      <c r="P65">
        <v>0</v>
      </c>
      <c r="Q65">
        <v>2</v>
      </c>
      <c r="R65">
        <v>2</v>
      </c>
      <c r="S65">
        <v>3</v>
      </c>
      <c r="T65">
        <v>11</v>
      </c>
      <c r="U65">
        <v>0</v>
      </c>
      <c r="V65">
        <v>21</v>
      </c>
      <c r="W65">
        <v>0</v>
      </c>
      <c r="X65">
        <v>0</v>
      </c>
      <c r="Y65">
        <v>0</v>
      </c>
      <c r="Z65">
        <v>3</v>
      </c>
      <c r="AA65" t="s">
        <v>2333</v>
      </c>
      <c r="AB65">
        <v>0</v>
      </c>
      <c r="AC65">
        <v>0</v>
      </c>
      <c r="AD65">
        <v>0</v>
      </c>
      <c r="AE65">
        <v>0</v>
      </c>
      <c r="AF65">
        <v>0</v>
      </c>
      <c r="AG65">
        <v>0</v>
      </c>
      <c r="AH65">
        <v>0</v>
      </c>
      <c r="AI65">
        <v>0</v>
      </c>
      <c r="AJ65">
        <v>0</v>
      </c>
      <c r="AK65">
        <v>0</v>
      </c>
      <c r="AL65">
        <v>0</v>
      </c>
      <c r="AM65">
        <v>2</v>
      </c>
      <c r="AN65">
        <v>0</v>
      </c>
      <c r="AO65">
        <v>0</v>
      </c>
      <c r="AP65">
        <v>0</v>
      </c>
      <c r="AQ65">
        <v>0</v>
      </c>
      <c r="AR65">
        <v>0</v>
      </c>
      <c r="AS65">
        <v>0</v>
      </c>
      <c r="AT65">
        <v>0</v>
      </c>
      <c r="AU65">
        <v>0</v>
      </c>
      <c r="AV65">
        <v>0</v>
      </c>
      <c r="AW65">
        <v>0</v>
      </c>
      <c r="AX65">
        <v>0</v>
      </c>
      <c r="AY65">
        <v>0</v>
      </c>
      <c r="AZ65">
        <v>0</v>
      </c>
      <c r="BA65">
        <v>2</v>
      </c>
      <c r="BB65">
        <v>2</v>
      </c>
      <c r="BC65">
        <v>0</v>
      </c>
      <c r="BD65">
        <v>0</v>
      </c>
      <c r="BE65">
        <v>0</v>
      </c>
      <c r="BF65">
        <v>0</v>
      </c>
      <c r="BG65">
        <v>0</v>
      </c>
      <c r="BH65">
        <v>0</v>
      </c>
      <c r="BI65">
        <v>0</v>
      </c>
      <c r="BJ65">
        <v>0</v>
      </c>
      <c r="BK65">
        <v>0</v>
      </c>
      <c r="BL65">
        <v>0</v>
      </c>
      <c r="BM65">
        <v>0</v>
      </c>
      <c r="BN65">
        <v>0</v>
      </c>
      <c r="BO65">
        <v>1</v>
      </c>
      <c r="BP65">
        <v>2</v>
      </c>
      <c r="BQ65">
        <v>0</v>
      </c>
      <c r="BR65">
        <v>0</v>
      </c>
      <c r="BS65">
        <v>1</v>
      </c>
      <c r="BT65">
        <v>0</v>
      </c>
      <c r="BU65">
        <v>0</v>
      </c>
      <c r="BV65">
        <v>0</v>
      </c>
      <c r="BW65">
        <v>0</v>
      </c>
      <c r="BX65">
        <v>0</v>
      </c>
      <c r="BY65">
        <v>0</v>
      </c>
      <c r="BZ65">
        <v>0</v>
      </c>
      <c r="CA65">
        <v>0</v>
      </c>
      <c r="CB65">
        <v>0</v>
      </c>
      <c r="CC65">
        <v>0</v>
      </c>
      <c r="CD65">
        <v>0</v>
      </c>
      <c r="CE65">
        <v>0</v>
      </c>
      <c r="CF65">
        <v>1</v>
      </c>
      <c r="CG65">
        <v>0</v>
      </c>
      <c r="CH65">
        <v>2</v>
      </c>
      <c r="CI65">
        <v>0</v>
      </c>
      <c r="CJ65">
        <v>0</v>
      </c>
      <c r="CK65">
        <v>0</v>
      </c>
      <c r="CL65">
        <v>0</v>
      </c>
      <c r="CM65">
        <v>0</v>
      </c>
    </row>
    <row r="66" spans="1:91" x14ac:dyDescent="0.15">
      <c r="A66" t="s">
        <v>1808</v>
      </c>
      <c r="B66">
        <v>10343</v>
      </c>
      <c r="C66">
        <v>254</v>
      </c>
      <c r="D66">
        <v>3052</v>
      </c>
      <c r="E66" s="409">
        <v>74.5</v>
      </c>
      <c r="F66" s="409">
        <v>2</v>
      </c>
      <c r="G66" s="409">
        <v>29</v>
      </c>
      <c r="H66" s="409">
        <v>1.6</v>
      </c>
      <c r="I66" s="409">
        <v>4.347554879036622E-2</v>
      </c>
      <c r="J66" s="409">
        <v>0.6</v>
      </c>
      <c r="K66">
        <v>0</v>
      </c>
      <c r="L66">
        <v>0</v>
      </c>
      <c r="M66">
        <v>0</v>
      </c>
      <c r="N66">
        <v>0</v>
      </c>
      <c r="O66">
        <v>0</v>
      </c>
      <c r="P66">
        <v>0</v>
      </c>
      <c r="Q66">
        <v>0</v>
      </c>
      <c r="R66">
        <v>7</v>
      </c>
      <c r="S66">
        <v>10</v>
      </c>
      <c r="T66">
        <v>53</v>
      </c>
      <c r="U66">
        <v>27</v>
      </c>
      <c r="V66">
        <v>25</v>
      </c>
      <c r="W66">
        <v>0</v>
      </c>
      <c r="X66">
        <v>0</v>
      </c>
      <c r="Y66">
        <v>0</v>
      </c>
      <c r="Z66">
        <v>12</v>
      </c>
      <c r="AA66" t="s">
        <v>2333</v>
      </c>
      <c r="AB66">
        <v>0</v>
      </c>
      <c r="AC66">
        <v>0</v>
      </c>
      <c r="AD66">
        <v>0</v>
      </c>
      <c r="AE66">
        <v>0</v>
      </c>
      <c r="AF66">
        <v>0</v>
      </c>
      <c r="AG66">
        <v>0</v>
      </c>
      <c r="AH66">
        <v>0</v>
      </c>
      <c r="AI66">
        <v>1</v>
      </c>
      <c r="AJ66">
        <v>3</v>
      </c>
      <c r="AK66">
        <v>0</v>
      </c>
      <c r="AL66">
        <v>0</v>
      </c>
      <c r="AM66">
        <v>4</v>
      </c>
      <c r="AN66">
        <v>0</v>
      </c>
      <c r="AO66">
        <v>0</v>
      </c>
      <c r="AP66">
        <v>0</v>
      </c>
      <c r="AQ66">
        <v>4</v>
      </c>
      <c r="AR66">
        <v>0</v>
      </c>
      <c r="AS66">
        <v>0</v>
      </c>
      <c r="AT66">
        <v>0</v>
      </c>
      <c r="AU66">
        <v>0</v>
      </c>
      <c r="AV66">
        <v>0</v>
      </c>
      <c r="AW66">
        <v>0</v>
      </c>
      <c r="AX66">
        <v>0</v>
      </c>
      <c r="AY66">
        <v>0</v>
      </c>
      <c r="AZ66">
        <v>0</v>
      </c>
      <c r="BA66">
        <v>0</v>
      </c>
      <c r="BB66">
        <v>4</v>
      </c>
      <c r="BC66">
        <v>0</v>
      </c>
      <c r="BD66">
        <v>0</v>
      </c>
      <c r="BE66">
        <v>0</v>
      </c>
      <c r="BF66">
        <v>0</v>
      </c>
      <c r="BG66">
        <v>0</v>
      </c>
      <c r="BH66">
        <v>0</v>
      </c>
      <c r="BI66">
        <v>0</v>
      </c>
      <c r="BJ66">
        <v>0</v>
      </c>
      <c r="BK66">
        <v>0</v>
      </c>
      <c r="BL66">
        <v>0</v>
      </c>
      <c r="BM66">
        <v>0</v>
      </c>
      <c r="BN66">
        <v>0</v>
      </c>
      <c r="BO66">
        <v>3</v>
      </c>
      <c r="BP66">
        <v>2</v>
      </c>
      <c r="BQ66">
        <v>0</v>
      </c>
      <c r="BR66">
        <v>0</v>
      </c>
      <c r="BS66">
        <v>1</v>
      </c>
      <c r="BT66">
        <v>0</v>
      </c>
      <c r="BU66">
        <v>0</v>
      </c>
      <c r="BV66">
        <v>0</v>
      </c>
      <c r="BW66">
        <v>0</v>
      </c>
      <c r="BX66">
        <v>0</v>
      </c>
      <c r="BY66">
        <v>0</v>
      </c>
      <c r="BZ66">
        <v>0</v>
      </c>
      <c r="CA66">
        <v>0</v>
      </c>
      <c r="CB66">
        <v>0</v>
      </c>
      <c r="CC66">
        <v>0</v>
      </c>
      <c r="CD66">
        <v>0</v>
      </c>
      <c r="CE66">
        <v>0</v>
      </c>
      <c r="CF66">
        <v>0</v>
      </c>
      <c r="CG66">
        <v>0</v>
      </c>
      <c r="CH66">
        <v>5</v>
      </c>
      <c r="CI66">
        <v>0</v>
      </c>
      <c r="CJ66">
        <v>0</v>
      </c>
      <c r="CK66">
        <v>0</v>
      </c>
      <c r="CL66">
        <v>0</v>
      </c>
      <c r="CM66">
        <v>0</v>
      </c>
    </row>
    <row r="67" spans="1:91" x14ac:dyDescent="0.15">
      <c r="A67" t="s">
        <v>1870</v>
      </c>
      <c r="B67">
        <v>5170</v>
      </c>
      <c r="C67">
        <v>109.6</v>
      </c>
      <c r="D67">
        <v>2361.6999999999998</v>
      </c>
      <c r="E67" s="409">
        <v>85.4</v>
      </c>
      <c r="F67" s="409">
        <v>1.8</v>
      </c>
      <c r="G67" s="409">
        <v>41.6</v>
      </c>
      <c r="H67" s="409">
        <v>1.5</v>
      </c>
      <c r="I67" s="409">
        <v>3.2612211245209966E-2</v>
      </c>
      <c r="J67" s="409">
        <v>0.7</v>
      </c>
      <c r="K67">
        <v>0</v>
      </c>
      <c r="L67">
        <v>3</v>
      </c>
      <c r="M67">
        <v>0</v>
      </c>
      <c r="N67">
        <v>0</v>
      </c>
      <c r="O67">
        <v>1</v>
      </c>
      <c r="P67">
        <v>0</v>
      </c>
      <c r="Q67">
        <v>0</v>
      </c>
      <c r="R67">
        <v>0</v>
      </c>
      <c r="S67">
        <v>5</v>
      </c>
      <c r="T67">
        <v>34</v>
      </c>
      <c r="U67">
        <v>16</v>
      </c>
      <c r="V67">
        <v>3</v>
      </c>
      <c r="W67">
        <v>0</v>
      </c>
      <c r="X67">
        <v>0</v>
      </c>
      <c r="Y67">
        <v>0</v>
      </c>
      <c r="Z67">
        <v>0</v>
      </c>
      <c r="AA67" t="s">
        <v>2333</v>
      </c>
      <c r="AB67">
        <v>0</v>
      </c>
      <c r="AC67">
        <v>0</v>
      </c>
      <c r="AD67">
        <v>0</v>
      </c>
      <c r="AE67">
        <v>0</v>
      </c>
      <c r="AF67">
        <v>0</v>
      </c>
      <c r="AG67">
        <v>0</v>
      </c>
      <c r="AH67">
        <v>0</v>
      </c>
      <c r="AI67">
        <v>0</v>
      </c>
      <c r="AJ67">
        <v>0</v>
      </c>
      <c r="AK67">
        <v>1</v>
      </c>
      <c r="AL67">
        <v>0</v>
      </c>
      <c r="AM67">
        <v>0</v>
      </c>
      <c r="AN67">
        <v>0</v>
      </c>
      <c r="AO67">
        <v>0</v>
      </c>
      <c r="AP67">
        <v>0</v>
      </c>
      <c r="AQ67">
        <v>0</v>
      </c>
      <c r="AR67">
        <v>0</v>
      </c>
      <c r="AS67">
        <v>0</v>
      </c>
      <c r="AT67">
        <v>0</v>
      </c>
      <c r="AU67">
        <v>0</v>
      </c>
      <c r="AV67">
        <v>0</v>
      </c>
      <c r="AW67">
        <v>0</v>
      </c>
      <c r="AX67">
        <v>0</v>
      </c>
      <c r="AY67">
        <v>0</v>
      </c>
      <c r="AZ67">
        <v>0</v>
      </c>
      <c r="BA67">
        <v>0</v>
      </c>
      <c r="BB67">
        <v>2</v>
      </c>
      <c r="BC67">
        <v>0</v>
      </c>
      <c r="BD67">
        <v>0</v>
      </c>
      <c r="BE67">
        <v>0</v>
      </c>
      <c r="BF67">
        <v>0</v>
      </c>
      <c r="BG67">
        <v>0</v>
      </c>
      <c r="BH67">
        <v>0</v>
      </c>
      <c r="BI67">
        <v>0</v>
      </c>
      <c r="BJ67">
        <v>0</v>
      </c>
      <c r="BK67">
        <v>0</v>
      </c>
      <c r="BL67">
        <v>0</v>
      </c>
      <c r="BM67">
        <v>0</v>
      </c>
      <c r="BN67">
        <v>0</v>
      </c>
      <c r="BO67">
        <v>0</v>
      </c>
      <c r="BP67">
        <v>1</v>
      </c>
      <c r="BQ67">
        <v>1</v>
      </c>
      <c r="BR67">
        <v>0</v>
      </c>
      <c r="BS67">
        <v>0</v>
      </c>
      <c r="BT67">
        <v>0</v>
      </c>
      <c r="BU67">
        <v>0</v>
      </c>
      <c r="BV67">
        <v>0</v>
      </c>
      <c r="BW67">
        <v>0</v>
      </c>
      <c r="BX67">
        <v>0</v>
      </c>
      <c r="BY67">
        <v>0</v>
      </c>
      <c r="BZ67">
        <v>0</v>
      </c>
      <c r="CA67">
        <v>0</v>
      </c>
      <c r="CB67">
        <v>0</v>
      </c>
      <c r="CC67">
        <v>0</v>
      </c>
      <c r="CD67">
        <v>0</v>
      </c>
      <c r="CE67">
        <v>0</v>
      </c>
      <c r="CF67">
        <v>0</v>
      </c>
      <c r="CG67">
        <v>0</v>
      </c>
      <c r="CH67">
        <v>2</v>
      </c>
      <c r="CI67">
        <v>0</v>
      </c>
      <c r="CJ67">
        <v>0</v>
      </c>
      <c r="CK67">
        <v>0</v>
      </c>
      <c r="CL67">
        <v>0</v>
      </c>
      <c r="CM67">
        <v>0</v>
      </c>
    </row>
    <row r="68" spans="1:91" x14ac:dyDescent="0.15">
      <c r="A68" t="s">
        <v>1892</v>
      </c>
      <c r="B68">
        <v>6300</v>
      </c>
      <c r="C68">
        <v>190</v>
      </c>
      <c r="D68">
        <v>2200</v>
      </c>
      <c r="E68" s="409">
        <v>106.5</v>
      </c>
      <c r="F68" s="409">
        <v>3.2</v>
      </c>
      <c r="G68" s="409">
        <v>48.5</v>
      </c>
      <c r="H68" s="409">
        <v>1.6</v>
      </c>
      <c r="I68" s="409">
        <v>4.7301624860326609E-2</v>
      </c>
      <c r="J68" s="409">
        <v>0.7</v>
      </c>
      <c r="K68">
        <v>0</v>
      </c>
      <c r="L68">
        <v>0</v>
      </c>
      <c r="M68">
        <v>0</v>
      </c>
      <c r="N68">
        <v>0</v>
      </c>
      <c r="O68">
        <v>0</v>
      </c>
      <c r="P68">
        <v>0</v>
      </c>
      <c r="Q68">
        <v>0</v>
      </c>
      <c r="R68">
        <v>6</v>
      </c>
      <c r="S68">
        <v>4</v>
      </c>
      <c r="T68">
        <v>19</v>
      </c>
      <c r="U68">
        <v>12</v>
      </c>
      <c r="V68">
        <v>10</v>
      </c>
      <c r="W68">
        <v>0</v>
      </c>
      <c r="X68">
        <v>0</v>
      </c>
      <c r="Y68">
        <v>0</v>
      </c>
      <c r="Z68">
        <v>4</v>
      </c>
      <c r="AA68" t="s">
        <v>2333</v>
      </c>
      <c r="AB68">
        <v>0</v>
      </c>
      <c r="AC68">
        <v>0</v>
      </c>
      <c r="AD68">
        <v>0</v>
      </c>
      <c r="AE68">
        <v>0</v>
      </c>
      <c r="AF68">
        <v>0</v>
      </c>
      <c r="AG68">
        <v>0</v>
      </c>
      <c r="AH68">
        <v>0</v>
      </c>
      <c r="AI68">
        <v>1</v>
      </c>
      <c r="AJ68">
        <v>1</v>
      </c>
      <c r="AK68">
        <v>2</v>
      </c>
      <c r="AL68">
        <v>0</v>
      </c>
      <c r="AM68">
        <v>1</v>
      </c>
      <c r="AN68">
        <v>0</v>
      </c>
      <c r="AO68">
        <v>0</v>
      </c>
      <c r="AP68">
        <v>0</v>
      </c>
      <c r="AQ68">
        <v>0</v>
      </c>
      <c r="AR68">
        <v>0</v>
      </c>
      <c r="AS68">
        <v>0</v>
      </c>
      <c r="AT68">
        <v>0</v>
      </c>
      <c r="AU68">
        <v>0</v>
      </c>
      <c r="AV68">
        <v>0</v>
      </c>
      <c r="AW68">
        <v>0</v>
      </c>
      <c r="AX68">
        <v>0</v>
      </c>
      <c r="AY68">
        <v>0</v>
      </c>
      <c r="AZ68">
        <v>0</v>
      </c>
      <c r="BA68">
        <v>0</v>
      </c>
      <c r="BB68">
        <v>4</v>
      </c>
      <c r="BC68">
        <v>0</v>
      </c>
      <c r="BD68">
        <v>0</v>
      </c>
      <c r="BE68">
        <v>0</v>
      </c>
      <c r="BF68">
        <v>0</v>
      </c>
      <c r="BG68">
        <v>0</v>
      </c>
      <c r="BH68">
        <v>0</v>
      </c>
      <c r="BI68">
        <v>0</v>
      </c>
      <c r="BJ68">
        <v>0</v>
      </c>
      <c r="BK68">
        <v>0</v>
      </c>
      <c r="BL68">
        <v>0</v>
      </c>
      <c r="BM68">
        <v>0</v>
      </c>
      <c r="BN68">
        <v>0</v>
      </c>
      <c r="BO68">
        <v>1</v>
      </c>
      <c r="BP68">
        <v>0</v>
      </c>
      <c r="BQ68">
        <v>1</v>
      </c>
      <c r="BR68">
        <v>0</v>
      </c>
      <c r="BS68">
        <v>1</v>
      </c>
      <c r="BT68">
        <v>0</v>
      </c>
      <c r="BU68">
        <v>0</v>
      </c>
      <c r="BV68">
        <v>0</v>
      </c>
      <c r="BW68">
        <v>1</v>
      </c>
      <c r="BX68">
        <v>0</v>
      </c>
      <c r="BY68">
        <v>0</v>
      </c>
      <c r="BZ68">
        <v>0</v>
      </c>
      <c r="CA68">
        <v>0</v>
      </c>
      <c r="CB68">
        <v>0</v>
      </c>
      <c r="CC68">
        <v>0</v>
      </c>
      <c r="CD68">
        <v>0</v>
      </c>
      <c r="CE68">
        <v>0</v>
      </c>
      <c r="CF68">
        <v>0</v>
      </c>
      <c r="CG68">
        <v>1</v>
      </c>
      <c r="CH68">
        <v>2</v>
      </c>
      <c r="CI68">
        <v>0</v>
      </c>
      <c r="CJ68">
        <v>0</v>
      </c>
      <c r="CK68">
        <v>0</v>
      </c>
      <c r="CL68">
        <v>0</v>
      </c>
      <c r="CM68">
        <v>0</v>
      </c>
    </row>
    <row r="69" spans="1:91" x14ac:dyDescent="0.15">
      <c r="A69" t="s">
        <v>2341</v>
      </c>
      <c r="B69">
        <v>5700</v>
      </c>
      <c r="C69">
        <v>125</v>
      </c>
      <c r="D69">
        <v>2450</v>
      </c>
      <c r="E69" s="409">
        <v>70.2</v>
      </c>
      <c r="F69" s="409">
        <v>1.8</v>
      </c>
      <c r="G69" s="409">
        <v>42</v>
      </c>
      <c r="H69" s="409">
        <v>1.2</v>
      </c>
      <c r="I69" s="409">
        <v>3.0046034073789019E-2</v>
      </c>
      <c r="J69" s="409">
        <v>0.7</v>
      </c>
      <c r="K69">
        <v>0</v>
      </c>
      <c r="L69">
        <v>0</v>
      </c>
      <c r="M69">
        <v>0</v>
      </c>
      <c r="N69">
        <v>0</v>
      </c>
      <c r="O69">
        <v>0</v>
      </c>
      <c r="P69">
        <v>0</v>
      </c>
      <c r="Q69">
        <v>0</v>
      </c>
      <c r="R69">
        <v>11</v>
      </c>
      <c r="S69">
        <v>1</v>
      </c>
      <c r="T69">
        <v>24</v>
      </c>
      <c r="U69">
        <v>20</v>
      </c>
      <c r="V69">
        <v>1</v>
      </c>
      <c r="W69">
        <v>0</v>
      </c>
      <c r="X69">
        <v>0</v>
      </c>
      <c r="Y69">
        <v>0</v>
      </c>
      <c r="Z69">
        <v>0</v>
      </c>
      <c r="AA69" t="s">
        <v>2333</v>
      </c>
      <c r="AB69">
        <v>0</v>
      </c>
      <c r="AC69">
        <v>0</v>
      </c>
      <c r="AD69">
        <v>0</v>
      </c>
      <c r="AE69">
        <v>0</v>
      </c>
      <c r="AF69">
        <v>0</v>
      </c>
      <c r="AG69">
        <v>0</v>
      </c>
      <c r="AH69">
        <v>0</v>
      </c>
      <c r="AI69">
        <v>4</v>
      </c>
      <c r="AJ69">
        <v>0</v>
      </c>
      <c r="AK69">
        <v>0</v>
      </c>
      <c r="AL69">
        <v>0</v>
      </c>
      <c r="AM69">
        <v>0</v>
      </c>
      <c r="AN69">
        <v>0</v>
      </c>
      <c r="AO69">
        <v>0</v>
      </c>
      <c r="AP69">
        <v>0</v>
      </c>
      <c r="AQ69">
        <v>0</v>
      </c>
      <c r="AR69">
        <v>0</v>
      </c>
      <c r="AS69">
        <v>0</v>
      </c>
      <c r="AT69">
        <v>0</v>
      </c>
      <c r="AU69">
        <v>0</v>
      </c>
      <c r="AV69">
        <v>0</v>
      </c>
      <c r="AW69">
        <v>0</v>
      </c>
      <c r="AX69">
        <v>0</v>
      </c>
      <c r="AY69">
        <v>0</v>
      </c>
      <c r="AZ69">
        <v>0</v>
      </c>
      <c r="BA69">
        <v>0</v>
      </c>
      <c r="BB69">
        <v>4</v>
      </c>
      <c r="BC69">
        <v>0</v>
      </c>
      <c r="BD69">
        <v>0</v>
      </c>
      <c r="BE69">
        <v>0</v>
      </c>
      <c r="BF69">
        <v>0</v>
      </c>
      <c r="BG69">
        <v>0</v>
      </c>
      <c r="BH69">
        <v>0</v>
      </c>
      <c r="BI69">
        <v>0</v>
      </c>
      <c r="BJ69">
        <v>0</v>
      </c>
      <c r="BK69">
        <v>0</v>
      </c>
      <c r="BL69">
        <v>0</v>
      </c>
      <c r="BM69">
        <v>0</v>
      </c>
      <c r="BN69">
        <v>0</v>
      </c>
      <c r="BO69">
        <v>6</v>
      </c>
      <c r="BP69">
        <v>0</v>
      </c>
      <c r="BQ69">
        <v>0</v>
      </c>
      <c r="BR69">
        <v>0</v>
      </c>
      <c r="BS69">
        <v>1</v>
      </c>
      <c r="BT69">
        <v>0</v>
      </c>
      <c r="BU69">
        <v>0</v>
      </c>
      <c r="BV69">
        <v>0</v>
      </c>
      <c r="BW69">
        <v>0</v>
      </c>
      <c r="BX69">
        <v>0</v>
      </c>
      <c r="BY69">
        <v>0</v>
      </c>
      <c r="BZ69">
        <v>0</v>
      </c>
      <c r="CA69">
        <v>0</v>
      </c>
      <c r="CB69">
        <v>0</v>
      </c>
      <c r="CC69">
        <v>0</v>
      </c>
      <c r="CD69">
        <v>0</v>
      </c>
      <c r="CE69">
        <v>0</v>
      </c>
      <c r="CF69">
        <v>0</v>
      </c>
      <c r="CG69">
        <v>0</v>
      </c>
      <c r="CH69">
        <v>7</v>
      </c>
      <c r="CI69">
        <v>0</v>
      </c>
      <c r="CJ69">
        <v>0</v>
      </c>
      <c r="CK69">
        <v>0</v>
      </c>
      <c r="CL69">
        <v>0</v>
      </c>
      <c r="CM69">
        <v>0</v>
      </c>
    </row>
    <row r="70" spans="1:91" x14ac:dyDescent="0.15">
      <c r="A70" t="s">
        <v>2117</v>
      </c>
      <c r="B70">
        <v>200</v>
      </c>
      <c r="C70">
        <v>5</v>
      </c>
      <c r="D70">
        <v>200</v>
      </c>
      <c r="E70" s="409">
        <v>5.3</v>
      </c>
      <c r="F70" s="409">
        <v>0.1</v>
      </c>
      <c r="G70" s="409">
        <v>5.4</v>
      </c>
      <c r="H70" s="409">
        <v>0.5</v>
      </c>
      <c r="I70" s="409">
        <v>1.3070166395496408E-2</v>
      </c>
      <c r="J70" s="409">
        <v>0.5</v>
      </c>
      <c r="K70">
        <v>0</v>
      </c>
      <c r="L70">
        <v>0</v>
      </c>
      <c r="M70">
        <v>0</v>
      </c>
      <c r="N70">
        <v>0</v>
      </c>
      <c r="O70">
        <v>0</v>
      </c>
      <c r="P70">
        <v>0</v>
      </c>
      <c r="Q70">
        <v>1</v>
      </c>
      <c r="R70">
        <v>0</v>
      </c>
      <c r="S70">
        <v>11</v>
      </c>
      <c r="T70">
        <v>14</v>
      </c>
      <c r="U70">
        <v>2</v>
      </c>
      <c r="V70">
        <v>9</v>
      </c>
      <c r="W70">
        <v>0</v>
      </c>
      <c r="X70">
        <v>0</v>
      </c>
      <c r="Y70">
        <v>0</v>
      </c>
      <c r="Z70">
        <v>0</v>
      </c>
      <c r="AA70" t="s">
        <v>2333</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1</v>
      </c>
      <c r="BB70">
        <v>0</v>
      </c>
      <c r="BC70">
        <v>0</v>
      </c>
      <c r="BD70">
        <v>0</v>
      </c>
      <c r="BE70">
        <v>0</v>
      </c>
      <c r="BF70">
        <v>0</v>
      </c>
      <c r="BG70">
        <v>0</v>
      </c>
      <c r="BH70">
        <v>0</v>
      </c>
      <c r="BI70">
        <v>0</v>
      </c>
      <c r="BJ70">
        <v>0</v>
      </c>
      <c r="BK70">
        <v>0</v>
      </c>
      <c r="BL70">
        <v>0</v>
      </c>
      <c r="BM70">
        <v>0</v>
      </c>
      <c r="BN70">
        <v>0</v>
      </c>
      <c r="BO70">
        <v>0</v>
      </c>
      <c r="BP70">
        <v>1</v>
      </c>
      <c r="BQ70">
        <v>0</v>
      </c>
      <c r="BR70">
        <v>0</v>
      </c>
      <c r="BS70">
        <v>0</v>
      </c>
      <c r="BT70">
        <v>0</v>
      </c>
      <c r="BU70">
        <v>0</v>
      </c>
      <c r="BV70">
        <v>0</v>
      </c>
      <c r="BW70">
        <v>0</v>
      </c>
      <c r="BX70">
        <v>0</v>
      </c>
      <c r="BY70">
        <v>0</v>
      </c>
      <c r="BZ70">
        <v>0</v>
      </c>
      <c r="CA70">
        <v>0</v>
      </c>
      <c r="CB70">
        <v>0</v>
      </c>
      <c r="CC70">
        <v>0</v>
      </c>
      <c r="CD70">
        <v>0</v>
      </c>
      <c r="CE70">
        <v>0</v>
      </c>
      <c r="CF70">
        <v>0</v>
      </c>
      <c r="CG70">
        <v>0</v>
      </c>
      <c r="CH70">
        <v>4</v>
      </c>
      <c r="CI70">
        <v>0</v>
      </c>
      <c r="CJ70">
        <v>0</v>
      </c>
      <c r="CK70">
        <v>0</v>
      </c>
      <c r="CL70">
        <v>0</v>
      </c>
      <c r="CM70">
        <v>0</v>
      </c>
    </row>
    <row r="71" spans="1:91" x14ac:dyDescent="0.15">
      <c r="A71" t="s">
        <v>2110</v>
      </c>
      <c r="B71">
        <v>500</v>
      </c>
      <c r="C71">
        <v>10</v>
      </c>
      <c r="D71">
        <v>350</v>
      </c>
      <c r="E71" s="409">
        <v>8.9</v>
      </c>
      <c r="F71" s="409">
        <v>0.2</v>
      </c>
      <c r="G71" s="409">
        <v>7.5</v>
      </c>
      <c r="H71" s="409">
        <v>0.5</v>
      </c>
      <c r="I71" s="409">
        <v>1.085987128060301E-2</v>
      </c>
      <c r="J71" s="409">
        <v>0.4</v>
      </c>
      <c r="K71">
        <v>0</v>
      </c>
      <c r="L71">
        <v>8</v>
      </c>
      <c r="M71">
        <v>1</v>
      </c>
      <c r="N71">
        <v>3</v>
      </c>
      <c r="O71">
        <v>17</v>
      </c>
      <c r="P71">
        <v>1</v>
      </c>
      <c r="Q71">
        <v>1</v>
      </c>
      <c r="R71">
        <v>0</v>
      </c>
      <c r="S71">
        <v>3</v>
      </c>
      <c r="T71">
        <v>17</v>
      </c>
      <c r="U71">
        <v>6</v>
      </c>
      <c r="V71">
        <v>1</v>
      </c>
      <c r="W71">
        <v>0</v>
      </c>
      <c r="X71">
        <v>0</v>
      </c>
      <c r="Y71">
        <v>0</v>
      </c>
      <c r="Z71">
        <v>0</v>
      </c>
      <c r="AA71" t="s">
        <v>2333</v>
      </c>
      <c r="AB71">
        <v>0</v>
      </c>
      <c r="AC71">
        <v>0</v>
      </c>
      <c r="AD71">
        <v>0</v>
      </c>
      <c r="AE71">
        <v>0</v>
      </c>
      <c r="AF71">
        <v>0</v>
      </c>
      <c r="AG71">
        <v>0</v>
      </c>
      <c r="AH71">
        <v>0</v>
      </c>
      <c r="AI71">
        <v>0</v>
      </c>
      <c r="AJ71">
        <v>0</v>
      </c>
      <c r="AK71">
        <v>0</v>
      </c>
      <c r="AL71">
        <v>0</v>
      </c>
      <c r="AM71">
        <v>0</v>
      </c>
      <c r="AN71">
        <v>0</v>
      </c>
      <c r="AO71">
        <v>0</v>
      </c>
      <c r="AP71">
        <v>0</v>
      </c>
      <c r="AQ71">
        <v>0</v>
      </c>
      <c r="AR71">
        <v>0</v>
      </c>
      <c r="AS71">
        <v>0</v>
      </c>
      <c r="AT71">
        <v>0</v>
      </c>
      <c r="AU71">
        <v>1</v>
      </c>
      <c r="AV71">
        <v>1</v>
      </c>
      <c r="AW71">
        <v>0</v>
      </c>
      <c r="AX71">
        <v>0</v>
      </c>
      <c r="AY71">
        <v>0</v>
      </c>
      <c r="AZ71">
        <v>0</v>
      </c>
      <c r="BA71">
        <v>0</v>
      </c>
      <c r="BB71">
        <v>2</v>
      </c>
      <c r="BC71">
        <v>0</v>
      </c>
      <c r="BD71">
        <v>0</v>
      </c>
      <c r="BE71">
        <v>0</v>
      </c>
      <c r="BF71">
        <v>0</v>
      </c>
      <c r="BG71">
        <v>0</v>
      </c>
      <c r="BH71">
        <v>0</v>
      </c>
      <c r="BI71">
        <v>0</v>
      </c>
      <c r="BJ71">
        <v>0</v>
      </c>
      <c r="BK71">
        <v>0</v>
      </c>
      <c r="BL71">
        <v>4</v>
      </c>
      <c r="BM71">
        <v>0</v>
      </c>
      <c r="BN71">
        <v>0</v>
      </c>
      <c r="BO71">
        <v>0</v>
      </c>
      <c r="BP71">
        <v>1</v>
      </c>
      <c r="BQ71">
        <v>0</v>
      </c>
      <c r="BR71">
        <v>0</v>
      </c>
      <c r="BS71">
        <v>1</v>
      </c>
      <c r="BT71">
        <v>0</v>
      </c>
      <c r="BU71">
        <v>0</v>
      </c>
      <c r="BV71">
        <v>0</v>
      </c>
      <c r="BW71">
        <v>0</v>
      </c>
      <c r="BX71">
        <v>0</v>
      </c>
      <c r="BY71">
        <v>0</v>
      </c>
      <c r="BZ71">
        <v>0</v>
      </c>
      <c r="CA71">
        <v>1</v>
      </c>
      <c r="CB71">
        <v>0</v>
      </c>
      <c r="CC71">
        <v>0</v>
      </c>
      <c r="CD71">
        <v>0</v>
      </c>
      <c r="CE71">
        <v>0</v>
      </c>
      <c r="CF71">
        <v>0</v>
      </c>
      <c r="CG71">
        <v>0</v>
      </c>
      <c r="CH71">
        <v>0</v>
      </c>
      <c r="CI71">
        <v>0</v>
      </c>
      <c r="CJ71">
        <v>0</v>
      </c>
      <c r="CK71">
        <v>0</v>
      </c>
      <c r="CL71">
        <v>0</v>
      </c>
      <c r="CM71">
        <v>0</v>
      </c>
    </row>
    <row r="72" spans="1:91" x14ac:dyDescent="0.15">
      <c r="A72" t="s">
        <v>1843</v>
      </c>
      <c r="B72">
        <v>2500</v>
      </c>
      <c r="C72">
        <v>65</v>
      </c>
      <c r="D72">
        <v>1200</v>
      </c>
      <c r="E72" s="409">
        <v>59</v>
      </c>
      <c r="F72" s="409">
        <v>1.4</v>
      </c>
      <c r="G72" s="409">
        <v>25.2</v>
      </c>
      <c r="H72" s="409">
        <v>1.6</v>
      </c>
      <c r="I72" s="409">
        <v>3.71382046566196E-2</v>
      </c>
      <c r="J72" s="409">
        <v>0.7</v>
      </c>
      <c r="K72">
        <v>0</v>
      </c>
      <c r="L72">
        <v>0</v>
      </c>
      <c r="M72">
        <v>0</v>
      </c>
      <c r="N72">
        <v>0</v>
      </c>
      <c r="O72">
        <v>0</v>
      </c>
      <c r="P72">
        <v>0</v>
      </c>
      <c r="Q72">
        <v>0</v>
      </c>
      <c r="R72">
        <v>6</v>
      </c>
      <c r="S72">
        <v>16</v>
      </c>
      <c r="T72">
        <v>8</v>
      </c>
      <c r="U72">
        <v>10</v>
      </c>
      <c r="V72">
        <v>4</v>
      </c>
      <c r="W72">
        <v>0</v>
      </c>
      <c r="X72">
        <v>0</v>
      </c>
      <c r="Y72">
        <v>0</v>
      </c>
      <c r="Z72">
        <v>2</v>
      </c>
      <c r="AA72" t="s">
        <v>2333</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2</v>
      </c>
      <c r="BP72">
        <v>3</v>
      </c>
      <c r="BQ72">
        <v>1</v>
      </c>
      <c r="BR72">
        <v>0</v>
      </c>
      <c r="BS72">
        <v>0</v>
      </c>
      <c r="BT72">
        <v>0</v>
      </c>
      <c r="BU72">
        <v>0</v>
      </c>
      <c r="BV72">
        <v>0</v>
      </c>
      <c r="BW72">
        <v>0</v>
      </c>
      <c r="BX72">
        <v>0</v>
      </c>
      <c r="BY72">
        <v>0</v>
      </c>
      <c r="BZ72">
        <v>0</v>
      </c>
      <c r="CA72">
        <v>0</v>
      </c>
      <c r="CB72">
        <v>0</v>
      </c>
      <c r="CC72">
        <v>0</v>
      </c>
      <c r="CD72">
        <v>0</v>
      </c>
      <c r="CE72">
        <v>0</v>
      </c>
      <c r="CF72">
        <v>0</v>
      </c>
      <c r="CG72">
        <v>0</v>
      </c>
      <c r="CH72">
        <v>2</v>
      </c>
      <c r="CI72">
        <v>0</v>
      </c>
      <c r="CJ72">
        <v>0</v>
      </c>
      <c r="CK72">
        <v>0</v>
      </c>
      <c r="CL72">
        <v>0</v>
      </c>
      <c r="CM72">
        <v>0</v>
      </c>
    </row>
    <row r="73" spans="1:91" x14ac:dyDescent="0.15">
      <c r="A73" t="s">
        <v>2057</v>
      </c>
      <c r="B73">
        <v>24156.9</v>
      </c>
      <c r="C73">
        <v>806.6</v>
      </c>
      <c r="D73">
        <v>10204.5</v>
      </c>
      <c r="E73" s="409">
        <v>82.8</v>
      </c>
      <c r="F73" s="409">
        <v>2.8</v>
      </c>
      <c r="G73" s="409">
        <v>42.4</v>
      </c>
      <c r="H73" s="409">
        <v>2.1</v>
      </c>
      <c r="I73" s="409">
        <v>0.1</v>
      </c>
      <c r="J73" s="409">
        <v>1.1000000000000001</v>
      </c>
      <c r="K73">
        <v>0</v>
      </c>
      <c r="L73">
        <v>0</v>
      </c>
      <c r="M73">
        <v>0</v>
      </c>
      <c r="N73">
        <v>5</v>
      </c>
      <c r="O73">
        <v>1</v>
      </c>
      <c r="P73">
        <v>0</v>
      </c>
      <c r="Q73">
        <v>1</v>
      </c>
      <c r="R73">
        <v>4</v>
      </c>
      <c r="S73">
        <v>38</v>
      </c>
      <c r="T73">
        <v>92</v>
      </c>
      <c r="U73">
        <v>37</v>
      </c>
      <c r="V73">
        <v>154</v>
      </c>
      <c r="W73">
        <v>0</v>
      </c>
      <c r="X73">
        <v>0</v>
      </c>
      <c r="Y73">
        <v>0</v>
      </c>
      <c r="Z73">
        <v>100</v>
      </c>
      <c r="AA73" t="s">
        <v>2333</v>
      </c>
      <c r="AB73">
        <v>0</v>
      </c>
      <c r="AC73">
        <v>0</v>
      </c>
      <c r="AD73">
        <v>0</v>
      </c>
      <c r="AE73">
        <v>0</v>
      </c>
      <c r="AF73">
        <v>0</v>
      </c>
      <c r="AG73">
        <v>0</v>
      </c>
      <c r="AH73">
        <v>0</v>
      </c>
      <c r="AI73">
        <v>0</v>
      </c>
      <c r="AJ73">
        <v>0</v>
      </c>
      <c r="AK73">
        <v>0</v>
      </c>
      <c r="AL73">
        <v>0</v>
      </c>
      <c r="AM73">
        <v>3</v>
      </c>
      <c r="AN73">
        <v>0</v>
      </c>
      <c r="AO73">
        <v>0</v>
      </c>
      <c r="AP73">
        <v>0</v>
      </c>
      <c r="AQ73">
        <v>2</v>
      </c>
      <c r="AR73">
        <v>0</v>
      </c>
      <c r="AS73">
        <v>0</v>
      </c>
      <c r="AT73">
        <v>0</v>
      </c>
      <c r="AU73">
        <v>0</v>
      </c>
      <c r="AV73">
        <v>0</v>
      </c>
      <c r="AW73">
        <v>0</v>
      </c>
      <c r="AX73">
        <v>0</v>
      </c>
      <c r="AY73">
        <v>0</v>
      </c>
      <c r="AZ73">
        <v>0</v>
      </c>
      <c r="BA73">
        <v>0</v>
      </c>
      <c r="BB73">
        <v>0</v>
      </c>
      <c r="BC73">
        <v>2</v>
      </c>
      <c r="BD73">
        <v>0</v>
      </c>
      <c r="BE73">
        <v>0</v>
      </c>
      <c r="BF73">
        <v>0</v>
      </c>
      <c r="BG73">
        <v>2</v>
      </c>
      <c r="BH73">
        <v>0</v>
      </c>
      <c r="BI73">
        <v>0</v>
      </c>
      <c r="BJ73">
        <v>0</v>
      </c>
      <c r="BK73">
        <v>0</v>
      </c>
      <c r="BL73">
        <v>0</v>
      </c>
      <c r="BM73">
        <v>0</v>
      </c>
      <c r="BN73">
        <v>0</v>
      </c>
      <c r="BO73">
        <v>0</v>
      </c>
      <c r="BP73">
        <v>0</v>
      </c>
      <c r="BQ73">
        <v>0</v>
      </c>
      <c r="BR73">
        <v>0</v>
      </c>
      <c r="BS73">
        <v>1</v>
      </c>
      <c r="BT73">
        <v>0</v>
      </c>
      <c r="BU73">
        <v>0</v>
      </c>
      <c r="BV73">
        <v>0</v>
      </c>
      <c r="BW73">
        <v>1</v>
      </c>
      <c r="BX73">
        <v>0</v>
      </c>
      <c r="BY73">
        <v>0</v>
      </c>
      <c r="BZ73">
        <v>0</v>
      </c>
      <c r="CA73">
        <v>0</v>
      </c>
      <c r="CB73">
        <v>0</v>
      </c>
      <c r="CC73">
        <v>0</v>
      </c>
      <c r="CD73">
        <v>0</v>
      </c>
      <c r="CE73">
        <v>0</v>
      </c>
      <c r="CF73">
        <v>0</v>
      </c>
      <c r="CG73">
        <v>0</v>
      </c>
      <c r="CH73">
        <v>0</v>
      </c>
      <c r="CI73">
        <v>0</v>
      </c>
      <c r="CJ73">
        <v>0</v>
      </c>
      <c r="CK73">
        <v>0</v>
      </c>
      <c r="CL73">
        <v>0</v>
      </c>
      <c r="CM73">
        <v>0</v>
      </c>
    </row>
    <row r="74" spans="1:91" x14ac:dyDescent="0.15">
      <c r="A74" t="s">
        <v>2384</v>
      </c>
      <c r="B74">
        <v>60</v>
      </c>
      <c r="D74">
        <v>600</v>
      </c>
      <c r="E74" s="409">
        <v>1</v>
      </c>
      <c r="F74" s="409">
        <v>0</v>
      </c>
      <c r="G74" s="409">
        <v>10.9</v>
      </c>
      <c r="H74" s="409">
        <v>4.522743425728501E-2</v>
      </c>
      <c r="I74" s="409">
        <v>0</v>
      </c>
      <c r="J74" s="409">
        <v>0.5</v>
      </c>
      <c r="K74">
        <v>0</v>
      </c>
      <c r="L74">
        <v>2</v>
      </c>
      <c r="M74">
        <v>0</v>
      </c>
      <c r="N74">
        <v>6</v>
      </c>
      <c r="O74">
        <v>0</v>
      </c>
      <c r="P74">
        <v>0</v>
      </c>
      <c r="Q74">
        <v>53</v>
      </c>
      <c r="R74">
        <v>0</v>
      </c>
      <c r="S74">
        <v>0</v>
      </c>
      <c r="T74">
        <v>0</v>
      </c>
      <c r="U74">
        <v>0</v>
      </c>
      <c r="V74">
        <v>0</v>
      </c>
      <c r="W74">
        <v>0</v>
      </c>
      <c r="X74">
        <v>0</v>
      </c>
      <c r="Y74">
        <v>0</v>
      </c>
      <c r="Z74">
        <v>0</v>
      </c>
      <c r="AA74" t="s">
        <v>2333</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v>0</v>
      </c>
      <c r="BY74">
        <v>0</v>
      </c>
      <c r="BZ74">
        <v>0</v>
      </c>
      <c r="CA74">
        <v>0</v>
      </c>
      <c r="CB74">
        <v>0</v>
      </c>
      <c r="CC74">
        <v>0</v>
      </c>
      <c r="CD74">
        <v>0</v>
      </c>
      <c r="CE74">
        <v>0</v>
      </c>
      <c r="CF74">
        <v>0</v>
      </c>
      <c r="CG74">
        <v>0</v>
      </c>
      <c r="CH74">
        <v>0</v>
      </c>
      <c r="CI74">
        <v>0</v>
      </c>
      <c r="CJ74">
        <v>0</v>
      </c>
      <c r="CK74">
        <v>0</v>
      </c>
      <c r="CL74">
        <v>0</v>
      </c>
      <c r="CM74">
        <v>0</v>
      </c>
    </row>
    <row r="75" spans="1:91" x14ac:dyDescent="0.15">
      <c r="A75" t="s">
        <v>2061</v>
      </c>
      <c r="B75">
        <v>8759</v>
      </c>
      <c r="C75">
        <v>187.4</v>
      </c>
      <c r="D75">
        <v>9848.9</v>
      </c>
      <c r="E75" s="409">
        <v>6.4</v>
      </c>
      <c r="F75" s="409">
        <v>0.1</v>
      </c>
      <c r="G75" s="409">
        <v>10</v>
      </c>
      <c r="H75" s="409">
        <v>0.3</v>
      </c>
      <c r="I75" s="409">
        <v>7.8208463774159295E-3</v>
      </c>
      <c r="J75" s="409">
        <v>0.5</v>
      </c>
      <c r="K75">
        <v>34</v>
      </c>
      <c r="L75">
        <v>102</v>
      </c>
      <c r="M75">
        <v>0</v>
      </c>
      <c r="N75">
        <v>24</v>
      </c>
      <c r="O75">
        <v>0</v>
      </c>
      <c r="P75">
        <v>0</v>
      </c>
      <c r="Q75">
        <v>0</v>
      </c>
      <c r="R75">
        <v>15</v>
      </c>
      <c r="S75">
        <v>135</v>
      </c>
      <c r="T75">
        <v>508</v>
      </c>
      <c r="U75">
        <v>118</v>
      </c>
      <c r="V75">
        <v>40</v>
      </c>
      <c r="W75">
        <v>0</v>
      </c>
      <c r="X75">
        <v>0</v>
      </c>
      <c r="Y75">
        <v>0</v>
      </c>
      <c r="Z75">
        <v>4</v>
      </c>
      <c r="AA75" t="s">
        <v>2333</v>
      </c>
      <c r="AB75">
        <v>21</v>
      </c>
      <c r="AC75">
        <v>0</v>
      </c>
      <c r="AD75">
        <v>0</v>
      </c>
      <c r="AE75">
        <v>0</v>
      </c>
      <c r="AF75">
        <v>0</v>
      </c>
      <c r="AG75">
        <v>0</v>
      </c>
      <c r="AH75">
        <v>0</v>
      </c>
      <c r="AI75">
        <v>11</v>
      </c>
      <c r="AJ75">
        <v>12</v>
      </c>
      <c r="AK75">
        <v>34</v>
      </c>
      <c r="AL75">
        <v>0</v>
      </c>
      <c r="AM75">
        <v>29</v>
      </c>
      <c r="AN75">
        <v>0</v>
      </c>
      <c r="AO75">
        <v>0</v>
      </c>
      <c r="AP75">
        <v>0</v>
      </c>
      <c r="AQ75">
        <v>4</v>
      </c>
      <c r="AR75">
        <v>0</v>
      </c>
      <c r="AS75">
        <v>21</v>
      </c>
      <c r="AT75">
        <v>0</v>
      </c>
      <c r="AU75">
        <v>0</v>
      </c>
      <c r="AV75">
        <v>0</v>
      </c>
      <c r="AW75">
        <v>0</v>
      </c>
      <c r="AX75">
        <v>0</v>
      </c>
      <c r="AY75">
        <v>0</v>
      </c>
      <c r="AZ75">
        <v>0</v>
      </c>
      <c r="BA75">
        <v>27</v>
      </c>
      <c r="BB75">
        <v>57</v>
      </c>
      <c r="BC75">
        <v>0</v>
      </c>
      <c r="BD75">
        <v>0</v>
      </c>
      <c r="BE75">
        <v>0</v>
      </c>
      <c r="BF75">
        <v>0</v>
      </c>
      <c r="BG75">
        <v>0</v>
      </c>
      <c r="BH75">
        <v>0</v>
      </c>
      <c r="BI75">
        <v>1</v>
      </c>
      <c r="BJ75">
        <v>0</v>
      </c>
      <c r="BK75">
        <v>0</v>
      </c>
      <c r="BL75">
        <v>0</v>
      </c>
      <c r="BM75">
        <v>0</v>
      </c>
      <c r="BN75">
        <v>0</v>
      </c>
      <c r="BO75">
        <v>1</v>
      </c>
      <c r="BP75">
        <v>47</v>
      </c>
      <c r="BQ75">
        <v>29</v>
      </c>
      <c r="BR75">
        <v>0</v>
      </c>
      <c r="BS75">
        <v>8</v>
      </c>
      <c r="BT75">
        <v>0</v>
      </c>
      <c r="BU75">
        <v>0</v>
      </c>
      <c r="BV75">
        <v>0</v>
      </c>
      <c r="BW75">
        <v>0</v>
      </c>
      <c r="BX75">
        <v>0</v>
      </c>
      <c r="BY75">
        <v>1</v>
      </c>
      <c r="BZ75">
        <v>0</v>
      </c>
      <c r="CA75">
        <v>0</v>
      </c>
      <c r="CB75">
        <v>0</v>
      </c>
      <c r="CC75">
        <v>0</v>
      </c>
      <c r="CD75">
        <v>1</v>
      </c>
      <c r="CE75">
        <v>1</v>
      </c>
      <c r="CF75">
        <v>9</v>
      </c>
      <c r="CG75">
        <v>6</v>
      </c>
      <c r="CH75">
        <v>83</v>
      </c>
      <c r="CI75">
        <v>0</v>
      </c>
      <c r="CJ75">
        <v>0</v>
      </c>
      <c r="CK75">
        <v>0</v>
      </c>
      <c r="CL75">
        <v>0</v>
      </c>
      <c r="CM75">
        <v>0</v>
      </c>
    </row>
    <row r="76" spans="1:91" x14ac:dyDescent="0.15">
      <c r="A76" t="s">
        <v>2132</v>
      </c>
      <c r="B76">
        <v>650</v>
      </c>
      <c r="C76">
        <v>17</v>
      </c>
      <c r="D76">
        <v>300</v>
      </c>
      <c r="E76" s="409">
        <v>13.4</v>
      </c>
      <c r="F76" s="409">
        <v>0.4</v>
      </c>
      <c r="G76" s="409">
        <v>7.4</v>
      </c>
      <c r="H76" s="409">
        <v>0.7</v>
      </c>
      <c r="I76" s="409">
        <v>1.873261960957729E-2</v>
      </c>
      <c r="J76" s="409">
        <v>0.4</v>
      </c>
      <c r="K76">
        <v>0</v>
      </c>
      <c r="L76">
        <v>1</v>
      </c>
      <c r="M76">
        <v>0</v>
      </c>
      <c r="N76">
        <v>0</v>
      </c>
      <c r="O76">
        <v>0</v>
      </c>
      <c r="P76">
        <v>0</v>
      </c>
      <c r="Q76">
        <v>0</v>
      </c>
      <c r="R76">
        <v>1</v>
      </c>
      <c r="S76">
        <v>1</v>
      </c>
      <c r="T76">
        <v>8</v>
      </c>
      <c r="U76">
        <v>5</v>
      </c>
      <c r="V76">
        <v>14</v>
      </c>
      <c r="W76">
        <v>0</v>
      </c>
      <c r="X76">
        <v>0</v>
      </c>
      <c r="Y76">
        <v>0</v>
      </c>
      <c r="Z76">
        <v>3</v>
      </c>
      <c r="AA76" t="s">
        <v>2333</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J76">
        <v>0</v>
      </c>
      <c r="BK76">
        <v>0</v>
      </c>
      <c r="BL76">
        <v>0</v>
      </c>
      <c r="BM76">
        <v>0</v>
      </c>
      <c r="BN76">
        <v>0</v>
      </c>
      <c r="BO76">
        <v>1</v>
      </c>
      <c r="BP76">
        <v>1</v>
      </c>
      <c r="BQ76">
        <v>0</v>
      </c>
      <c r="BR76">
        <v>0</v>
      </c>
      <c r="BS76">
        <v>2</v>
      </c>
      <c r="BT76">
        <v>0</v>
      </c>
      <c r="BU76">
        <v>0</v>
      </c>
      <c r="BV76">
        <v>0</v>
      </c>
      <c r="BW76">
        <v>1</v>
      </c>
      <c r="BX76">
        <v>0</v>
      </c>
      <c r="BY76">
        <v>0</v>
      </c>
      <c r="BZ76">
        <v>0</v>
      </c>
      <c r="CA76">
        <v>0</v>
      </c>
      <c r="CB76">
        <v>0</v>
      </c>
      <c r="CC76">
        <v>0</v>
      </c>
      <c r="CD76">
        <v>0</v>
      </c>
      <c r="CE76">
        <v>0</v>
      </c>
      <c r="CF76">
        <v>0</v>
      </c>
      <c r="CG76">
        <v>1</v>
      </c>
      <c r="CH76">
        <v>3</v>
      </c>
      <c r="CI76">
        <v>0</v>
      </c>
      <c r="CJ76">
        <v>0</v>
      </c>
      <c r="CK76">
        <v>0</v>
      </c>
      <c r="CL76">
        <v>0</v>
      </c>
      <c r="CM76">
        <v>0</v>
      </c>
    </row>
    <row r="77" spans="1:91" x14ac:dyDescent="0.15">
      <c r="A77" t="s">
        <v>2385</v>
      </c>
      <c r="B77">
        <v>813</v>
      </c>
      <c r="C77">
        <v>20</v>
      </c>
      <c r="D77">
        <v>750</v>
      </c>
      <c r="E77" s="409">
        <v>10.6</v>
      </c>
      <c r="F77" s="409">
        <v>0.3</v>
      </c>
      <c r="G77" s="409">
        <v>10.6</v>
      </c>
      <c r="H77" s="409">
        <v>0.6</v>
      </c>
      <c r="I77" s="409">
        <v>1.5147702848748817E-2</v>
      </c>
      <c r="J77" s="409">
        <v>0.6</v>
      </c>
      <c r="K77">
        <v>0</v>
      </c>
      <c r="L77">
        <v>0</v>
      </c>
      <c r="M77">
        <v>0</v>
      </c>
      <c r="N77">
        <v>0</v>
      </c>
      <c r="O77">
        <v>0</v>
      </c>
      <c r="P77">
        <v>0</v>
      </c>
      <c r="Q77">
        <v>0</v>
      </c>
      <c r="R77">
        <v>3</v>
      </c>
      <c r="S77">
        <v>10</v>
      </c>
      <c r="T77">
        <v>31</v>
      </c>
      <c r="U77">
        <v>6</v>
      </c>
      <c r="V77">
        <v>9</v>
      </c>
      <c r="W77">
        <v>0</v>
      </c>
      <c r="X77">
        <v>0</v>
      </c>
      <c r="Y77">
        <v>0</v>
      </c>
      <c r="Z77">
        <v>4</v>
      </c>
      <c r="AA77" t="s">
        <v>2333</v>
      </c>
      <c r="AB77">
        <v>0</v>
      </c>
      <c r="AC77">
        <v>0</v>
      </c>
      <c r="AD77">
        <v>0</v>
      </c>
      <c r="AE77">
        <v>0</v>
      </c>
      <c r="AF77">
        <v>0</v>
      </c>
      <c r="AG77">
        <v>0</v>
      </c>
      <c r="AH77">
        <v>0</v>
      </c>
      <c r="AI77">
        <v>0</v>
      </c>
      <c r="AJ77">
        <v>0</v>
      </c>
      <c r="AK77">
        <v>0</v>
      </c>
      <c r="AL77">
        <v>0</v>
      </c>
      <c r="AM77">
        <v>1</v>
      </c>
      <c r="AN77">
        <v>0</v>
      </c>
      <c r="AO77">
        <v>0</v>
      </c>
      <c r="AP77">
        <v>0</v>
      </c>
      <c r="AQ77">
        <v>1</v>
      </c>
      <c r="AR77">
        <v>0</v>
      </c>
      <c r="AS77">
        <v>0</v>
      </c>
      <c r="AT77">
        <v>0</v>
      </c>
      <c r="AU77">
        <v>0</v>
      </c>
      <c r="AV77">
        <v>0</v>
      </c>
      <c r="AW77">
        <v>0</v>
      </c>
      <c r="AX77">
        <v>0</v>
      </c>
      <c r="AY77">
        <v>0</v>
      </c>
      <c r="AZ77">
        <v>0</v>
      </c>
      <c r="BA77">
        <v>0</v>
      </c>
      <c r="BB77">
        <v>1</v>
      </c>
      <c r="BC77">
        <v>0</v>
      </c>
      <c r="BD77">
        <v>0</v>
      </c>
      <c r="BE77">
        <v>0</v>
      </c>
      <c r="BF77">
        <v>0</v>
      </c>
      <c r="BG77">
        <v>0</v>
      </c>
      <c r="BH77">
        <v>0</v>
      </c>
      <c r="BI77">
        <v>0</v>
      </c>
      <c r="BJ77">
        <v>0</v>
      </c>
      <c r="BK77">
        <v>0</v>
      </c>
      <c r="BL77">
        <v>0</v>
      </c>
      <c r="BM77">
        <v>0</v>
      </c>
      <c r="BN77">
        <v>0</v>
      </c>
      <c r="BO77">
        <v>1</v>
      </c>
      <c r="BP77">
        <v>2</v>
      </c>
      <c r="BQ77">
        <v>0</v>
      </c>
      <c r="BR77">
        <v>0</v>
      </c>
      <c r="BS77">
        <v>0</v>
      </c>
      <c r="BT77">
        <v>0</v>
      </c>
      <c r="BU77">
        <v>0</v>
      </c>
      <c r="BV77">
        <v>0</v>
      </c>
      <c r="BW77">
        <v>0</v>
      </c>
      <c r="BX77">
        <v>0</v>
      </c>
      <c r="BY77">
        <v>0</v>
      </c>
      <c r="BZ77">
        <v>0</v>
      </c>
      <c r="CA77">
        <v>0</v>
      </c>
      <c r="CB77">
        <v>0</v>
      </c>
      <c r="CC77">
        <v>0</v>
      </c>
      <c r="CD77">
        <v>0</v>
      </c>
      <c r="CE77">
        <v>0</v>
      </c>
      <c r="CF77">
        <v>0</v>
      </c>
      <c r="CG77">
        <v>0</v>
      </c>
      <c r="CH77">
        <v>3</v>
      </c>
      <c r="CI77">
        <v>0</v>
      </c>
      <c r="CJ77">
        <v>0</v>
      </c>
      <c r="CK77">
        <v>0</v>
      </c>
      <c r="CL77">
        <v>0</v>
      </c>
      <c r="CM77">
        <v>0</v>
      </c>
    </row>
    <row r="78" spans="1:91" x14ac:dyDescent="0.15">
      <c r="A78" t="s">
        <v>2155</v>
      </c>
      <c r="B78">
        <v>2350</v>
      </c>
      <c r="C78">
        <v>76</v>
      </c>
      <c r="D78">
        <v>725</v>
      </c>
      <c r="E78" s="409">
        <v>53.2</v>
      </c>
      <c r="F78" s="409">
        <v>1.7</v>
      </c>
      <c r="G78" s="409">
        <v>22.7</v>
      </c>
      <c r="H78" s="409">
        <v>1.2</v>
      </c>
      <c r="I78" s="409">
        <v>3.7998576841814603E-2</v>
      </c>
      <c r="J78" s="409">
        <v>0.5</v>
      </c>
      <c r="K78">
        <v>0</v>
      </c>
      <c r="L78">
        <v>0</v>
      </c>
      <c r="M78">
        <v>0</v>
      </c>
      <c r="N78">
        <v>0</v>
      </c>
      <c r="O78">
        <v>2</v>
      </c>
      <c r="P78">
        <v>0</v>
      </c>
      <c r="Q78">
        <v>0</v>
      </c>
      <c r="R78">
        <v>1</v>
      </c>
      <c r="S78">
        <v>4</v>
      </c>
      <c r="T78">
        <v>12</v>
      </c>
      <c r="U78">
        <v>6</v>
      </c>
      <c r="V78">
        <v>8</v>
      </c>
      <c r="W78">
        <v>0</v>
      </c>
      <c r="X78">
        <v>0</v>
      </c>
      <c r="Y78">
        <v>0</v>
      </c>
      <c r="Z78">
        <v>0</v>
      </c>
      <c r="AA78" t="s">
        <v>2333</v>
      </c>
      <c r="AB78">
        <v>0</v>
      </c>
      <c r="AC78">
        <v>0</v>
      </c>
      <c r="AD78">
        <v>0</v>
      </c>
      <c r="AE78">
        <v>0</v>
      </c>
      <c r="AF78">
        <v>0</v>
      </c>
      <c r="AG78">
        <v>0</v>
      </c>
      <c r="AH78">
        <v>0</v>
      </c>
      <c r="AI78">
        <v>1</v>
      </c>
      <c r="AJ78">
        <v>1</v>
      </c>
      <c r="AK78">
        <v>1</v>
      </c>
      <c r="AL78">
        <v>0</v>
      </c>
      <c r="AM78">
        <v>1</v>
      </c>
      <c r="AN78">
        <v>0</v>
      </c>
      <c r="AO78">
        <v>0</v>
      </c>
      <c r="AP78">
        <v>0</v>
      </c>
      <c r="AQ78">
        <v>0</v>
      </c>
      <c r="AR78">
        <v>0</v>
      </c>
      <c r="AS78">
        <v>0</v>
      </c>
      <c r="AT78">
        <v>0</v>
      </c>
      <c r="AU78">
        <v>0</v>
      </c>
      <c r="AV78">
        <v>0</v>
      </c>
      <c r="AW78">
        <v>0</v>
      </c>
      <c r="AX78">
        <v>0</v>
      </c>
      <c r="AY78">
        <v>0</v>
      </c>
      <c r="AZ78">
        <v>0</v>
      </c>
      <c r="BA78">
        <v>1</v>
      </c>
      <c r="BB78">
        <v>4</v>
      </c>
      <c r="BC78">
        <v>0</v>
      </c>
      <c r="BD78">
        <v>0</v>
      </c>
      <c r="BE78">
        <v>0</v>
      </c>
      <c r="BF78">
        <v>0</v>
      </c>
      <c r="BG78">
        <v>0</v>
      </c>
      <c r="BH78">
        <v>0</v>
      </c>
      <c r="BI78">
        <v>0</v>
      </c>
      <c r="BJ78">
        <v>0</v>
      </c>
      <c r="BK78">
        <v>0</v>
      </c>
      <c r="BL78">
        <v>0</v>
      </c>
      <c r="BM78">
        <v>0</v>
      </c>
      <c r="BN78">
        <v>0</v>
      </c>
      <c r="BO78">
        <v>0</v>
      </c>
      <c r="BP78">
        <v>2</v>
      </c>
      <c r="BQ78">
        <v>1</v>
      </c>
      <c r="BR78">
        <v>0</v>
      </c>
      <c r="BS78">
        <v>2</v>
      </c>
      <c r="BT78">
        <v>0</v>
      </c>
      <c r="BU78">
        <v>0</v>
      </c>
      <c r="BV78">
        <v>0</v>
      </c>
      <c r="BW78">
        <v>0</v>
      </c>
      <c r="BX78">
        <v>0</v>
      </c>
      <c r="BY78">
        <v>0</v>
      </c>
      <c r="BZ78">
        <v>0</v>
      </c>
      <c r="CA78">
        <v>0</v>
      </c>
      <c r="CB78">
        <v>0</v>
      </c>
      <c r="CC78">
        <v>0</v>
      </c>
      <c r="CD78">
        <v>0</v>
      </c>
      <c r="CE78">
        <v>0</v>
      </c>
      <c r="CF78">
        <v>0</v>
      </c>
      <c r="CG78">
        <v>2</v>
      </c>
      <c r="CH78">
        <v>2</v>
      </c>
      <c r="CI78">
        <v>0</v>
      </c>
      <c r="CJ78">
        <v>0</v>
      </c>
      <c r="CK78">
        <v>0</v>
      </c>
      <c r="CL78">
        <v>0</v>
      </c>
      <c r="CM78">
        <v>0</v>
      </c>
    </row>
    <row r="79" spans="1:91" x14ac:dyDescent="0.15">
      <c r="A79" t="s">
        <v>1854</v>
      </c>
      <c r="B79">
        <v>3265</v>
      </c>
      <c r="C79">
        <v>72</v>
      </c>
      <c r="D79">
        <v>1566</v>
      </c>
      <c r="E79" s="409">
        <v>54.4</v>
      </c>
      <c r="F79" s="409">
        <v>1.4</v>
      </c>
      <c r="G79" s="409">
        <v>38.299999999999997</v>
      </c>
      <c r="H79" s="409">
        <v>1</v>
      </c>
      <c r="I79" s="409">
        <v>2.6699169953597428E-2</v>
      </c>
      <c r="J79" s="409">
        <v>0.7</v>
      </c>
      <c r="K79">
        <v>0</v>
      </c>
      <c r="L79">
        <v>2</v>
      </c>
      <c r="M79">
        <v>0</v>
      </c>
      <c r="N79">
        <v>0</v>
      </c>
      <c r="O79">
        <v>4</v>
      </c>
      <c r="P79">
        <v>0</v>
      </c>
      <c r="Q79">
        <v>1</v>
      </c>
      <c r="R79">
        <v>1</v>
      </c>
      <c r="S79">
        <v>6</v>
      </c>
      <c r="T79">
        <v>17</v>
      </c>
      <c r="U79">
        <v>17</v>
      </c>
      <c r="V79">
        <v>4</v>
      </c>
      <c r="W79">
        <v>0</v>
      </c>
      <c r="X79">
        <v>0</v>
      </c>
      <c r="Y79">
        <v>0</v>
      </c>
      <c r="Z79">
        <v>0</v>
      </c>
      <c r="AA79" t="s">
        <v>2333</v>
      </c>
      <c r="AB79">
        <v>0</v>
      </c>
      <c r="AC79">
        <v>0</v>
      </c>
      <c r="AD79">
        <v>0</v>
      </c>
      <c r="AE79">
        <v>0</v>
      </c>
      <c r="AF79">
        <v>0</v>
      </c>
      <c r="AG79">
        <v>0</v>
      </c>
      <c r="AH79">
        <v>0</v>
      </c>
      <c r="AI79">
        <v>1</v>
      </c>
      <c r="AJ79">
        <v>0</v>
      </c>
      <c r="AK79">
        <v>0</v>
      </c>
      <c r="AL79">
        <v>1</v>
      </c>
      <c r="AM79">
        <v>1</v>
      </c>
      <c r="AN79">
        <v>0</v>
      </c>
      <c r="AO79">
        <v>0</v>
      </c>
      <c r="AP79">
        <v>0</v>
      </c>
      <c r="AQ79">
        <v>0</v>
      </c>
      <c r="AR79">
        <v>0</v>
      </c>
      <c r="AS79">
        <v>0</v>
      </c>
      <c r="AT79">
        <v>0</v>
      </c>
      <c r="AU79">
        <v>0</v>
      </c>
      <c r="AV79">
        <v>0</v>
      </c>
      <c r="AW79">
        <v>0</v>
      </c>
      <c r="AX79">
        <v>0</v>
      </c>
      <c r="AY79">
        <v>0</v>
      </c>
      <c r="AZ79">
        <v>0</v>
      </c>
      <c r="BA79">
        <v>1</v>
      </c>
      <c r="BB79">
        <v>3</v>
      </c>
      <c r="BC79">
        <v>0</v>
      </c>
      <c r="BD79">
        <v>0</v>
      </c>
      <c r="BE79">
        <v>0</v>
      </c>
      <c r="BF79">
        <v>0</v>
      </c>
      <c r="BG79">
        <v>0</v>
      </c>
      <c r="BH79">
        <v>0</v>
      </c>
      <c r="BI79">
        <v>1</v>
      </c>
      <c r="BJ79">
        <v>0</v>
      </c>
      <c r="BK79">
        <v>0</v>
      </c>
      <c r="BL79">
        <v>1</v>
      </c>
      <c r="BM79">
        <v>0</v>
      </c>
      <c r="BN79">
        <v>0</v>
      </c>
      <c r="BO79">
        <v>0</v>
      </c>
      <c r="BP79">
        <v>3</v>
      </c>
      <c r="BQ79">
        <v>1</v>
      </c>
      <c r="BR79">
        <v>0</v>
      </c>
      <c r="BS79">
        <v>1</v>
      </c>
      <c r="BT79">
        <v>0</v>
      </c>
      <c r="BU79">
        <v>0</v>
      </c>
      <c r="BV79">
        <v>0</v>
      </c>
      <c r="BW79">
        <v>0</v>
      </c>
      <c r="BX79">
        <v>0</v>
      </c>
      <c r="BY79">
        <v>1</v>
      </c>
      <c r="BZ79">
        <v>0</v>
      </c>
      <c r="CA79">
        <v>0</v>
      </c>
      <c r="CB79">
        <v>0</v>
      </c>
      <c r="CC79">
        <v>0</v>
      </c>
      <c r="CD79">
        <v>0</v>
      </c>
      <c r="CE79">
        <v>0</v>
      </c>
      <c r="CF79">
        <v>0</v>
      </c>
      <c r="CG79">
        <v>0</v>
      </c>
      <c r="CH79">
        <v>2</v>
      </c>
      <c r="CI79">
        <v>0</v>
      </c>
      <c r="CJ79">
        <v>0</v>
      </c>
      <c r="CK79">
        <v>0</v>
      </c>
      <c r="CL79">
        <v>0</v>
      </c>
      <c r="CM79">
        <v>0</v>
      </c>
    </row>
    <row r="80" spans="1:91" x14ac:dyDescent="0.15">
      <c r="A80" t="s">
        <v>2514</v>
      </c>
      <c r="B80">
        <v>1598</v>
      </c>
      <c r="C80">
        <v>32.299999999999997</v>
      </c>
      <c r="D80">
        <v>846</v>
      </c>
      <c r="E80" s="409"/>
      <c r="F80" s="409"/>
      <c r="G80" s="409"/>
      <c r="H80" s="409"/>
      <c r="I80" s="409"/>
      <c r="J80" s="409"/>
      <c r="K80">
        <v>0</v>
      </c>
      <c r="L80">
        <v>0</v>
      </c>
      <c r="M80">
        <v>0</v>
      </c>
      <c r="N80">
        <v>0</v>
      </c>
      <c r="O80">
        <v>0</v>
      </c>
      <c r="P80">
        <v>0</v>
      </c>
      <c r="Q80">
        <v>0</v>
      </c>
      <c r="R80">
        <v>0</v>
      </c>
      <c r="S80">
        <v>4</v>
      </c>
      <c r="T80">
        <v>19</v>
      </c>
      <c r="U80">
        <v>8</v>
      </c>
      <c r="V80">
        <v>1</v>
      </c>
      <c r="W80">
        <v>0</v>
      </c>
      <c r="X80">
        <v>0</v>
      </c>
      <c r="Y80">
        <v>0</v>
      </c>
      <c r="Z80">
        <v>0</v>
      </c>
      <c r="AA80" t="s">
        <v>2333</v>
      </c>
      <c r="AB80">
        <v>0</v>
      </c>
      <c r="AC80">
        <v>0</v>
      </c>
      <c r="AD80">
        <v>0</v>
      </c>
      <c r="AE80">
        <v>0</v>
      </c>
      <c r="AF80">
        <v>0</v>
      </c>
      <c r="AG80">
        <v>0</v>
      </c>
      <c r="AH80">
        <v>0</v>
      </c>
      <c r="AI80">
        <v>0</v>
      </c>
      <c r="AJ80">
        <v>2</v>
      </c>
      <c r="AK80">
        <v>1</v>
      </c>
      <c r="AL80">
        <v>0</v>
      </c>
      <c r="AM80">
        <v>1</v>
      </c>
      <c r="AN80">
        <v>0</v>
      </c>
      <c r="AO80">
        <v>0</v>
      </c>
      <c r="AP80">
        <v>0</v>
      </c>
      <c r="AQ80">
        <v>0</v>
      </c>
      <c r="AR80">
        <v>0</v>
      </c>
      <c r="AS80">
        <v>0</v>
      </c>
      <c r="AT80">
        <v>0</v>
      </c>
      <c r="AU80">
        <v>0</v>
      </c>
      <c r="AV80">
        <v>0</v>
      </c>
      <c r="AW80">
        <v>0</v>
      </c>
      <c r="AX80">
        <v>0</v>
      </c>
      <c r="AY80">
        <v>0</v>
      </c>
      <c r="AZ80">
        <v>0</v>
      </c>
      <c r="BA80">
        <v>1</v>
      </c>
      <c r="BB80">
        <v>1</v>
      </c>
      <c r="BC80">
        <v>0</v>
      </c>
      <c r="BD80">
        <v>0</v>
      </c>
      <c r="BE80">
        <v>0</v>
      </c>
      <c r="BF80">
        <v>0</v>
      </c>
      <c r="BG80">
        <v>0</v>
      </c>
    </row>
    <row r="81" spans="1:91" x14ac:dyDescent="0.15">
      <c r="A81" t="s">
        <v>2515</v>
      </c>
      <c r="B81">
        <v>2330.5</v>
      </c>
      <c r="C81">
        <v>51.5</v>
      </c>
      <c r="D81">
        <v>1345</v>
      </c>
      <c r="K81">
        <v>0</v>
      </c>
      <c r="L81">
        <v>0</v>
      </c>
      <c r="M81">
        <v>0</v>
      </c>
      <c r="N81">
        <v>0</v>
      </c>
      <c r="O81">
        <v>0</v>
      </c>
      <c r="P81">
        <v>0</v>
      </c>
      <c r="Q81">
        <v>0</v>
      </c>
      <c r="R81">
        <v>0</v>
      </c>
      <c r="S81">
        <v>5</v>
      </c>
      <c r="T81">
        <v>13</v>
      </c>
      <c r="U81">
        <v>13</v>
      </c>
      <c r="V81">
        <v>0</v>
      </c>
      <c r="W81">
        <v>0</v>
      </c>
      <c r="X81">
        <v>0</v>
      </c>
      <c r="Y81">
        <v>0</v>
      </c>
      <c r="Z81">
        <v>0</v>
      </c>
      <c r="AA81" t="s">
        <v>2333</v>
      </c>
    </row>
    <row r="82" spans="1:91" x14ac:dyDescent="0.15">
      <c r="A82" t="s">
        <v>1960</v>
      </c>
      <c r="B82">
        <v>3700</v>
      </c>
      <c r="C82">
        <v>115</v>
      </c>
      <c r="D82">
        <v>1919</v>
      </c>
      <c r="E82" s="409">
        <v>36.4</v>
      </c>
      <c r="F82" s="409">
        <v>0.9</v>
      </c>
      <c r="G82" s="409">
        <v>22.7</v>
      </c>
      <c r="H82" s="409">
        <v>1.4</v>
      </c>
      <c r="I82" s="409">
        <v>3.4324975287527155E-2</v>
      </c>
      <c r="J82" s="409">
        <v>0.8</v>
      </c>
      <c r="K82">
        <v>0</v>
      </c>
      <c r="L82">
        <v>3</v>
      </c>
      <c r="M82">
        <v>0</v>
      </c>
      <c r="N82">
        <v>0</v>
      </c>
      <c r="O82">
        <v>0</v>
      </c>
      <c r="P82">
        <v>0</v>
      </c>
      <c r="Q82">
        <v>3</v>
      </c>
      <c r="R82">
        <v>1</v>
      </c>
      <c r="S82">
        <v>11</v>
      </c>
      <c r="T82">
        <v>38</v>
      </c>
      <c r="U82">
        <v>8</v>
      </c>
      <c r="V82">
        <v>12</v>
      </c>
      <c r="W82">
        <v>0</v>
      </c>
      <c r="X82">
        <v>0</v>
      </c>
      <c r="Y82">
        <v>0</v>
      </c>
      <c r="Z82">
        <v>8</v>
      </c>
      <c r="AA82" t="s">
        <v>2333</v>
      </c>
      <c r="AB82">
        <v>0</v>
      </c>
      <c r="AC82">
        <v>0</v>
      </c>
      <c r="AD82">
        <v>0</v>
      </c>
      <c r="AE82">
        <v>0</v>
      </c>
      <c r="AF82">
        <v>0</v>
      </c>
      <c r="AG82">
        <v>0</v>
      </c>
      <c r="AH82">
        <v>1</v>
      </c>
      <c r="AI82">
        <v>0</v>
      </c>
      <c r="AJ82">
        <v>2</v>
      </c>
      <c r="AK82">
        <v>7</v>
      </c>
      <c r="AL82">
        <v>0</v>
      </c>
      <c r="AM82">
        <v>1</v>
      </c>
      <c r="AN82">
        <v>0</v>
      </c>
      <c r="AO82">
        <v>0</v>
      </c>
      <c r="AP82">
        <v>0</v>
      </c>
      <c r="AQ82">
        <v>1</v>
      </c>
      <c r="AR82">
        <v>0</v>
      </c>
      <c r="AS82">
        <v>0</v>
      </c>
      <c r="AT82">
        <v>0</v>
      </c>
      <c r="AU82">
        <v>0</v>
      </c>
      <c r="AV82">
        <v>0</v>
      </c>
      <c r="AW82">
        <v>0</v>
      </c>
      <c r="AX82">
        <v>1</v>
      </c>
      <c r="AY82">
        <v>0</v>
      </c>
      <c r="AZ82">
        <v>0</v>
      </c>
      <c r="BA82">
        <v>0</v>
      </c>
      <c r="BB82">
        <v>2</v>
      </c>
      <c r="BC82">
        <v>0</v>
      </c>
      <c r="BD82">
        <v>0</v>
      </c>
      <c r="BE82">
        <v>0</v>
      </c>
      <c r="BF82">
        <v>0</v>
      </c>
      <c r="BG82">
        <v>0</v>
      </c>
      <c r="BH82">
        <v>0</v>
      </c>
      <c r="BI82">
        <v>0</v>
      </c>
      <c r="BJ82">
        <v>0</v>
      </c>
      <c r="BK82">
        <v>0</v>
      </c>
      <c r="BL82">
        <v>0</v>
      </c>
      <c r="BM82">
        <v>0</v>
      </c>
      <c r="BN82">
        <v>1</v>
      </c>
      <c r="BO82">
        <v>0</v>
      </c>
      <c r="BP82">
        <v>0</v>
      </c>
      <c r="BQ82">
        <v>4</v>
      </c>
      <c r="BR82">
        <v>0</v>
      </c>
      <c r="BS82">
        <v>2</v>
      </c>
      <c r="BT82">
        <v>0</v>
      </c>
      <c r="BU82">
        <v>0</v>
      </c>
      <c r="BV82">
        <v>0</v>
      </c>
      <c r="BW82">
        <v>0</v>
      </c>
      <c r="BX82">
        <v>0</v>
      </c>
      <c r="BY82">
        <v>0</v>
      </c>
      <c r="BZ82">
        <v>0</v>
      </c>
      <c r="CA82">
        <v>0</v>
      </c>
      <c r="CB82">
        <v>0</v>
      </c>
      <c r="CC82">
        <v>0</v>
      </c>
      <c r="CD82">
        <v>0</v>
      </c>
      <c r="CE82">
        <v>0</v>
      </c>
      <c r="CF82">
        <v>0</v>
      </c>
      <c r="CG82">
        <v>0</v>
      </c>
      <c r="CH82">
        <v>5</v>
      </c>
      <c r="CI82">
        <v>0</v>
      </c>
      <c r="CJ82">
        <v>0</v>
      </c>
      <c r="CK82">
        <v>0</v>
      </c>
      <c r="CL82">
        <v>0</v>
      </c>
      <c r="CM82">
        <v>0</v>
      </c>
    </row>
    <row r="83" spans="1:91" x14ac:dyDescent="0.15">
      <c r="A83" t="s">
        <v>1819</v>
      </c>
      <c r="B83">
        <v>3226.2</v>
      </c>
      <c r="C83">
        <v>70.599999999999994</v>
      </c>
      <c r="D83">
        <v>2619.1999999999998</v>
      </c>
      <c r="E83" s="409">
        <v>78.8</v>
      </c>
      <c r="F83" s="409">
        <v>1.8</v>
      </c>
      <c r="G83" s="409">
        <v>55.5</v>
      </c>
      <c r="H83" s="409">
        <v>0.9</v>
      </c>
      <c r="I83" s="409">
        <v>2.1218294619412936E-2</v>
      </c>
      <c r="J83" s="409">
        <v>0.7</v>
      </c>
      <c r="K83">
        <v>0</v>
      </c>
      <c r="L83">
        <v>2</v>
      </c>
      <c r="M83">
        <v>0</v>
      </c>
      <c r="N83">
        <v>0</v>
      </c>
      <c r="O83">
        <v>1</v>
      </c>
      <c r="P83">
        <v>0</v>
      </c>
      <c r="Q83">
        <v>0</v>
      </c>
      <c r="R83">
        <v>4</v>
      </c>
      <c r="S83">
        <v>6</v>
      </c>
      <c r="T83">
        <v>33</v>
      </c>
      <c r="U83">
        <v>15</v>
      </c>
      <c r="V83">
        <v>0</v>
      </c>
      <c r="W83">
        <v>0</v>
      </c>
      <c r="X83">
        <v>0</v>
      </c>
      <c r="Y83">
        <v>0</v>
      </c>
      <c r="Z83">
        <v>0</v>
      </c>
      <c r="AA83" t="s">
        <v>2333</v>
      </c>
      <c r="AB83">
        <v>0</v>
      </c>
      <c r="AC83">
        <v>0</v>
      </c>
      <c r="AD83">
        <v>0</v>
      </c>
      <c r="AE83">
        <v>0</v>
      </c>
      <c r="AF83">
        <v>0</v>
      </c>
      <c r="AG83">
        <v>0</v>
      </c>
      <c r="AH83">
        <v>0</v>
      </c>
      <c r="AI83">
        <v>0</v>
      </c>
      <c r="AJ83">
        <v>2</v>
      </c>
      <c r="AK83">
        <v>0</v>
      </c>
      <c r="AL83">
        <v>0</v>
      </c>
      <c r="AM83">
        <v>0</v>
      </c>
      <c r="AN83">
        <v>0</v>
      </c>
      <c r="AO83">
        <v>0</v>
      </c>
      <c r="AP83">
        <v>0</v>
      </c>
      <c r="AQ83">
        <v>0</v>
      </c>
      <c r="AR83">
        <v>0</v>
      </c>
      <c r="AS83">
        <v>0</v>
      </c>
      <c r="AT83">
        <v>0</v>
      </c>
      <c r="AU83">
        <v>0</v>
      </c>
      <c r="AV83">
        <v>0</v>
      </c>
      <c r="AW83">
        <v>0</v>
      </c>
      <c r="AX83">
        <v>0</v>
      </c>
      <c r="AY83">
        <v>0</v>
      </c>
      <c r="AZ83">
        <v>0</v>
      </c>
      <c r="BA83">
        <v>0</v>
      </c>
      <c r="BB83">
        <v>2</v>
      </c>
      <c r="BC83">
        <v>0</v>
      </c>
      <c r="BD83">
        <v>0</v>
      </c>
      <c r="BE83">
        <v>0</v>
      </c>
      <c r="BF83">
        <v>0</v>
      </c>
      <c r="BG83">
        <v>0</v>
      </c>
      <c r="BH83">
        <v>0</v>
      </c>
      <c r="BI83">
        <v>0</v>
      </c>
      <c r="BJ83">
        <v>0</v>
      </c>
      <c r="BK83">
        <v>0</v>
      </c>
      <c r="BL83">
        <v>0</v>
      </c>
      <c r="BM83">
        <v>0</v>
      </c>
      <c r="BN83">
        <v>0</v>
      </c>
      <c r="BO83">
        <v>1</v>
      </c>
      <c r="BP83">
        <v>0</v>
      </c>
      <c r="BQ83">
        <v>1</v>
      </c>
      <c r="BS83">
        <v>0</v>
      </c>
      <c r="BT83">
        <v>0</v>
      </c>
      <c r="BU83">
        <v>0</v>
      </c>
      <c r="BV83">
        <v>0</v>
      </c>
      <c r="BW83">
        <v>0</v>
      </c>
      <c r="BX83">
        <v>0</v>
      </c>
      <c r="BY83">
        <v>0</v>
      </c>
      <c r="BZ83">
        <v>0</v>
      </c>
      <c r="CA83">
        <v>0</v>
      </c>
      <c r="CB83">
        <v>0</v>
      </c>
      <c r="CC83">
        <v>0</v>
      </c>
      <c r="CD83">
        <v>0</v>
      </c>
      <c r="CE83">
        <v>0</v>
      </c>
      <c r="CF83">
        <v>0</v>
      </c>
      <c r="CG83">
        <v>2</v>
      </c>
      <c r="CI83">
        <v>0</v>
      </c>
      <c r="CJ83">
        <v>0</v>
      </c>
      <c r="CK83">
        <v>0</v>
      </c>
      <c r="CL83">
        <v>0</v>
      </c>
      <c r="CM83">
        <v>0</v>
      </c>
    </row>
    <row r="84" spans="1:91" x14ac:dyDescent="0.15">
      <c r="A84" t="s">
        <v>1998</v>
      </c>
      <c r="B84">
        <v>5892.4</v>
      </c>
      <c r="C84">
        <v>246.7</v>
      </c>
      <c r="D84">
        <v>1798.8</v>
      </c>
      <c r="E84" s="409">
        <v>102.9</v>
      </c>
      <c r="F84" s="409">
        <v>4.5</v>
      </c>
      <c r="G84" s="409">
        <v>35.299999999999997</v>
      </c>
      <c r="H84" s="409">
        <v>2</v>
      </c>
      <c r="I84" s="409">
        <v>0.1</v>
      </c>
      <c r="J84" s="409">
        <v>0.7</v>
      </c>
      <c r="K84">
        <v>0</v>
      </c>
      <c r="L84">
        <v>0</v>
      </c>
      <c r="M84">
        <v>0</v>
      </c>
      <c r="N84">
        <v>0</v>
      </c>
      <c r="O84">
        <v>2</v>
      </c>
      <c r="P84">
        <v>0</v>
      </c>
      <c r="Q84">
        <v>0</v>
      </c>
      <c r="R84">
        <v>0</v>
      </c>
      <c r="S84">
        <v>4</v>
      </c>
      <c r="T84">
        <v>36</v>
      </c>
      <c r="U84">
        <v>2</v>
      </c>
      <c r="V84">
        <v>24</v>
      </c>
      <c r="W84">
        <v>0</v>
      </c>
      <c r="X84">
        <v>0</v>
      </c>
      <c r="Y84">
        <v>0</v>
      </c>
      <c r="Z84">
        <v>15</v>
      </c>
      <c r="AA84" t="s">
        <v>2333</v>
      </c>
      <c r="AB84">
        <v>0</v>
      </c>
      <c r="AC84">
        <v>0</v>
      </c>
      <c r="AD84">
        <v>0</v>
      </c>
      <c r="AE84">
        <v>0</v>
      </c>
      <c r="AF84">
        <v>1</v>
      </c>
      <c r="AG84">
        <v>0</v>
      </c>
      <c r="AH84">
        <v>0</v>
      </c>
      <c r="AI84">
        <v>0</v>
      </c>
      <c r="AJ84">
        <v>0</v>
      </c>
      <c r="AK84">
        <v>6</v>
      </c>
      <c r="AL84">
        <v>0</v>
      </c>
      <c r="AM84">
        <v>6</v>
      </c>
      <c r="AN84">
        <v>0</v>
      </c>
      <c r="AO84">
        <v>0</v>
      </c>
      <c r="AP84">
        <v>0</v>
      </c>
      <c r="AQ84">
        <v>4</v>
      </c>
      <c r="AR84">
        <v>0</v>
      </c>
      <c r="AS84">
        <v>0</v>
      </c>
      <c r="AT84">
        <v>0</v>
      </c>
      <c r="AU84">
        <v>0</v>
      </c>
      <c r="AV84">
        <v>0</v>
      </c>
      <c r="AW84">
        <v>0</v>
      </c>
      <c r="AX84">
        <v>0</v>
      </c>
      <c r="AY84">
        <v>0</v>
      </c>
      <c r="AZ84">
        <v>1</v>
      </c>
      <c r="BA84">
        <v>1</v>
      </c>
      <c r="BB84">
        <v>0</v>
      </c>
      <c r="BC84">
        <v>5</v>
      </c>
      <c r="BD84">
        <v>0</v>
      </c>
      <c r="BE84">
        <v>0</v>
      </c>
      <c r="BF84">
        <v>0</v>
      </c>
      <c r="BG84">
        <v>3</v>
      </c>
      <c r="BH84">
        <v>0</v>
      </c>
      <c r="BI84">
        <v>0</v>
      </c>
      <c r="BJ84">
        <v>0</v>
      </c>
      <c r="BK84">
        <v>0</v>
      </c>
      <c r="BL84">
        <v>0</v>
      </c>
      <c r="BM84">
        <v>0</v>
      </c>
      <c r="BN84">
        <v>0</v>
      </c>
      <c r="BO84">
        <v>0</v>
      </c>
      <c r="BP84">
        <v>1</v>
      </c>
      <c r="BQ84">
        <v>2</v>
      </c>
      <c r="BR84">
        <v>0</v>
      </c>
      <c r="BS84">
        <v>1</v>
      </c>
      <c r="BT84">
        <v>0</v>
      </c>
      <c r="BU84">
        <v>0</v>
      </c>
      <c r="BV84">
        <v>0</v>
      </c>
      <c r="BW84">
        <v>1</v>
      </c>
      <c r="BX84">
        <v>0</v>
      </c>
      <c r="BY84">
        <v>0</v>
      </c>
      <c r="BZ84">
        <v>0</v>
      </c>
      <c r="CA84">
        <v>0</v>
      </c>
      <c r="CB84">
        <v>0</v>
      </c>
      <c r="CC84">
        <v>0</v>
      </c>
      <c r="CD84">
        <v>0</v>
      </c>
      <c r="CE84">
        <v>0</v>
      </c>
      <c r="CF84">
        <v>0</v>
      </c>
      <c r="CG84">
        <v>1</v>
      </c>
      <c r="CH84">
        <v>1</v>
      </c>
      <c r="CI84">
        <v>2</v>
      </c>
      <c r="CJ84">
        <v>0</v>
      </c>
      <c r="CK84">
        <v>0</v>
      </c>
      <c r="CL84">
        <v>0</v>
      </c>
      <c r="CM84">
        <v>1</v>
      </c>
    </row>
    <row r="85" spans="1:91" x14ac:dyDescent="0.15">
      <c r="A85" t="s">
        <v>1839</v>
      </c>
      <c r="B85">
        <v>7000</v>
      </c>
      <c r="C85">
        <v>140</v>
      </c>
      <c r="D85">
        <v>1750</v>
      </c>
      <c r="E85" s="409">
        <v>132</v>
      </c>
      <c r="F85" s="409">
        <v>2.8</v>
      </c>
      <c r="G85" s="409">
        <v>42.5</v>
      </c>
      <c r="H85" s="409">
        <v>2.2999999999999998</v>
      </c>
      <c r="I85" s="409">
        <v>4.8135241258126946E-2</v>
      </c>
      <c r="J85" s="409">
        <v>0.7</v>
      </c>
      <c r="K85">
        <v>0</v>
      </c>
      <c r="L85">
        <v>0</v>
      </c>
      <c r="M85">
        <v>0</v>
      </c>
      <c r="N85">
        <v>0</v>
      </c>
      <c r="O85">
        <v>2</v>
      </c>
      <c r="P85">
        <v>0</v>
      </c>
      <c r="Q85">
        <v>0</v>
      </c>
      <c r="R85">
        <v>7</v>
      </c>
      <c r="S85">
        <v>3</v>
      </c>
      <c r="T85">
        <v>17</v>
      </c>
      <c r="U85">
        <v>9</v>
      </c>
      <c r="V85">
        <v>11</v>
      </c>
      <c r="W85">
        <v>0</v>
      </c>
      <c r="X85">
        <v>0</v>
      </c>
      <c r="Y85">
        <v>0</v>
      </c>
      <c r="Z85">
        <v>0</v>
      </c>
      <c r="AA85" t="s">
        <v>2333</v>
      </c>
      <c r="AB85">
        <v>0</v>
      </c>
      <c r="AC85">
        <v>0</v>
      </c>
      <c r="AD85">
        <v>0</v>
      </c>
      <c r="AE85">
        <v>0</v>
      </c>
      <c r="AF85">
        <v>0</v>
      </c>
      <c r="AG85">
        <v>0</v>
      </c>
      <c r="AH85">
        <v>0</v>
      </c>
      <c r="AI85">
        <v>2</v>
      </c>
      <c r="AJ85">
        <v>0</v>
      </c>
      <c r="AK85">
        <v>1</v>
      </c>
      <c r="AL85">
        <v>0</v>
      </c>
      <c r="AM85">
        <v>3</v>
      </c>
      <c r="AN85">
        <v>0</v>
      </c>
      <c r="AO85">
        <v>0</v>
      </c>
      <c r="AP85">
        <v>0</v>
      </c>
      <c r="AQ85">
        <v>0</v>
      </c>
      <c r="AR85">
        <v>0</v>
      </c>
      <c r="AS85">
        <v>0</v>
      </c>
      <c r="AT85">
        <v>0</v>
      </c>
      <c r="AU85">
        <v>0</v>
      </c>
      <c r="AV85">
        <v>0</v>
      </c>
      <c r="AW85">
        <v>0</v>
      </c>
      <c r="AX85">
        <v>0</v>
      </c>
      <c r="AY85">
        <v>0</v>
      </c>
      <c r="AZ85">
        <v>0</v>
      </c>
      <c r="BA85">
        <v>0</v>
      </c>
      <c r="BB85">
        <v>3</v>
      </c>
      <c r="BC85">
        <v>0</v>
      </c>
      <c r="BD85">
        <v>0</v>
      </c>
      <c r="BE85">
        <v>0</v>
      </c>
      <c r="BF85">
        <v>0</v>
      </c>
      <c r="BG85">
        <v>0</v>
      </c>
      <c r="BH85">
        <v>0</v>
      </c>
      <c r="BI85">
        <v>0</v>
      </c>
      <c r="BJ85">
        <v>0</v>
      </c>
      <c r="BK85">
        <v>0</v>
      </c>
      <c r="BL85">
        <v>0</v>
      </c>
      <c r="BM85">
        <v>0</v>
      </c>
      <c r="BN85">
        <v>0</v>
      </c>
      <c r="BO85">
        <v>0</v>
      </c>
      <c r="BP85">
        <v>0</v>
      </c>
      <c r="BQ85">
        <v>0</v>
      </c>
      <c r="BR85">
        <v>0</v>
      </c>
      <c r="BS85">
        <v>1</v>
      </c>
      <c r="BT85">
        <v>0</v>
      </c>
      <c r="BU85">
        <v>0</v>
      </c>
      <c r="BV85">
        <v>0</v>
      </c>
      <c r="BW85">
        <v>0</v>
      </c>
      <c r="BX85">
        <v>0</v>
      </c>
      <c r="BY85">
        <v>0</v>
      </c>
      <c r="BZ85">
        <v>0</v>
      </c>
      <c r="CA85">
        <v>0</v>
      </c>
      <c r="CB85">
        <v>0</v>
      </c>
      <c r="CC85">
        <v>0</v>
      </c>
      <c r="CD85">
        <v>0</v>
      </c>
      <c r="CE85">
        <v>0</v>
      </c>
      <c r="CF85">
        <v>0</v>
      </c>
      <c r="CG85">
        <v>0</v>
      </c>
      <c r="CH85">
        <v>2</v>
      </c>
      <c r="CI85">
        <v>0</v>
      </c>
      <c r="CJ85">
        <v>0</v>
      </c>
      <c r="CK85">
        <v>0</v>
      </c>
      <c r="CL85">
        <v>0</v>
      </c>
      <c r="CM85">
        <v>0</v>
      </c>
    </row>
    <row r="86" spans="1:91" x14ac:dyDescent="0.15">
      <c r="A86" t="s">
        <v>1849</v>
      </c>
      <c r="B86">
        <v>10623.1</v>
      </c>
      <c r="C86">
        <v>220.5</v>
      </c>
      <c r="D86">
        <v>4564.1000000000004</v>
      </c>
      <c r="E86" s="409">
        <v>59.6</v>
      </c>
      <c r="F86" s="409">
        <v>1.3</v>
      </c>
      <c r="G86" s="409">
        <v>29.8</v>
      </c>
      <c r="H86" s="409">
        <v>1.7</v>
      </c>
      <c r="I86" s="409">
        <v>3.6786181264873742E-2</v>
      </c>
      <c r="J86" s="409">
        <v>0.8</v>
      </c>
      <c r="K86">
        <v>0</v>
      </c>
      <c r="L86">
        <v>5</v>
      </c>
      <c r="M86">
        <v>0</v>
      </c>
      <c r="N86">
        <v>9</v>
      </c>
      <c r="O86">
        <v>33</v>
      </c>
      <c r="P86">
        <v>0</v>
      </c>
      <c r="Q86">
        <v>5</v>
      </c>
      <c r="R86">
        <v>0</v>
      </c>
      <c r="S86">
        <v>8</v>
      </c>
      <c r="T86">
        <v>71</v>
      </c>
      <c r="U86">
        <v>19</v>
      </c>
      <c r="V86">
        <v>2</v>
      </c>
      <c r="W86">
        <v>0</v>
      </c>
      <c r="X86">
        <v>0</v>
      </c>
      <c r="Y86">
        <v>0</v>
      </c>
      <c r="Z86">
        <v>0</v>
      </c>
      <c r="AA86" t="s">
        <v>2333</v>
      </c>
      <c r="AB86">
        <v>0</v>
      </c>
      <c r="AC86">
        <v>0</v>
      </c>
      <c r="AD86">
        <v>0</v>
      </c>
      <c r="AE86">
        <v>0</v>
      </c>
      <c r="AF86">
        <v>0</v>
      </c>
      <c r="AG86">
        <v>0</v>
      </c>
      <c r="AH86">
        <v>0</v>
      </c>
      <c r="AI86">
        <v>0</v>
      </c>
      <c r="AJ86">
        <v>0</v>
      </c>
      <c r="AK86">
        <v>1</v>
      </c>
      <c r="AL86">
        <v>0</v>
      </c>
      <c r="AM86">
        <v>2</v>
      </c>
      <c r="AN86">
        <v>0</v>
      </c>
      <c r="AO86">
        <v>0</v>
      </c>
      <c r="AP86">
        <v>0</v>
      </c>
      <c r="AQ86">
        <v>0</v>
      </c>
      <c r="AR86">
        <v>0</v>
      </c>
      <c r="AS86">
        <v>1</v>
      </c>
      <c r="AT86">
        <v>0</v>
      </c>
      <c r="AU86">
        <v>0</v>
      </c>
      <c r="AV86">
        <v>2</v>
      </c>
      <c r="AW86">
        <v>0</v>
      </c>
      <c r="AX86">
        <v>0</v>
      </c>
      <c r="AY86">
        <v>0</v>
      </c>
      <c r="AZ86">
        <v>0</v>
      </c>
      <c r="BA86">
        <v>1</v>
      </c>
      <c r="BB86">
        <v>0</v>
      </c>
      <c r="BC86">
        <v>0</v>
      </c>
      <c r="BD86">
        <v>0</v>
      </c>
      <c r="BE86">
        <v>0</v>
      </c>
      <c r="BF86">
        <v>0</v>
      </c>
      <c r="BG86">
        <v>0</v>
      </c>
      <c r="BH86">
        <v>0</v>
      </c>
      <c r="BI86">
        <v>0</v>
      </c>
      <c r="BJ86">
        <v>0</v>
      </c>
      <c r="BK86">
        <v>1</v>
      </c>
      <c r="BL86">
        <v>1</v>
      </c>
      <c r="BM86">
        <v>0</v>
      </c>
      <c r="BN86">
        <v>0</v>
      </c>
      <c r="BO86">
        <v>0</v>
      </c>
      <c r="BP86">
        <v>8</v>
      </c>
      <c r="BQ86">
        <v>3</v>
      </c>
      <c r="BR86">
        <v>1</v>
      </c>
      <c r="BS86">
        <v>0</v>
      </c>
      <c r="BT86">
        <v>0</v>
      </c>
      <c r="BU86">
        <v>0</v>
      </c>
      <c r="BV86">
        <v>0</v>
      </c>
      <c r="BW86">
        <v>0</v>
      </c>
      <c r="BX86">
        <v>0</v>
      </c>
      <c r="BY86">
        <v>0</v>
      </c>
      <c r="BZ86">
        <v>0</v>
      </c>
      <c r="CA86">
        <v>0</v>
      </c>
      <c r="CB86">
        <v>3</v>
      </c>
      <c r="CC86">
        <v>0</v>
      </c>
      <c r="CD86">
        <v>0</v>
      </c>
      <c r="CE86">
        <v>0</v>
      </c>
      <c r="CF86">
        <v>0</v>
      </c>
      <c r="CG86">
        <v>0</v>
      </c>
      <c r="CH86">
        <v>9</v>
      </c>
      <c r="CI86">
        <v>0</v>
      </c>
      <c r="CJ86">
        <v>0</v>
      </c>
      <c r="CK86">
        <v>0</v>
      </c>
      <c r="CL86">
        <v>0</v>
      </c>
      <c r="CM86">
        <v>0</v>
      </c>
    </row>
    <row r="87" spans="1:91" x14ac:dyDescent="0.15">
      <c r="A87" t="s">
        <v>1858</v>
      </c>
      <c r="B87">
        <v>10</v>
      </c>
      <c r="D87">
        <v>400</v>
      </c>
      <c r="E87" s="409">
        <v>0.4</v>
      </c>
      <c r="F87" s="409">
        <v>0</v>
      </c>
      <c r="G87" s="409">
        <v>11.8</v>
      </c>
      <c r="H87" s="409">
        <v>1.2500000000000001E-2</v>
      </c>
      <c r="I87" s="409">
        <v>0</v>
      </c>
      <c r="J87" s="409">
        <v>0.4</v>
      </c>
      <c r="K87">
        <v>0</v>
      </c>
      <c r="L87">
        <v>12</v>
      </c>
      <c r="M87">
        <v>0</v>
      </c>
      <c r="N87">
        <v>0</v>
      </c>
      <c r="O87">
        <v>29</v>
      </c>
      <c r="P87">
        <v>0</v>
      </c>
      <c r="Q87">
        <v>0</v>
      </c>
      <c r="R87">
        <v>0</v>
      </c>
      <c r="S87">
        <v>0</v>
      </c>
      <c r="T87">
        <v>0</v>
      </c>
      <c r="U87">
        <v>0</v>
      </c>
      <c r="V87">
        <v>0</v>
      </c>
      <c r="W87">
        <v>0</v>
      </c>
      <c r="X87">
        <v>0</v>
      </c>
      <c r="Y87">
        <v>0</v>
      </c>
      <c r="Z87">
        <v>0</v>
      </c>
      <c r="AA87" t="s">
        <v>2333</v>
      </c>
      <c r="AB87">
        <v>0</v>
      </c>
      <c r="AC87">
        <v>0</v>
      </c>
      <c r="AD87">
        <v>0</v>
      </c>
      <c r="AE87">
        <v>0</v>
      </c>
      <c r="AF87">
        <v>2</v>
      </c>
      <c r="AG87">
        <v>0</v>
      </c>
      <c r="AH87">
        <v>0</v>
      </c>
      <c r="AI87">
        <v>0</v>
      </c>
      <c r="AJ87">
        <v>0</v>
      </c>
      <c r="AK87">
        <v>0</v>
      </c>
      <c r="AL87">
        <v>0</v>
      </c>
      <c r="AM87">
        <v>0</v>
      </c>
      <c r="AN87">
        <v>0</v>
      </c>
      <c r="AO87">
        <v>0</v>
      </c>
      <c r="AP87">
        <v>0</v>
      </c>
      <c r="AQ87">
        <v>0</v>
      </c>
      <c r="AR87">
        <v>0</v>
      </c>
      <c r="AS87">
        <v>2</v>
      </c>
      <c r="AT87">
        <v>0</v>
      </c>
      <c r="AU87">
        <v>0</v>
      </c>
      <c r="AV87">
        <v>0</v>
      </c>
      <c r="AW87">
        <v>0</v>
      </c>
      <c r="AX87">
        <v>0</v>
      </c>
      <c r="AY87">
        <v>0</v>
      </c>
      <c r="AZ87">
        <v>0</v>
      </c>
      <c r="BA87">
        <v>0</v>
      </c>
      <c r="BB87">
        <v>0</v>
      </c>
      <c r="BC87">
        <v>0</v>
      </c>
      <c r="BD87">
        <v>0</v>
      </c>
      <c r="BE87">
        <v>0</v>
      </c>
      <c r="BF87">
        <v>0</v>
      </c>
      <c r="BG87">
        <v>0</v>
      </c>
      <c r="BH87">
        <v>0</v>
      </c>
      <c r="BI87">
        <v>0</v>
      </c>
      <c r="BJ87">
        <v>0</v>
      </c>
      <c r="BK87">
        <v>0</v>
      </c>
      <c r="BL87">
        <v>3</v>
      </c>
      <c r="BM87">
        <v>0</v>
      </c>
      <c r="BN87">
        <v>0</v>
      </c>
      <c r="BO87">
        <v>0</v>
      </c>
      <c r="BP87">
        <v>0</v>
      </c>
      <c r="BQ87">
        <v>0</v>
      </c>
      <c r="BR87">
        <v>0</v>
      </c>
      <c r="BS87">
        <v>0</v>
      </c>
      <c r="BT87">
        <v>0</v>
      </c>
      <c r="BU87">
        <v>0</v>
      </c>
      <c r="BV87">
        <v>0</v>
      </c>
      <c r="BW87">
        <v>0</v>
      </c>
      <c r="BX87">
        <v>0</v>
      </c>
      <c r="BY87">
        <v>5</v>
      </c>
      <c r="BZ87">
        <v>0</v>
      </c>
      <c r="CA87">
        <v>0</v>
      </c>
      <c r="CB87">
        <v>0</v>
      </c>
      <c r="CC87">
        <v>0</v>
      </c>
      <c r="CD87">
        <v>0</v>
      </c>
      <c r="CE87">
        <v>0</v>
      </c>
      <c r="CF87">
        <v>0</v>
      </c>
      <c r="CG87">
        <v>0</v>
      </c>
      <c r="CH87">
        <v>0</v>
      </c>
      <c r="CI87">
        <v>0</v>
      </c>
      <c r="CJ87">
        <v>0</v>
      </c>
      <c r="CK87">
        <v>0</v>
      </c>
      <c r="CL87">
        <v>0</v>
      </c>
      <c r="CM87">
        <v>0</v>
      </c>
    </row>
    <row r="88" spans="1:91" x14ac:dyDescent="0.15">
      <c r="A88" t="s">
        <v>1932</v>
      </c>
      <c r="B88">
        <v>1010</v>
      </c>
      <c r="C88">
        <v>25.5</v>
      </c>
      <c r="D88">
        <v>699</v>
      </c>
      <c r="E88" s="409">
        <v>30.6</v>
      </c>
      <c r="F88" s="409">
        <v>0.7</v>
      </c>
      <c r="G88" s="409">
        <v>20.2</v>
      </c>
      <c r="H88" s="409">
        <v>0.8</v>
      </c>
      <c r="I88" s="409">
        <v>1.7336258071917337E-2</v>
      </c>
      <c r="J88" s="409">
        <v>0.5</v>
      </c>
      <c r="K88">
        <v>0</v>
      </c>
      <c r="L88">
        <v>1</v>
      </c>
      <c r="M88">
        <v>0</v>
      </c>
      <c r="N88">
        <v>0</v>
      </c>
      <c r="O88">
        <v>1</v>
      </c>
      <c r="P88">
        <v>0</v>
      </c>
      <c r="Q88">
        <v>0</v>
      </c>
      <c r="R88">
        <v>0</v>
      </c>
      <c r="S88">
        <v>7</v>
      </c>
      <c r="T88">
        <v>14</v>
      </c>
      <c r="U88">
        <v>12</v>
      </c>
      <c r="V88">
        <v>7</v>
      </c>
      <c r="W88">
        <v>0</v>
      </c>
      <c r="X88">
        <v>0</v>
      </c>
      <c r="Y88">
        <v>0</v>
      </c>
      <c r="Z88">
        <v>1</v>
      </c>
      <c r="AA88" t="s">
        <v>2333</v>
      </c>
      <c r="AB88">
        <v>0</v>
      </c>
      <c r="AC88">
        <v>0</v>
      </c>
      <c r="AD88">
        <v>0</v>
      </c>
      <c r="AE88">
        <v>0</v>
      </c>
      <c r="AF88">
        <v>0</v>
      </c>
      <c r="AG88">
        <v>0</v>
      </c>
      <c r="AH88">
        <v>0</v>
      </c>
      <c r="AI88">
        <v>0</v>
      </c>
      <c r="AJ88">
        <v>1</v>
      </c>
      <c r="AK88">
        <v>0</v>
      </c>
      <c r="AL88">
        <v>0</v>
      </c>
      <c r="AM88">
        <v>4</v>
      </c>
      <c r="AN88">
        <v>0</v>
      </c>
      <c r="AO88">
        <v>0</v>
      </c>
      <c r="AP88">
        <v>0</v>
      </c>
      <c r="AQ88">
        <v>0</v>
      </c>
      <c r="AR88">
        <v>0</v>
      </c>
      <c r="AS88">
        <v>0</v>
      </c>
      <c r="AT88">
        <v>0</v>
      </c>
      <c r="AU88">
        <v>0</v>
      </c>
      <c r="AV88">
        <v>0</v>
      </c>
      <c r="AW88">
        <v>0</v>
      </c>
      <c r="AX88">
        <v>0</v>
      </c>
      <c r="AY88">
        <v>0</v>
      </c>
      <c r="AZ88">
        <v>0</v>
      </c>
      <c r="BA88">
        <v>0</v>
      </c>
      <c r="BB88">
        <v>5</v>
      </c>
      <c r="BC88">
        <v>0</v>
      </c>
      <c r="BD88">
        <v>0</v>
      </c>
      <c r="BE88">
        <v>0</v>
      </c>
      <c r="BF88">
        <v>0</v>
      </c>
      <c r="BG88">
        <v>0</v>
      </c>
      <c r="BH88">
        <v>0</v>
      </c>
      <c r="BI88">
        <v>0</v>
      </c>
      <c r="BJ88">
        <v>0</v>
      </c>
      <c r="BK88">
        <v>0</v>
      </c>
      <c r="BL88">
        <v>0</v>
      </c>
      <c r="BM88">
        <v>0</v>
      </c>
      <c r="BN88">
        <v>0</v>
      </c>
      <c r="BO88">
        <v>0</v>
      </c>
      <c r="BP88">
        <v>2</v>
      </c>
      <c r="BQ88">
        <v>0</v>
      </c>
      <c r="BR88">
        <v>0</v>
      </c>
      <c r="BS88">
        <v>1</v>
      </c>
      <c r="BT88">
        <v>0</v>
      </c>
      <c r="BU88">
        <v>0</v>
      </c>
      <c r="BV88">
        <v>0</v>
      </c>
      <c r="BW88">
        <v>1</v>
      </c>
      <c r="BX88">
        <v>0</v>
      </c>
      <c r="BY88">
        <v>0</v>
      </c>
      <c r="BZ88">
        <v>0</v>
      </c>
      <c r="CA88">
        <v>0</v>
      </c>
      <c r="CB88">
        <v>0</v>
      </c>
      <c r="CC88">
        <v>0</v>
      </c>
      <c r="CD88">
        <v>0</v>
      </c>
      <c r="CE88">
        <v>0</v>
      </c>
      <c r="CF88">
        <v>0</v>
      </c>
      <c r="CG88">
        <v>0</v>
      </c>
      <c r="CH88">
        <v>1</v>
      </c>
      <c r="CI88">
        <v>0</v>
      </c>
      <c r="CJ88">
        <v>0</v>
      </c>
      <c r="CK88">
        <v>0</v>
      </c>
      <c r="CL88">
        <v>0</v>
      </c>
      <c r="CM88">
        <v>0</v>
      </c>
    </row>
    <row r="89" spans="1:91" x14ac:dyDescent="0.15">
      <c r="A89" t="s">
        <v>1828</v>
      </c>
      <c r="B89">
        <v>3500</v>
      </c>
      <c r="C89">
        <v>95</v>
      </c>
      <c r="D89">
        <v>1750</v>
      </c>
      <c r="E89" s="409">
        <v>30.5</v>
      </c>
      <c r="F89" s="409">
        <v>0.6</v>
      </c>
      <c r="G89" s="409">
        <v>20.8</v>
      </c>
      <c r="H89" s="409">
        <v>0.7</v>
      </c>
      <c r="I89" s="409">
        <v>1.4912016772808135E-2</v>
      </c>
      <c r="J89" s="409">
        <v>0.5</v>
      </c>
      <c r="K89">
        <v>0</v>
      </c>
      <c r="L89">
        <v>2</v>
      </c>
      <c r="M89">
        <v>0</v>
      </c>
      <c r="N89">
        <v>0</v>
      </c>
      <c r="O89">
        <v>4</v>
      </c>
      <c r="P89">
        <v>0</v>
      </c>
      <c r="Q89">
        <v>1</v>
      </c>
      <c r="R89">
        <v>3</v>
      </c>
      <c r="S89">
        <v>19</v>
      </c>
      <c r="T89">
        <v>32</v>
      </c>
      <c r="U89">
        <v>16</v>
      </c>
      <c r="V89">
        <v>13</v>
      </c>
      <c r="W89">
        <v>0</v>
      </c>
      <c r="X89">
        <v>0</v>
      </c>
      <c r="Y89">
        <v>0</v>
      </c>
      <c r="Z89">
        <v>2</v>
      </c>
      <c r="AA89" t="s">
        <v>2333</v>
      </c>
      <c r="AB89">
        <v>0</v>
      </c>
      <c r="AC89">
        <v>0</v>
      </c>
      <c r="AD89">
        <v>0</v>
      </c>
      <c r="AE89">
        <v>0</v>
      </c>
      <c r="AF89">
        <v>0</v>
      </c>
      <c r="AG89">
        <v>0</v>
      </c>
      <c r="AH89">
        <v>0</v>
      </c>
      <c r="AI89">
        <v>0</v>
      </c>
      <c r="AJ89">
        <v>2</v>
      </c>
      <c r="AK89">
        <v>1</v>
      </c>
      <c r="AL89">
        <v>0</v>
      </c>
      <c r="AM89">
        <v>3</v>
      </c>
      <c r="AN89">
        <v>0</v>
      </c>
      <c r="AO89">
        <v>0</v>
      </c>
      <c r="AP89">
        <v>0</v>
      </c>
      <c r="AQ89">
        <v>1</v>
      </c>
      <c r="AR89">
        <v>0</v>
      </c>
      <c r="AS89">
        <v>0</v>
      </c>
      <c r="AT89">
        <v>0</v>
      </c>
      <c r="AU89">
        <v>0</v>
      </c>
      <c r="AV89">
        <v>0</v>
      </c>
      <c r="AW89">
        <v>0</v>
      </c>
      <c r="AX89">
        <v>0</v>
      </c>
      <c r="AY89">
        <v>0</v>
      </c>
      <c r="AZ89">
        <v>0</v>
      </c>
      <c r="BA89">
        <v>0</v>
      </c>
      <c r="BB89">
        <v>5</v>
      </c>
      <c r="BC89">
        <v>0</v>
      </c>
      <c r="BD89">
        <v>0</v>
      </c>
      <c r="BE89">
        <v>0</v>
      </c>
      <c r="BF89">
        <v>0</v>
      </c>
      <c r="BG89">
        <v>0</v>
      </c>
      <c r="BH89">
        <v>0</v>
      </c>
      <c r="BI89">
        <v>0</v>
      </c>
      <c r="BJ89">
        <v>0</v>
      </c>
      <c r="BK89">
        <v>0</v>
      </c>
      <c r="BL89">
        <v>0</v>
      </c>
      <c r="BM89">
        <v>0</v>
      </c>
      <c r="BN89">
        <v>0</v>
      </c>
      <c r="BO89">
        <v>0</v>
      </c>
      <c r="BP89">
        <v>2</v>
      </c>
      <c r="BQ89">
        <v>0</v>
      </c>
      <c r="BR89">
        <v>0</v>
      </c>
      <c r="BS89">
        <v>0</v>
      </c>
      <c r="BT89">
        <v>0</v>
      </c>
      <c r="BU89">
        <v>0</v>
      </c>
      <c r="BV89">
        <v>0</v>
      </c>
      <c r="BW89">
        <v>0</v>
      </c>
      <c r="BX89">
        <v>0</v>
      </c>
      <c r="BY89">
        <v>0</v>
      </c>
      <c r="BZ89">
        <v>0</v>
      </c>
      <c r="CA89">
        <v>0</v>
      </c>
      <c r="CB89">
        <v>0</v>
      </c>
      <c r="CC89">
        <v>0</v>
      </c>
      <c r="CD89">
        <v>0</v>
      </c>
      <c r="CE89">
        <v>0</v>
      </c>
      <c r="CF89">
        <v>0</v>
      </c>
      <c r="CG89">
        <v>0</v>
      </c>
      <c r="CH89">
        <v>4</v>
      </c>
      <c r="CI89">
        <v>0</v>
      </c>
      <c r="CJ89">
        <v>0</v>
      </c>
      <c r="CK89">
        <v>0</v>
      </c>
      <c r="CL89">
        <v>0</v>
      </c>
      <c r="CM89">
        <v>0</v>
      </c>
    </row>
    <row r="90" spans="1:91" x14ac:dyDescent="0.15">
      <c r="A90" t="s">
        <v>2116</v>
      </c>
      <c r="B90">
        <v>26</v>
      </c>
      <c r="D90">
        <v>550</v>
      </c>
      <c r="E90" s="409">
        <v>0.5</v>
      </c>
      <c r="F90" s="409">
        <v>0</v>
      </c>
      <c r="G90" s="409">
        <v>15.1</v>
      </c>
      <c r="H90" s="409">
        <v>1.4364644484067988E-2</v>
      </c>
      <c r="I90" s="409">
        <v>0</v>
      </c>
      <c r="J90" s="409">
        <v>0.4</v>
      </c>
      <c r="K90">
        <v>0</v>
      </c>
      <c r="L90">
        <v>9</v>
      </c>
      <c r="M90">
        <v>0</v>
      </c>
      <c r="N90">
        <v>0</v>
      </c>
      <c r="O90">
        <v>21</v>
      </c>
      <c r="P90">
        <v>0</v>
      </c>
      <c r="Q90">
        <v>11</v>
      </c>
      <c r="R90">
        <v>0</v>
      </c>
      <c r="S90">
        <v>0</v>
      </c>
      <c r="T90">
        <v>0</v>
      </c>
      <c r="U90">
        <v>0</v>
      </c>
      <c r="V90">
        <v>0</v>
      </c>
      <c r="W90">
        <v>0</v>
      </c>
      <c r="X90">
        <v>0</v>
      </c>
      <c r="Y90">
        <v>0</v>
      </c>
      <c r="Z90">
        <v>0</v>
      </c>
      <c r="AA90" t="s">
        <v>2333</v>
      </c>
      <c r="AB90">
        <v>0</v>
      </c>
      <c r="AC90">
        <v>0</v>
      </c>
      <c r="AD90">
        <v>0</v>
      </c>
      <c r="AE90">
        <v>0</v>
      </c>
      <c r="AF90">
        <v>1</v>
      </c>
      <c r="AG90">
        <v>0</v>
      </c>
      <c r="AH90">
        <v>4</v>
      </c>
      <c r="AI90">
        <v>0</v>
      </c>
      <c r="AJ90">
        <v>0</v>
      </c>
      <c r="AK90">
        <v>0</v>
      </c>
      <c r="AL90">
        <v>0</v>
      </c>
      <c r="AM90">
        <v>0</v>
      </c>
      <c r="AN90">
        <v>0</v>
      </c>
      <c r="AO90">
        <v>0</v>
      </c>
      <c r="AP90">
        <v>0</v>
      </c>
      <c r="AQ90">
        <v>0</v>
      </c>
      <c r="AR90">
        <v>0</v>
      </c>
      <c r="AS90">
        <v>3</v>
      </c>
      <c r="AT90">
        <v>0</v>
      </c>
      <c r="AU90">
        <v>0</v>
      </c>
      <c r="AV90">
        <v>2</v>
      </c>
      <c r="AW90">
        <v>0</v>
      </c>
      <c r="AX90">
        <v>0</v>
      </c>
      <c r="AY90">
        <v>0</v>
      </c>
      <c r="AZ90">
        <v>0</v>
      </c>
      <c r="BA90">
        <v>0</v>
      </c>
      <c r="BB90">
        <v>0</v>
      </c>
      <c r="BC90">
        <v>0</v>
      </c>
      <c r="BD90">
        <v>0</v>
      </c>
      <c r="BE90">
        <v>0</v>
      </c>
      <c r="BF90">
        <v>0</v>
      </c>
      <c r="BG90">
        <v>0</v>
      </c>
      <c r="BH90">
        <v>0</v>
      </c>
      <c r="BI90">
        <v>0</v>
      </c>
      <c r="BJ90">
        <v>0</v>
      </c>
      <c r="BK90">
        <v>0</v>
      </c>
      <c r="BL90">
        <v>1</v>
      </c>
      <c r="BM90">
        <v>0</v>
      </c>
      <c r="BN90">
        <v>3</v>
      </c>
      <c r="BO90">
        <v>0</v>
      </c>
      <c r="BP90">
        <v>0</v>
      </c>
      <c r="BQ90">
        <v>0</v>
      </c>
      <c r="BR90">
        <v>0</v>
      </c>
      <c r="BS90">
        <v>0</v>
      </c>
      <c r="BT90">
        <v>0</v>
      </c>
      <c r="BU90">
        <v>0</v>
      </c>
      <c r="BV90">
        <v>0</v>
      </c>
      <c r="BW90">
        <v>0</v>
      </c>
      <c r="BX90">
        <v>0</v>
      </c>
      <c r="BY90">
        <v>3</v>
      </c>
      <c r="BZ90">
        <v>0</v>
      </c>
      <c r="CA90">
        <v>0</v>
      </c>
      <c r="CB90">
        <v>1</v>
      </c>
      <c r="CC90">
        <v>0</v>
      </c>
      <c r="CD90">
        <v>0</v>
      </c>
      <c r="CE90">
        <v>0</v>
      </c>
      <c r="CF90">
        <v>0</v>
      </c>
      <c r="CG90">
        <v>0</v>
      </c>
      <c r="CH90">
        <v>0</v>
      </c>
      <c r="CI90">
        <v>0</v>
      </c>
      <c r="CJ90">
        <v>0</v>
      </c>
      <c r="CK90">
        <v>0</v>
      </c>
      <c r="CL90">
        <v>0</v>
      </c>
      <c r="CM90">
        <v>0</v>
      </c>
    </row>
    <row r="91" spans="1:91" x14ac:dyDescent="0.15">
      <c r="A91" t="s">
        <v>1975</v>
      </c>
      <c r="B91">
        <v>2066</v>
      </c>
      <c r="C91">
        <v>42</v>
      </c>
      <c r="D91">
        <v>2399</v>
      </c>
      <c r="E91" s="409">
        <v>13.4</v>
      </c>
      <c r="F91" s="409">
        <v>0.3</v>
      </c>
      <c r="G91" s="409">
        <v>18.2</v>
      </c>
      <c r="H91" s="409">
        <v>0.3</v>
      </c>
      <c r="I91" s="409">
        <v>7.9629755246162382E-3</v>
      </c>
      <c r="J91" s="409">
        <v>0.5</v>
      </c>
      <c r="K91">
        <v>0</v>
      </c>
      <c r="L91">
        <v>0</v>
      </c>
      <c r="M91">
        <v>0</v>
      </c>
      <c r="N91">
        <v>0</v>
      </c>
      <c r="O91">
        <v>0</v>
      </c>
      <c r="P91">
        <v>0</v>
      </c>
      <c r="Q91">
        <v>0</v>
      </c>
      <c r="R91">
        <v>1</v>
      </c>
      <c r="S91">
        <v>14</v>
      </c>
      <c r="T91">
        <v>124</v>
      </c>
      <c r="U91">
        <v>24</v>
      </c>
      <c r="V91">
        <v>1</v>
      </c>
      <c r="W91">
        <v>0</v>
      </c>
      <c r="X91">
        <v>0</v>
      </c>
      <c r="Y91">
        <v>0</v>
      </c>
      <c r="Z91">
        <v>0</v>
      </c>
      <c r="AA91" t="s">
        <v>2333</v>
      </c>
      <c r="AB91">
        <v>0</v>
      </c>
      <c r="AC91">
        <v>0</v>
      </c>
      <c r="AD91">
        <v>0</v>
      </c>
      <c r="AE91">
        <v>0</v>
      </c>
      <c r="AF91">
        <v>0</v>
      </c>
      <c r="AG91">
        <v>0</v>
      </c>
      <c r="AH91">
        <v>0</v>
      </c>
      <c r="AI91">
        <v>0</v>
      </c>
      <c r="AJ91">
        <v>2</v>
      </c>
      <c r="AK91">
        <v>20</v>
      </c>
      <c r="AL91">
        <v>0</v>
      </c>
      <c r="AM91">
        <v>0</v>
      </c>
      <c r="AN91">
        <v>0</v>
      </c>
      <c r="AO91">
        <v>0</v>
      </c>
      <c r="AP91">
        <v>0</v>
      </c>
      <c r="AQ91">
        <v>0</v>
      </c>
      <c r="AR91">
        <v>0</v>
      </c>
      <c r="AS91">
        <v>0</v>
      </c>
      <c r="AT91">
        <v>0</v>
      </c>
      <c r="AU91">
        <v>2</v>
      </c>
      <c r="AV91">
        <v>0</v>
      </c>
      <c r="AW91">
        <v>0</v>
      </c>
      <c r="AX91">
        <v>0</v>
      </c>
      <c r="AY91">
        <v>0</v>
      </c>
      <c r="AZ91">
        <v>0</v>
      </c>
      <c r="BA91">
        <v>4</v>
      </c>
      <c r="BB91">
        <v>6</v>
      </c>
      <c r="BC91">
        <v>0</v>
      </c>
      <c r="BD91">
        <v>0</v>
      </c>
      <c r="BE91">
        <v>0</v>
      </c>
      <c r="BF91">
        <v>0</v>
      </c>
      <c r="BG91">
        <v>0</v>
      </c>
      <c r="BH91">
        <v>0</v>
      </c>
      <c r="BI91">
        <v>0</v>
      </c>
      <c r="BJ91">
        <v>0</v>
      </c>
      <c r="BK91">
        <v>1</v>
      </c>
      <c r="BL91">
        <v>0</v>
      </c>
      <c r="BM91">
        <v>0</v>
      </c>
      <c r="BN91">
        <v>0</v>
      </c>
      <c r="BO91">
        <v>0</v>
      </c>
      <c r="BP91">
        <v>7</v>
      </c>
      <c r="BQ91">
        <v>8</v>
      </c>
      <c r="BR91">
        <v>2</v>
      </c>
      <c r="BS91">
        <v>0</v>
      </c>
      <c r="BT91">
        <v>0</v>
      </c>
      <c r="BU91">
        <v>0</v>
      </c>
      <c r="BV91">
        <v>0</v>
      </c>
      <c r="BW91">
        <v>0</v>
      </c>
      <c r="BX91">
        <v>0</v>
      </c>
      <c r="BY91">
        <v>0</v>
      </c>
      <c r="BZ91">
        <v>0</v>
      </c>
      <c r="CA91">
        <v>1</v>
      </c>
      <c r="CB91">
        <v>0</v>
      </c>
      <c r="CC91">
        <v>0</v>
      </c>
      <c r="CD91">
        <v>0</v>
      </c>
      <c r="CE91">
        <v>0</v>
      </c>
      <c r="CF91">
        <v>0</v>
      </c>
      <c r="CG91">
        <v>6</v>
      </c>
      <c r="CH91">
        <v>17</v>
      </c>
      <c r="CI91">
        <v>0</v>
      </c>
      <c r="CJ91">
        <v>0</v>
      </c>
      <c r="CK91">
        <v>0</v>
      </c>
      <c r="CL91">
        <v>0</v>
      </c>
      <c r="CM91">
        <v>0</v>
      </c>
    </row>
    <row r="92" spans="1:91" x14ac:dyDescent="0.15">
      <c r="A92" t="s">
        <v>1990</v>
      </c>
      <c r="B92">
        <v>3500</v>
      </c>
      <c r="C92">
        <v>104</v>
      </c>
      <c r="D92">
        <v>1150</v>
      </c>
      <c r="E92" s="409">
        <v>68.099999999999994</v>
      </c>
      <c r="F92" s="409">
        <v>1.6</v>
      </c>
      <c r="G92" s="409">
        <v>25.6</v>
      </c>
      <c r="H92" s="409">
        <v>1.4</v>
      </c>
      <c r="I92" s="409">
        <v>3.1979188566162664E-2</v>
      </c>
      <c r="J92" s="409">
        <v>0.5</v>
      </c>
      <c r="K92">
        <v>8</v>
      </c>
      <c r="L92">
        <v>0</v>
      </c>
      <c r="M92">
        <v>0</v>
      </c>
      <c r="N92">
        <v>0</v>
      </c>
      <c r="O92">
        <v>0</v>
      </c>
      <c r="P92">
        <v>0</v>
      </c>
      <c r="Q92">
        <v>0</v>
      </c>
      <c r="R92">
        <v>2</v>
      </c>
      <c r="S92">
        <v>26</v>
      </c>
      <c r="T92">
        <v>10</v>
      </c>
      <c r="U92">
        <v>5</v>
      </c>
      <c r="V92">
        <v>15</v>
      </c>
      <c r="W92">
        <v>0</v>
      </c>
      <c r="X92">
        <v>0</v>
      </c>
      <c r="Y92">
        <v>0</v>
      </c>
      <c r="Z92">
        <v>6</v>
      </c>
      <c r="AA92" t="s">
        <v>2333</v>
      </c>
      <c r="AB92">
        <v>0</v>
      </c>
      <c r="AC92">
        <v>0</v>
      </c>
      <c r="AD92">
        <v>0</v>
      </c>
      <c r="AE92">
        <v>0</v>
      </c>
      <c r="AF92">
        <v>0</v>
      </c>
      <c r="AG92">
        <v>0</v>
      </c>
      <c r="AH92">
        <v>0</v>
      </c>
      <c r="AI92">
        <v>0</v>
      </c>
      <c r="AJ92">
        <v>2</v>
      </c>
      <c r="AK92">
        <v>1</v>
      </c>
      <c r="AL92">
        <v>0</v>
      </c>
      <c r="AM92">
        <v>4</v>
      </c>
      <c r="AN92">
        <v>0</v>
      </c>
      <c r="AO92">
        <v>0</v>
      </c>
      <c r="AP92">
        <v>0</v>
      </c>
      <c r="AQ92">
        <v>2</v>
      </c>
      <c r="AR92">
        <v>0</v>
      </c>
      <c r="AS92">
        <v>0</v>
      </c>
      <c r="AT92">
        <v>0</v>
      </c>
      <c r="AU92">
        <v>0</v>
      </c>
      <c r="AV92">
        <v>0</v>
      </c>
      <c r="AW92">
        <v>0</v>
      </c>
      <c r="AX92">
        <v>0</v>
      </c>
      <c r="AY92">
        <v>0</v>
      </c>
      <c r="AZ92">
        <v>0</v>
      </c>
      <c r="BA92">
        <v>0</v>
      </c>
      <c r="BB92">
        <v>2</v>
      </c>
      <c r="BC92">
        <v>1</v>
      </c>
      <c r="BD92">
        <v>0</v>
      </c>
      <c r="BE92">
        <v>0</v>
      </c>
      <c r="BF92">
        <v>0</v>
      </c>
      <c r="BG92">
        <v>0</v>
      </c>
      <c r="BH92">
        <v>6</v>
      </c>
      <c r="BI92">
        <v>0</v>
      </c>
      <c r="BJ92">
        <v>0</v>
      </c>
      <c r="BK92">
        <v>0</v>
      </c>
      <c r="BL92">
        <v>0</v>
      </c>
      <c r="BM92">
        <v>0</v>
      </c>
      <c r="BN92">
        <v>0</v>
      </c>
      <c r="BO92">
        <v>1</v>
      </c>
      <c r="BP92">
        <v>3</v>
      </c>
      <c r="BQ92">
        <v>0</v>
      </c>
      <c r="BR92">
        <v>0</v>
      </c>
      <c r="BS92">
        <v>3</v>
      </c>
      <c r="BT92">
        <v>0</v>
      </c>
      <c r="BU92">
        <v>0</v>
      </c>
      <c r="BV92">
        <v>0</v>
      </c>
      <c r="BW92">
        <v>3</v>
      </c>
      <c r="BX92">
        <v>0</v>
      </c>
      <c r="BY92">
        <v>0</v>
      </c>
      <c r="BZ92">
        <v>0</v>
      </c>
      <c r="CA92">
        <v>0</v>
      </c>
      <c r="CB92">
        <v>0</v>
      </c>
      <c r="CC92">
        <v>0</v>
      </c>
      <c r="CD92">
        <v>0</v>
      </c>
      <c r="CE92">
        <v>0</v>
      </c>
      <c r="CF92">
        <v>0</v>
      </c>
      <c r="CG92">
        <v>0</v>
      </c>
      <c r="CH92">
        <v>6</v>
      </c>
      <c r="CI92">
        <v>0</v>
      </c>
      <c r="CJ92">
        <v>0</v>
      </c>
      <c r="CK92">
        <v>0</v>
      </c>
      <c r="CL92">
        <v>0</v>
      </c>
      <c r="CM92">
        <v>0</v>
      </c>
    </row>
    <row r="93" spans="1:91" x14ac:dyDescent="0.15">
      <c r="A93" t="s">
        <v>1851</v>
      </c>
      <c r="B93">
        <v>6000</v>
      </c>
      <c r="C93">
        <v>156</v>
      </c>
      <c r="D93">
        <v>2000</v>
      </c>
      <c r="E93" s="409">
        <v>119.8</v>
      </c>
      <c r="F93" s="409">
        <v>2.6</v>
      </c>
      <c r="G93" s="409">
        <v>49.2</v>
      </c>
      <c r="H93" s="409">
        <v>1.7</v>
      </c>
      <c r="I93" s="409">
        <v>3.6562895207767919E-2</v>
      </c>
      <c r="J93" s="409">
        <v>0.7</v>
      </c>
      <c r="K93">
        <v>0</v>
      </c>
      <c r="L93">
        <v>0</v>
      </c>
      <c r="M93">
        <v>0</v>
      </c>
      <c r="N93">
        <v>1</v>
      </c>
      <c r="O93">
        <v>0</v>
      </c>
      <c r="P93">
        <v>0</v>
      </c>
      <c r="Q93">
        <v>0</v>
      </c>
      <c r="R93">
        <v>4</v>
      </c>
      <c r="S93">
        <v>16</v>
      </c>
      <c r="T93">
        <v>11</v>
      </c>
      <c r="U93">
        <v>5</v>
      </c>
      <c r="V93">
        <v>9</v>
      </c>
      <c r="W93">
        <v>0</v>
      </c>
      <c r="X93">
        <v>0</v>
      </c>
      <c r="Y93">
        <v>0</v>
      </c>
      <c r="Z93">
        <v>4</v>
      </c>
      <c r="AA93" t="s">
        <v>2333</v>
      </c>
      <c r="AB93">
        <v>0</v>
      </c>
      <c r="AC93">
        <v>0</v>
      </c>
      <c r="AD93">
        <v>0</v>
      </c>
      <c r="AE93">
        <v>1</v>
      </c>
      <c r="AF93">
        <v>0</v>
      </c>
      <c r="AG93">
        <v>0</v>
      </c>
      <c r="AH93">
        <v>0</v>
      </c>
      <c r="AI93">
        <v>0</v>
      </c>
      <c r="AJ93">
        <v>1</v>
      </c>
      <c r="AK93">
        <v>0</v>
      </c>
      <c r="AL93">
        <v>0</v>
      </c>
      <c r="AM93">
        <v>3</v>
      </c>
      <c r="AN93">
        <v>0</v>
      </c>
      <c r="AO93">
        <v>0</v>
      </c>
      <c r="AP93">
        <v>0</v>
      </c>
      <c r="AQ93">
        <v>2</v>
      </c>
      <c r="AR93">
        <v>0</v>
      </c>
      <c r="AS93">
        <v>0</v>
      </c>
      <c r="AT93">
        <v>0</v>
      </c>
      <c r="AU93">
        <v>0</v>
      </c>
      <c r="AV93">
        <v>0</v>
      </c>
      <c r="AW93">
        <v>0</v>
      </c>
      <c r="AX93">
        <v>0</v>
      </c>
      <c r="AY93">
        <v>0</v>
      </c>
      <c r="AZ93">
        <v>0</v>
      </c>
      <c r="BA93">
        <v>0</v>
      </c>
      <c r="BB93">
        <v>1</v>
      </c>
      <c r="BC93">
        <v>0</v>
      </c>
      <c r="BD93">
        <v>0</v>
      </c>
      <c r="BE93">
        <v>0</v>
      </c>
      <c r="BF93">
        <v>0</v>
      </c>
      <c r="BG93">
        <v>0</v>
      </c>
      <c r="BH93">
        <v>0</v>
      </c>
      <c r="BI93">
        <v>0</v>
      </c>
      <c r="BJ93">
        <v>0</v>
      </c>
      <c r="BK93">
        <v>0</v>
      </c>
      <c r="BL93">
        <v>0</v>
      </c>
      <c r="BM93">
        <v>0</v>
      </c>
      <c r="BN93">
        <v>0</v>
      </c>
      <c r="BO93">
        <v>0</v>
      </c>
      <c r="BP93">
        <v>3</v>
      </c>
      <c r="BQ93">
        <v>1</v>
      </c>
      <c r="BR93">
        <v>0</v>
      </c>
      <c r="BS93">
        <v>0</v>
      </c>
      <c r="BT93">
        <v>0</v>
      </c>
      <c r="BU93">
        <v>0</v>
      </c>
      <c r="BV93">
        <v>0</v>
      </c>
      <c r="BW93">
        <v>0</v>
      </c>
      <c r="BX93">
        <v>0</v>
      </c>
      <c r="BY93">
        <v>0</v>
      </c>
      <c r="BZ93">
        <v>0</v>
      </c>
      <c r="CA93">
        <v>0</v>
      </c>
      <c r="CB93">
        <v>0</v>
      </c>
      <c r="CC93">
        <v>0</v>
      </c>
      <c r="CD93">
        <v>0</v>
      </c>
      <c r="CE93">
        <v>0</v>
      </c>
      <c r="CF93">
        <v>0</v>
      </c>
      <c r="CG93">
        <v>3</v>
      </c>
      <c r="CH93">
        <v>0</v>
      </c>
      <c r="CI93">
        <v>0</v>
      </c>
      <c r="CJ93">
        <v>0</v>
      </c>
      <c r="CK93">
        <v>0</v>
      </c>
      <c r="CL93">
        <v>0</v>
      </c>
      <c r="CM93">
        <v>0</v>
      </c>
    </row>
    <row r="94" spans="1:91" x14ac:dyDescent="0.15">
      <c r="A94" t="s">
        <v>1941</v>
      </c>
      <c r="B94">
        <v>350</v>
      </c>
      <c r="C94">
        <v>13</v>
      </c>
      <c r="D94">
        <v>300</v>
      </c>
      <c r="E94" s="409">
        <v>6.8</v>
      </c>
      <c r="F94" s="409">
        <v>0.2</v>
      </c>
      <c r="G94" s="409">
        <v>9.5</v>
      </c>
      <c r="H94" s="409">
        <v>0.3</v>
      </c>
      <c r="I94" s="409">
        <v>7.1487521365709572E-3</v>
      </c>
      <c r="J94" s="409">
        <v>0.4</v>
      </c>
      <c r="K94">
        <v>0</v>
      </c>
      <c r="L94">
        <v>0</v>
      </c>
      <c r="M94">
        <v>0</v>
      </c>
      <c r="N94">
        <v>0</v>
      </c>
      <c r="O94">
        <v>0</v>
      </c>
      <c r="P94">
        <v>0</v>
      </c>
      <c r="Q94">
        <v>0</v>
      </c>
      <c r="R94">
        <v>0</v>
      </c>
      <c r="S94">
        <v>1</v>
      </c>
      <c r="T94">
        <v>25</v>
      </c>
      <c r="U94">
        <v>10</v>
      </c>
      <c r="V94">
        <v>3</v>
      </c>
      <c r="W94">
        <v>0</v>
      </c>
      <c r="X94">
        <v>0</v>
      </c>
      <c r="Y94">
        <v>0</v>
      </c>
      <c r="Z94">
        <v>0</v>
      </c>
      <c r="AA94" t="s">
        <v>2333</v>
      </c>
      <c r="AB94">
        <v>0</v>
      </c>
      <c r="AC94">
        <v>0</v>
      </c>
      <c r="AD94">
        <v>0</v>
      </c>
      <c r="AE94">
        <v>0</v>
      </c>
      <c r="AF94">
        <v>0</v>
      </c>
      <c r="AG94">
        <v>0</v>
      </c>
      <c r="AH94">
        <v>0</v>
      </c>
      <c r="AI94">
        <v>0</v>
      </c>
      <c r="AJ94">
        <v>1</v>
      </c>
      <c r="AK94">
        <v>5</v>
      </c>
      <c r="AL94">
        <v>0</v>
      </c>
      <c r="AM94">
        <v>2</v>
      </c>
      <c r="AN94">
        <v>0</v>
      </c>
      <c r="AO94">
        <v>0</v>
      </c>
      <c r="AP94">
        <v>0</v>
      </c>
      <c r="AQ94">
        <v>0</v>
      </c>
      <c r="AR94">
        <v>0</v>
      </c>
      <c r="AS94">
        <v>0</v>
      </c>
      <c r="AT94">
        <v>0</v>
      </c>
      <c r="AU94">
        <v>0</v>
      </c>
      <c r="AV94">
        <v>0</v>
      </c>
      <c r="AW94">
        <v>0</v>
      </c>
      <c r="AX94">
        <v>0</v>
      </c>
      <c r="AY94">
        <v>0</v>
      </c>
      <c r="AZ94">
        <v>0</v>
      </c>
      <c r="BA94">
        <v>2</v>
      </c>
      <c r="BB94">
        <v>3</v>
      </c>
      <c r="BC94">
        <v>0</v>
      </c>
      <c r="BD94">
        <v>0</v>
      </c>
      <c r="BE94">
        <v>0</v>
      </c>
      <c r="BF94">
        <v>0</v>
      </c>
      <c r="BG94">
        <v>0</v>
      </c>
      <c r="BH94">
        <v>0</v>
      </c>
      <c r="BI94">
        <v>0</v>
      </c>
      <c r="BJ94">
        <v>0</v>
      </c>
      <c r="BK94">
        <v>0</v>
      </c>
      <c r="BL94">
        <v>0</v>
      </c>
      <c r="BM94">
        <v>0</v>
      </c>
      <c r="BN94">
        <v>0</v>
      </c>
      <c r="BO94">
        <v>0</v>
      </c>
      <c r="BP94">
        <v>0</v>
      </c>
      <c r="BQ94">
        <v>6</v>
      </c>
      <c r="BR94">
        <v>0</v>
      </c>
      <c r="BS94">
        <v>1</v>
      </c>
      <c r="BT94">
        <v>0</v>
      </c>
      <c r="BU94">
        <v>0</v>
      </c>
      <c r="BV94">
        <v>0</v>
      </c>
      <c r="BW94">
        <v>0</v>
      </c>
      <c r="BX94">
        <v>0</v>
      </c>
      <c r="BY94">
        <v>0</v>
      </c>
      <c r="BZ94">
        <v>0</v>
      </c>
      <c r="CA94">
        <v>0</v>
      </c>
      <c r="CB94">
        <v>0</v>
      </c>
      <c r="CC94">
        <v>0</v>
      </c>
      <c r="CD94">
        <v>0</v>
      </c>
      <c r="CE94">
        <v>0</v>
      </c>
      <c r="CF94">
        <v>0</v>
      </c>
      <c r="CG94">
        <v>1</v>
      </c>
      <c r="CH94">
        <v>2</v>
      </c>
      <c r="CI94">
        <v>0</v>
      </c>
      <c r="CJ94">
        <v>0</v>
      </c>
      <c r="CK94">
        <v>0</v>
      </c>
      <c r="CL94">
        <v>0</v>
      </c>
      <c r="CM94">
        <v>0</v>
      </c>
    </row>
    <row r="95" spans="1:91" x14ac:dyDescent="0.15">
      <c r="A95" t="s">
        <v>2516</v>
      </c>
      <c r="B95">
        <v>520</v>
      </c>
      <c r="C95">
        <v>17</v>
      </c>
      <c r="D95">
        <v>220</v>
      </c>
      <c r="E95" s="409"/>
      <c r="F95" s="409"/>
      <c r="G95" s="409"/>
      <c r="H95" s="409"/>
      <c r="I95" s="409"/>
      <c r="J95" s="409"/>
      <c r="K95">
        <v>7</v>
      </c>
      <c r="L95">
        <v>0</v>
      </c>
      <c r="M95">
        <v>0</v>
      </c>
      <c r="N95">
        <v>0</v>
      </c>
      <c r="O95">
        <v>2</v>
      </c>
      <c r="P95">
        <v>0</v>
      </c>
      <c r="Q95">
        <v>0</v>
      </c>
      <c r="R95">
        <v>0</v>
      </c>
      <c r="S95">
        <v>5</v>
      </c>
      <c r="T95">
        <v>9</v>
      </c>
      <c r="U95">
        <v>2</v>
      </c>
      <c r="V95">
        <v>10</v>
      </c>
      <c r="W95">
        <v>0</v>
      </c>
      <c r="X95">
        <v>0</v>
      </c>
      <c r="Y95">
        <v>0</v>
      </c>
      <c r="Z95">
        <v>6</v>
      </c>
      <c r="AA95" t="s">
        <v>2333</v>
      </c>
      <c r="AB95">
        <v>0</v>
      </c>
      <c r="AC95">
        <v>0</v>
      </c>
      <c r="AD95">
        <v>0</v>
      </c>
      <c r="AE95">
        <v>0</v>
      </c>
      <c r="AF95">
        <v>0</v>
      </c>
      <c r="AG95">
        <v>0</v>
      </c>
      <c r="AH95">
        <v>0</v>
      </c>
      <c r="AI95">
        <v>0</v>
      </c>
      <c r="AJ95">
        <v>2</v>
      </c>
      <c r="AK95">
        <v>0</v>
      </c>
      <c r="AL95">
        <v>0</v>
      </c>
      <c r="AM95">
        <v>1</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row>
    <row r="96" spans="1:91" x14ac:dyDescent="0.15">
      <c r="A96" t="s">
        <v>2142</v>
      </c>
      <c r="B96">
        <v>8200</v>
      </c>
      <c r="C96">
        <v>170</v>
      </c>
      <c r="D96">
        <v>5433</v>
      </c>
      <c r="E96" s="409">
        <v>12.9</v>
      </c>
      <c r="F96" s="409">
        <v>0.3</v>
      </c>
      <c r="G96" s="409">
        <v>9.8000000000000007</v>
      </c>
      <c r="H96" s="409">
        <v>0.6</v>
      </c>
      <c r="I96" s="409">
        <v>1.514556583697642E-2</v>
      </c>
      <c r="J96" s="409">
        <v>0.5</v>
      </c>
      <c r="K96">
        <v>0</v>
      </c>
      <c r="L96">
        <v>23</v>
      </c>
      <c r="M96">
        <v>0</v>
      </c>
      <c r="N96">
        <v>18</v>
      </c>
      <c r="O96">
        <v>20</v>
      </c>
      <c r="P96">
        <v>0</v>
      </c>
      <c r="Q96">
        <v>2</v>
      </c>
      <c r="R96">
        <v>3</v>
      </c>
      <c r="S96">
        <v>62</v>
      </c>
      <c r="T96">
        <v>311</v>
      </c>
      <c r="U96">
        <v>118</v>
      </c>
      <c r="V96">
        <v>16</v>
      </c>
      <c r="W96">
        <v>0</v>
      </c>
      <c r="X96">
        <v>0</v>
      </c>
      <c r="Y96">
        <v>0</v>
      </c>
      <c r="Z96">
        <v>0</v>
      </c>
      <c r="AA96" t="s">
        <v>2333</v>
      </c>
      <c r="AB96">
        <v>0</v>
      </c>
      <c r="AC96">
        <v>6</v>
      </c>
      <c r="AD96">
        <v>0</v>
      </c>
      <c r="AE96">
        <v>6</v>
      </c>
      <c r="AF96">
        <v>1</v>
      </c>
      <c r="AG96">
        <v>0</v>
      </c>
      <c r="AH96">
        <v>0</v>
      </c>
      <c r="AI96">
        <v>3</v>
      </c>
      <c r="AJ96">
        <v>14</v>
      </c>
      <c r="AK96">
        <v>11</v>
      </c>
      <c r="AL96">
        <v>2</v>
      </c>
      <c r="AM96">
        <v>11</v>
      </c>
      <c r="AN96">
        <v>0</v>
      </c>
      <c r="AO96">
        <v>0</v>
      </c>
      <c r="AP96">
        <v>0</v>
      </c>
      <c r="AQ96">
        <v>0</v>
      </c>
      <c r="AR96">
        <v>0</v>
      </c>
      <c r="AS96">
        <v>2</v>
      </c>
      <c r="AT96">
        <v>0</v>
      </c>
      <c r="AU96">
        <v>1</v>
      </c>
      <c r="AV96">
        <v>1</v>
      </c>
      <c r="AW96">
        <v>0</v>
      </c>
      <c r="AX96">
        <v>1</v>
      </c>
      <c r="AY96">
        <v>1</v>
      </c>
      <c r="AZ96">
        <v>0</v>
      </c>
      <c r="BA96">
        <v>6</v>
      </c>
      <c r="BB96">
        <v>41</v>
      </c>
      <c r="BC96">
        <v>0</v>
      </c>
      <c r="BD96">
        <v>0</v>
      </c>
      <c r="BE96">
        <v>0</v>
      </c>
      <c r="BF96">
        <v>0</v>
      </c>
      <c r="BG96">
        <v>0</v>
      </c>
      <c r="BH96">
        <v>0</v>
      </c>
      <c r="BI96">
        <v>4</v>
      </c>
      <c r="BJ96">
        <v>0</v>
      </c>
      <c r="BK96">
        <v>2</v>
      </c>
      <c r="BL96">
        <v>1</v>
      </c>
      <c r="BM96">
        <v>0</v>
      </c>
      <c r="BN96">
        <v>0</v>
      </c>
      <c r="BO96">
        <v>1</v>
      </c>
      <c r="BP96">
        <v>7</v>
      </c>
      <c r="BQ96">
        <v>2</v>
      </c>
      <c r="BR96">
        <v>0</v>
      </c>
      <c r="BS96">
        <v>2</v>
      </c>
      <c r="BT96">
        <v>0</v>
      </c>
      <c r="BU96">
        <v>0</v>
      </c>
      <c r="BV96">
        <v>0</v>
      </c>
      <c r="BW96">
        <v>0</v>
      </c>
      <c r="BX96">
        <v>0</v>
      </c>
      <c r="BY96">
        <v>0</v>
      </c>
      <c r="BZ96">
        <v>0</v>
      </c>
      <c r="CA96">
        <v>1</v>
      </c>
      <c r="CB96">
        <v>3</v>
      </c>
      <c r="CC96">
        <v>0</v>
      </c>
      <c r="CD96">
        <v>0</v>
      </c>
      <c r="CE96">
        <v>0</v>
      </c>
      <c r="CF96">
        <v>1</v>
      </c>
      <c r="CG96">
        <v>5</v>
      </c>
      <c r="CH96">
        <v>12</v>
      </c>
      <c r="CI96">
        <v>0</v>
      </c>
      <c r="CJ96">
        <v>2</v>
      </c>
      <c r="CK96">
        <v>0</v>
      </c>
      <c r="CL96">
        <v>0</v>
      </c>
      <c r="CM96">
        <v>0</v>
      </c>
    </row>
    <row r="97" spans="1:91" x14ac:dyDescent="0.15">
      <c r="A97" t="s">
        <v>1809</v>
      </c>
      <c r="B97">
        <v>1050</v>
      </c>
      <c r="C97">
        <v>46</v>
      </c>
      <c r="D97">
        <v>420</v>
      </c>
      <c r="E97" s="409">
        <v>12.8</v>
      </c>
      <c r="F97" s="409">
        <v>0.5</v>
      </c>
      <c r="G97" s="409">
        <v>6.4</v>
      </c>
      <c r="H97" s="409">
        <v>0.8</v>
      </c>
      <c r="I97" s="409">
        <v>3.3473402503494322E-2</v>
      </c>
      <c r="J97" s="409">
        <v>0.4</v>
      </c>
      <c r="K97">
        <v>1</v>
      </c>
      <c r="L97">
        <v>1</v>
      </c>
      <c r="M97">
        <v>0</v>
      </c>
      <c r="N97">
        <v>2</v>
      </c>
      <c r="O97">
        <v>8</v>
      </c>
      <c r="P97">
        <v>0</v>
      </c>
      <c r="Q97">
        <v>0</v>
      </c>
      <c r="R97">
        <v>4</v>
      </c>
      <c r="S97">
        <v>2</v>
      </c>
      <c r="T97">
        <v>29</v>
      </c>
      <c r="U97">
        <v>7</v>
      </c>
      <c r="V97">
        <v>8</v>
      </c>
      <c r="W97">
        <v>0</v>
      </c>
      <c r="X97">
        <v>0</v>
      </c>
      <c r="Y97">
        <v>0</v>
      </c>
      <c r="Z97">
        <v>1</v>
      </c>
      <c r="AA97" t="s">
        <v>2333</v>
      </c>
      <c r="AB97">
        <v>1</v>
      </c>
      <c r="AC97">
        <v>0</v>
      </c>
      <c r="AD97">
        <v>0</v>
      </c>
      <c r="AE97">
        <v>0</v>
      </c>
      <c r="AF97">
        <v>0</v>
      </c>
      <c r="AG97">
        <v>0</v>
      </c>
      <c r="AH97">
        <v>0</v>
      </c>
      <c r="AI97">
        <v>0</v>
      </c>
      <c r="AJ97">
        <v>0</v>
      </c>
      <c r="AK97">
        <v>3</v>
      </c>
      <c r="AL97">
        <v>0</v>
      </c>
      <c r="AM97">
        <v>4</v>
      </c>
      <c r="AN97">
        <v>0</v>
      </c>
      <c r="AO97">
        <v>0</v>
      </c>
      <c r="AP97">
        <v>0</v>
      </c>
      <c r="AQ97">
        <v>0</v>
      </c>
      <c r="AR97">
        <v>0</v>
      </c>
      <c r="AS97">
        <v>0</v>
      </c>
      <c r="AT97">
        <v>0</v>
      </c>
      <c r="AU97">
        <v>0</v>
      </c>
      <c r="AV97">
        <v>0</v>
      </c>
      <c r="AW97">
        <v>0</v>
      </c>
      <c r="AX97">
        <v>0</v>
      </c>
      <c r="AY97">
        <v>0</v>
      </c>
      <c r="AZ97">
        <v>2</v>
      </c>
      <c r="BA97">
        <v>1</v>
      </c>
      <c r="BB97">
        <v>2</v>
      </c>
      <c r="BC97">
        <v>1</v>
      </c>
      <c r="BD97">
        <v>0</v>
      </c>
      <c r="BE97">
        <v>0</v>
      </c>
      <c r="BF97">
        <v>0</v>
      </c>
      <c r="BG97">
        <v>0</v>
      </c>
      <c r="BH97">
        <v>0</v>
      </c>
      <c r="BI97">
        <v>0</v>
      </c>
      <c r="BJ97">
        <v>0</v>
      </c>
      <c r="BK97">
        <v>2</v>
      </c>
      <c r="BL97">
        <v>0</v>
      </c>
      <c r="BM97">
        <v>0</v>
      </c>
      <c r="BN97">
        <v>0</v>
      </c>
      <c r="BO97">
        <v>2</v>
      </c>
      <c r="BP97">
        <v>3</v>
      </c>
      <c r="BQ97">
        <v>3</v>
      </c>
      <c r="BR97">
        <v>0</v>
      </c>
      <c r="BS97">
        <v>3</v>
      </c>
      <c r="BT97">
        <v>0</v>
      </c>
      <c r="BU97">
        <v>0</v>
      </c>
      <c r="BV97">
        <v>0</v>
      </c>
      <c r="BW97">
        <v>1</v>
      </c>
      <c r="BX97">
        <v>0</v>
      </c>
      <c r="BY97">
        <v>1</v>
      </c>
      <c r="BZ97">
        <v>0</v>
      </c>
      <c r="CA97">
        <v>0</v>
      </c>
      <c r="CB97">
        <v>0</v>
      </c>
      <c r="CC97">
        <v>0</v>
      </c>
      <c r="CD97">
        <v>0</v>
      </c>
      <c r="CE97">
        <v>0</v>
      </c>
      <c r="CF97">
        <v>0</v>
      </c>
      <c r="CG97">
        <v>2</v>
      </c>
      <c r="CH97">
        <v>4</v>
      </c>
      <c r="CI97">
        <v>0</v>
      </c>
      <c r="CJ97">
        <v>0</v>
      </c>
      <c r="CK97">
        <v>0</v>
      </c>
      <c r="CL97">
        <v>0</v>
      </c>
      <c r="CM97">
        <v>0</v>
      </c>
    </row>
    <row r="98" spans="1:91" x14ac:dyDescent="0.15">
      <c r="A98" t="s">
        <v>1823</v>
      </c>
      <c r="B98">
        <v>3000</v>
      </c>
      <c r="C98">
        <v>80</v>
      </c>
      <c r="D98">
        <v>1100</v>
      </c>
      <c r="E98" s="409">
        <v>62.2</v>
      </c>
      <c r="F98" s="409">
        <v>1.9</v>
      </c>
      <c r="G98" s="409">
        <v>29.6</v>
      </c>
      <c r="H98" s="409">
        <v>1.6</v>
      </c>
      <c r="I98" s="409">
        <v>4.8325516690858265E-2</v>
      </c>
      <c r="J98" s="409">
        <v>0.8</v>
      </c>
      <c r="K98">
        <v>0</v>
      </c>
      <c r="L98">
        <v>0</v>
      </c>
      <c r="M98">
        <v>0</v>
      </c>
      <c r="N98">
        <v>0</v>
      </c>
      <c r="O98">
        <v>0</v>
      </c>
      <c r="P98">
        <v>0</v>
      </c>
      <c r="Q98">
        <v>0</v>
      </c>
      <c r="R98">
        <v>8</v>
      </c>
      <c r="S98">
        <v>2</v>
      </c>
      <c r="T98">
        <v>21</v>
      </c>
      <c r="U98">
        <v>4</v>
      </c>
      <c r="V98">
        <v>5</v>
      </c>
      <c r="W98">
        <v>0</v>
      </c>
      <c r="X98">
        <v>0</v>
      </c>
      <c r="Y98">
        <v>0</v>
      </c>
      <c r="Z98">
        <v>1</v>
      </c>
      <c r="AA98" t="s">
        <v>2333</v>
      </c>
      <c r="AB98">
        <v>0</v>
      </c>
      <c r="AC98">
        <v>0</v>
      </c>
      <c r="AD98">
        <v>0</v>
      </c>
      <c r="AE98">
        <v>0</v>
      </c>
      <c r="AF98">
        <v>0</v>
      </c>
      <c r="AG98">
        <v>0</v>
      </c>
      <c r="AH98">
        <v>0</v>
      </c>
      <c r="AI98">
        <v>3</v>
      </c>
      <c r="AJ98">
        <v>1</v>
      </c>
      <c r="AK98">
        <v>1</v>
      </c>
      <c r="AL98">
        <v>0</v>
      </c>
      <c r="AM98">
        <v>0</v>
      </c>
      <c r="AN98">
        <v>0</v>
      </c>
      <c r="AO98">
        <v>0</v>
      </c>
      <c r="AP98">
        <v>0</v>
      </c>
      <c r="AQ98">
        <v>0</v>
      </c>
      <c r="AR98">
        <v>0</v>
      </c>
      <c r="AS98">
        <v>0</v>
      </c>
      <c r="AT98">
        <v>0</v>
      </c>
      <c r="AU98">
        <v>0</v>
      </c>
      <c r="AV98">
        <v>0</v>
      </c>
      <c r="AW98">
        <v>0</v>
      </c>
      <c r="AX98">
        <v>0</v>
      </c>
      <c r="AY98">
        <v>0</v>
      </c>
      <c r="AZ98">
        <v>0</v>
      </c>
      <c r="BA98">
        <v>0</v>
      </c>
      <c r="BB98">
        <v>5</v>
      </c>
      <c r="BC98">
        <v>0</v>
      </c>
      <c r="BD98">
        <v>0</v>
      </c>
      <c r="BE98">
        <v>0</v>
      </c>
      <c r="BF98">
        <v>0</v>
      </c>
      <c r="BG98">
        <v>0</v>
      </c>
      <c r="BH98">
        <v>0</v>
      </c>
      <c r="BI98">
        <v>0</v>
      </c>
      <c r="BJ98">
        <v>0</v>
      </c>
      <c r="BK98">
        <v>0</v>
      </c>
      <c r="BL98">
        <v>0</v>
      </c>
      <c r="BM98">
        <v>0</v>
      </c>
      <c r="BN98">
        <v>0</v>
      </c>
      <c r="BO98">
        <v>2</v>
      </c>
      <c r="BP98">
        <v>0</v>
      </c>
      <c r="BQ98">
        <v>0</v>
      </c>
      <c r="BR98">
        <v>0</v>
      </c>
      <c r="BS98">
        <v>2</v>
      </c>
      <c r="BT98">
        <v>0</v>
      </c>
      <c r="BU98">
        <v>0</v>
      </c>
      <c r="BV98">
        <v>0</v>
      </c>
      <c r="BW98">
        <v>1</v>
      </c>
      <c r="BX98">
        <v>0</v>
      </c>
      <c r="BY98">
        <v>0</v>
      </c>
      <c r="BZ98">
        <v>0</v>
      </c>
      <c r="CA98">
        <v>0</v>
      </c>
      <c r="CB98">
        <v>0</v>
      </c>
      <c r="CC98">
        <v>0</v>
      </c>
      <c r="CD98">
        <v>0</v>
      </c>
      <c r="CE98">
        <v>0</v>
      </c>
      <c r="CF98">
        <v>0</v>
      </c>
      <c r="CG98">
        <v>0</v>
      </c>
      <c r="CH98">
        <v>2</v>
      </c>
      <c r="CI98">
        <v>0</v>
      </c>
      <c r="CJ98">
        <v>0</v>
      </c>
      <c r="CK98">
        <v>0</v>
      </c>
      <c r="CL98">
        <v>0</v>
      </c>
      <c r="CM98">
        <v>0</v>
      </c>
    </row>
    <row r="99" spans="1:91" x14ac:dyDescent="0.15">
      <c r="A99" t="s">
        <v>2011</v>
      </c>
      <c r="B99">
        <v>3000</v>
      </c>
      <c r="C99">
        <v>75</v>
      </c>
      <c r="D99">
        <v>1300</v>
      </c>
      <c r="E99" s="409">
        <v>44.2</v>
      </c>
      <c r="F99" s="409">
        <v>1.1000000000000001</v>
      </c>
      <c r="G99" s="409">
        <v>31.8</v>
      </c>
      <c r="H99" s="409">
        <v>0.8</v>
      </c>
      <c r="I99" s="409">
        <v>1.9692375679178305E-2</v>
      </c>
      <c r="J99" s="409">
        <v>0.6</v>
      </c>
      <c r="K99">
        <v>0</v>
      </c>
      <c r="L99">
        <v>0</v>
      </c>
      <c r="M99">
        <v>0</v>
      </c>
      <c r="N99">
        <v>0</v>
      </c>
      <c r="O99">
        <v>0</v>
      </c>
      <c r="P99">
        <v>0</v>
      </c>
      <c r="Q99">
        <v>0</v>
      </c>
      <c r="R99">
        <v>0</v>
      </c>
      <c r="S99">
        <v>13</v>
      </c>
      <c r="T99">
        <v>23</v>
      </c>
      <c r="U99">
        <v>11</v>
      </c>
      <c r="V99">
        <v>9</v>
      </c>
      <c r="W99">
        <v>0</v>
      </c>
      <c r="X99">
        <v>0</v>
      </c>
      <c r="Y99">
        <v>0</v>
      </c>
      <c r="Z99">
        <v>0</v>
      </c>
      <c r="AA99" t="s">
        <v>2333</v>
      </c>
      <c r="AB99">
        <v>0</v>
      </c>
      <c r="AC99">
        <v>0</v>
      </c>
      <c r="AD99">
        <v>0</v>
      </c>
      <c r="AE99">
        <v>0</v>
      </c>
      <c r="AF99">
        <v>0</v>
      </c>
      <c r="AG99">
        <v>0</v>
      </c>
      <c r="AH99">
        <v>0</v>
      </c>
      <c r="AI99">
        <v>0</v>
      </c>
      <c r="AJ99">
        <v>5</v>
      </c>
      <c r="AK99">
        <v>2</v>
      </c>
      <c r="AL99">
        <v>0</v>
      </c>
      <c r="AM99">
        <v>5</v>
      </c>
      <c r="AN99">
        <v>0</v>
      </c>
      <c r="AO99">
        <v>0</v>
      </c>
      <c r="AP99">
        <v>0</v>
      </c>
      <c r="AQ99">
        <v>0</v>
      </c>
      <c r="AR99">
        <v>0</v>
      </c>
      <c r="AS99">
        <v>0</v>
      </c>
      <c r="AT99">
        <v>0</v>
      </c>
      <c r="AU99">
        <v>0</v>
      </c>
      <c r="AV99">
        <v>0</v>
      </c>
      <c r="AW99">
        <v>0</v>
      </c>
      <c r="AX99">
        <v>0</v>
      </c>
      <c r="AY99">
        <v>0</v>
      </c>
      <c r="AZ99">
        <v>0</v>
      </c>
      <c r="BA99">
        <v>0</v>
      </c>
      <c r="BB99">
        <v>4</v>
      </c>
      <c r="BC99">
        <v>1</v>
      </c>
      <c r="BD99">
        <v>0</v>
      </c>
      <c r="BE99">
        <v>0</v>
      </c>
      <c r="BF99">
        <v>0</v>
      </c>
      <c r="BG99">
        <v>0</v>
      </c>
      <c r="BH99">
        <v>0</v>
      </c>
      <c r="BI99">
        <v>0</v>
      </c>
      <c r="BJ99">
        <v>0</v>
      </c>
      <c r="BK99">
        <v>0</v>
      </c>
      <c r="BL99">
        <v>0</v>
      </c>
      <c r="BM99">
        <v>0</v>
      </c>
      <c r="BN99">
        <v>0</v>
      </c>
      <c r="BO99">
        <v>0</v>
      </c>
      <c r="BP99">
        <v>2</v>
      </c>
      <c r="BQ99">
        <v>1</v>
      </c>
      <c r="BR99">
        <v>0</v>
      </c>
      <c r="BS99">
        <v>4</v>
      </c>
      <c r="BT99">
        <v>0</v>
      </c>
      <c r="BU99">
        <v>0</v>
      </c>
      <c r="BV99">
        <v>0</v>
      </c>
      <c r="BW99">
        <v>0</v>
      </c>
      <c r="BX99">
        <v>0</v>
      </c>
      <c r="BY99">
        <v>0</v>
      </c>
      <c r="BZ99">
        <v>0</v>
      </c>
      <c r="CA99">
        <v>0</v>
      </c>
      <c r="CB99">
        <v>0</v>
      </c>
      <c r="CC99">
        <v>0</v>
      </c>
      <c r="CD99">
        <v>0</v>
      </c>
      <c r="CE99">
        <v>0</v>
      </c>
      <c r="CF99">
        <v>0</v>
      </c>
      <c r="CG99">
        <v>0</v>
      </c>
      <c r="CH99">
        <v>3</v>
      </c>
      <c r="CI99">
        <v>0</v>
      </c>
      <c r="CJ99">
        <v>0</v>
      </c>
      <c r="CK99">
        <v>0</v>
      </c>
      <c r="CL99">
        <v>0</v>
      </c>
      <c r="CM99">
        <v>0</v>
      </c>
    </row>
    <row r="100" spans="1:91" x14ac:dyDescent="0.15">
      <c r="A100" t="s">
        <v>2063</v>
      </c>
      <c r="B100">
        <v>278.39999999999998</v>
      </c>
      <c r="C100">
        <v>5.75</v>
      </c>
      <c r="D100">
        <v>428.7</v>
      </c>
      <c r="E100" s="409">
        <v>8.6</v>
      </c>
      <c r="F100" s="409">
        <v>0.2</v>
      </c>
      <c r="G100" s="409">
        <v>13.7</v>
      </c>
      <c r="H100" s="409">
        <v>0.3</v>
      </c>
      <c r="I100" s="409">
        <v>6.3387069013785885E-3</v>
      </c>
      <c r="J100" s="409">
        <v>0.5</v>
      </c>
      <c r="K100">
        <v>0</v>
      </c>
      <c r="L100">
        <v>6</v>
      </c>
      <c r="M100">
        <v>0</v>
      </c>
      <c r="N100">
        <v>0</v>
      </c>
      <c r="O100">
        <v>5</v>
      </c>
      <c r="P100">
        <v>0</v>
      </c>
      <c r="Q100">
        <v>0</v>
      </c>
      <c r="R100">
        <v>0</v>
      </c>
      <c r="S100">
        <v>6</v>
      </c>
      <c r="T100">
        <v>15</v>
      </c>
      <c r="U100">
        <v>2</v>
      </c>
      <c r="V100">
        <v>0</v>
      </c>
      <c r="W100">
        <v>0</v>
      </c>
      <c r="X100">
        <v>0</v>
      </c>
      <c r="Y100">
        <v>0</v>
      </c>
      <c r="Z100">
        <v>0</v>
      </c>
      <c r="AA100" t="s">
        <v>2333</v>
      </c>
      <c r="AB100">
        <v>0</v>
      </c>
      <c r="AC100">
        <v>0</v>
      </c>
      <c r="AD100">
        <v>0</v>
      </c>
      <c r="AE100">
        <v>0</v>
      </c>
      <c r="AF100">
        <v>0</v>
      </c>
      <c r="AG100">
        <v>0</v>
      </c>
      <c r="AH100">
        <v>0</v>
      </c>
      <c r="AI100">
        <v>0</v>
      </c>
      <c r="AJ100">
        <v>3</v>
      </c>
      <c r="AK100">
        <v>1</v>
      </c>
      <c r="AL100">
        <v>0</v>
      </c>
      <c r="AM100">
        <v>0</v>
      </c>
      <c r="AN100">
        <v>0</v>
      </c>
      <c r="AO100">
        <v>0</v>
      </c>
      <c r="AP100">
        <v>0</v>
      </c>
      <c r="AQ100">
        <v>0</v>
      </c>
      <c r="AR100">
        <v>0</v>
      </c>
      <c r="AS100">
        <v>0</v>
      </c>
      <c r="AT100">
        <v>0</v>
      </c>
      <c r="AU100">
        <v>0</v>
      </c>
      <c r="AV100">
        <v>0</v>
      </c>
      <c r="AW100">
        <v>0</v>
      </c>
      <c r="AX100">
        <v>0</v>
      </c>
      <c r="AY100">
        <v>0</v>
      </c>
      <c r="AZ100">
        <v>0</v>
      </c>
      <c r="BA100">
        <v>0</v>
      </c>
      <c r="BB100">
        <v>2</v>
      </c>
      <c r="BC100">
        <v>0</v>
      </c>
      <c r="BD100">
        <v>0</v>
      </c>
      <c r="BE100">
        <v>0</v>
      </c>
      <c r="BF100">
        <v>0</v>
      </c>
      <c r="BG100">
        <v>0</v>
      </c>
      <c r="BH100">
        <v>0</v>
      </c>
      <c r="BI100">
        <v>2</v>
      </c>
      <c r="BJ100">
        <v>0</v>
      </c>
      <c r="BK100">
        <v>0</v>
      </c>
      <c r="BL100">
        <v>0</v>
      </c>
      <c r="BM100">
        <v>0</v>
      </c>
      <c r="BN100">
        <v>0</v>
      </c>
      <c r="BO100">
        <v>0</v>
      </c>
      <c r="BP100">
        <v>1</v>
      </c>
      <c r="BQ100">
        <v>0</v>
      </c>
      <c r="BR100">
        <v>0</v>
      </c>
      <c r="BS100">
        <v>0</v>
      </c>
      <c r="BT100">
        <v>0</v>
      </c>
      <c r="BU100">
        <v>0</v>
      </c>
      <c r="BV100">
        <v>0</v>
      </c>
      <c r="BW100">
        <v>0</v>
      </c>
      <c r="BX100">
        <v>0</v>
      </c>
      <c r="BY100">
        <v>0</v>
      </c>
      <c r="BZ100">
        <v>0</v>
      </c>
      <c r="CA100">
        <v>0</v>
      </c>
      <c r="CB100">
        <v>0</v>
      </c>
      <c r="CC100">
        <v>0</v>
      </c>
      <c r="CD100">
        <v>0</v>
      </c>
      <c r="CE100">
        <v>0</v>
      </c>
      <c r="CF100">
        <v>0</v>
      </c>
      <c r="CG100">
        <v>0</v>
      </c>
      <c r="CH100">
        <v>1</v>
      </c>
      <c r="CI100">
        <v>0</v>
      </c>
      <c r="CJ100">
        <v>0</v>
      </c>
      <c r="CK100">
        <v>0</v>
      </c>
      <c r="CL100">
        <v>0</v>
      </c>
      <c r="CM100">
        <v>0</v>
      </c>
    </row>
    <row r="101" spans="1:91" x14ac:dyDescent="0.15">
      <c r="A101" t="s">
        <v>1797</v>
      </c>
      <c r="B101">
        <v>7988</v>
      </c>
      <c r="C101">
        <v>268.7</v>
      </c>
      <c r="D101">
        <v>2113.9</v>
      </c>
      <c r="E101" s="409">
        <v>106.1</v>
      </c>
      <c r="F101" s="409">
        <v>3.4</v>
      </c>
      <c r="G101" s="409">
        <v>36.9</v>
      </c>
      <c r="H101" s="409">
        <v>2.5</v>
      </c>
      <c r="I101" s="409">
        <v>0.1</v>
      </c>
      <c r="J101" s="409">
        <v>0.9</v>
      </c>
      <c r="K101">
        <v>0</v>
      </c>
      <c r="L101">
        <v>2</v>
      </c>
      <c r="M101">
        <v>0</v>
      </c>
      <c r="N101">
        <v>0</v>
      </c>
      <c r="O101">
        <v>1</v>
      </c>
      <c r="P101">
        <v>0</v>
      </c>
      <c r="Q101">
        <v>1</v>
      </c>
      <c r="R101">
        <v>6</v>
      </c>
      <c r="S101">
        <v>6</v>
      </c>
      <c r="T101">
        <v>19</v>
      </c>
      <c r="U101">
        <v>16</v>
      </c>
      <c r="V101">
        <v>14</v>
      </c>
      <c r="W101">
        <v>0</v>
      </c>
      <c r="X101">
        <v>0</v>
      </c>
      <c r="Y101">
        <v>0</v>
      </c>
      <c r="Z101">
        <v>4</v>
      </c>
      <c r="AA101" t="s">
        <v>2333</v>
      </c>
      <c r="AB101">
        <v>0</v>
      </c>
      <c r="AC101">
        <v>0</v>
      </c>
      <c r="AD101">
        <v>0</v>
      </c>
      <c r="AE101">
        <v>0</v>
      </c>
      <c r="AF101">
        <v>0</v>
      </c>
      <c r="AG101">
        <v>0</v>
      </c>
      <c r="AH101">
        <v>0</v>
      </c>
      <c r="AI101">
        <v>1</v>
      </c>
      <c r="AJ101">
        <v>0</v>
      </c>
      <c r="AK101">
        <v>0</v>
      </c>
      <c r="AL101">
        <v>1</v>
      </c>
      <c r="AM101">
        <v>2</v>
      </c>
      <c r="AN101">
        <v>0</v>
      </c>
      <c r="AO101">
        <v>0</v>
      </c>
      <c r="AP101">
        <v>0</v>
      </c>
      <c r="AQ101">
        <v>0</v>
      </c>
      <c r="AR101">
        <v>0</v>
      </c>
      <c r="AS101">
        <v>0</v>
      </c>
      <c r="AT101">
        <v>0</v>
      </c>
      <c r="AU101">
        <v>0</v>
      </c>
      <c r="AV101">
        <v>0</v>
      </c>
      <c r="AW101">
        <v>0</v>
      </c>
      <c r="AX101">
        <v>0</v>
      </c>
      <c r="AY101">
        <v>0</v>
      </c>
      <c r="AZ101">
        <v>0</v>
      </c>
      <c r="BA101">
        <v>0</v>
      </c>
      <c r="BB101">
        <v>8</v>
      </c>
      <c r="BC101">
        <v>0</v>
      </c>
      <c r="BD101">
        <v>0</v>
      </c>
      <c r="BE101">
        <v>0</v>
      </c>
      <c r="BF101">
        <v>0</v>
      </c>
      <c r="BG101">
        <v>0</v>
      </c>
      <c r="BH101">
        <v>0</v>
      </c>
      <c r="BI101">
        <v>0</v>
      </c>
      <c r="BJ101">
        <v>0</v>
      </c>
      <c r="BK101">
        <v>0</v>
      </c>
      <c r="BL101">
        <v>0</v>
      </c>
      <c r="BM101">
        <v>0</v>
      </c>
      <c r="BN101">
        <v>0</v>
      </c>
      <c r="BO101">
        <v>1</v>
      </c>
      <c r="BP101">
        <v>1</v>
      </c>
      <c r="BQ101">
        <v>0</v>
      </c>
      <c r="BR101">
        <v>0</v>
      </c>
      <c r="BS101">
        <v>1</v>
      </c>
      <c r="BT101">
        <v>0</v>
      </c>
      <c r="BU101">
        <v>0</v>
      </c>
      <c r="BV101">
        <v>0</v>
      </c>
      <c r="BW101">
        <v>0</v>
      </c>
      <c r="BX101">
        <v>0</v>
      </c>
      <c r="BY101">
        <v>0</v>
      </c>
      <c r="BZ101">
        <v>0</v>
      </c>
      <c r="CA101">
        <v>0</v>
      </c>
      <c r="CB101">
        <v>0</v>
      </c>
      <c r="CC101">
        <v>0</v>
      </c>
      <c r="CD101">
        <v>0</v>
      </c>
      <c r="CE101">
        <v>0</v>
      </c>
      <c r="CF101">
        <v>0</v>
      </c>
      <c r="CG101">
        <v>0</v>
      </c>
      <c r="CH101">
        <v>3</v>
      </c>
      <c r="CI101">
        <v>0</v>
      </c>
      <c r="CJ101">
        <v>0</v>
      </c>
      <c r="CK101">
        <v>0</v>
      </c>
      <c r="CL101">
        <v>0</v>
      </c>
      <c r="CM101">
        <v>0</v>
      </c>
    </row>
    <row r="102" spans="1:91" x14ac:dyDescent="0.15">
      <c r="A102" t="s">
        <v>1973</v>
      </c>
      <c r="B102">
        <v>10000</v>
      </c>
      <c r="C102">
        <v>350</v>
      </c>
      <c r="D102">
        <v>3000</v>
      </c>
      <c r="E102" s="409">
        <v>107</v>
      </c>
      <c r="F102" s="409">
        <v>3.2</v>
      </c>
      <c r="G102" s="409">
        <v>45.6</v>
      </c>
      <c r="H102" s="409">
        <v>1.9</v>
      </c>
      <c r="I102" s="409">
        <v>0.1</v>
      </c>
      <c r="J102" s="409">
        <v>0.8</v>
      </c>
      <c r="K102">
        <v>0</v>
      </c>
      <c r="L102">
        <v>0</v>
      </c>
      <c r="M102">
        <v>0</v>
      </c>
      <c r="N102">
        <v>0</v>
      </c>
      <c r="O102">
        <v>0</v>
      </c>
      <c r="P102">
        <v>0</v>
      </c>
      <c r="Q102">
        <v>0</v>
      </c>
      <c r="R102">
        <v>6</v>
      </c>
      <c r="S102">
        <v>10</v>
      </c>
      <c r="T102">
        <v>27</v>
      </c>
      <c r="U102">
        <v>17</v>
      </c>
      <c r="V102">
        <v>22</v>
      </c>
      <c r="W102">
        <v>0</v>
      </c>
      <c r="X102">
        <v>0</v>
      </c>
      <c r="Y102">
        <v>0</v>
      </c>
      <c r="Z102">
        <v>3</v>
      </c>
      <c r="AA102" t="s">
        <v>2333</v>
      </c>
      <c r="AB102">
        <v>0</v>
      </c>
      <c r="AC102">
        <v>0</v>
      </c>
      <c r="AD102">
        <v>0</v>
      </c>
      <c r="AE102">
        <v>0</v>
      </c>
      <c r="AF102">
        <v>0</v>
      </c>
      <c r="AG102">
        <v>0</v>
      </c>
      <c r="AH102">
        <v>0</v>
      </c>
      <c r="AI102">
        <v>1</v>
      </c>
      <c r="AJ102">
        <v>1</v>
      </c>
      <c r="AK102">
        <v>1</v>
      </c>
      <c r="AL102">
        <v>0</v>
      </c>
      <c r="AM102">
        <v>7</v>
      </c>
      <c r="AN102">
        <v>0</v>
      </c>
      <c r="AO102">
        <v>0</v>
      </c>
      <c r="AP102">
        <v>0</v>
      </c>
      <c r="AQ102">
        <v>0</v>
      </c>
      <c r="AR102">
        <v>0</v>
      </c>
      <c r="AS102">
        <v>0</v>
      </c>
      <c r="AT102">
        <v>0</v>
      </c>
      <c r="AU102">
        <v>0</v>
      </c>
      <c r="AV102">
        <v>0</v>
      </c>
      <c r="AW102">
        <v>0</v>
      </c>
      <c r="AX102">
        <v>0</v>
      </c>
      <c r="AY102">
        <v>1</v>
      </c>
      <c r="AZ102">
        <v>0</v>
      </c>
      <c r="BA102">
        <v>1</v>
      </c>
      <c r="BB102">
        <v>8</v>
      </c>
      <c r="BC102">
        <v>3</v>
      </c>
      <c r="BD102">
        <v>0</v>
      </c>
      <c r="BE102">
        <v>0</v>
      </c>
      <c r="BF102">
        <v>0</v>
      </c>
      <c r="BG102">
        <v>0</v>
      </c>
      <c r="BH102">
        <v>0</v>
      </c>
      <c r="BI102">
        <v>0</v>
      </c>
      <c r="BJ102">
        <v>0</v>
      </c>
      <c r="BK102">
        <v>0</v>
      </c>
      <c r="BL102">
        <v>0</v>
      </c>
      <c r="BM102">
        <v>0</v>
      </c>
      <c r="BN102">
        <v>0</v>
      </c>
      <c r="BO102">
        <v>1</v>
      </c>
      <c r="BP102">
        <v>3</v>
      </c>
      <c r="BQ102">
        <v>1</v>
      </c>
      <c r="BR102">
        <v>0</v>
      </c>
      <c r="BS102">
        <v>6</v>
      </c>
      <c r="BT102">
        <v>0</v>
      </c>
      <c r="BU102">
        <v>0</v>
      </c>
      <c r="BV102">
        <v>0</v>
      </c>
      <c r="BW102">
        <v>1</v>
      </c>
      <c r="BX102">
        <v>0</v>
      </c>
      <c r="BY102">
        <v>0</v>
      </c>
      <c r="BZ102">
        <v>0</v>
      </c>
      <c r="CA102">
        <v>0</v>
      </c>
      <c r="CB102">
        <v>0</v>
      </c>
      <c r="CC102">
        <v>0</v>
      </c>
      <c r="CD102">
        <v>0</v>
      </c>
      <c r="CE102">
        <v>0</v>
      </c>
      <c r="CF102">
        <v>1</v>
      </c>
      <c r="CG102">
        <v>0</v>
      </c>
      <c r="CH102">
        <v>0</v>
      </c>
      <c r="CI102">
        <v>0</v>
      </c>
      <c r="CJ102">
        <v>0</v>
      </c>
      <c r="CK102">
        <v>0</v>
      </c>
      <c r="CL102">
        <v>0</v>
      </c>
      <c r="CM102">
        <v>0</v>
      </c>
    </row>
    <row r="103" spans="1:91" x14ac:dyDescent="0.15">
      <c r="A103" t="s">
        <v>1885</v>
      </c>
      <c r="B103">
        <v>4000</v>
      </c>
      <c r="C103">
        <v>100</v>
      </c>
      <c r="D103">
        <v>1100</v>
      </c>
      <c r="E103" s="409">
        <v>72.400000000000006</v>
      </c>
      <c r="F103" s="409">
        <v>2.9</v>
      </c>
      <c r="G103" s="409">
        <v>103.9</v>
      </c>
      <c r="H103" s="409">
        <v>1.5</v>
      </c>
      <c r="I103" s="409">
        <v>0.1</v>
      </c>
      <c r="J103" s="409">
        <v>2.2000000000000002</v>
      </c>
      <c r="K103">
        <v>0</v>
      </c>
      <c r="L103">
        <v>1</v>
      </c>
      <c r="M103">
        <v>0</v>
      </c>
      <c r="N103">
        <v>0</v>
      </c>
      <c r="O103">
        <v>0</v>
      </c>
      <c r="P103">
        <v>0</v>
      </c>
      <c r="Q103">
        <v>0</v>
      </c>
      <c r="R103">
        <v>2</v>
      </c>
      <c r="S103">
        <v>11</v>
      </c>
      <c r="T103">
        <v>22</v>
      </c>
      <c r="U103">
        <v>6</v>
      </c>
      <c r="V103">
        <v>7</v>
      </c>
      <c r="W103">
        <v>0</v>
      </c>
      <c r="X103">
        <v>0</v>
      </c>
      <c r="Y103">
        <v>0</v>
      </c>
      <c r="Z103">
        <v>0</v>
      </c>
      <c r="AA103" t="s">
        <v>2333</v>
      </c>
      <c r="AB103">
        <v>0</v>
      </c>
      <c r="AC103">
        <v>0</v>
      </c>
      <c r="AD103">
        <v>0</v>
      </c>
      <c r="AE103">
        <v>0</v>
      </c>
      <c r="AF103">
        <v>0</v>
      </c>
      <c r="AG103">
        <v>0</v>
      </c>
      <c r="AH103">
        <v>0</v>
      </c>
      <c r="AI103">
        <v>0</v>
      </c>
      <c r="AJ103">
        <v>1</v>
      </c>
      <c r="AK103">
        <v>1</v>
      </c>
      <c r="AL103">
        <v>0</v>
      </c>
      <c r="AM103">
        <v>1</v>
      </c>
      <c r="AN103">
        <v>0</v>
      </c>
      <c r="AO103">
        <v>0</v>
      </c>
      <c r="AP103">
        <v>0</v>
      </c>
      <c r="AQ103">
        <v>0</v>
      </c>
      <c r="AR103">
        <v>0</v>
      </c>
      <c r="AS103">
        <v>0</v>
      </c>
      <c r="AT103">
        <v>0</v>
      </c>
      <c r="AU103">
        <v>0</v>
      </c>
      <c r="AV103">
        <v>0</v>
      </c>
      <c r="AW103">
        <v>0</v>
      </c>
      <c r="AX103">
        <v>0</v>
      </c>
      <c r="AY103">
        <v>0</v>
      </c>
      <c r="AZ103">
        <v>0</v>
      </c>
      <c r="BA103">
        <v>1</v>
      </c>
      <c r="BB103">
        <v>4</v>
      </c>
      <c r="BC103">
        <v>0</v>
      </c>
      <c r="BD103">
        <v>0</v>
      </c>
      <c r="BE103">
        <v>0</v>
      </c>
      <c r="BF103">
        <v>0</v>
      </c>
      <c r="BG103">
        <v>0</v>
      </c>
      <c r="BH103">
        <v>0</v>
      </c>
      <c r="BI103">
        <v>0</v>
      </c>
      <c r="BJ103">
        <v>0</v>
      </c>
      <c r="BK103">
        <v>0</v>
      </c>
      <c r="BL103">
        <v>0</v>
      </c>
      <c r="BM103">
        <v>0</v>
      </c>
      <c r="BN103">
        <v>0</v>
      </c>
      <c r="BO103">
        <v>0</v>
      </c>
      <c r="BP103">
        <v>1</v>
      </c>
      <c r="BQ103">
        <v>2</v>
      </c>
      <c r="BR103">
        <v>0</v>
      </c>
      <c r="BS103">
        <v>0</v>
      </c>
      <c r="BT103">
        <v>0</v>
      </c>
      <c r="BU103">
        <v>0</v>
      </c>
      <c r="BV103">
        <v>0</v>
      </c>
      <c r="BW103">
        <v>0</v>
      </c>
      <c r="BX103">
        <v>0</v>
      </c>
      <c r="BY103">
        <v>0</v>
      </c>
      <c r="BZ103">
        <v>0</v>
      </c>
      <c r="CA103">
        <v>0</v>
      </c>
      <c r="CB103">
        <v>0</v>
      </c>
      <c r="CC103">
        <v>0</v>
      </c>
      <c r="CD103">
        <v>0</v>
      </c>
      <c r="CE103">
        <v>0</v>
      </c>
      <c r="CF103">
        <v>0</v>
      </c>
      <c r="CG103">
        <v>1</v>
      </c>
      <c r="CH103">
        <v>2</v>
      </c>
      <c r="CI103">
        <v>0</v>
      </c>
      <c r="CJ103">
        <v>0</v>
      </c>
      <c r="CK103">
        <v>0</v>
      </c>
      <c r="CL103">
        <v>0</v>
      </c>
      <c r="CM103">
        <v>0</v>
      </c>
    </row>
    <row r="104" spans="1:91" x14ac:dyDescent="0.15">
      <c r="A104" t="s">
        <v>1856</v>
      </c>
      <c r="B104">
        <v>800</v>
      </c>
      <c r="C104">
        <v>15</v>
      </c>
      <c r="D104">
        <v>1000</v>
      </c>
      <c r="E104" s="409">
        <v>11</v>
      </c>
      <c r="F104" s="409">
        <v>0.2</v>
      </c>
      <c r="G104" s="409">
        <v>15.8</v>
      </c>
      <c r="H104" s="409">
        <v>0.3</v>
      </c>
      <c r="I104" s="409">
        <v>6.7042723205056253E-3</v>
      </c>
      <c r="J104" s="409">
        <v>0.4</v>
      </c>
      <c r="K104">
        <v>0</v>
      </c>
      <c r="L104">
        <v>0</v>
      </c>
      <c r="M104">
        <v>0</v>
      </c>
      <c r="N104">
        <v>0</v>
      </c>
      <c r="O104">
        <v>0</v>
      </c>
      <c r="P104">
        <v>0</v>
      </c>
      <c r="Q104">
        <v>0</v>
      </c>
      <c r="R104">
        <v>0</v>
      </c>
      <c r="S104">
        <v>0</v>
      </c>
      <c r="T104">
        <v>60</v>
      </c>
      <c r="U104">
        <v>7</v>
      </c>
      <c r="V104">
        <v>0</v>
      </c>
      <c r="W104">
        <v>0</v>
      </c>
      <c r="X104">
        <v>0</v>
      </c>
      <c r="Y104">
        <v>0</v>
      </c>
      <c r="Z104">
        <v>0</v>
      </c>
      <c r="AA104" t="s">
        <v>2333</v>
      </c>
      <c r="AB104">
        <v>0</v>
      </c>
      <c r="AC104">
        <v>0</v>
      </c>
      <c r="AD104">
        <v>0</v>
      </c>
      <c r="AE104">
        <v>0</v>
      </c>
      <c r="AF104">
        <v>0</v>
      </c>
      <c r="AG104">
        <v>0</v>
      </c>
      <c r="AH104">
        <v>0</v>
      </c>
      <c r="AI104">
        <v>0</v>
      </c>
      <c r="AJ104">
        <v>0</v>
      </c>
      <c r="AK104">
        <v>3</v>
      </c>
      <c r="AL104">
        <v>0</v>
      </c>
      <c r="AM104">
        <v>0</v>
      </c>
      <c r="AN104">
        <v>0</v>
      </c>
      <c r="AO104">
        <v>0</v>
      </c>
      <c r="AP104">
        <v>0</v>
      </c>
      <c r="AQ104">
        <v>0</v>
      </c>
      <c r="AR104">
        <v>0</v>
      </c>
      <c r="AS104">
        <v>0</v>
      </c>
      <c r="AT104">
        <v>0</v>
      </c>
      <c r="AU104">
        <v>0</v>
      </c>
      <c r="AV104">
        <v>0</v>
      </c>
      <c r="AW104">
        <v>0</v>
      </c>
      <c r="AX104">
        <v>0</v>
      </c>
      <c r="AY104">
        <v>0</v>
      </c>
      <c r="AZ104">
        <v>0</v>
      </c>
      <c r="BA104">
        <v>0</v>
      </c>
      <c r="BB104">
        <v>3</v>
      </c>
      <c r="BC104">
        <v>0</v>
      </c>
      <c r="BD104">
        <v>0</v>
      </c>
      <c r="BE104">
        <v>0</v>
      </c>
      <c r="BF104">
        <v>0</v>
      </c>
      <c r="BG104">
        <v>0</v>
      </c>
      <c r="BH104">
        <v>0</v>
      </c>
      <c r="BI104">
        <v>0</v>
      </c>
      <c r="BJ104">
        <v>0</v>
      </c>
      <c r="BK104">
        <v>0</v>
      </c>
      <c r="BL104">
        <v>0</v>
      </c>
      <c r="BM104">
        <v>0</v>
      </c>
      <c r="BN104">
        <v>0</v>
      </c>
      <c r="BO104">
        <v>0</v>
      </c>
      <c r="BP104">
        <v>0</v>
      </c>
      <c r="BQ104">
        <v>4</v>
      </c>
      <c r="BR104">
        <v>0</v>
      </c>
      <c r="BS104">
        <v>0</v>
      </c>
      <c r="BT104">
        <v>0</v>
      </c>
      <c r="BU104">
        <v>0</v>
      </c>
      <c r="BV104">
        <v>0</v>
      </c>
      <c r="BW104">
        <v>0</v>
      </c>
      <c r="BX104">
        <v>0</v>
      </c>
      <c r="BY104">
        <v>0</v>
      </c>
      <c r="BZ104">
        <v>0</v>
      </c>
      <c r="CA104">
        <v>0</v>
      </c>
      <c r="CB104">
        <v>0</v>
      </c>
      <c r="CC104">
        <v>0</v>
      </c>
      <c r="CD104">
        <v>0</v>
      </c>
      <c r="CE104">
        <v>0</v>
      </c>
      <c r="CF104">
        <v>0</v>
      </c>
      <c r="CG104">
        <v>0</v>
      </c>
      <c r="CH104">
        <v>9</v>
      </c>
      <c r="CI104">
        <v>0</v>
      </c>
      <c r="CJ104">
        <v>0</v>
      </c>
      <c r="CK104">
        <v>0</v>
      </c>
      <c r="CL104">
        <v>0</v>
      </c>
      <c r="CM104">
        <v>0</v>
      </c>
    </row>
    <row r="105" spans="1:91" x14ac:dyDescent="0.15">
      <c r="A105" t="s">
        <v>2158</v>
      </c>
      <c r="B105">
        <v>1100</v>
      </c>
      <c r="C105">
        <v>26</v>
      </c>
      <c r="D105">
        <v>1300</v>
      </c>
      <c r="E105" s="409">
        <v>21.5</v>
      </c>
      <c r="F105" s="409">
        <v>0.6</v>
      </c>
      <c r="G105" s="409">
        <v>29.6</v>
      </c>
      <c r="H105" s="409">
        <v>0.4</v>
      </c>
      <c r="I105" s="409">
        <v>1.1354926224180882E-2</v>
      </c>
      <c r="J105" s="409">
        <v>0.6</v>
      </c>
      <c r="K105">
        <v>0</v>
      </c>
      <c r="L105">
        <v>0</v>
      </c>
      <c r="M105">
        <v>0</v>
      </c>
      <c r="N105">
        <v>0</v>
      </c>
      <c r="O105">
        <v>0</v>
      </c>
      <c r="P105">
        <v>0</v>
      </c>
      <c r="Q105">
        <v>0</v>
      </c>
      <c r="R105">
        <v>0</v>
      </c>
      <c r="S105">
        <v>3</v>
      </c>
      <c r="T105">
        <v>28</v>
      </c>
      <c r="U105">
        <v>7</v>
      </c>
      <c r="V105">
        <v>0</v>
      </c>
      <c r="W105">
        <v>0</v>
      </c>
      <c r="X105">
        <v>0</v>
      </c>
      <c r="Y105">
        <v>0</v>
      </c>
      <c r="Z105">
        <v>0</v>
      </c>
      <c r="AA105" t="s">
        <v>2333</v>
      </c>
      <c r="AB105">
        <v>0</v>
      </c>
      <c r="AC105">
        <v>0</v>
      </c>
      <c r="AD105">
        <v>0</v>
      </c>
      <c r="AE105">
        <v>0</v>
      </c>
      <c r="AF105">
        <v>0</v>
      </c>
      <c r="AG105">
        <v>0</v>
      </c>
      <c r="AH105">
        <v>0</v>
      </c>
      <c r="AI105">
        <v>0</v>
      </c>
      <c r="AJ105">
        <v>0</v>
      </c>
      <c r="AK105">
        <v>1</v>
      </c>
      <c r="AL105">
        <v>0</v>
      </c>
      <c r="AM105">
        <v>0</v>
      </c>
      <c r="AN105">
        <v>0</v>
      </c>
      <c r="AO105">
        <v>0</v>
      </c>
      <c r="AP105">
        <v>0</v>
      </c>
      <c r="AQ105">
        <v>0</v>
      </c>
      <c r="AR105">
        <v>0</v>
      </c>
      <c r="AS105">
        <v>0</v>
      </c>
      <c r="AT105">
        <v>0</v>
      </c>
      <c r="AU105">
        <v>0</v>
      </c>
      <c r="AV105">
        <v>0</v>
      </c>
      <c r="AW105">
        <v>0</v>
      </c>
      <c r="AX105">
        <v>0</v>
      </c>
      <c r="AY105">
        <v>0</v>
      </c>
      <c r="AZ105">
        <v>0</v>
      </c>
      <c r="BA105">
        <v>0</v>
      </c>
      <c r="BB105">
        <v>3</v>
      </c>
      <c r="BC105">
        <v>0</v>
      </c>
      <c r="BD105">
        <v>0</v>
      </c>
      <c r="BE105">
        <v>0</v>
      </c>
      <c r="BF105">
        <v>0</v>
      </c>
      <c r="BG105">
        <v>0</v>
      </c>
      <c r="BH105">
        <v>0</v>
      </c>
      <c r="BI105">
        <v>0</v>
      </c>
      <c r="BJ105">
        <v>0</v>
      </c>
      <c r="BK105">
        <v>0</v>
      </c>
      <c r="BL105">
        <v>0</v>
      </c>
      <c r="BM105">
        <v>0</v>
      </c>
      <c r="BN105">
        <v>0</v>
      </c>
      <c r="BO105">
        <v>0</v>
      </c>
      <c r="BP105">
        <v>1</v>
      </c>
      <c r="BQ105">
        <v>2</v>
      </c>
      <c r="BR105">
        <v>0</v>
      </c>
      <c r="BS105">
        <v>0</v>
      </c>
      <c r="BT105">
        <v>0</v>
      </c>
      <c r="BU105">
        <v>0</v>
      </c>
      <c r="BV105">
        <v>0</v>
      </c>
      <c r="BW105">
        <v>0</v>
      </c>
      <c r="BX105">
        <v>0</v>
      </c>
      <c r="BY105">
        <v>0</v>
      </c>
      <c r="BZ105">
        <v>0</v>
      </c>
      <c r="CA105">
        <v>0</v>
      </c>
      <c r="CB105">
        <v>0</v>
      </c>
      <c r="CC105">
        <v>0</v>
      </c>
      <c r="CD105">
        <v>0</v>
      </c>
      <c r="CE105">
        <v>0</v>
      </c>
      <c r="CF105">
        <v>0</v>
      </c>
      <c r="CG105">
        <v>0</v>
      </c>
      <c r="CH105">
        <v>3</v>
      </c>
      <c r="CI105">
        <v>0</v>
      </c>
      <c r="CJ105">
        <v>0</v>
      </c>
      <c r="CK105">
        <v>0</v>
      </c>
      <c r="CL105">
        <v>0</v>
      </c>
      <c r="CM105">
        <v>0</v>
      </c>
    </row>
    <row r="106" spans="1:91" x14ac:dyDescent="0.15">
      <c r="A106" t="s">
        <v>2048</v>
      </c>
      <c r="B106">
        <v>1900</v>
      </c>
      <c r="C106">
        <v>50</v>
      </c>
      <c r="D106">
        <v>3000</v>
      </c>
      <c r="E106" s="409">
        <v>25.6</v>
      </c>
      <c r="F106" s="409">
        <v>0.7</v>
      </c>
      <c r="G106" s="409">
        <v>38</v>
      </c>
      <c r="H106" s="409">
        <v>0.4</v>
      </c>
      <c r="I106" s="409">
        <v>1.2396551403889572E-2</v>
      </c>
      <c r="J106" s="409">
        <v>0.6</v>
      </c>
      <c r="K106">
        <v>0</v>
      </c>
      <c r="L106">
        <v>0</v>
      </c>
      <c r="M106">
        <v>0</v>
      </c>
      <c r="N106">
        <v>0</v>
      </c>
      <c r="O106">
        <v>0</v>
      </c>
      <c r="P106">
        <v>0</v>
      </c>
      <c r="Q106">
        <v>0</v>
      </c>
      <c r="R106">
        <v>1</v>
      </c>
      <c r="S106">
        <v>4</v>
      </c>
      <c r="T106">
        <v>51</v>
      </c>
      <c r="U106">
        <v>42</v>
      </c>
      <c r="V106">
        <v>0</v>
      </c>
      <c r="W106">
        <v>0</v>
      </c>
      <c r="X106">
        <v>0</v>
      </c>
      <c r="Y106">
        <v>0</v>
      </c>
      <c r="Z106">
        <v>0</v>
      </c>
      <c r="AA106" t="s">
        <v>2333</v>
      </c>
      <c r="AB106">
        <v>0</v>
      </c>
      <c r="AC106">
        <v>0</v>
      </c>
      <c r="AD106">
        <v>0</v>
      </c>
      <c r="AE106">
        <v>0</v>
      </c>
      <c r="AF106">
        <v>0</v>
      </c>
      <c r="AG106">
        <v>0</v>
      </c>
      <c r="AH106">
        <v>0</v>
      </c>
      <c r="AI106">
        <v>1</v>
      </c>
      <c r="AJ106">
        <v>2</v>
      </c>
      <c r="AK106">
        <v>26</v>
      </c>
      <c r="AL106">
        <v>0</v>
      </c>
      <c r="AM106">
        <v>0</v>
      </c>
      <c r="AN106">
        <v>0</v>
      </c>
      <c r="AO106">
        <v>0</v>
      </c>
      <c r="AP106">
        <v>0</v>
      </c>
      <c r="AQ106">
        <v>0</v>
      </c>
      <c r="AR106">
        <v>0</v>
      </c>
      <c r="AS106">
        <v>0</v>
      </c>
      <c r="AT106">
        <v>0</v>
      </c>
      <c r="AU106">
        <v>0</v>
      </c>
      <c r="AV106">
        <v>0</v>
      </c>
      <c r="AW106">
        <v>0</v>
      </c>
      <c r="AX106">
        <v>0</v>
      </c>
      <c r="AY106">
        <v>0</v>
      </c>
      <c r="AZ106">
        <v>0</v>
      </c>
      <c r="BA106">
        <v>2</v>
      </c>
      <c r="BB106">
        <v>13</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2</v>
      </c>
      <c r="CH106">
        <v>7</v>
      </c>
      <c r="CI106">
        <v>0</v>
      </c>
      <c r="CJ106">
        <v>0</v>
      </c>
      <c r="CK106">
        <v>0</v>
      </c>
      <c r="CL106">
        <v>0</v>
      </c>
      <c r="CM106">
        <v>0</v>
      </c>
    </row>
    <row r="107" spans="1:91" x14ac:dyDescent="0.15">
      <c r="A107" t="s">
        <v>2157</v>
      </c>
      <c r="B107">
        <v>4900</v>
      </c>
      <c r="C107">
        <v>99</v>
      </c>
      <c r="D107">
        <v>1745</v>
      </c>
      <c r="E107" s="409">
        <v>81.7</v>
      </c>
      <c r="F107" s="409">
        <v>1.7</v>
      </c>
      <c r="G107" s="409">
        <v>32.799999999999997</v>
      </c>
      <c r="H107" s="409">
        <v>1.7</v>
      </c>
      <c r="I107" s="409">
        <v>3.5297921641188626E-2</v>
      </c>
      <c r="J107" s="409">
        <v>0.7</v>
      </c>
      <c r="K107">
        <v>0</v>
      </c>
      <c r="L107">
        <v>0</v>
      </c>
      <c r="M107">
        <v>0</v>
      </c>
      <c r="N107">
        <v>1</v>
      </c>
      <c r="O107">
        <v>1</v>
      </c>
      <c r="P107">
        <v>0</v>
      </c>
      <c r="Q107">
        <v>0</v>
      </c>
      <c r="R107">
        <v>1</v>
      </c>
      <c r="S107">
        <v>10</v>
      </c>
      <c r="T107">
        <v>20</v>
      </c>
      <c r="U107">
        <v>20</v>
      </c>
      <c r="V107">
        <v>7</v>
      </c>
      <c r="W107">
        <v>0</v>
      </c>
      <c r="X107">
        <v>0</v>
      </c>
      <c r="Y107">
        <v>0</v>
      </c>
      <c r="Z107">
        <v>0</v>
      </c>
      <c r="AA107" t="s">
        <v>2333</v>
      </c>
      <c r="AB107">
        <v>0</v>
      </c>
      <c r="AC107">
        <v>0</v>
      </c>
      <c r="AD107">
        <v>0</v>
      </c>
      <c r="AE107">
        <v>0</v>
      </c>
      <c r="AF107">
        <v>0</v>
      </c>
      <c r="AG107">
        <v>0</v>
      </c>
      <c r="AH107">
        <v>0</v>
      </c>
      <c r="AI107">
        <v>0</v>
      </c>
      <c r="AJ107">
        <v>0</v>
      </c>
      <c r="AK107">
        <v>0</v>
      </c>
      <c r="AL107">
        <v>0</v>
      </c>
      <c r="AM107">
        <v>1</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1</v>
      </c>
      <c r="BQ107">
        <v>0</v>
      </c>
      <c r="BR107">
        <v>1</v>
      </c>
      <c r="BS107">
        <v>0</v>
      </c>
      <c r="BT107">
        <v>0</v>
      </c>
      <c r="BU107">
        <v>0</v>
      </c>
      <c r="BV107">
        <v>0</v>
      </c>
      <c r="BW107">
        <v>0</v>
      </c>
      <c r="BX107">
        <v>0</v>
      </c>
      <c r="BY107">
        <v>0</v>
      </c>
      <c r="BZ107">
        <v>0</v>
      </c>
      <c r="CA107">
        <v>0</v>
      </c>
      <c r="CB107">
        <v>0</v>
      </c>
      <c r="CC107">
        <v>0</v>
      </c>
      <c r="CD107">
        <v>0</v>
      </c>
      <c r="CE107">
        <v>0</v>
      </c>
      <c r="CF107">
        <v>1</v>
      </c>
      <c r="CG107">
        <v>0</v>
      </c>
      <c r="CH107">
        <v>1</v>
      </c>
      <c r="CI107">
        <v>0</v>
      </c>
      <c r="CJ107">
        <v>0</v>
      </c>
      <c r="CK107">
        <v>0</v>
      </c>
      <c r="CL107">
        <v>0</v>
      </c>
      <c r="CM107">
        <v>0</v>
      </c>
    </row>
    <row r="108" spans="1:91" x14ac:dyDescent="0.15">
      <c r="A108" t="s">
        <v>1880</v>
      </c>
      <c r="B108">
        <v>2250</v>
      </c>
      <c r="C108">
        <v>50</v>
      </c>
      <c r="D108">
        <v>1100</v>
      </c>
      <c r="E108" s="409">
        <v>25.1</v>
      </c>
      <c r="F108" s="409">
        <v>0.6</v>
      </c>
      <c r="G108" s="409">
        <v>23.4</v>
      </c>
      <c r="H108" s="409">
        <v>0.6</v>
      </c>
      <c r="I108" s="409">
        <v>1.6410867506141784E-2</v>
      </c>
      <c r="J108" s="409">
        <v>0.6</v>
      </c>
      <c r="K108">
        <v>0</v>
      </c>
      <c r="L108">
        <v>0</v>
      </c>
      <c r="M108">
        <v>0</v>
      </c>
      <c r="N108">
        <v>0</v>
      </c>
      <c r="O108">
        <v>0</v>
      </c>
      <c r="P108">
        <v>0</v>
      </c>
      <c r="Q108">
        <v>0</v>
      </c>
      <c r="R108">
        <v>2</v>
      </c>
      <c r="S108">
        <v>7</v>
      </c>
      <c r="T108">
        <v>31</v>
      </c>
      <c r="U108">
        <v>20</v>
      </c>
      <c r="V108">
        <v>2</v>
      </c>
      <c r="W108">
        <v>0</v>
      </c>
      <c r="X108">
        <v>0</v>
      </c>
      <c r="Y108">
        <v>0</v>
      </c>
      <c r="Z108">
        <v>2</v>
      </c>
      <c r="AA108" t="s">
        <v>2333</v>
      </c>
      <c r="AB108">
        <v>0</v>
      </c>
      <c r="AC108">
        <v>0</v>
      </c>
      <c r="AD108">
        <v>0</v>
      </c>
      <c r="AE108">
        <v>0</v>
      </c>
      <c r="AF108">
        <v>0</v>
      </c>
      <c r="AG108">
        <v>0</v>
      </c>
      <c r="AH108">
        <v>0</v>
      </c>
      <c r="AI108">
        <v>1</v>
      </c>
      <c r="AJ108">
        <v>3</v>
      </c>
      <c r="AK108">
        <v>3</v>
      </c>
      <c r="AL108">
        <v>0</v>
      </c>
      <c r="AM108">
        <v>2</v>
      </c>
      <c r="AN108">
        <v>0</v>
      </c>
      <c r="AO108">
        <v>0</v>
      </c>
      <c r="AP108">
        <v>0</v>
      </c>
      <c r="AQ108">
        <v>2</v>
      </c>
      <c r="AR108">
        <v>0</v>
      </c>
      <c r="AS108">
        <v>0</v>
      </c>
      <c r="AT108">
        <v>0</v>
      </c>
      <c r="AU108">
        <v>0</v>
      </c>
      <c r="AV108">
        <v>0</v>
      </c>
      <c r="AW108">
        <v>0</v>
      </c>
      <c r="AX108">
        <v>0</v>
      </c>
      <c r="AY108">
        <v>0</v>
      </c>
      <c r="AZ108">
        <v>0</v>
      </c>
      <c r="BA108">
        <v>1</v>
      </c>
      <c r="BB108">
        <v>11</v>
      </c>
      <c r="BC108">
        <v>0</v>
      </c>
      <c r="BD108">
        <v>0</v>
      </c>
      <c r="BE108">
        <v>0</v>
      </c>
      <c r="BF108">
        <v>0</v>
      </c>
      <c r="BG108">
        <v>0</v>
      </c>
      <c r="BH108">
        <v>0</v>
      </c>
      <c r="BI108">
        <v>0</v>
      </c>
      <c r="BJ108">
        <v>0</v>
      </c>
      <c r="BK108">
        <v>0</v>
      </c>
      <c r="BL108">
        <v>0</v>
      </c>
      <c r="BM108">
        <v>0</v>
      </c>
      <c r="BN108">
        <v>0</v>
      </c>
      <c r="BO108">
        <v>0</v>
      </c>
      <c r="BP108">
        <v>2</v>
      </c>
      <c r="BQ108">
        <v>0</v>
      </c>
      <c r="BR108">
        <v>3</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row>
    <row r="109" spans="1:91" x14ac:dyDescent="0.15">
      <c r="A109" t="s">
        <v>1801</v>
      </c>
      <c r="B109">
        <v>23</v>
      </c>
      <c r="D109">
        <v>705</v>
      </c>
      <c r="E109" s="409">
        <v>0.5</v>
      </c>
      <c r="F109" s="409">
        <v>0</v>
      </c>
      <c r="G109" s="409">
        <v>17.2</v>
      </c>
      <c r="H109" s="409">
        <v>1.2499999999999994E-2</v>
      </c>
      <c r="I109" s="409">
        <v>0</v>
      </c>
      <c r="J109" s="409">
        <v>0.5</v>
      </c>
      <c r="K109">
        <v>0</v>
      </c>
      <c r="L109">
        <v>10</v>
      </c>
      <c r="M109">
        <v>0</v>
      </c>
      <c r="N109">
        <v>0</v>
      </c>
      <c r="O109">
        <v>34</v>
      </c>
      <c r="P109">
        <v>0</v>
      </c>
      <c r="Q109">
        <v>0</v>
      </c>
      <c r="R109">
        <v>0</v>
      </c>
      <c r="S109">
        <v>0</v>
      </c>
      <c r="T109">
        <v>0</v>
      </c>
      <c r="U109">
        <v>0</v>
      </c>
      <c r="V109">
        <v>0</v>
      </c>
      <c r="W109">
        <v>0</v>
      </c>
      <c r="X109">
        <v>0</v>
      </c>
      <c r="Y109">
        <v>0</v>
      </c>
      <c r="Z109">
        <v>0</v>
      </c>
      <c r="AA109" t="s">
        <v>2333</v>
      </c>
      <c r="AB109">
        <v>0</v>
      </c>
      <c r="AC109">
        <v>0</v>
      </c>
      <c r="AD109">
        <v>0</v>
      </c>
      <c r="AE109">
        <v>0</v>
      </c>
      <c r="AF109">
        <v>3</v>
      </c>
      <c r="AG109">
        <v>0</v>
      </c>
      <c r="AH109">
        <v>0</v>
      </c>
      <c r="AI109">
        <v>0</v>
      </c>
      <c r="AJ109">
        <v>0</v>
      </c>
      <c r="AK109">
        <v>0</v>
      </c>
      <c r="AL109">
        <v>0</v>
      </c>
      <c r="AM109">
        <v>0</v>
      </c>
      <c r="AN109">
        <v>0</v>
      </c>
      <c r="AO109">
        <v>0</v>
      </c>
      <c r="AP109">
        <v>0</v>
      </c>
      <c r="AQ109">
        <v>0</v>
      </c>
      <c r="AR109">
        <v>0</v>
      </c>
      <c r="AS109">
        <v>3</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2</v>
      </c>
      <c r="BM109">
        <v>0</v>
      </c>
      <c r="BN109">
        <v>0</v>
      </c>
      <c r="BO109">
        <v>0</v>
      </c>
      <c r="BP109">
        <v>0</v>
      </c>
      <c r="BQ109">
        <v>0</v>
      </c>
      <c r="BR109">
        <v>0</v>
      </c>
      <c r="BS109">
        <v>0</v>
      </c>
      <c r="BT109">
        <v>0</v>
      </c>
      <c r="BU109">
        <v>0</v>
      </c>
      <c r="BV109">
        <v>0</v>
      </c>
      <c r="BW109">
        <v>0</v>
      </c>
      <c r="BX109">
        <v>0</v>
      </c>
      <c r="BY109">
        <v>2</v>
      </c>
      <c r="BZ109">
        <v>0</v>
      </c>
      <c r="CA109">
        <v>0</v>
      </c>
      <c r="CB109">
        <v>0</v>
      </c>
      <c r="CC109">
        <v>0</v>
      </c>
      <c r="CD109">
        <v>0</v>
      </c>
      <c r="CE109">
        <v>0</v>
      </c>
      <c r="CF109">
        <v>0</v>
      </c>
      <c r="CG109">
        <v>0</v>
      </c>
      <c r="CH109">
        <v>0</v>
      </c>
      <c r="CI109">
        <v>0</v>
      </c>
      <c r="CJ109">
        <v>0</v>
      </c>
      <c r="CK109">
        <v>0</v>
      </c>
      <c r="CL109">
        <v>0</v>
      </c>
      <c r="CM109">
        <v>0</v>
      </c>
    </row>
    <row r="110" spans="1:91" x14ac:dyDescent="0.15">
      <c r="A110" t="s">
        <v>1999</v>
      </c>
      <c r="B110">
        <v>2828</v>
      </c>
      <c r="C110">
        <v>71</v>
      </c>
      <c r="D110">
        <v>2195</v>
      </c>
      <c r="E110" s="409">
        <v>40.799999999999997</v>
      </c>
      <c r="F110" s="409">
        <v>1</v>
      </c>
      <c r="G110" s="409">
        <v>36.5</v>
      </c>
      <c r="H110" s="409">
        <v>1.1000000000000001</v>
      </c>
      <c r="I110" s="409">
        <v>2.6966099598852419E-2</v>
      </c>
      <c r="J110" s="409">
        <v>1</v>
      </c>
      <c r="K110">
        <v>0</v>
      </c>
      <c r="L110">
        <v>3</v>
      </c>
      <c r="M110">
        <v>0</v>
      </c>
      <c r="N110">
        <v>1</v>
      </c>
      <c r="O110">
        <v>0</v>
      </c>
      <c r="P110">
        <v>0</v>
      </c>
      <c r="Q110">
        <v>0</v>
      </c>
      <c r="R110">
        <v>0</v>
      </c>
      <c r="S110">
        <v>16</v>
      </c>
      <c r="T110">
        <v>25</v>
      </c>
      <c r="U110">
        <v>9</v>
      </c>
      <c r="V110">
        <v>11</v>
      </c>
      <c r="W110">
        <v>0</v>
      </c>
      <c r="X110">
        <v>0</v>
      </c>
      <c r="Y110">
        <v>0</v>
      </c>
      <c r="Z110">
        <v>0</v>
      </c>
      <c r="AA110" t="s">
        <v>2333</v>
      </c>
      <c r="AB110">
        <v>0</v>
      </c>
      <c r="AC110">
        <v>0</v>
      </c>
      <c r="AD110">
        <v>0</v>
      </c>
      <c r="AE110">
        <v>0</v>
      </c>
      <c r="AF110">
        <v>0</v>
      </c>
      <c r="AG110">
        <v>0</v>
      </c>
      <c r="AH110">
        <v>0</v>
      </c>
      <c r="AI110">
        <v>0</v>
      </c>
      <c r="AJ110">
        <v>0</v>
      </c>
      <c r="AK110">
        <v>0</v>
      </c>
      <c r="AL110">
        <v>0</v>
      </c>
      <c r="AM110">
        <v>6</v>
      </c>
      <c r="AN110">
        <v>0</v>
      </c>
      <c r="AO110">
        <v>0</v>
      </c>
      <c r="AP110">
        <v>0</v>
      </c>
      <c r="AQ110">
        <v>0</v>
      </c>
      <c r="AR110">
        <v>0</v>
      </c>
      <c r="AS110">
        <v>0</v>
      </c>
      <c r="AT110">
        <v>0</v>
      </c>
      <c r="AU110">
        <v>0</v>
      </c>
      <c r="AV110">
        <v>0</v>
      </c>
      <c r="AW110">
        <v>0</v>
      </c>
      <c r="AX110">
        <v>0</v>
      </c>
      <c r="AY110">
        <v>0</v>
      </c>
      <c r="AZ110">
        <v>0</v>
      </c>
      <c r="BA110">
        <v>1</v>
      </c>
      <c r="BB110">
        <v>3</v>
      </c>
      <c r="BC110">
        <v>0</v>
      </c>
      <c r="BD110">
        <v>0</v>
      </c>
      <c r="BE110">
        <v>0</v>
      </c>
      <c r="BF110">
        <v>0</v>
      </c>
      <c r="BG110">
        <v>0</v>
      </c>
      <c r="BH110">
        <v>0</v>
      </c>
      <c r="BI110">
        <v>0</v>
      </c>
      <c r="BJ110">
        <v>0</v>
      </c>
      <c r="BK110">
        <v>0</v>
      </c>
      <c r="BL110">
        <v>0</v>
      </c>
      <c r="BM110">
        <v>0</v>
      </c>
      <c r="BN110">
        <v>0</v>
      </c>
      <c r="BO110">
        <v>0</v>
      </c>
      <c r="BP110">
        <v>1</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1</v>
      </c>
      <c r="CJ110">
        <v>0</v>
      </c>
      <c r="CK110">
        <v>0</v>
      </c>
      <c r="CL110">
        <v>0</v>
      </c>
      <c r="CM110">
        <v>0</v>
      </c>
    </row>
    <row r="111" spans="1:91" x14ac:dyDescent="0.15">
      <c r="A111" t="s">
        <v>2026</v>
      </c>
      <c r="B111">
        <v>4282.5</v>
      </c>
      <c r="C111">
        <v>120.5</v>
      </c>
      <c r="D111">
        <v>2175</v>
      </c>
      <c r="E111" s="409">
        <v>70.8</v>
      </c>
      <c r="F111" s="409">
        <v>1.7</v>
      </c>
      <c r="G111" s="409">
        <v>34.4</v>
      </c>
      <c r="H111" s="409">
        <v>1.5</v>
      </c>
      <c r="I111" s="409">
        <v>3.6409500056937757E-2</v>
      </c>
      <c r="J111" s="409">
        <v>0.7</v>
      </c>
      <c r="K111">
        <v>0</v>
      </c>
      <c r="L111">
        <v>0</v>
      </c>
      <c r="M111">
        <v>0</v>
      </c>
      <c r="N111">
        <v>3</v>
      </c>
      <c r="O111">
        <v>0</v>
      </c>
      <c r="P111">
        <v>0</v>
      </c>
      <c r="Q111">
        <v>0</v>
      </c>
      <c r="R111">
        <v>0</v>
      </c>
      <c r="S111">
        <v>9</v>
      </c>
      <c r="T111">
        <v>20</v>
      </c>
      <c r="U111">
        <v>10</v>
      </c>
      <c r="V111">
        <v>22</v>
      </c>
      <c r="W111">
        <v>0</v>
      </c>
      <c r="X111">
        <v>0</v>
      </c>
      <c r="Y111">
        <v>0</v>
      </c>
      <c r="Z111">
        <v>0</v>
      </c>
      <c r="AA111" t="s">
        <v>2333</v>
      </c>
      <c r="AB111">
        <v>0</v>
      </c>
      <c r="AC111">
        <v>0</v>
      </c>
      <c r="AD111">
        <v>0</v>
      </c>
      <c r="AE111">
        <v>0</v>
      </c>
      <c r="AF111">
        <v>0</v>
      </c>
      <c r="AG111">
        <v>0</v>
      </c>
      <c r="AH111">
        <v>0</v>
      </c>
      <c r="AI111">
        <v>0</v>
      </c>
      <c r="AJ111">
        <v>0</v>
      </c>
      <c r="AK111">
        <v>0</v>
      </c>
      <c r="AL111">
        <v>0</v>
      </c>
      <c r="AM111">
        <v>1</v>
      </c>
      <c r="AN111">
        <v>0</v>
      </c>
      <c r="AO111">
        <v>0</v>
      </c>
      <c r="AP111">
        <v>0</v>
      </c>
      <c r="AQ111">
        <v>0</v>
      </c>
      <c r="AR111">
        <v>0</v>
      </c>
      <c r="AS111">
        <v>0</v>
      </c>
      <c r="AT111">
        <v>0</v>
      </c>
      <c r="AU111">
        <v>0</v>
      </c>
      <c r="AV111">
        <v>0</v>
      </c>
      <c r="AW111">
        <v>0</v>
      </c>
      <c r="AX111">
        <v>0</v>
      </c>
      <c r="AY111">
        <v>0</v>
      </c>
      <c r="AZ111">
        <v>0</v>
      </c>
      <c r="BA111">
        <v>2</v>
      </c>
      <c r="BB111">
        <v>0</v>
      </c>
      <c r="BC111">
        <v>0</v>
      </c>
      <c r="BD111">
        <v>0</v>
      </c>
      <c r="BE111">
        <v>0</v>
      </c>
      <c r="BF111">
        <v>0</v>
      </c>
      <c r="BG111">
        <v>0</v>
      </c>
      <c r="BH111">
        <v>0</v>
      </c>
      <c r="BI111">
        <v>0</v>
      </c>
      <c r="BJ111">
        <v>0</v>
      </c>
      <c r="BK111">
        <v>0</v>
      </c>
      <c r="BL111">
        <v>0</v>
      </c>
      <c r="BM111">
        <v>0</v>
      </c>
      <c r="BN111">
        <v>0</v>
      </c>
      <c r="BO111">
        <v>0</v>
      </c>
      <c r="BP111">
        <v>0</v>
      </c>
      <c r="BQ111">
        <v>0</v>
      </c>
      <c r="BR111">
        <v>0</v>
      </c>
      <c r="BS111">
        <v>1</v>
      </c>
      <c r="BT111">
        <v>0</v>
      </c>
      <c r="BU111">
        <v>0</v>
      </c>
      <c r="BV111">
        <v>0</v>
      </c>
      <c r="BW111">
        <v>0</v>
      </c>
      <c r="BX111">
        <v>0</v>
      </c>
      <c r="BY111">
        <v>0</v>
      </c>
      <c r="BZ111">
        <v>0</v>
      </c>
      <c r="CA111">
        <v>0</v>
      </c>
      <c r="CB111">
        <v>0</v>
      </c>
      <c r="CC111">
        <v>0</v>
      </c>
      <c r="CD111">
        <v>0</v>
      </c>
      <c r="CE111">
        <v>0</v>
      </c>
      <c r="CF111">
        <v>0</v>
      </c>
      <c r="CG111">
        <v>0</v>
      </c>
      <c r="CH111">
        <v>3</v>
      </c>
      <c r="CI111">
        <v>0</v>
      </c>
      <c r="CJ111">
        <v>0</v>
      </c>
      <c r="CK111">
        <v>0</v>
      </c>
      <c r="CL111">
        <v>0</v>
      </c>
      <c r="CM111">
        <v>0</v>
      </c>
    </row>
    <row r="112" spans="1:91" x14ac:dyDescent="0.15">
      <c r="A112" t="s">
        <v>1966</v>
      </c>
      <c r="B112">
        <v>13834.7</v>
      </c>
      <c r="C112">
        <v>317.2</v>
      </c>
      <c r="D112">
        <v>11231.2</v>
      </c>
      <c r="E112" s="409">
        <v>34.799999999999997</v>
      </c>
      <c r="F112" s="409">
        <v>0.8</v>
      </c>
      <c r="G112" s="409">
        <v>30.2</v>
      </c>
      <c r="H112" s="409">
        <v>0.7</v>
      </c>
      <c r="I112" s="409">
        <v>1.7069250292058209E-2</v>
      </c>
      <c r="J112" s="409">
        <v>0.6</v>
      </c>
      <c r="K112">
        <v>0</v>
      </c>
      <c r="L112">
        <v>4</v>
      </c>
      <c r="M112">
        <v>0</v>
      </c>
      <c r="N112">
        <v>1</v>
      </c>
      <c r="O112">
        <v>3</v>
      </c>
      <c r="P112">
        <v>0</v>
      </c>
      <c r="Q112">
        <v>1</v>
      </c>
      <c r="R112">
        <v>0</v>
      </c>
      <c r="S112">
        <v>45</v>
      </c>
      <c r="T112">
        <v>107</v>
      </c>
      <c r="U112">
        <v>38</v>
      </c>
      <c r="V112">
        <v>24</v>
      </c>
      <c r="W112">
        <v>0</v>
      </c>
      <c r="X112">
        <v>0</v>
      </c>
      <c r="Y112">
        <v>0</v>
      </c>
      <c r="Z112">
        <v>6</v>
      </c>
      <c r="AA112" t="s">
        <v>2333</v>
      </c>
      <c r="AB112">
        <v>0</v>
      </c>
      <c r="AC112">
        <v>1</v>
      </c>
      <c r="AD112">
        <v>0</v>
      </c>
      <c r="AE112">
        <v>0</v>
      </c>
      <c r="AF112">
        <v>0</v>
      </c>
      <c r="AG112">
        <v>0</v>
      </c>
      <c r="AH112">
        <v>0</v>
      </c>
      <c r="AI112">
        <v>0</v>
      </c>
      <c r="AJ112">
        <v>8</v>
      </c>
      <c r="AK112">
        <v>0</v>
      </c>
      <c r="AL112">
        <v>0</v>
      </c>
      <c r="AM112">
        <v>9</v>
      </c>
      <c r="AN112">
        <v>0</v>
      </c>
      <c r="AO112">
        <v>0</v>
      </c>
      <c r="AP112">
        <v>0</v>
      </c>
      <c r="AQ112">
        <v>1</v>
      </c>
      <c r="AR112">
        <v>0</v>
      </c>
      <c r="AS112">
        <v>1</v>
      </c>
      <c r="AT112">
        <v>0</v>
      </c>
      <c r="AU112">
        <v>0</v>
      </c>
      <c r="AV112">
        <v>0</v>
      </c>
      <c r="AW112">
        <v>0</v>
      </c>
      <c r="AX112">
        <v>0</v>
      </c>
      <c r="AY112">
        <v>0</v>
      </c>
      <c r="AZ112">
        <v>0</v>
      </c>
      <c r="BA112">
        <v>3</v>
      </c>
      <c r="BB112">
        <v>7</v>
      </c>
      <c r="BC112">
        <v>0</v>
      </c>
      <c r="BD112">
        <v>0</v>
      </c>
      <c r="BE112">
        <v>0</v>
      </c>
      <c r="BF112">
        <v>0</v>
      </c>
      <c r="BG112">
        <v>0</v>
      </c>
      <c r="BH112">
        <v>0</v>
      </c>
      <c r="BI112">
        <v>2</v>
      </c>
      <c r="BJ112">
        <v>0</v>
      </c>
      <c r="BK112">
        <v>0</v>
      </c>
      <c r="BL112">
        <v>0</v>
      </c>
      <c r="BM112">
        <v>0</v>
      </c>
      <c r="BN112">
        <v>0</v>
      </c>
      <c r="BO112">
        <v>0</v>
      </c>
      <c r="BP112">
        <v>8</v>
      </c>
      <c r="BQ112">
        <v>3</v>
      </c>
      <c r="BR112">
        <v>1</v>
      </c>
      <c r="BS112">
        <v>5</v>
      </c>
      <c r="BT112">
        <v>0</v>
      </c>
      <c r="BU112">
        <v>0</v>
      </c>
      <c r="BV112">
        <v>0</v>
      </c>
      <c r="BW112">
        <v>1</v>
      </c>
      <c r="BX112">
        <v>0</v>
      </c>
      <c r="BY112">
        <v>0</v>
      </c>
      <c r="BZ112">
        <v>0</v>
      </c>
      <c r="CA112">
        <v>0</v>
      </c>
      <c r="CB112">
        <v>0</v>
      </c>
      <c r="CC112">
        <v>0</v>
      </c>
      <c r="CD112">
        <v>0</v>
      </c>
      <c r="CE112">
        <v>0</v>
      </c>
      <c r="CF112">
        <v>0</v>
      </c>
      <c r="CG112">
        <v>0</v>
      </c>
      <c r="CH112">
        <v>15</v>
      </c>
      <c r="CI112">
        <v>0</v>
      </c>
      <c r="CJ112">
        <v>0</v>
      </c>
      <c r="CK112">
        <v>0</v>
      </c>
      <c r="CL112">
        <v>0</v>
      </c>
      <c r="CM112">
        <v>0</v>
      </c>
    </row>
    <row r="113" spans="1:91" x14ac:dyDescent="0.15">
      <c r="A113" t="s">
        <v>1818</v>
      </c>
      <c r="B113">
        <v>2500</v>
      </c>
      <c r="C113">
        <v>80</v>
      </c>
      <c r="D113">
        <v>670</v>
      </c>
      <c r="E113" s="409">
        <v>64.099999999999994</v>
      </c>
      <c r="F113" s="409">
        <v>1.9</v>
      </c>
      <c r="G113" s="409">
        <v>19</v>
      </c>
      <c r="H113" s="409">
        <v>3</v>
      </c>
      <c r="I113" s="409">
        <v>0.1</v>
      </c>
      <c r="J113" s="409">
        <v>0.9</v>
      </c>
      <c r="K113">
        <v>0</v>
      </c>
      <c r="L113">
        <v>0</v>
      </c>
      <c r="M113">
        <v>0</v>
      </c>
      <c r="N113">
        <v>0</v>
      </c>
      <c r="O113">
        <v>0</v>
      </c>
      <c r="P113">
        <v>0</v>
      </c>
      <c r="Q113">
        <v>0</v>
      </c>
      <c r="R113">
        <v>0</v>
      </c>
      <c r="S113">
        <v>8</v>
      </c>
      <c r="T113">
        <v>0</v>
      </c>
      <c r="U113">
        <v>0</v>
      </c>
      <c r="V113">
        <v>24</v>
      </c>
      <c r="W113">
        <v>0</v>
      </c>
      <c r="X113">
        <v>0</v>
      </c>
      <c r="Y113">
        <v>0</v>
      </c>
      <c r="Z113">
        <v>2</v>
      </c>
      <c r="AA113" t="s">
        <v>2333</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1</v>
      </c>
      <c r="BT113">
        <v>0</v>
      </c>
      <c r="BU113">
        <v>0</v>
      </c>
      <c r="BV113">
        <v>0</v>
      </c>
      <c r="BW113">
        <v>1</v>
      </c>
      <c r="BX113">
        <v>0</v>
      </c>
      <c r="BY113">
        <v>0</v>
      </c>
      <c r="BZ113">
        <v>0</v>
      </c>
      <c r="CA113">
        <v>0</v>
      </c>
      <c r="CB113">
        <v>0</v>
      </c>
      <c r="CC113">
        <v>0</v>
      </c>
      <c r="CD113">
        <v>0</v>
      </c>
      <c r="CE113">
        <v>0</v>
      </c>
      <c r="CF113">
        <v>0</v>
      </c>
      <c r="CG113">
        <v>0</v>
      </c>
      <c r="CH113">
        <v>0</v>
      </c>
      <c r="CI113">
        <v>1</v>
      </c>
      <c r="CJ113">
        <v>0</v>
      </c>
      <c r="CK113">
        <v>0</v>
      </c>
      <c r="CL113">
        <v>0</v>
      </c>
      <c r="CM113">
        <v>0</v>
      </c>
    </row>
    <row r="114" spans="1:91" x14ac:dyDescent="0.15">
      <c r="A114" t="s">
        <v>2022</v>
      </c>
      <c r="B114">
        <v>6464.09</v>
      </c>
      <c r="C114">
        <v>191.29</v>
      </c>
      <c r="D114">
        <v>1947.86</v>
      </c>
      <c r="E114" s="409">
        <v>113.2</v>
      </c>
      <c r="F114" s="409">
        <v>2.6</v>
      </c>
      <c r="G114" s="409">
        <v>38.299999999999997</v>
      </c>
      <c r="H114" s="409">
        <v>2.5</v>
      </c>
      <c r="I114" s="409">
        <v>0.1</v>
      </c>
      <c r="J114" s="409">
        <v>0.9</v>
      </c>
      <c r="K114">
        <v>0</v>
      </c>
      <c r="L114">
        <v>1</v>
      </c>
      <c r="M114">
        <v>0</v>
      </c>
      <c r="N114">
        <v>0</v>
      </c>
      <c r="O114">
        <v>1</v>
      </c>
      <c r="P114">
        <v>0</v>
      </c>
      <c r="Q114">
        <v>0</v>
      </c>
      <c r="R114">
        <v>1</v>
      </c>
      <c r="S114">
        <v>5</v>
      </c>
      <c r="T114">
        <v>5</v>
      </c>
      <c r="U114">
        <v>4</v>
      </c>
      <c r="V114">
        <v>37</v>
      </c>
      <c r="W114">
        <v>0</v>
      </c>
      <c r="X114">
        <v>0</v>
      </c>
      <c r="Y114">
        <v>0</v>
      </c>
      <c r="Z114">
        <v>0</v>
      </c>
      <c r="AA114" t="s">
        <v>2333</v>
      </c>
      <c r="AB114">
        <v>0</v>
      </c>
      <c r="AC114">
        <v>0</v>
      </c>
      <c r="AD114">
        <v>0</v>
      </c>
      <c r="AE114">
        <v>0</v>
      </c>
      <c r="AF114">
        <v>0</v>
      </c>
      <c r="AG114">
        <v>0</v>
      </c>
      <c r="AH114">
        <v>0</v>
      </c>
      <c r="AI114">
        <v>1</v>
      </c>
      <c r="AJ114">
        <v>0</v>
      </c>
      <c r="AK114">
        <v>0</v>
      </c>
      <c r="AL114">
        <v>0</v>
      </c>
      <c r="AM114">
        <v>1</v>
      </c>
      <c r="AN114">
        <v>0</v>
      </c>
      <c r="AO114">
        <v>0</v>
      </c>
      <c r="AP114">
        <v>0</v>
      </c>
      <c r="AQ114">
        <v>0</v>
      </c>
      <c r="AR114">
        <v>0</v>
      </c>
      <c r="AS114">
        <v>0</v>
      </c>
      <c r="AT114">
        <v>0</v>
      </c>
      <c r="AU114">
        <v>0</v>
      </c>
      <c r="AV114">
        <v>0</v>
      </c>
      <c r="AW114">
        <v>0</v>
      </c>
      <c r="AX114">
        <v>0</v>
      </c>
      <c r="AY114">
        <v>0</v>
      </c>
      <c r="AZ114">
        <v>2</v>
      </c>
      <c r="BA114">
        <v>0</v>
      </c>
      <c r="BB114">
        <v>0</v>
      </c>
      <c r="BC114">
        <v>3</v>
      </c>
      <c r="BD114">
        <v>0</v>
      </c>
      <c r="BE114">
        <v>0</v>
      </c>
      <c r="BF114">
        <v>0</v>
      </c>
      <c r="BG114">
        <v>0</v>
      </c>
      <c r="BH114">
        <v>0</v>
      </c>
      <c r="BI114">
        <v>0</v>
      </c>
      <c r="BJ114">
        <v>0</v>
      </c>
      <c r="BK114">
        <v>0</v>
      </c>
      <c r="BL114">
        <v>0</v>
      </c>
      <c r="BM114">
        <v>0</v>
      </c>
      <c r="BN114">
        <v>0</v>
      </c>
      <c r="BO114">
        <v>0</v>
      </c>
      <c r="BP114">
        <v>0</v>
      </c>
      <c r="BQ114">
        <v>0</v>
      </c>
      <c r="BR114">
        <v>0</v>
      </c>
      <c r="BS114">
        <v>2</v>
      </c>
      <c r="BT114">
        <v>0</v>
      </c>
      <c r="BU114">
        <v>0</v>
      </c>
      <c r="BV114">
        <v>0</v>
      </c>
      <c r="BW114">
        <v>0</v>
      </c>
      <c r="BX114">
        <v>0</v>
      </c>
      <c r="BY114">
        <v>0</v>
      </c>
      <c r="BZ114">
        <v>0</v>
      </c>
      <c r="CA114">
        <v>0</v>
      </c>
      <c r="CB114">
        <v>0</v>
      </c>
      <c r="CC114">
        <v>0</v>
      </c>
      <c r="CD114">
        <v>0</v>
      </c>
      <c r="CE114">
        <v>0</v>
      </c>
      <c r="CF114">
        <v>1</v>
      </c>
      <c r="CG114">
        <v>1</v>
      </c>
      <c r="CH114">
        <v>1</v>
      </c>
      <c r="CI114">
        <v>2</v>
      </c>
      <c r="CJ114">
        <v>0</v>
      </c>
      <c r="CK114">
        <v>0</v>
      </c>
      <c r="CL114">
        <v>0</v>
      </c>
      <c r="CM114">
        <v>0</v>
      </c>
    </row>
    <row r="115" spans="1:91" x14ac:dyDescent="0.15">
      <c r="A115" t="s">
        <v>1883</v>
      </c>
      <c r="B115">
        <v>11</v>
      </c>
      <c r="D115">
        <v>540</v>
      </c>
      <c r="E115" s="409">
        <v>0.4</v>
      </c>
      <c r="F115" s="409">
        <v>0</v>
      </c>
      <c r="G115" s="409">
        <v>13.8</v>
      </c>
      <c r="H115" s="409">
        <v>1.2499999999999999E-2</v>
      </c>
      <c r="I115" s="409">
        <v>0</v>
      </c>
      <c r="J115" s="409">
        <v>0.5</v>
      </c>
      <c r="K115">
        <v>0</v>
      </c>
      <c r="L115">
        <v>13</v>
      </c>
      <c r="M115">
        <v>0</v>
      </c>
      <c r="N115">
        <v>0</v>
      </c>
      <c r="O115">
        <v>36</v>
      </c>
      <c r="P115">
        <v>0</v>
      </c>
      <c r="Q115">
        <v>0</v>
      </c>
      <c r="R115">
        <v>0</v>
      </c>
      <c r="S115">
        <v>0</v>
      </c>
      <c r="T115">
        <v>0</v>
      </c>
      <c r="U115">
        <v>0</v>
      </c>
      <c r="V115">
        <v>0</v>
      </c>
      <c r="W115">
        <v>0</v>
      </c>
      <c r="X115">
        <v>0</v>
      </c>
      <c r="Y115">
        <v>0</v>
      </c>
      <c r="Z115">
        <v>0</v>
      </c>
      <c r="AA115" t="s">
        <v>2333</v>
      </c>
      <c r="AB115">
        <v>0</v>
      </c>
      <c r="AC115">
        <v>0</v>
      </c>
      <c r="AD115">
        <v>0</v>
      </c>
      <c r="AE115">
        <v>0</v>
      </c>
      <c r="AF115">
        <v>8</v>
      </c>
      <c r="AG115">
        <v>0</v>
      </c>
      <c r="AH115">
        <v>0</v>
      </c>
      <c r="AI115">
        <v>0</v>
      </c>
      <c r="AJ115">
        <v>0</v>
      </c>
      <c r="AK115">
        <v>0</v>
      </c>
      <c r="AL115">
        <v>0</v>
      </c>
      <c r="AM115">
        <v>0</v>
      </c>
      <c r="AN115">
        <v>0</v>
      </c>
      <c r="AO115">
        <v>0</v>
      </c>
      <c r="AP115">
        <v>0</v>
      </c>
      <c r="AQ115">
        <v>0</v>
      </c>
      <c r="AR115">
        <v>0</v>
      </c>
      <c r="AS115">
        <v>2</v>
      </c>
      <c r="AT115">
        <v>0</v>
      </c>
      <c r="AU115">
        <v>0</v>
      </c>
      <c r="AV115">
        <v>1</v>
      </c>
      <c r="AW115">
        <v>0</v>
      </c>
      <c r="AX115">
        <v>0</v>
      </c>
      <c r="AY115">
        <v>0</v>
      </c>
      <c r="AZ115">
        <v>0</v>
      </c>
      <c r="BA115">
        <v>0</v>
      </c>
      <c r="BB115">
        <v>0</v>
      </c>
      <c r="BC115">
        <v>0</v>
      </c>
      <c r="BD115">
        <v>0</v>
      </c>
      <c r="BE115">
        <v>0</v>
      </c>
      <c r="BF115">
        <v>0</v>
      </c>
      <c r="BG115">
        <v>0</v>
      </c>
      <c r="BH115">
        <v>0</v>
      </c>
      <c r="BI115">
        <v>0</v>
      </c>
      <c r="BJ115">
        <v>0</v>
      </c>
      <c r="BK115">
        <v>0</v>
      </c>
      <c r="BL115">
        <v>2</v>
      </c>
      <c r="BM115">
        <v>0</v>
      </c>
      <c r="BN115">
        <v>0</v>
      </c>
      <c r="BO115">
        <v>0</v>
      </c>
      <c r="BP115">
        <v>0</v>
      </c>
      <c r="BQ115">
        <v>0</v>
      </c>
      <c r="BR115">
        <v>0</v>
      </c>
      <c r="BS115">
        <v>0</v>
      </c>
      <c r="BT115">
        <v>0</v>
      </c>
      <c r="BU115">
        <v>0</v>
      </c>
      <c r="BV115">
        <v>0</v>
      </c>
      <c r="BW115">
        <v>0</v>
      </c>
      <c r="BX115">
        <v>0</v>
      </c>
      <c r="BY115">
        <v>4</v>
      </c>
      <c r="BZ115">
        <v>0</v>
      </c>
      <c r="CA115">
        <v>0</v>
      </c>
      <c r="CB115">
        <v>1</v>
      </c>
      <c r="CC115">
        <v>0</v>
      </c>
      <c r="CD115">
        <v>0</v>
      </c>
      <c r="CE115">
        <v>0</v>
      </c>
      <c r="CF115">
        <v>0</v>
      </c>
      <c r="CG115">
        <v>0</v>
      </c>
      <c r="CH115">
        <v>0</v>
      </c>
      <c r="CI115">
        <v>0</v>
      </c>
      <c r="CJ115">
        <v>0</v>
      </c>
      <c r="CK115">
        <v>0</v>
      </c>
      <c r="CL115">
        <v>0</v>
      </c>
      <c r="CM115">
        <v>0</v>
      </c>
    </row>
    <row r="116" spans="1:91" x14ac:dyDescent="0.15">
      <c r="A116" t="s">
        <v>2104</v>
      </c>
      <c r="B116">
        <v>11742</v>
      </c>
      <c r="C116">
        <v>300</v>
      </c>
      <c r="D116">
        <v>4855</v>
      </c>
      <c r="E116" s="409">
        <v>54</v>
      </c>
      <c r="F116" s="409">
        <v>1</v>
      </c>
      <c r="G116" s="409">
        <v>38.700000000000003</v>
      </c>
      <c r="H116" s="409">
        <v>1.2</v>
      </c>
      <c r="I116" s="409">
        <v>2.261783846748449E-2</v>
      </c>
      <c r="J116" s="409">
        <v>0.8</v>
      </c>
      <c r="K116">
        <v>0</v>
      </c>
      <c r="L116">
        <v>0</v>
      </c>
      <c r="M116">
        <v>0</v>
      </c>
      <c r="N116">
        <v>8</v>
      </c>
      <c r="O116">
        <v>0</v>
      </c>
      <c r="P116">
        <v>0</v>
      </c>
      <c r="Q116">
        <v>0</v>
      </c>
      <c r="R116">
        <v>1</v>
      </c>
      <c r="S116">
        <v>22</v>
      </c>
      <c r="T116">
        <v>36</v>
      </c>
      <c r="U116">
        <v>32</v>
      </c>
      <c r="V116">
        <v>23</v>
      </c>
      <c r="W116">
        <v>0</v>
      </c>
      <c r="X116">
        <v>0</v>
      </c>
      <c r="Y116">
        <v>0</v>
      </c>
      <c r="Z116">
        <v>1</v>
      </c>
      <c r="AA116" t="s">
        <v>2333</v>
      </c>
      <c r="AB116">
        <v>0</v>
      </c>
      <c r="AC116">
        <v>0</v>
      </c>
      <c r="AD116">
        <v>0</v>
      </c>
      <c r="AE116">
        <v>0</v>
      </c>
      <c r="AF116">
        <v>0</v>
      </c>
      <c r="AG116">
        <v>0</v>
      </c>
      <c r="AH116">
        <v>0</v>
      </c>
      <c r="AI116">
        <v>0</v>
      </c>
      <c r="AJ116">
        <v>0</v>
      </c>
      <c r="AK116">
        <v>0</v>
      </c>
      <c r="AL116">
        <v>0</v>
      </c>
      <c r="AM116">
        <v>1</v>
      </c>
      <c r="AN116">
        <v>0</v>
      </c>
      <c r="AO116">
        <v>0</v>
      </c>
      <c r="AP116">
        <v>0</v>
      </c>
      <c r="AQ116">
        <v>1</v>
      </c>
      <c r="AR116">
        <v>0</v>
      </c>
      <c r="AS116">
        <v>0</v>
      </c>
      <c r="AT116">
        <v>0</v>
      </c>
      <c r="AU116">
        <v>0</v>
      </c>
      <c r="AV116">
        <v>0</v>
      </c>
      <c r="AW116">
        <v>0</v>
      </c>
      <c r="AX116">
        <v>0</v>
      </c>
      <c r="AY116">
        <v>0</v>
      </c>
      <c r="AZ116">
        <v>0</v>
      </c>
      <c r="BA116">
        <v>0</v>
      </c>
      <c r="BB116">
        <v>1</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0</v>
      </c>
      <c r="CJ116">
        <v>0</v>
      </c>
      <c r="CK116">
        <v>0</v>
      </c>
      <c r="CL116">
        <v>0</v>
      </c>
      <c r="CM116">
        <v>0</v>
      </c>
    </row>
    <row r="117" spans="1:91" x14ac:dyDescent="0.15">
      <c r="A117" t="s">
        <v>1800</v>
      </c>
      <c r="B117">
        <v>1599</v>
      </c>
      <c r="C117">
        <v>32.4</v>
      </c>
      <c r="D117">
        <v>866.6</v>
      </c>
      <c r="E117" s="409">
        <v>35.6</v>
      </c>
      <c r="F117" s="409">
        <v>0.9</v>
      </c>
      <c r="G117" s="409">
        <v>31.2</v>
      </c>
      <c r="H117" s="409">
        <v>0.8</v>
      </c>
      <c r="I117" s="409">
        <v>1.9609268172513999E-2</v>
      </c>
      <c r="J117" s="409">
        <v>0.7</v>
      </c>
      <c r="K117">
        <v>0</v>
      </c>
      <c r="L117">
        <v>2</v>
      </c>
      <c r="M117">
        <v>0</v>
      </c>
      <c r="N117">
        <v>0</v>
      </c>
      <c r="O117">
        <v>0</v>
      </c>
      <c r="P117">
        <v>0</v>
      </c>
      <c r="Q117">
        <v>0</v>
      </c>
      <c r="R117">
        <v>0</v>
      </c>
      <c r="S117">
        <v>4</v>
      </c>
      <c r="T117">
        <v>15</v>
      </c>
      <c r="U117">
        <v>10</v>
      </c>
      <c r="V117">
        <v>2</v>
      </c>
      <c r="W117">
        <v>0</v>
      </c>
      <c r="X117">
        <v>0</v>
      </c>
      <c r="Y117">
        <v>0</v>
      </c>
      <c r="Z117">
        <v>0</v>
      </c>
      <c r="AA117" t="s">
        <v>2333</v>
      </c>
      <c r="AB117">
        <v>0</v>
      </c>
      <c r="AC117">
        <v>0</v>
      </c>
      <c r="AD117">
        <v>0</v>
      </c>
      <c r="AE117">
        <v>0</v>
      </c>
      <c r="AF117">
        <v>0</v>
      </c>
      <c r="AG117">
        <v>0</v>
      </c>
      <c r="AH117">
        <v>0</v>
      </c>
      <c r="AI117">
        <v>0</v>
      </c>
      <c r="AJ117">
        <v>1</v>
      </c>
      <c r="AK117">
        <v>3</v>
      </c>
      <c r="AL117">
        <v>0</v>
      </c>
      <c r="AM117">
        <v>1</v>
      </c>
      <c r="AN117">
        <v>0</v>
      </c>
      <c r="AO117">
        <v>0</v>
      </c>
      <c r="AP117">
        <v>0</v>
      </c>
      <c r="AQ117">
        <v>0</v>
      </c>
      <c r="AR117">
        <v>0</v>
      </c>
      <c r="AS117">
        <v>0</v>
      </c>
      <c r="AT117">
        <v>0</v>
      </c>
      <c r="AU117">
        <v>0</v>
      </c>
      <c r="AV117">
        <v>0</v>
      </c>
      <c r="AW117">
        <v>0</v>
      </c>
      <c r="AX117">
        <v>0</v>
      </c>
      <c r="AY117">
        <v>0</v>
      </c>
      <c r="AZ117">
        <v>0</v>
      </c>
      <c r="BA117">
        <v>0</v>
      </c>
      <c r="BB117">
        <v>4</v>
      </c>
      <c r="BC117">
        <v>0</v>
      </c>
      <c r="BD117">
        <v>0</v>
      </c>
      <c r="BE117">
        <v>0</v>
      </c>
      <c r="BF117">
        <v>0</v>
      </c>
      <c r="BG117">
        <v>0</v>
      </c>
      <c r="BH117">
        <v>0</v>
      </c>
      <c r="BI117">
        <v>0</v>
      </c>
      <c r="BJ117">
        <v>0</v>
      </c>
      <c r="BK117">
        <v>0</v>
      </c>
      <c r="BL117">
        <v>0</v>
      </c>
      <c r="BM117">
        <v>0</v>
      </c>
      <c r="BN117">
        <v>0</v>
      </c>
      <c r="BO117">
        <v>0</v>
      </c>
      <c r="BP117">
        <v>1</v>
      </c>
      <c r="BQ117">
        <v>1</v>
      </c>
      <c r="BR117">
        <v>0</v>
      </c>
      <c r="BS117">
        <v>0</v>
      </c>
      <c r="BT117">
        <v>0</v>
      </c>
      <c r="BU117">
        <v>0</v>
      </c>
      <c r="BV117">
        <v>0</v>
      </c>
      <c r="BW117">
        <v>0</v>
      </c>
      <c r="BX117">
        <v>0</v>
      </c>
      <c r="BY117">
        <v>0</v>
      </c>
      <c r="BZ117">
        <v>0</v>
      </c>
      <c r="CA117">
        <v>0</v>
      </c>
      <c r="CB117">
        <v>0</v>
      </c>
      <c r="CC117">
        <v>0</v>
      </c>
      <c r="CD117">
        <v>0</v>
      </c>
      <c r="CE117">
        <v>0</v>
      </c>
      <c r="CF117">
        <v>0</v>
      </c>
      <c r="CG117">
        <v>0</v>
      </c>
      <c r="CH117">
        <v>1</v>
      </c>
      <c r="CI117">
        <v>0</v>
      </c>
      <c r="CJ117">
        <v>0</v>
      </c>
      <c r="CK117">
        <v>0</v>
      </c>
      <c r="CL117">
        <v>0</v>
      </c>
      <c r="CM117">
        <v>0</v>
      </c>
    </row>
    <row r="118" spans="1:91" x14ac:dyDescent="0.15">
      <c r="A118" t="s">
        <v>1948</v>
      </c>
      <c r="B118">
        <v>4750.1000000000004</v>
      </c>
      <c r="C118">
        <v>98.5</v>
      </c>
      <c r="D118">
        <v>2650.8</v>
      </c>
      <c r="E118" s="409">
        <v>58.5</v>
      </c>
      <c r="F118" s="409">
        <v>1.2</v>
      </c>
      <c r="G118" s="409">
        <v>36.700000000000003</v>
      </c>
      <c r="H118" s="409">
        <v>1.4</v>
      </c>
      <c r="I118" s="409">
        <v>2.9255116979439014E-2</v>
      </c>
      <c r="J118" s="409">
        <v>0.9</v>
      </c>
      <c r="K118">
        <v>0</v>
      </c>
      <c r="L118">
        <v>3</v>
      </c>
      <c r="M118">
        <v>0</v>
      </c>
      <c r="N118">
        <v>0</v>
      </c>
      <c r="O118">
        <v>2</v>
      </c>
      <c r="P118">
        <v>0</v>
      </c>
      <c r="Q118">
        <v>0</v>
      </c>
      <c r="R118">
        <v>0</v>
      </c>
      <c r="S118">
        <v>18</v>
      </c>
      <c r="T118">
        <v>20</v>
      </c>
      <c r="U118">
        <v>13</v>
      </c>
      <c r="V118">
        <v>17</v>
      </c>
      <c r="W118">
        <v>0</v>
      </c>
      <c r="X118">
        <v>0</v>
      </c>
      <c r="Y118">
        <v>0</v>
      </c>
      <c r="Z118">
        <v>4</v>
      </c>
      <c r="AA118" t="s">
        <v>2333</v>
      </c>
      <c r="AB118">
        <v>0</v>
      </c>
      <c r="AC118">
        <v>0</v>
      </c>
      <c r="AD118">
        <v>0</v>
      </c>
      <c r="AE118">
        <v>0</v>
      </c>
      <c r="AF118">
        <v>0</v>
      </c>
      <c r="AG118">
        <v>0</v>
      </c>
      <c r="AH118">
        <v>0</v>
      </c>
      <c r="AI118">
        <v>0</v>
      </c>
      <c r="AJ118">
        <v>0</v>
      </c>
      <c r="AK118">
        <v>0</v>
      </c>
      <c r="AL118">
        <v>0</v>
      </c>
      <c r="AM118">
        <v>3</v>
      </c>
      <c r="AN118">
        <v>0</v>
      </c>
      <c r="AO118">
        <v>0</v>
      </c>
      <c r="AP118">
        <v>0</v>
      </c>
      <c r="AQ118">
        <v>1</v>
      </c>
      <c r="AR118">
        <v>0</v>
      </c>
      <c r="AS118">
        <v>0</v>
      </c>
      <c r="AT118">
        <v>0</v>
      </c>
      <c r="AU118">
        <v>0</v>
      </c>
      <c r="AV118">
        <v>0</v>
      </c>
      <c r="AW118">
        <v>0</v>
      </c>
      <c r="AX118">
        <v>0</v>
      </c>
      <c r="AY118">
        <v>0</v>
      </c>
      <c r="AZ118">
        <v>0</v>
      </c>
      <c r="BA118">
        <v>1</v>
      </c>
      <c r="BB118">
        <v>2</v>
      </c>
      <c r="BC118">
        <v>0</v>
      </c>
      <c r="BD118">
        <v>0</v>
      </c>
      <c r="BE118">
        <v>0</v>
      </c>
      <c r="BF118">
        <v>0</v>
      </c>
      <c r="BG118">
        <v>0</v>
      </c>
      <c r="BH118">
        <v>0</v>
      </c>
      <c r="BI118">
        <v>0</v>
      </c>
      <c r="BJ118">
        <v>0</v>
      </c>
      <c r="BK118">
        <v>0</v>
      </c>
      <c r="BL118">
        <v>0</v>
      </c>
      <c r="BM118">
        <v>0</v>
      </c>
      <c r="BN118">
        <v>0</v>
      </c>
      <c r="BO118">
        <v>0</v>
      </c>
      <c r="BP118">
        <v>1</v>
      </c>
      <c r="BQ118">
        <v>0</v>
      </c>
      <c r="BR118">
        <v>0</v>
      </c>
      <c r="BS118">
        <v>0</v>
      </c>
      <c r="BT118">
        <v>0</v>
      </c>
      <c r="BU118">
        <v>0</v>
      </c>
      <c r="BV118">
        <v>0</v>
      </c>
      <c r="BW118">
        <v>0</v>
      </c>
      <c r="BX118">
        <v>0</v>
      </c>
      <c r="BY118">
        <v>0</v>
      </c>
      <c r="BZ118">
        <v>0</v>
      </c>
      <c r="CA118">
        <v>0</v>
      </c>
      <c r="CB118">
        <v>0</v>
      </c>
      <c r="CC118">
        <v>0</v>
      </c>
      <c r="CD118">
        <v>0</v>
      </c>
      <c r="CE118">
        <v>0</v>
      </c>
      <c r="CF118">
        <v>1</v>
      </c>
      <c r="CG118">
        <v>0</v>
      </c>
      <c r="CH118">
        <v>0</v>
      </c>
      <c r="CI118">
        <v>1</v>
      </c>
      <c r="CJ118">
        <v>0</v>
      </c>
      <c r="CK118">
        <v>0</v>
      </c>
      <c r="CL118">
        <v>0</v>
      </c>
      <c r="CM118">
        <v>0</v>
      </c>
    </row>
    <row r="119" spans="1:91" x14ac:dyDescent="0.15">
      <c r="A119" t="s">
        <v>1842</v>
      </c>
      <c r="B119">
        <v>7000</v>
      </c>
      <c r="C119">
        <v>200</v>
      </c>
      <c r="D119">
        <v>2500</v>
      </c>
      <c r="E119" s="409">
        <v>73.599999999999994</v>
      </c>
      <c r="F119" s="409">
        <v>2.1</v>
      </c>
      <c r="G119" s="409">
        <v>27.7</v>
      </c>
      <c r="H119" s="409">
        <v>2.1</v>
      </c>
      <c r="I119" s="409">
        <v>0.1</v>
      </c>
      <c r="J119" s="409">
        <v>0.8</v>
      </c>
      <c r="K119">
        <v>0</v>
      </c>
      <c r="L119">
        <v>0</v>
      </c>
      <c r="M119">
        <v>0</v>
      </c>
      <c r="N119">
        <v>0</v>
      </c>
      <c r="O119">
        <v>3</v>
      </c>
      <c r="P119">
        <v>0</v>
      </c>
      <c r="Q119">
        <v>0</v>
      </c>
      <c r="R119">
        <v>1</v>
      </c>
      <c r="S119">
        <v>11</v>
      </c>
      <c r="T119">
        <v>13</v>
      </c>
      <c r="U119">
        <v>4</v>
      </c>
      <c r="V119">
        <v>51</v>
      </c>
      <c r="W119">
        <v>0</v>
      </c>
      <c r="X119">
        <v>0</v>
      </c>
      <c r="Y119">
        <v>0</v>
      </c>
      <c r="Z119">
        <v>28</v>
      </c>
      <c r="AA119" t="s">
        <v>2333</v>
      </c>
      <c r="AB119">
        <v>0</v>
      </c>
      <c r="AC119">
        <v>0</v>
      </c>
      <c r="AD119">
        <v>0</v>
      </c>
      <c r="AE119">
        <v>0</v>
      </c>
      <c r="AF119">
        <v>1</v>
      </c>
      <c r="AG119">
        <v>0</v>
      </c>
      <c r="AH119">
        <v>0</v>
      </c>
      <c r="AI119">
        <v>0</v>
      </c>
      <c r="AJ119">
        <v>0</v>
      </c>
      <c r="AK119">
        <v>0</v>
      </c>
      <c r="AL119">
        <v>0</v>
      </c>
      <c r="AM119">
        <v>11</v>
      </c>
      <c r="AN119">
        <v>0</v>
      </c>
      <c r="AO119">
        <v>0</v>
      </c>
      <c r="AP119">
        <v>0</v>
      </c>
      <c r="AQ119">
        <v>7</v>
      </c>
      <c r="AR119">
        <v>0</v>
      </c>
      <c r="AS119">
        <v>0</v>
      </c>
      <c r="AT119">
        <v>0</v>
      </c>
      <c r="AU119">
        <v>0</v>
      </c>
      <c r="AV119">
        <v>0</v>
      </c>
      <c r="AW119">
        <v>0</v>
      </c>
      <c r="AX119">
        <v>0</v>
      </c>
      <c r="AY119">
        <v>1</v>
      </c>
      <c r="AZ119">
        <v>0</v>
      </c>
      <c r="BA119">
        <v>2</v>
      </c>
      <c r="BB119">
        <v>0</v>
      </c>
      <c r="BC119">
        <v>4</v>
      </c>
      <c r="BD119">
        <v>0</v>
      </c>
      <c r="BE119">
        <v>0</v>
      </c>
      <c r="BF119">
        <v>0</v>
      </c>
      <c r="BG119">
        <v>0</v>
      </c>
      <c r="BH119">
        <v>0</v>
      </c>
      <c r="BI119">
        <v>0</v>
      </c>
      <c r="BJ119">
        <v>0</v>
      </c>
      <c r="BK119">
        <v>0</v>
      </c>
      <c r="BL119">
        <v>0</v>
      </c>
      <c r="BM119">
        <v>0</v>
      </c>
      <c r="BN119">
        <v>0</v>
      </c>
      <c r="BO119">
        <v>0</v>
      </c>
      <c r="BP119">
        <v>3</v>
      </c>
      <c r="BQ119">
        <v>1</v>
      </c>
      <c r="BR119">
        <v>0</v>
      </c>
      <c r="BS119">
        <v>3</v>
      </c>
      <c r="BT119">
        <v>0</v>
      </c>
      <c r="BU119">
        <v>0</v>
      </c>
      <c r="BV119">
        <v>0</v>
      </c>
      <c r="BW119">
        <v>0</v>
      </c>
      <c r="BX119">
        <v>0</v>
      </c>
      <c r="BY119">
        <v>0</v>
      </c>
      <c r="BZ119">
        <v>0</v>
      </c>
      <c r="CA119">
        <v>0</v>
      </c>
      <c r="CB119">
        <v>1</v>
      </c>
      <c r="CC119">
        <v>0</v>
      </c>
      <c r="CD119">
        <v>0</v>
      </c>
      <c r="CE119">
        <v>0</v>
      </c>
      <c r="CF119">
        <v>5</v>
      </c>
      <c r="CG119">
        <v>2</v>
      </c>
      <c r="CH119">
        <v>4</v>
      </c>
      <c r="CI119">
        <v>6</v>
      </c>
      <c r="CJ119">
        <v>0</v>
      </c>
      <c r="CK119">
        <v>0</v>
      </c>
      <c r="CL119">
        <v>0</v>
      </c>
      <c r="CM119">
        <v>1</v>
      </c>
    </row>
    <row r="120" spans="1:91" x14ac:dyDescent="0.15">
      <c r="A120" t="s">
        <v>2064</v>
      </c>
      <c r="B120">
        <v>4800</v>
      </c>
      <c r="C120">
        <v>90</v>
      </c>
      <c r="D120">
        <v>2800</v>
      </c>
      <c r="E120" s="409">
        <v>53.8</v>
      </c>
      <c r="F120" s="409">
        <v>1.2</v>
      </c>
      <c r="G120" s="409">
        <v>35.700000000000003</v>
      </c>
      <c r="H120" s="409">
        <v>0.9</v>
      </c>
      <c r="I120" s="409">
        <v>1.9903560935172083E-2</v>
      </c>
      <c r="J120" s="409">
        <v>0.6</v>
      </c>
      <c r="K120">
        <v>0</v>
      </c>
      <c r="L120">
        <v>9</v>
      </c>
      <c r="M120">
        <v>0</v>
      </c>
      <c r="N120">
        <v>0</v>
      </c>
      <c r="O120">
        <v>2</v>
      </c>
      <c r="P120">
        <v>0</v>
      </c>
      <c r="Q120">
        <v>0</v>
      </c>
      <c r="R120">
        <v>1</v>
      </c>
      <c r="S120">
        <v>10</v>
      </c>
      <c r="T120">
        <v>48</v>
      </c>
      <c r="U120">
        <v>19</v>
      </c>
      <c r="V120">
        <v>4</v>
      </c>
      <c r="W120">
        <v>0</v>
      </c>
      <c r="X120">
        <v>0</v>
      </c>
      <c r="Y120">
        <v>0</v>
      </c>
      <c r="Z120">
        <v>0</v>
      </c>
      <c r="AA120" t="s">
        <v>2333</v>
      </c>
      <c r="AB120">
        <v>0</v>
      </c>
      <c r="AC120">
        <v>0</v>
      </c>
      <c r="AD120">
        <v>0</v>
      </c>
      <c r="AE120">
        <v>0</v>
      </c>
      <c r="AF120">
        <v>0</v>
      </c>
      <c r="AG120">
        <v>0</v>
      </c>
      <c r="AH120">
        <v>0</v>
      </c>
      <c r="AI120">
        <v>0</v>
      </c>
      <c r="AJ120">
        <v>2</v>
      </c>
      <c r="AK120">
        <v>0</v>
      </c>
      <c r="AL120">
        <v>1</v>
      </c>
      <c r="AM120">
        <v>1</v>
      </c>
      <c r="AN120">
        <v>0</v>
      </c>
      <c r="AO120">
        <v>0</v>
      </c>
      <c r="AP120">
        <v>0</v>
      </c>
      <c r="AQ120">
        <v>0</v>
      </c>
      <c r="AR120">
        <v>0</v>
      </c>
      <c r="AS120">
        <v>0</v>
      </c>
      <c r="AT120">
        <v>0</v>
      </c>
      <c r="AU120">
        <v>0</v>
      </c>
      <c r="AV120">
        <v>0</v>
      </c>
      <c r="AW120">
        <v>0</v>
      </c>
      <c r="AX120">
        <v>0</v>
      </c>
      <c r="AY120">
        <v>0</v>
      </c>
      <c r="AZ120">
        <v>0</v>
      </c>
      <c r="BA120">
        <v>0</v>
      </c>
      <c r="BB120">
        <v>6</v>
      </c>
      <c r="BC120">
        <v>0</v>
      </c>
      <c r="BD120">
        <v>0</v>
      </c>
      <c r="BE120">
        <v>0</v>
      </c>
      <c r="BF120">
        <v>0</v>
      </c>
      <c r="BG120">
        <v>0</v>
      </c>
      <c r="BH120">
        <v>0</v>
      </c>
      <c r="BI120">
        <v>0</v>
      </c>
      <c r="BJ120">
        <v>0</v>
      </c>
      <c r="BK120">
        <v>0</v>
      </c>
      <c r="BL120">
        <v>0</v>
      </c>
      <c r="BM120">
        <v>0</v>
      </c>
      <c r="BN120">
        <v>0</v>
      </c>
      <c r="BO120">
        <v>0</v>
      </c>
      <c r="BP120">
        <v>2</v>
      </c>
      <c r="BQ120">
        <v>3</v>
      </c>
      <c r="BR120">
        <v>0</v>
      </c>
      <c r="BS120">
        <v>0</v>
      </c>
      <c r="BT120">
        <v>0</v>
      </c>
      <c r="BU120">
        <v>0</v>
      </c>
      <c r="BV120">
        <v>0</v>
      </c>
      <c r="BW120">
        <v>0</v>
      </c>
      <c r="BX120">
        <v>0</v>
      </c>
      <c r="BY120">
        <v>0</v>
      </c>
      <c r="BZ120">
        <v>0</v>
      </c>
      <c r="CA120">
        <v>0</v>
      </c>
      <c r="CB120">
        <v>0</v>
      </c>
      <c r="CC120">
        <v>0</v>
      </c>
      <c r="CD120">
        <v>0</v>
      </c>
      <c r="CE120">
        <v>0</v>
      </c>
      <c r="CF120">
        <v>0</v>
      </c>
      <c r="CG120">
        <v>0</v>
      </c>
      <c r="CH120">
        <v>4</v>
      </c>
      <c r="CI120">
        <v>0</v>
      </c>
      <c r="CJ120">
        <v>0</v>
      </c>
      <c r="CK120">
        <v>0</v>
      </c>
      <c r="CL120">
        <v>0</v>
      </c>
      <c r="CM120">
        <v>0</v>
      </c>
    </row>
    <row r="121" spans="1:91" x14ac:dyDescent="0.15">
      <c r="A121" t="s">
        <v>1884</v>
      </c>
      <c r="B121">
        <v>6120</v>
      </c>
      <c r="C121">
        <v>177</v>
      </c>
      <c r="D121">
        <v>1330</v>
      </c>
      <c r="E121" s="409">
        <v>127.3</v>
      </c>
      <c r="F121" s="409">
        <v>3.9</v>
      </c>
      <c r="G121" s="409">
        <v>29.7</v>
      </c>
      <c r="H121" s="409">
        <v>3.1</v>
      </c>
      <c r="I121" s="409">
        <v>0.1</v>
      </c>
      <c r="J121" s="409">
        <v>0.7</v>
      </c>
      <c r="K121">
        <v>0</v>
      </c>
      <c r="L121">
        <v>0</v>
      </c>
      <c r="M121">
        <v>0</v>
      </c>
      <c r="N121">
        <v>1</v>
      </c>
      <c r="O121">
        <v>2</v>
      </c>
      <c r="P121">
        <v>0</v>
      </c>
      <c r="Q121">
        <v>0</v>
      </c>
      <c r="R121">
        <v>2</v>
      </c>
      <c r="S121">
        <v>15</v>
      </c>
      <c r="T121">
        <v>8</v>
      </c>
      <c r="U121">
        <v>13</v>
      </c>
      <c r="V121">
        <v>20</v>
      </c>
      <c r="W121">
        <v>0</v>
      </c>
      <c r="X121">
        <v>0</v>
      </c>
      <c r="Y121">
        <v>0</v>
      </c>
      <c r="Z121">
        <v>11</v>
      </c>
      <c r="AA121" t="s">
        <v>2333</v>
      </c>
      <c r="AB121">
        <v>0</v>
      </c>
      <c r="AC121">
        <v>0</v>
      </c>
      <c r="AD121">
        <v>0</v>
      </c>
      <c r="AE121">
        <v>0</v>
      </c>
      <c r="AF121">
        <v>0</v>
      </c>
      <c r="AG121">
        <v>0</v>
      </c>
      <c r="AH121">
        <v>0</v>
      </c>
      <c r="AI121">
        <v>0</v>
      </c>
      <c r="AJ121">
        <v>1</v>
      </c>
      <c r="AK121">
        <v>0</v>
      </c>
      <c r="AL121">
        <v>3</v>
      </c>
      <c r="AM121">
        <v>2</v>
      </c>
      <c r="AN121">
        <v>0</v>
      </c>
      <c r="AO121">
        <v>0</v>
      </c>
      <c r="AP121">
        <v>0</v>
      </c>
      <c r="AQ121">
        <v>0</v>
      </c>
      <c r="AR121">
        <v>0</v>
      </c>
      <c r="AS121">
        <v>0</v>
      </c>
      <c r="AT121">
        <v>0</v>
      </c>
      <c r="AU121">
        <v>0</v>
      </c>
      <c r="AV121">
        <v>0</v>
      </c>
      <c r="AW121">
        <v>0</v>
      </c>
      <c r="AX121">
        <v>0</v>
      </c>
      <c r="AY121">
        <v>0</v>
      </c>
      <c r="AZ121">
        <v>0</v>
      </c>
      <c r="BA121">
        <v>0</v>
      </c>
      <c r="BB121">
        <v>2</v>
      </c>
      <c r="BC121">
        <v>0</v>
      </c>
      <c r="BD121">
        <v>0</v>
      </c>
      <c r="BE121">
        <v>0</v>
      </c>
      <c r="BF121">
        <v>0</v>
      </c>
      <c r="BG121">
        <v>0</v>
      </c>
      <c r="BH121">
        <v>0</v>
      </c>
      <c r="BI121">
        <v>0</v>
      </c>
      <c r="BJ121">
        <v>0</v>
      </c>
      <c r="BK121">
        <v>0</v>
      </c>
      <c r="BL121">
        <v>0</v>
      </c>
      <c r="BM121">
        <v>0</v>
      </c>
      <c r="BN121">
        <v>0</v>
      </c>
      <c r="BO121">
        <v>0</v>
      </c>
      <c r="BP121">
        <v>0</v>
      </c>
      <c r="BQ121">
        <v>0</v>
      </c>
      <c r="BR121">
        <v>0</v>
      </c>
      <c r="BS121">
        <v>1</v>
      </c>
      <c r="BT121">
        <v>0</v>
      </c>
      <c r="BU121">
        <v>0</v>
      </c>
      <c r="BV121">
        <v>0</v>
      </c>
      <c r="BW121">
        <v>1</v>
      </c>
      <c r="BX121">
        <v>0</v>
      </c>
      <c r="BY121">
        <v>0</v>
      </c>
      <c r="BZ121">
        <v>0</v>
      </c>
      <c r="CA121">
        <v>0</v>
      </c>
      <c r="CB121">
        <v>0</v>
      </c>
      <c r="CC121">
        <v>0</v>
      </c>
      <c r="CD121">
        <v>0</v>
      </c>
      <c r="CE121">
        <v>0</v>
      </c>
      <c r="CF121">
        <v>0</v>
      </c>
      <c r="CG121">
        <v>0</v>
      </c>
      <c r="CH121">
        <v>0</v>
      </c>
      <c r="CI121">
        <v>0</v>
      </c>
      <c r="CJ121">
        <v>0</v>
      </c>
      <c r="CK121">
        <v>0</v>
      </c>
      <c r="CL121">
        <v>0</v>
      </c>
      <c r="CM121">
        <v>0</v>
      </c>
    </row>
    <row r="122" spans="1:91" x14ac:dyDescent="0.15">
      <c r="A122" t="s">
        <v>1859</v>
      </c>
      <c r="B122">
        <v>2400</v>
      </c>
      <c r="C122">
        <v>56</v>
      </c>
      <c r="D122">
        <v>2600</v>
      </c>
      <c r="E122" s="409">
        <v>19.100000000000001</v>
      </c>
      <c r="F122" s="409">
        <v>0.5</v>
      </c>
      <c r="G122" s="409">
        <v>24.4</v>
      </c>
      <c r="H122" s="409">
        <v>0.3</v>
      </c>
      <c r="I122" s="409">
        <v>8.8176679414304938E-3</v>
      </c>
      <c r="J122" s="409">
        <v>0.4</v>
      </c>
      <c r="K122">
        <v>0</v>
      </c>
      <c r="L122">
        <v>59</v>
      </c>
      <c r="M122">
        <v>0</v>
      </c>
      <c r="N122">
        <v>0</v>
      </c>
      <c r="O122">
        <v>4</v>
      </c>
      <c r="P122">
        <v>0</v>
      </c>
      <c r="Q122">
        <v>0</v>
      </c>
      <c r="R122">
        <v>0</v>
      </c>
      <c r="S122">
        <v>0</v>
      </c>
      <c r="T122">
        <v>29</v>
      </c>
      <c r="U122">
        <v>23</v>
      </c>
      <c r="V122">
        <v>0</v>
      </c>
      <c r="W122">
        <v>0</v>
      </c>
      <c r="X122">
        <v>0</v>
      </c>
      <c r="Y122">
        <v>0</v>
      </c>
      <c r="Z122">
        <v>0</v>
      </c>
      <c r="AA122" t="s">
        <v>2333</v>
      </c>
      <c r="AB122">
        <v>0</v>
      </c>
      <c r="AC122">
        <v>19</v>
      </c>
      <c r="AD122">
        <v>0</v>
      </c>
      <c r="AE122">
        <v>0</v>
      </c>
      <c r="AF122">
        <v>2</v>
      </c>
      <c r="AG122">
        <v>0</v>
      </c>
      <c r="AH122">
        <v>0</v>
      </c>
      <c r="AI122">
        <v>0</v>
      </c>
      <c r="AJ122">
        <v>0</v>
      </c>
      <c r="AK122">
        <v>15</v>
      </c>
      <c r="AL122">
        <v>3</v>
      </c>
      <c r="AM122">
        <v>0</v>
      </c>
      <c r="AN122">
        <v>0</v>
      </c>
      <c r="AO122">
        <v>0</v>
      </c>
      <c r="AP122">
        <v>0</v>
      </c>
      <c r="AQ122">
        <v>0</v>
      </c>
      <c r="AR122">
        <v>0</v>
      </c>
      <c r="AS122">
        <v>8</v>
      </c>
      <c r="AT122">
        <v>0</v>
      </c>
      <c r="AU122">
        <v>0</v>
      </c>
      <c r="AV122">
        <v>0</v>
      </c>
      <c r="AW122">
        <v>0</v>
      </c>
      <c r="AX122">
        <v>0</v>
      </c>
      <c r="AY122">
        <v>0</v>
      </c>
      <c r="AZ122">
        <v>0</v>
      </c>
      <c r="BA122">
        <v>2</v>
      </c>
      <c r="BB122">
        <v>12</v>
      </c>
      <c r="BC122">
        <v>0</v>
      </c>
      <c r="BD122">
        <v>0</v>
      </c>
      <c r="BE122">
        <v>0</v>
      </c>
      <c r="BF122">
        <v>0</v>
      </c>
      <c r="BG122">
        <v>0</v>
      </c>
      <c r="BH122">
        <v>0</v>
      </c>
      <c r="BI122">
        <v>7</v>
      </c>
      <c r="BJ122">
        <v>0</v>
      </c>
      <c r="BK122">
        <v>0</v>
      </c>
      <c r="BL122">
        <v>0</v>
      </c>
      <c r="BM122">
        <v>0</v>
      </c>
      <c r="BN122">
        <v>0</v>
      </c>
      <c r="BO122">
        <v>0</v>
      </c>
      <c r="BP122">
        <v>0</v>
      </c>
      <c r="BQ122">
        <v>6</v>
      </c>
      <c r="BR122">
        <v>5</v>
      </c>
      <c r="BS122">
        <v>0</v>
      </c>
      <c r="BT122">
        <v>0</v>
      </c>
      <c r="BU122">
        <v>0</v>
      </c>
      <c r="BV122">
        <v>0</v>
      </c>
      <c r="BW122">
        <v>0</v>
      </c>
      <c r="BX122">
        <v>0</v>
      </c>
      <c r="BY122">
        <v>14</v>
      </c>
      <c r="BZ122">
        <v>0</v>
      </c>
      <c r="CA122">
        <v>0</v>
      </c>
      <c r="CB122">
        <v>0</v>
      </c>
      <c r="CC122">
        <v>0</v>
      </c>
      <c r="CD122">
        <v>0</v>
      </c>
      <c r="CE122">
        <v>0</v>
      </c>
      <c r="CF122">
        <v>0</v>
      </c>
      <c r="CG122">
        <v>3</v>
      </c>
      <c r="CH122">
        <v>11</v>
      </c>
      <c r="CI122">
        <v>0</v>
      </c>
      <c r="CJ122">
        <v>0</v>
      </c>
      <c r="CK122">
        <v>0</v>
      </c>
      <c r="CL122">
        <v>0</v>
      </c>
      <c r="CM122">
        <v>0</v>
      </c>
    </row>
    <row r="123" spans="1:91" x14ac:dyDescent="0.15">
      <c r="A123" t="s">
        <v>2270</v>
      </c>
      <c r="B123">
        <v>2100</v>
      </c>
      <c r="C123">
        <v>50</v>
      </c>
      <c r="D123">
        <v>1770</v>
      </c>
      <c r="E123" s="409">
        <v>39.700000000000003</v>
      </c>
      <c r="F123" s="409">
        <v>1</v>
      </c>
      <c r="G123" s="409">
        <v>31.4</v>
      </c>
      <c r="H123" s="409">
        <v>0.7</v>
      </c>
      <c r="I123" s="409">
        <v>1.7347054279114371E-2</v>
      </c>
      <c r="J123" s="409">
        <v>0.5</v>
      </c>
      <c r="K123">
        <v>0</v>
      </c>
      <c r="L123">
        <v>0</v>
      </c>
      <c r="M123">
        <v>0</v>
      </c>
      <c r="N123">
        <v>0</v>
      </c>
      <c r="O123">
        <v>0</v>
      </c>
      <c r="P123">
        <v>0</v>
      </c>
      <c r="Q123">
        <v>0</v>
      </c>
      <c r="R123">
        <v>0</v>
      </c>
      <c r="S123">
        <v>9</v>
      </c>
      <c r="T123">
        <v>23</v>
      </c>
      <c r="U123">
        <v>16</v>
      </c>
      <c r="V123">
        <v>10</v>
      </c>
      <c r="W123">
        <v>0</v>
      </c>
      <c r="X123">
        <v>0</v>
      </c>
      <c r="Y123">
        <v>0</v>
      </c>
      <c r="Z123">
        <v>7</v>
      </c>
      <c r="AA123" t="s">
        <v>2333</v>
      </c>
      <c r="AB123">
        <v>0</v>
      </c>
      <c r="AC123">
        <v>0</v>
      </c>
      <c r="AD123">
        <v>0</v>
      </c>
      <c r="AE123">
        <v>0</v>
      </c>
      <c r="AF123">
        <v>0</v>
      </c>
      <c r="AG123">
        <v>0</v>
      </c>
      <c r="AH123">
        <v>0</v>
      </c>
      <c r="AI123">
        <v>0</v>
      </c>
      <c r="AJ123">
        <v>0</v>
      </c>
      <c r="AK123">
        <v>0</v>
      </c>
      <c r="AL123">
        <v>0</v>
      </c>
      <c r="AM123">
        <v>6</v>
      </c>
      <c r="AN123">
        <v>0</v>
      </c>
      <c r="AO123">
        <v>0</v>
      </c>
      <c r="AP123">
        <v>0</v>
      </c>
      <c r="AQ123">
        <v>4</v>
      </c>
      <c r="AR123">
        <v>0</v>
      </c>
      <c r="AS123">
        <v>0</v>
      </c>
      <c r="AT123">
        <v>0</v>
      </c>
      <c r="AU123">
        <v>0</v>
      </c>
      <c r="AV123">
        <v>0</v>
      </c>
      <c r="AW123">
        <v>0</v>
      </c>
      <c r="AX123">
        <v>0</v>
      </c>
      <c r="AY123">
        <v>0</v>
      </c>
      <c r="AZ123">
        <v>0</v>
      </c>
      <c r="BA123">
        <v>0</v>
      </c>
      <c r="BB123">
        <v>3</v>
      </c>
      <c r="BC123">
        <v>0</v>
      </c>
      <c r="BD123">
        <v>0</v>
      </c>
      <c r="BE123">
        <v>0</v>
      </c>
      <c r="BF123">
        <v>0</v>
      </c>
      <c r="BG123">
        <v>0</v>
      </c>
      <c r="BH123">
        <v>0</v>
      </c>
      <c r="BI123">
        <v>0</v>
      </c>
      <c r="BJ123">
        <v>0</v>
      </c>
      <c r="BK123">
        <v>0</v>
      </c>
      <c r="BL123">
        <v>0</v>
      </c>
      <c r="BM123">
        <v>0</v>
      </c>
      <c r="BN123">
        <v>0</v>
      </c>
      <c r="BO123">
        <v>0</v>
      </c>
      <c r="BP123">
        <v>1</v>
      </c>
      <c r="BQ123">
        <v>0</v>
      </c>
      <c r="BR123">
        <v>0</v>
      </c>
      <c r="BS123">
        <v>0</v>
      </c>
      <c r="BT123">
        <v>0</v>
      </c>
      <c r="BU123">
        <v>0</v>
      </c>
      <c r="BV123">
        <v>0</v>
      </c>
      <c r="BW123">
        <v>0</v>
      </c>
      <c r="BX123">
        <v>0</v>
      </c>
      <c r="BY123">
        <v>0</v>
      </c>
      <c r="BZ123">
        <v>0</v>
      </c>
      <c r="CA123">
        <v>0</v>
      </c>
      <c r="CB123">
        <v>0</v>
      </c>
      <c r="CC123">
        <v>0</v>
      </c>
      <c r="CD123">
        <v>0</v>
      </c>
      <c r="CE123">
        <v>0</v>
      </c>
      <c r="CF123">
        <v>0</v>
      </c>
      <c r="CG123">
        <v>0</v>
      </c>
      <c r="CH123">
        <v>2</v>
      </c>
      <c r="CI123">
        <v>1</v>
      </c>
      <c r="CJ123">
        <v>0</v>
      </c>
      <c r="CK123">
        <v>0</v>
      </c>
      <c r="CL123">
        <v>0</v>
      </c>
      <c r="CM123">
        <v>0</v>
      </c>
    </row>
    <row r="124" spans="1:91" x14ac:dyDescent="0.15">
      <c r="A124" t="s">
        <v>2034</v>
      </c>
      <c r="B124">
        <v>475</v>
      </c>
      <c r="C124">
        <v>12.3</v>
      </c>
      <c r="D124">
        <v>570</v>
      </c>
      <c r="E124" s="409">
        <v>11.8</v>
      </c>
      <c r="F124" s="409">
        <v>0.3</v>
      </c>
      <c r="G124" s="409">
        <v>13.9</v>
      </c>
      <c r="H124" s="409">
        <v>0.3</v>
      </c>
      <c r="I124" s="409">
        <v>8.8962331542001283E-3</v>
      </c>
      <c r="J124" s="409">
        <v>0.4</v>
      </c>
      <c r="K124">
        <v>0</v>
      </c>
      <c r="L124">
        <v>0</v>
      </c>
      <c r="M124">
        <v>0</v>
      </c>
      <c r="N124">
        <v>1</v>
      </c>
      <c r="O124">
        <v>0</v>
      </c>
      <c r="P124">
        <v>0</v>
      </c>
      <c r="Q124">
        <v>0</v>
      </c>
      <c r="R124">
        <v>0</v>
      </c>
      <c r="S124">
        <v>0</v>
      </c>
      <c r="T124">
        <v>23</v>
      </c>
      <c r="U124">
        <v>15</v>
      </c>
      <c r="V124">
        <v>0</v>
      </c>
      <c r="W124">
        <v>0</v>
      </c>
      <c r="X124">
        <v>0</v>
      </c>
      <c r="Y124">
        <v>0</v>
      </c>
      <c r="Z124">
        <v>0</v>
      </c>
      <c r="AA124" t="s">
        <v>2333</v>
      </c>
      <c r="AB124">
        <v>0</v>
      </c>
      <c r="AC124">
        <v>0</v>
      </c>
      <c r="AD124">
        <v>0</v>
      </c>
      <c r="AE124">
        <v>0</v>
      </c>
      <c r="AF124">
        <v>0</v>
      </c>
      <c r="AG124">
        <v>0</v>
      </c>
      <c r="AH124">
        <v>0</v>
      </c>
      <c r="AI124">
        <v>0</v>
      </c>
      <c r="AJ124">
        <v>0</v>
      </c>
      <c r="AK124">
        <v>5</v>
      </c>
      <c r="AL124">
        <v>1</v>
      </c>
      <c r="AM124">
        <v>0</v>
      </c>
      <c r="AN124">
        <v>0</v>
      </c>
      <c r="AO124">
        <v>0</v>
      </c>
      <c r="AP124">
        <v>0</v>
      </c>
      <c r="AQ124">
        <v>0</v>
      </c>
      <c r="AR124">
        <v>0</v>
      </c>
      <c r="AS124">
        <v>0</v>
      </c>
      <c r="AT124">
        <v>0</v>
      </c>
      <c r="AU124">
        <v>0</v>
      </c>
      <c r="AV124">
        <v>0</v>
      </c>
      <c r="AW124">
        <v>0</v>
      </c>
      <c r="AX124">
        <v>0</v>
      </c>
      <c r="AY124">
        <v>0</v>
      </c>
      <c r="AZ124">
        <v>0</v>
      </c>
      <c r="BA124">
        <v>0</v>
      </c>
      <c r="BB124">
        <v>7</v>
      </c>
      <c r="BC124">
        <v>0</v>
      </c>
      <c r="BD124">
        <v>0</v>
      </c>
      <c r="BE124">
        <v>0</v>
      </c>
      <c r="BF124">
        <v>0</v>
      </c>
      <c r="BG124">
        <v>0</v>
      </c>
      <c r="BH124">
        <v>0</v>
      </c>
      <c r="BI124">
        <v>0</v>
      </c>
      <c r="BJ124">
        <v>0</v>
      </c>
      <c r="BK124">
        <v>0</v>
      </c>
      <c r="BL124">
        <v>0</v>
      </c>
      <c r="BM124">
        <v>0</v>
      </c>
      <c r="BN124">
        <v>0</v>
      </c>
      <c r="BO124">
        <v>0</v>
      </c>
      <c r="BP124">
        <v>0</v>
      </c>
      <c r="BQ124">
        <v>3</v>
      </c>
      <c r="BR124">
        <v>1</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row>
    <row r="125" spans="1:91" x14ac:dyDescent="0.15">
      <c r="A125" t="s">
        <v>1956</v>
      </c>
      <c r="B125">
        <v>3050</v>
      </c>
      <c r="C125">
        <v>75</v>
      </c>
      <c r="D125">
        <v>4610</v>
      </c>
      <c r="E125" s="409">
        <v>20.3</v>
      </c>
      <c r="F125" s="409">
        <v>0.6</v>
      </c>
      <c r="G125" s="409">
        <v>32.6</v>
      </c>
      <c r="H125" s="409">
        <v>0.3</v>
      </c>
      <c r="I125" s="409">
        <v>8.9166705513019084E-3</v>
      </c>
      <c r="J125" s="409">
        <v>0.5</v>
      </c>
      <c r="K125">
        <v>0</v>
      </c>
      <c r="L125">
        <v>15</v>
      </c>
      <c r="M125">
        <v>0</v>
      </c>
      <c r="N125">
        <v>1</v>
      </c>
      <c r="O125">
        <v>4</v>
      </c>
      <c r="P125">
        <v>0</v>
      </c>
      <c r="Q125">
        <v>0</v>
      </c>
      <c r="R125">
        <v>0</v>
      </c>
      <c r="S125">
        <v>0</v>
      </c>
      <c r="T125">
        <v>65</v>
      </c>
      <c r="U125">
        <v>47</v>
      </c>
      <c r="V125">
        <v>0</v>
      </c>
      <c r="W125">
        <v>0</v>
      </c>
      <c r="X125">
        <v>0</v>
      </c>
      <c r="Y125">
        <v>0</v>
      </c>
      <c r="Z125">
        <v>0</v>
      </c>
      <c r="AA125" t="s">
        <v>2333</v>
      </c>
      <c r="AB125">
        <v>0</v>
      </c>
      <c r="AC125">
        <v>1</v>
      </c>
      <c r="AD125">
        <v>0</v>
      </c>
      <c r="AE125">
        <v>0</v>
      </c>
      <c r="AF125">
        <v>0</v>
      </c>
      <c r="AG125">
        <v>0</v>
      </c>
      <c r="AH125">
        <v>0</v>
      </c>
      <c r="AI125">
        <v>0</v>
      </c>
      <c r="AJ125">
        <v>0</v>
      </c>
      <c r="AK125">
        <v>4</v>
      </c>
      <c r="AL125">
        <v>0</v>
      </c>
      <c r="AM125">
        <v>0</v>
      </c>
      <c r="AN125">
        <v>0</v>
      </c>
      <c r="AO125">
        <v>0</v>
      </c>
      <c r="AP125">
        <v>0</v>
      </c>
      <c r="AQ125">
        <v>0</v>
      </c>
      <c r="AR125">
        <v>0</v>
      </c>
      <c r="AS125">
        <v>1</v>
      </c>
      <c r="AT125">
        <v>0</v>
      </c>
      <c r="AU125">
        <v>0</v>
      </c>
      <c r="AV125">
        <v>0</v>
      </c>
      <c r="AW125">
        <v>0</v>
      </c>
      <c r="AX125">
        <v>0</v>
      </c>
      <c r="AY125">
        <v>0</v>
      </c>
      <c r="AZ125">
        <v>0</v>
      </c>
      <c r="BA125">
        <v>0</v>
      </c>
      <c r="BB125">
        <v>5</v>
      </c>
      <c r="BC125">
        <v>0</v>
      </c>
      <c r="BD125">
        <v>0</v>
      </c>
      <c r="BE125">
        <v>0</v>
      </c>
      <c r="BF125">
        <v>0</v>
      </c>
      <c r="BG125">
        <v>0</v>
      </c>
      <c r="BH125">
        <v>0</v>
      </c>
      <c r="BI125">
        <v>1</v>
      </c>
      <c r="BJ125">
        <v>0</v>
      </c>
      <c r="BK125">
        <v>0</v>
      </c>
      <c r="BL125">
        <v>0</v>
      </c>
      <c r="BM125">
        <v>0</v>
      </c>
      <c r="BN125">
        <v>0</v>
      </c>
      <c r="BO125">
        <v>0</v>
      </c>
      <c r="BP125">
        <v>0</v>
      </c>
      <c r="BQ125">
        <v>20</v>
      </c>
      <c r="BR125">
        <v>0</v>
      </c>
      <c r="BS125">
        <v>0</v>
      </c>
      <c r="BT125">
        <v>0</v>
      </c>
      <c r="BU125">
        <v>0</v>
      </c>
      <c r="BV125">
        <v>0</v>
      </c>
      <c r="BW125">
        <v>0</v>
      </c>
      <c r="BX125">
        <v>0</v>
      </c>
      <c r="BY125">
        <v>0</v>
      </c>
      <c r="BZ125">
        <v>0</v>
      </c>
      <c r="CA125">
        <v>0</v>
      </c>
      <c r="CB125">
        <v>0</v>
      </c>
      <c r="CC125">
        <v>0</v>
      </c>
      <c r="CD125">
        <v>0</v>
      </c>
      <c r="CE125">
        <v>0</v>
      </c>
      <c r="CF125">
        <v>0</v>
      </c>
      <c r="CG125">
        <v>0</v>
      </c>
      <c r="CH125">
        <v>24</v>
      </c>
      <c r="CI125">
        <v>0</v>
      </c>
      <c r="CJ125">
        <v>0</v>
      </c>
      <c r="CK125">
        <v>0</v>
      </c>
      <c r="CL125">
        <v>0</v>
      </c>
      <c r="CM125">
        <v>0</v>
      </c>
    </row>
    <row r="126" spans="1:91" x14ac:dyDescent="0.15">
      <c r="A126" t="s">
        <v>2059</v>
      </c>
      <c r="B126">
        <v>5904.1</v>
      </c>
      <c r="C126">
        <v>162.80000000000001</v>
      </c>
      <c r="D126">
        <v>6208.1</v>
      </c>
      <c r="E126" s="409">
        <v>22.7</v>
      </c>
      <c r="F126" s="409">
        <v>0.6</v>
      </c>
      <c r="G126" s="409">
        <v>24.7</v>
      </c>
      <c r="H126" s="409">
        <v>0.6</v>
      </c>
      <c r="I126" s="409">
        <v>1.5737811562614317E-2</v>
      </c>
      <c r="J126" s="409">
        <v>0.7</v>
      </c>
      <c r="K126">
        <v>0</v>
      </c>
      <c r="L126">
        <v>0</v>
      </c>
      <c r="M126">
        <v>0</v>
      </c>
      <c r="N126">
        <v>0</v>
      </c>
      <c r="O126">
        <v>4</v>
      </c>
      <c r="P126">
        <v>0</v>
      </c>
      <c r="Q126">
        <v>1</v>
      </c>
      <c r="R126">
        <v>0</v>
      </c>
      <c r="S126">
        <v>31</v>
      </c>
      <c r="T126">
        <v>45</v>
      </c>
      <c r="U126">
        <v>29</v>
      </c>
      <c r="V126">
        <v>3</v>
      </c>
      <c r="W126">
        <v>0</v>
      </c>
      <c r="X126">
        <v>0</v>
      </c>
      <c r="Y126">
        <v>0</v>
      </c>
      <c r="Z126">
        <v>2</v>
      </c>
      <c r="AA126" t="s">
        <v>2333</v>
      </c>
      <c r="AB126">
        <v>0</v>
      </c>
      <c r="AC126">
        <v>0</v>
      </c>
      <c r="AD126">
        <v>0</v>
      </c>
      <c r="AE126">
        <v>0</v>
      </c>
      <c r="AF126">
        <v>0</v>
      </c>
      <c r="AG126">
        <v>0</v>
      </c>
      <c r="AH126">
        <v>0</v>
      </c>
      <c r="AI126">
        <v>0</v>
      </c>
      <c r="AJ126">
        <v>6</v>
      </c>
      <c r="AK126">
        <v>0</v>
      </c>
      <c r="AL126">
        <v>0</v>
      </c>
      <c r="AM126">
        <v>2</v>
      </c>
      <c r="AN126">
        <v>0</v>
      </c>
      <c r="AO126">
        <v>0</v>
      </c>
      <c r="AP126">
        <v>0</v>
      </c>
      <c r="AQ126">
        <v>1</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12</v>
      </c>
      <c r="BQ126">
        <v>0</v>
      </c>
      <c r="BR126">
        <v>0</v>
      </c>
      <c r="BS126">
        <v>1</v>
      </c>
      <c r="BT126">
        <v>0</v>
      </c>
      <c r="BU126">
        <v>0</v>
      </c>
      <c r="BV126">
        <v>0</v>
      </c>
      <c r="BW126">
        <v>1</v>
      </c>
      <c r="BX126">
        <v>0</v>
      </c>
      <c r="BY126">
        <v>0</v>
      </c>
      <c r="BZ126">
        <v>0</v>
      </c>
      <c r="CA126">
        <v>0</v>
      </c>
      <c r="CB126">
        <v>0</v>
      </c>
      <c r="CC126">
        <v>0</v>
      </c>
      <c r="CD126">
        <v>0</v>
      </c>
      <c r="CE126">
        <v>0</v>
      </c>
      <c r="CF126">
        <v>0</v>
      </c>
      <c r="CG126">
        <v>2</v>
      </c>
      <c r="CH126">
        <v>0</v>
      </c>
      <c r="CI126">
        <v>0</v>
      </c>
      <c r="CJ126">
        <v>0</v>
      </c>
      <c r="CK126">
        <v>0</v>
      </c>
      <c r="CL126">
        <v>0</v>
      </c>
      <c r="CM126">
        <v>0</v>
      </c>
    </row>
    <row r="127" spans="1:91" x14ac:dyDescent="0.15">
      <c r="A127" t="s">
        <v>2209</v>
      </c>
      <c r="B127">
        <v>2850</v>
      </c>
      <c r="C127">
        <v>80</v>
      </c>
      <c r="D127">
        <v>1100</v>
      </c>
      <c r="E127" s="409">
        <v>27</v>
      </c>
      <c r="F127" s="409">
        <v>0.7</v>
      </c>
      <c r="G127" s="409">
        <v>16</v>
      </c>
      <c r="H127" s="409">
        <v>0.9</v>
      </c>
      <c r="I127" s="409">
        <v>2.3594743427331123E-2</v>
      </c>
      <c r="J127" s="409">
        <v>0.5</v>
      </c>
      <c r="K127">
        <v>3</v>
      </c>
      <c r="L127">
        <v>0</v>
      </c>
      <c r="M127">
        <v>0</v>
      </c>
      <c r="N127">
        <v>0</v>
      </c>
      <c r="O127">
        <v>0</v>
      </c>
      <c r="P127">
        <v>0</v>
      </c>
      <c r="Q127">
        <v>1</v>
      </c>
      <c r="R127">
        <v>5</v>
      </c>
      <c r="S127">
        <v>9</v>
      </c>
      <c r="T127">
        <v>19</v>
      </c>
      <c r="U127">
        <v>19</v>
      </c>
      <c r="V127">
        <v>15</v>
      </c>
      <c r="W127">
        <v>0</v>
      </c>
      <c r="X127">
        <v>0</v>
      </c>
      <c r="Y127">
        <v>0</v>
      </c>
      <c r="Z127">
        <v>11</v>
      </c>
      <c r="AA127" t="s">
        <v>2333</v>
      </c>
      <c r="AB127">
        <v>0</v>
      </c>
      <c r="AC127">
        <v>0</v>
      </c>
      <c r="AD127">
        <v>0</v>
      </c>
      <c r="AE127">
        <v>0</v>
      </c>
      <c r="AF127">
        <v>0</v>
      </c>
      <c r="AG127">
        <v>0</v>
      </c>
      <c r="AH127">
        <v>0</v>
      </c>
      <c r="AI127">
        <v>1</v>
      </c>
      <c r="AJ127">
        <v>0</v>
      </c>
      <c r="AK127">
        <v>0</v>
      </c>
      <c r="AL127">
        <v>0</v>
      </c>
      <c r="AM127">
        <v>4</v>
      </c>
      <c r="AN127">
        <v>0</v>
      </c>
      <c r="AO127">
        <v>0</v>
      </c>
      <c r="AP127">
        <v>0</v>
      </c>
      <c r="AQ127">
        <v>3</v>
      </c>
      <c r="AR127">
        <v>0</v>
      </c>
      <c r="AS127">
        <v>0</v>
      </c>
      <c r="AT127">
        <v>0</v>
      </c>
      <c r="AU127">
        <v>0</v>
      </c>
      <c r="AV127">
        <v>0</v>
      </c>
      <c r="AW127">
        <v>0</v>
      </c>
      <c r="AX127">
        <v>0</v>
      </c>
      <c r="AY127">
        <v>0</v>
      </c>
      <c r="AZ127">
        <v>0</v>
      </c>
      <c r="BA127">
        <v>0</v>
      </c>
      <c r="BB127">
        <v>2</v>
      </c>
      <c r="BC127">
        <v>0</v>
      </c>
      <c r="BD127">
        <v>0</v>
      </c>
      <c r="BE127">
        <v>0</v>
      </c>
      <c r="BF127">
        <v>0</v>
      </c>
      <c r="BG127">
        <v>0</v>
      </c>
      <c r="BH127">
        <v>1</v>
      </c>
      <c r="BI127">
        <v>0</v>
      </c>
      <c r="BJ127">
        <v>0</v>
      </c>
      <c r="BK127">
        <v>0</v>
      </c>
      <c r="BL127">
        <v>0</v>
      </c>
      <c r="BM127">
        <v>0</v>
      </c>
      <c r="BN127">
        <v>0</v>
      </c>
      <c r="BO127">
        <v>0</v>
      </c>
      <c r="BP127">
        <v>0</v>
      </c>
      <c r="BQ127">
        <v>0</v>
      </c>
      <c r="BR127">
        <v>0</v>
      </c>
      <c r="BS127">
        <v>1</v>
      </c>
      <c r="BT127">
        <v>0</v>
      </c>
      <c r="BU127">
        <v>0</v>
      </c>
      <c r="BV127">
        <v>0</v>
      </c>
      <c r="BW127">
        <v>1</v>
      </c>
      <c r="BX127">
        <v>0</v>
      </c>
      <c r="BY127">
        <v>0</v>
      </c>
      <c r="BZ127">
        <v>0</v>
      </c>
      <c r="CA127">
        <v>0</v>
      </c>
      <c r="CB127">
        <v>0</v>
      </c>
      <c r="CC127">
        <v>0</v>
      </c>
      <c r="CD127">
        <v>0</v>
      </c>
      <c r="CE127">
        <v>0</v>
      </c>
      <c r="CF127">
        <v>0</v>
      </c>
      <c r="CG127">
        <v>0</v>
      </c>
      <c r="CH127">
        <v>0</v>
      </c>
      <c r="CI127">
        <v>0</v>
      </c>
      <c r="CJ127">
        <v>0</v>
      </c>
      <c r="CK127">
        <v>0</v>
      </c>
      <c r="CL127">
        <v>0</v>
      </c>
      <c r="CM127">
        <v>0</v>
      </c>
    </row>
    <row r="128" spans="1:91" x14ac:dyDescent="0.15">
      <c r="A128" t="s">
        <v>2074</v>
      </c>
      <c r="B128">
        <v>4123.8</v>
      </c>
      <c r="C128">
        <v>83.6</v>
      </c>
      <c r="D128">
        <v>4315.3999999999996</v>
      </c>
      <c r="E128" s="409">
        <v>30.3</v>
      </c>
      <c r="F128" s="409">
        <v>0.6</v>
      </c>
      <c r="G128" s="409">
        <v>37.4</v>
      </c>
      <c r="H128" s="409">
        <v>0.8</v>
      </c>
      <c r="I128" s="409">
        <v>1.6508415240648135E-2</v>
      </c>
      <c r="J128" s="409">
        <v>1</v>
      </c>
      <c r="K128">
        <v>0</v>
      </c>
      <c r="L128">
        <v>6</v>
      </c>
      <c r="M128">
        <v>0</v>
      </c>
      <c r="N128">
        <v>0</v>
      </c>
      <c r="O128">
        <v>4</v>
      </c>
      <c r="P128">
        <v>0</v>
      </c>
      <c r="Q128">
        <v>0</v>
      </c>
      <c r="R128">
        <v>0</v>
      </c>
      <c r="S128">
        <v>11</v>
      </c>
      <c r="T128">
        <v>55</v>
      </c>
      <c r="U128">
        <v>49</v>
      </c>
      <c r="V128">
        <v>19</v>
      </c>
      <c r="W128">
        <v>0</v>
      </c>
      <c r="X128">
        <v>0</v>
      </c>
      <c r="Y128">
        <v>0</v>
      </c>
      <c r="Z128">
        <v>0</v>
      </c>
      <c r="AA128" t="s">
        <v>2333</v>
      </c>
      <c r="AB128">
        <v>0</v>
      </c>
      <c r="AC128">
        <v>0</v>
      </c>
      <c r="AD128">
        <v>0</v>
      </c>
      <c r="AE128">
        <v>0</v>
      </c>
      <c r="AF128">
        <v>0</v>
      </c>
      <c r="AG128">
        <v>0</v>
      </c>
      <c r="AH128">
        <v>0</v>
      </c>
      <c r="AI128">
        <v>0</v>
      </c>
      <c r="AJ128">
        <v>1</v>
      </c>
      <c r="AK128">
        <v>2</v>
      </c>
      <c r="AL128">
        <v>0</v>
      </c>
      <c r="AM128">
        <v>0</v>
      </c>
      <c r="AN128">
        <v>0</v>
      </c>
      <c r="AO128">
        <v>0</v>
      </c>
      <c r="AP128">
        <v>0</v>
      </c>
      <c r="AQ128">
        <v>0</v>
      </c>
      <c r="AR128">
        <v>0</v>
      </c>
      <c r="AS128">
        <v>0</v>
      </c>
      <c r="AT128">
        <v>0</v>
      </c>
      <c r="AU128">
        <v>0</v>
      </c>
      <c r="AV128">
        <v>0</v>
      </c>
      <c r="AW128">
        <v>0</v>
      </c>
      <c r="AX128">
        <v>0</v>
      </c>
      <c r="AY128">
        <v>0</v>
      </c>
      <c r="AZ128">
        <v>0</v>
      </c>
      <c r="BA128">
        <v>0</v>
      </c>
      <c r="BB128">
        <v>2</v>
      </c>
      <c r="BC128">
        <v>0</v>
      </c>
      <c r="BD128">
        <v>0</v>
      </c>
      <c r="BE128">
        <v>0</v>
      </c>
      <c r="BF128">
        <v>0</v>
      </c>
      <c r="BG128">
        <v>0</v>
      </c>
      <c r="BH128">
        <v>0</v>
      </c>
      <c r="BI128">
        <v>0</v>
      </c>
      <c r="BJ128">
        <v>0</v>
      </c>
      <c r="BK128">
        <v>0</v>
      </c>
      <c r="BL128">
        <v>0</v>
      </c>
      <c r="BM128">
        <v>0</v>
      </c>
      <c r="BN128">
        <v>0</v>
      </c>
      <c r="BO128">
        <v>0</v>
      </c>
      <c r="BP128">
        <v>1</v>
      </c>
      <c r="BQ128">
        <v>0</v>
      </c>
      <c r="BR128">
        <v>0</v>
      </c>
      <c r="BS128">
        <v>6</v>
      </c>
      <c r="BT128">
        <v>0</v>
      </c>
      <c r="BU128">
        <v>0</v>
      </c>
      <c r="BV128">
        <v>0</v>
      </c>
      <c r="BW128">
        <v>0</v>
      </c>
      <c r="BX128">
        <v>0</v>
      </c>
      <c r="BY128">
        <v>0</v>
      </c>
      <c r="BZ128">
        <v>0</v>
      </c>
      <c r="CA128">
        <v>0</v>
      </c>
      <c r="CB128">
        <v>0</v>
      </c>
      <c r="CC128">
        <v>0</v>
      </c>
      <c r="CD128">
        <v>0</v>
      </c>
      <c r="CE128">
        <v>0</v>
      </c>
      <c r="CF128">
        <v>2</v>
      </c>
      <c r="CG128">
        <v>0</v>
      </c>
      <c r="CH128">
        <v>7</v>
      </c>
      <c r="CI128">
        <v>0</v>
      </c>
      <c r="CJ128">
        <v>0</v>
      </c>
      <c r="CK128">
        <v>0</v>
      </c>
      <c r="CL128">
        <v>0</v>
      </c>
      <c r="CM128">
        <v>0</v>
      </c>
    </row>
    <row r="129" spans="1:91" x14ac:dyDescent="0.15">
      <c r="A129" t="s">
        <v>2153</v>
      </c>
      <c r="B129">
        <v>5596</v>
      </c>
      <c r="C129">
        <v>206</v>
      </c>
      <c r="D129">
        <v>1183</v>
      </c>
      <c r="E129" s="409">
        <v>103.5</v>
      </c>
      <c r="F129" s="409">
        <v>2.7</v>
      </c>
      <c r="G129" s="409">
        <v>28.6</v>
      </c>
      <c r="H129" s="409">
        <v>2.2999999999999998</v>
      </c>
      <c r="I129" s="409">
        <v>0.1</v>
      </c>
      <c r="J129" s="409">
        <v>0.6</v>
      </c>
      <c r="K129">
        <v>0</v>
      </c>
      <c r="L129">
        <v>0</v>
      </c>
      <c r="M129">
        <v>0</v>
      </c>
      <c r="N129">
        <v>0</v>
      </c>
      <c r="O129">
        <v>0</v>
      </c>
      <c r="P129">
        <v>0</v>
      </c>
      <c r="Q129">
        <v>0</v>
      </c>
      <c r="R129">
        <v>7</v>
      </c>
      <c r="S129">
        <v>2</v>
      </c>
      <c r="T129">
        <v>5</v>
      </c>
      <c r="U129">
        <v>14</v>
      </c>
      <c r="V129">
        <v>13</v>
      </c>
      <c r="W129">
        <v>0</v>
      </c>
      <c r="X129">
        <v>0</v>
      </c>
      <c r="Y129">
        <v>0</v>
      </c>
      <c r="Z129">
        <v>0</v>
      </c>
      <c r="AA129" t="s">
        <v>2333</v>
      </c>
      <c r="AB129">
        <v>0</v>
      </c>
      <c r="AC129">
        <v>0</v>
      </c>
      <c r="AD129">
        <v>0</v>
      </c>
      <c r="AE129">
        <v>0</v>
      </c>
      <c r="AF129">
        <v>0</v>
      </c>
      <c r="AG129">
        <v>0</v>
      </c>
      <c r="AH129">
        <v>0</v>
      </c>
      <c r="AI129">
        <v>1</v>
      </c>
      <c r="AJ129">
        <v>0</v>
      </c>
      <c r="AK129">
        <v>0</v>
      </c>
      <c r="AL129">
        <v>0</v>
      </c>
      <c r="AM129">
        <v>3</v>
      </c>
      <c r="AN129">
        <v>0</v>
      </c>
      <c r="AO129">
        <v>0</v>
      </c>
      <c r="AP129">
        <v>0</v>
      </c>
      <c r="AQ129">
        <v>0</v>
      </c>
      <c r="AR129">
        <v>0</v>
      </c>
      <c r="AS129">
        <v>0</v>
      </c>
      <c r="AT129">
        <v>0</v>
      </c>
      <c r="AU129">
        <v>0</v>
      </c>
      <c r="AV129">
        <v>0</v>
      </c>
      <c r="AW129">
        <v>0</v>
      </c>
      <c r="AX129">
        <v>0</v>
      </c>
      <c r="AY129">
        <v>0</v>
      </c>
      <c r="AZ129">
        <v>0</v>
      </c>
      <c r="BA129">
        <v>0</v>
      </c>
      <c r="BB129">
        <v>2</v>
      </c>
      <c r="BC129">
        <v>1</v>
      </c>
      <c r="BD129">
        <v>0</v>
      </c>
      <c r="BE129">
        <v>0</v>
      </c>
      <c r="BF129">
        <v>0</v>
      </c>
      <c r="BG129">
        <v>0</v>
      </c>
      <c r="BH129">
        <v>0</v>
      </c>
      <c r="BI129">
        <v>0</v>
      </c>
      <c r="BJ129">
        <v>0</v>
      </c>
      <c r="BK129">
        <v>0</v>
      </c>
      <c r="BL129">
        <v>0</v>
      </c>
      <c r="BM129">
        <v>0</v>
      </c>
      <c r="BN129">
        <v>0</v>
      </c>
      <c r="BO129">
        <v>0</v>
      </c>
      <c r="BP129">
        <v>0</v>
      </c>
      <c r="BQ129">
        <v>0</v>
      </c>
      <c r="BR129">
        <v>0</v>
      </c>
      <c r="BS129">
        <v>2</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row>
    <row r="130" spans="1:91" x14ac:dyDescent="0.15">
      <c r="A130" t="s">
        <v>1852</v>
      </c>
      <c r="B130">
        <v>1550</v>
      </c>
      <c r="C130">
        <v>40</v>
      </c>
      <c r="D130">
        <v>1000</v>
      </c>
      <c r="E130" s="409">
        <v>17.2</v>
      </c>
      <c r="F130" s="409">
        <v>0.4</v>
      </c>
      <c r="G130" s="409">
        <v>21</v>
      </c>
      <c r="H130" s="409">
        <v>0.7</v>
      </c>
      <c r="I130" s="409">
        <v>1.6135990767529067E-2</v>
      </c>
      <c r="J130" s="409">
        <v>0.8</v>
      </c>
      <c r="K130">
        <v>0</v>
      </c>
      <c r="L130">
        <v>0</v>
      </c>
      <c r="M130">
        <v>0</v>
      </c>
      <c r="N130">
        <v>1</v>
      </c>
      <c r="O130">
        <v>1</v>
      </c>
      <c r="P130">
        <v>0</v>
      </c>
      <c r="Q130">
        <v>0</v>
      </c>
      <c r="R130">
        <v>0</v>
      </c>
      <c r="S130">
        <v>3</v>
      </c>
      <c r="T130">
        <v>23</v>
      </c>
      <c r="U130">
        <v>19</v>
      </c>
      <c r="V130">
        <v>0</v>
      </c>
      <c r="W130">
        <v>0</v>
      </c>
      <c r="X130">
        <v>0</v>
      </c>
      <c r="Y130">
        <v>0</v>
      </c>
      <c r="Z130">
        <v>0</v>
      </c>
      <c r="AA130" t="s">
        <v>2333</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1</v>
      </c>
      <c r="CC130">
        <v>0</v>
      </c>
      <c r="CD130">
        <v>0</v>
      </c>
      <c r="CE130">
        <v>0</v>
      </c>
      <c r="CF130">
        <v>0</v>
      </c>
      <c r="CG130">
        <v>0</v>
      </c>
      <c r="CH130">
        <v>0</v>
      </c>
      <c r="CI130">
        <v>0</v>
      </c>
      <c r="CJ130">
        <v>0</v>
      </c>
      <c r="CK130">
        <v>0</v>
      </c>
      <c r="CL130">
        <v>0</v>
      </c>
      <c r="CM130">
        <v>0</v>
      </c>
    </row>
    <row r="131" spans="1:91" x14ac:dyDescent="0.15">
      <c r="A131" t="s">
        <v>2277</v>
      </c>
      <c r="B131">
        <v>9021</v>
      </c>
      <c r="C131">
        <v>187</v>
      </c>
      <c r="D131">
        <v>5454</v>
      </c>
      <c r="E131" s="409">
        <v>50.3</v>
      </c>
      <c r="F131" s="409">
        <v>1</v>
      </c>
      <c r="G131" s="409">
        <v>37.700000000000003</v>
      </c>
      <c r="H131" s="409">
        <v>1.2</v>
      </c>
      <c r="I131" s="409">
        <v>2.4434832046566483E-2</v>
      </c>
      <c r="J131" s="409">
        <v>0.9</v>
      </c>
      <c r="K131">
        <v>0</v>
      </c>
      <c r="L131">
        <v>2</v>
      </c>
      <c r="M131">
        <v>0</v>
      </c>
      <c r="N131">
        <v>0</v>
      </c>
      <c r="O131">
        <v>1</v>
      </c>
      <c r="P131">
        <v>0</v>
      </c>
      <c r="Q131">
        <v>0</v>
      </c>
      <c r="R131">
        <v>0</v>
      </c>
      <c r="S131">
        <v>32</v>
      </c>
      <c r="T131">
        <v>40</v>
      </c>
      <c r="U131">
        <v>52</v>
      </c>
      <c r="V131">
        <v>29</v>
      </c>
      <c r="W131">
        <v>0</v>
      </c>
      <c r="X131">
        <v>0</v>
      </c>
      <c r="Y131">
        <v>0</v>
      </c>
      <c r="Z131">
        <v>2</v>
      </c>
      <c r="AA131" t="s">
        <v>2333</v>
      </c>
      <c r="AB131">
        <v>0</v>
      </c>
      <c r="AC131">
        <v>0</v>
      </c>
      <c r="AD131">
        <v>0</v>
      </c>
      <c r="AE131">
        <v>0</v>
      </c>
      <c r="AF131">
        <v>0</v>
      </c>
      <c r="AG131">
        <v>0</v>
      </c>
      <c r="AH131">
        <v>0</v>
      </c>
      <c r="AI131">
        <v>0</v>
      </c>
      <c r="AJ131">
        <v>0</v>
      </c>
      <c r="AK131">
        <v>0</v>
      </c>
      <c r="AL131">
        <v>0</v>
      </c>
      <c r="AM131">
        <v>4</v>
      </c>
      <c r="AN131">
        <v>0</v>
      </c>
      <c r="AO131">
        <v>0</v>
      </c>
      <c r="AP131">
        <v>0</v>
      </c>
      <c r="AQ131">
        <v>1</v>
      </c>
      <c r="AR131">
        <v>0</v>
      </c>
      <c r="AS131">
        <v>0</v>
      </c>
      <c r="AT131">
        <v>0</v>
      </c>
      <c r="AU131">
        <v>0</v>
      </c>
      <c r="AV131">
        <v>0</v>
      </c>
      <c r="AW131">
        <v>0</v>
      </c>
      <c r="AX131">
        <v>0</v>
      </c>
      <c r="AY131">
        <v>0</v>
      </c>
      <c r="AZ131">
        <v>0</v>
      </c>
      <c r="BA131">
        <v>0</v>
      </c>
      <c r="BB131">
        <v>11</v>
      </c>
      <c r="BC131">
        <v>0</v>
      </c>
      <c r="BD131">
        <v>0</v>
      </c>
      <c r="BE131">
        <v>0</v>
      </c>
      <c r="BF131">
        <v>0</v>
      </c>
      <c r="BG131">
        <v>0</v>
      </c>
      <c r="BH131">
        <v>0</v>
      </c>
      <c r="BI131">
        <v>0</v>
      </c>
      <c r="BJ131">
        <v>0</v>
      </c>
      <c r="BK131">
        <v>0</v>
      </c>
      <c r="BL131">
        <v>0</v>
      </c>
      <c r="BM131">
        <v>0</v>
      </c>
      <c r="BN131">
        <v>0</v>
      </c>
      <c r="BO131">
        <v>0</v>
      </c>
      <c r="BP131">
        <v>3</v>
      </c>
      <c r="BQ131">
        <v>5</v>
      </c>
      <c r="BR131">
        <v>2</v>
      </c>
      <c r="BS131">
        <v>4</v>
      </c>
      <c r="BT131">
        <v>0</v>
      </c>
      <c r="BU131">
        <v>0</v>
      </c>
      <c r="BV131">
        <v>0</v>
      </c>
      <c r="BW131">
        <v>0</v>
      </c>
      <c r="BX131">
        <v>0</v>
      </c>
      <c r="BY131">
        <v>0</v>
      </c>
      <c r="BZ131">
        <v>0</v>
      </c>
      <c r="CA131">
        <v>0</v>
      </c>
      <c r="CB131">
        <v>0</v>
      </c>
      <c r="CC131">
        <v>0</v>
      </c>
      <c r="CD131">
        <v>0</v>
      </c>
      <c r="CE131">
        <v>0</v>
      </c>
      <c r="CF131">
        <v>1</v>
      </c>
      <c r="CG131">
        <v>1</v>
      </c>
      <c r="CH131">
        <v>8</v>
      </c>
      <c r="CI131">
        <v>0</v>
      </c>
      <c r="CJ131">
        <v>0</v>
      </c>
      <c r="CK131">
        <v>0</v>
      </c>
      <c r="CL131">
        <v>0</v>
      </c>
      <c r="CM131">
        <v>0</v>
      </c>
    </row>
    <row r="132" spans="1:91" x14ac:dyDescent="0.15">
      <c r="A132" t="s">
        <v>1804</v>
      </c>
      <c r="B132">
        <v>5407</v>
      </c>
      <c r="C132">
        <v>274</v>
      </c>
      <c r="D132">
        <v>1894</v>
      </c>
      <c r="E132" s="409">
        <v>75.400000000000006</v>
      </c>
      <c r="F132" s="409">
        <v>3.8</v>
      </c>
      <c r="G132" s="409">
        <v>22.2</v>
      </c>
      <c r="H132" s="409">
        <v>3.2</v>
      </c>
      <c r="I132" s="409">
        <v>0.2</v>
      </c>
      <c r="J132" s="409">
        <v>0.9</v>
      </c>
      <c r="K132">
        <v>0</v>
      </c>
      <c r="L132">
        <v>0</v>
      </c>
      <c r="M132">
        <v>0</v>
      </c>
      <c r="N132">
        <v>0</v>
      </c>
      <c r="O132">
        <v>5</v>
      </c>
      <c r="P132">
        <v>0</v>
      </c>
      <c r="Q132">
        <v>1</v>
      </c>
      <c r="R132">
        <v>0</v>
      </c>
      <c r="S132">
        <v>6</v>
      </c>
      <c r="T132">
        <v>25</v>
      </c>
      <c r="U132">
        <v>1</v>
      </c>
      <c r="V132">
        <v>60</v>
      </c>
      <c r="W132">
        <v>0</v>
      </c>
      <c r="X132">
        <v>0</v>
      </c>
      <c r="Y132">
        <v>0</v>
      </c>
      <c r="Z132">
        <v>3</v>
      </c>
      <c r="AA132" t="s">
        <v>2333</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1</v>
      </c>
      <c r="BC132">
        <v>0</v>
      </c>
      <c r="BD132">
        <v>0</v>
      </c>
      <c r="BE132">
        <v>0</v>
      </c>
      <c r="BF132">
        <v>0</v>
      </c>
      <c r="BG132">
        <v>0</v>
      </c>
      <c r="BH132">
        <v>0</v>
      </c>
      <c r="BI132">
        <v>0</v>
      </c>
      <c r="BJ132">
        <v>0</v>
      </c>
      <c r="BK132">
        <v>0</v>
      </c>
      <c r="BL132">
        <v>0</v>
      </c>
      <c r="BM132">
        <v>0</v>
      </c>
      <c r="BN132">
        <v>0</v>
      </c>
      <c r="BO132">
        <v>0</v>
      </c>
      <c r="BP132">
        <v>1</v>
      </c>
      <c r="BQ132">
        <v>0</v>
      </c>
      <c r="BR132">
        <v>0</v>
      </c>
      <c r="BS132">
        <v>2</v>
      </c>
      <c r="BT132">
        <v>0</v>
      </c>
      <c r="BU132">
        <v>0</v>
      </c>
      <c r="BV132">
        <v>0</v>
      </c>
      <c r="BW132">
        <v>0</v>
      </c>
      <c r="BX132">
        <v>0</v>
      </c>
      <c r="BY132">
        <v>0</v>
      </c>
      <c r="BZ132">
        <v>0</v>
      </c>
      <c r="CA132">
        <v>0</v>
      </c>
      <c r="CB132">
        <v>0</v>
      </c>
      <c r="CC132">
        <v>0</v>
      </c>
      <c r="CD132">
        <v>0</v>
      </c>
      <c r="CE132">
        <v>0</v>
      </c>
      <c r="CF132">
        <v>0</v>
      </c>
      <c r="CG132">
        <v>0</v>
      </c>
      <c r="CH132">
        <v>0</v>
      </c>
      <c r="CI132">
        <v>1</v>
      </c>
      <c r="CJ132">
        <v>0</v>
      </c>
      <c r="CK132">
        <v>0</v>
      </c>
      <c r="CL132">
        <v>0</v>
      </c>
      <c r="CM132">
        <v>1</v>
      </c>
    </row>
    <row r="133" spans="1:91" x14ac:dyDescent="0.15">
      <c r="A133" t="s">
        <v>1877</v>
      </c>
      <c r="B133">
        <v>3600</v>
      </c>
      <c r="C133">
        <v>109</v>
      </c>
      <c r="D133">
        <v>1445</v>
      </c>
      <c r="E133" s="409">
        <v>26.9</v>
      </c>
      <c r="F133" s="409">
        <v>0.7</v>
      </c>
      <c r="G133" s="409">
        <v>13.7</v>
      </c>
      <c r="H133" s="409">
        <v>1</v>
      </c>
      <c r="I133" s="409">
        <v>2.6652508491306719E-2</v>
      </c>
      <c r="J133" s="409">
        <v>0.5</v>
      </c>
      <c r="K133">
        <v>0</v>
      </c>
      <c r="L133">
        <v>0</v>
      </c>
      <c r="M133">
        <v>0</v>
      </c>
      <c r="N133">
        <v>2</v>
      </c>
      <c r="O133">
        <v>7</v>
      </c>
      <c r="P133">
        <v>0</v>
      </c>
      <c r="Q133">
        <v>0</v>
      </c>
      <c r="R133">
        <v>12</v>
      </c>
      <c r="S133">
        <v>30</v>
      </c>
      <c r="T133">
        <v>13</v>
      </c>
      <c r="U133">
        <v>23</v>
      </c>
      <c r="V133">
        <v>28</v>
      </c>
      <c r="W133">
        <v>0</v>
      </c>
      <c r="X133">
        <v>0</v>
      </c>
      <c r="Y133">
        <v>0</v>
      </c>
      <c r="Z133">
        <v>17</v>
      </c>
      <c r="AA133" t="s">
        <v>2333</v>
      </c>
      <c r="AB133">
        <v>0</v>
      </c>
      <c r="AC133">
        <v>0</v>
      </c>
      <c r="AD133">
        <v>0</v>
      </c>
      <c r="AE133">
        <v>0</v>
      </c>
      <c r="AF133">
        <v>3</v>
      </c>
      <c r="AG133">
        <v>0</v>
      </c>
      <c r="AH133">
        <v>0</v>
      </c>
      <c r="AI133">
        <v>1</v>
      </c>
      <c r="AJ133">
        <v>2</v>
      </c>
      <c r="AK133">
        <v>0</v>
      </c>
      <c r="AL133">
        <v>0</v>
      </c>
      <c r="AM133">
        <v>4</v>
      </c>
      <c r="AN133">
        <v>0</v>
      </c>
      <c r="AO133">
        <v>0</v>
      </c>
      <c r="AP133">
        <v>0</v>
      </c>
      <c r="AQ133">
        <v>4</v>
      </c>
      <c r="AR133">
        <v>0</v>
      </c>
      <c r="AS133">
        <v>0</v>
      </c>
      <c r="AT133">
        <v>0</v>
      </c>
      <c r="AU133">
        <v>0</v>
      </c>
      <c r="AV133">
        <v>0</v>
      </c>
      <c r="AW133">
        <v>0</v>
      </c>
      <c r="AX133">
        <v>0</v>
      </c>
      <c r="AY133">
        <v>0</v>
      </c>
      <c r="AZ133">
        <v>1</v>
      </c>
      <c r="BA133">
        <v>1</v>
      </c>
      <c r="BB133">
        <v>6</v>
      </c>
      <c r="BC133">
        <v>10</v>
      </c>
      <c r="BD133">
        <v>0</v>
      </c>
      <c r="BE133">
        <v>0</v>
      </c>
      <c r="BF133">
        <v>0</v>
      </c>
      <c r="BG133">
        <v>7</v>
      </c>
      <c r="BH133">
        <v>0</v>
      </c>
      <c r="BI133">
        <v>0</v>
      </c>
      <c r="BJ133">
        <v>0</v>
      </c>
      <c r="BK133">
        <v>0</v>
      </c>
      <c r="BL133">
        <v>1</v>
      </c>
      <c r="BM133">
        <v>0</v>
      </c>
      <c r="BN133">
        <v>0</v>
      </c>
      <c r="BO133">
        <v>0</v>
      </c>
      <c r="BP133">
        <v>2</v>
      </c>
      <c r="BQ133">
        <v>0</v>
      </c>
      <c r="BR133">
        <v>0</v>
      </c>
      <c r="BS133">
        <v>18</v>
      </c>
      <c r="BT133">
        <v>0</v>
      </c>
      <c r="BU133">
        <v>0</v>
      </c>
      <c r="BV133">
        <v>0</v>
      </c>
      <c r="BW133">
        <v>12</v>
      </c>
      <c r="BX133">
        <v>0</v>
      </c>
      <c r="BY133">
        <v>1</v>
      </c>
      <c r="BZ133">
        <v>0</v>
      </c>
      <c r="CA133">
        <v>1</v>
      </c>
      <c r="CB133">
        <v>1</v>
      </c>
      <c r="CC133">
        <v>0</v>
      </c>
      <c r="CD133">
        <v>1</v>
      </c>
      <c r="CE133">
        <v>0</v>
      </c>
      <c r="CF133">
        <v>0</v>
      </c>
      <c r="CG133">
        <v>2</v>
      </c>
      <c r="CH133">
        <v>18</v>
      </c>
      <c r="CI133">
        <v>5</v>
      </c>
      <c r="CJ133">
        <v>0</v>
      </c>
      <c r="CK133">
        <v>0</v>
      </c>
      <c r="CL133">
        <v>0</v>
      </c>
      <c r="CM133">
        <v>0</v>
      </c>
    </row>
    <row r="134" spans="1:91" x14ac:dyDescent="0.15">
      <c r="A134" t="s">
        <v>2040</v>
      </c>
      <c r="B134">
        <v>2200</v>
      </c>
      <c r="C134">
        <v>46</v>
      </c>
      <c r="D134">
        <v>1270</v>
      </c>
      <c r="E134" s="409">
        <v>58.1</v>
      </c>
      <c r="F134" s="409">
        <v>1.3</v>
      </c>
      <c r="G134" s="409">
        <v>39.4</v>
      </c>
      <c r="H134" s="409">
        <v>1.1000000000000001</v>
      </c>
      <c r="I134" s="409">
        <v>2.4880276501711013E-2</v>
      </c>
      <c r="J134" s="409">
        <v>0.7</v>
      </c>
      <c r="K134">
        <v>0</v>
      </c>
      <c r="L134">
        <v>0</v>
      </c>
      <c r="M134">
        <v>0</v>
      </c>
      <c r="N134">
        <v>0</v>
      </c>
      <c r="O134">
        <v>0</v>
      </c>
      <c r="P134">
        <v>0</v>
      </c>
      <c r="Q134">
        <v>0</v>
      </c>
      <c r="R134">
        <v>7</v>
      </c>
      <c r="S134">
        <v>5</v>
      </c>
      <c r="T134">
        <v>20</v>
      </c>
      <c r="U134">
        <v>14</v>
      </c>
      <c r="V134">
        <v>0</v>
      </c>
      <c r="W134">
        <v>0</v>
      </c>
      <c r="X134">
        <v>0</v>
      </c>
      <c r="Y134">
        <v>0</v>
      </c>
      <c r="Z134">
        <v>0</v>
      </c>
      <c r="AA134" t="s">
        <v>2333</v>
      </c>
      <c r="AB134">
        <v>0</v>
      </c>
      <c r="AC134">
        <v>0</v>
      </c>
      <c r="AD134">
        <v>0</v>
      </c>
      <c r="AE134">
        <v>0</v>
      </c>
      <c r="AF134">
        <v>0</v>
      </c>
      <c r="AG134">
        <v>0</v>
      </c>
      <c r="AH134">
        <v>0</v>
      </c>
      <c r="AI134">
        <v>4</v>
      </c>
      <c r="AJ134">
        <v>1</v>
      </c>
      <c r="AK134">
        <v>0</v>
      </c>
      <c r="AL134">
        <v>0</v>
      </c>
      <c r="AM134">
        <v>0</v>
      </c>
      <c r="AN134">
        <v>0</v>
      </c>
      <c r="AO134">
        <v>0</v>
      </c>
      <c r="AP134">
        <v>0</v>
      </c>
      <c r="AQ134">
        <v>0</v>
      </c>
      <c r="AR134">
        <v>0</v>
      </c>
      <c r="AS134">
        <v>0</v>
      </c>
      <c r="AT134">
        <v>0</v>
      </c>
      <c r="AU134">
        <v>0</v>
      </c>
      <c r="AV134">
        <v>0</v>
      </c>
      <c r="AW134">
        <v>0</v>
      </c>
      <c r="AX134">
        <v>0</v>
      </c>
      <c r="AY134">
        <v>0</v>
      </c>
      <c r="AZ134">
        <v>0</v>
      </c>
      <c r="BA134">
        <v>1</v>
      </c>
      <c r="BB134">
        <v>2</v>
      </c>
      <c r="BC134">
        <v>0</v>
      </c>
      <c r="BD134">
        <v>0</v>
      </c>
      <c r="BE134">
        <v>0</v>
      </c>
      <c r="BF134">
        <v>0</v>
      </c>
      <c r="BG134">
        <v>0</v>
      </c>
      <c r="BH134">
        <v>0</v>
      </c>
      <c r="BI134">
        <v>0</v>
      </c>
      <c r="BJ134">
        <v>0</v>
      </c>
      <c r="BK134">
        <v>0</v>
      </c>
      <c r="BL134">
        <v>0</v>
      </c>
      <c r="BM134">
        <v>0</v>
      </c>
      <c r="BN134">
        <v>0</v>
      </c>
      <c r="BO134">
        <v>0</v>
      </c>
      <c r="BP134">
        <v>0</v>
      </c>
      <c r="BQ134">
        <v>1</v>
      </c>
      <c r="BR134">
        <v>0</v>
      </c>
      <c r="BS134">
        <v>0</v>
      </c>
      <c r="BT134">
        <v>0</v>
      </c>
      <c r="BU134">
        <v>0</v>
      </c>
      <c r="BV134">
        <v>0</v>
      </c>
      <c r="BW134">
        <v>0</v>
      </c>
      <c r="BX134">
        <v>0</v>
      </c>
      <c r="BY134">
        <v>0</v>
      </c>
      <c r="BZ134">
        <v>0</v>
      </c>
      <c r="CA134">
        <v>0</v>
      </c>
      <c r="CB134">
        <v>0</v>
      </c>
      <c r="CC134">
        <v>0</v>
      </c>
      <c r="CD134">
        <v>0</v>
      </c>
      <c r="CE134">
        <v>0</v>
      </c>
      <c r="CF134">
        <v>0</v>
      </c>
      <c r="CG134">
        <v>0</v>
      </c>
      <c r="CH134">
        <v>1</v>
      </c>
      <c r="CI134">
        <v>0</v>
      </c>
      <c r="CJ134">
        <v>0</v>
      </c>
      <c r="CK134">
        <v>0</v>
      </c>
      <c r="CL134">
        <v>0</v>
      </c>
      <c r="CM134">
        <v>0</v>
      </c>
    </row>
    <row r="135" spans="1:91" x14ac:dyDescent="0.15">
      <c r="A135" t="s">
        <v>2055</v>
      </c>
      <c r="B135">
        <v>1540</v>
      </c>
      <c r="C135">
        <v>34.4</v>
      </c>
      <c r="D135">
        <v>1030</v>
      </c>
      <c r="E135" s="409">
        <v>35.5</v>
      </c>
      <c r="F135" s="409">
        <v>0.7</v>
      </c>
      <c r="G135" s="409">
        <v>29.9</v>
      </c>
      <c r="H135" s="409">
        <v>0.8</v>
      </c>
      <c r="I135" s="409">
        <v>1.7033404934160147E-2</v>
      </c>
      <c r="J135" s="409">
        <v>0.7</v>
      </c>
      <c r="K135">
        <v>0</v>
      </c>
      <c r="L135">
        <v>0</v>
      </c>
      <c r="M135">
        <v>0</v>
      </c>
      <c r="N135">
        <v>0</v>
      </c>
      <c r="O135">
        <v>0</v>
      </c>
      <c r="P135">
        <v>0</v>
      </c>
      <c r="Q135">
        <v>0</v>
      </c>
      <c r="R135">
        <v>0</v>
      </c>
      <c r="S135">
        <v>5</v>
      </c>
      <c r="T135">
        <v>22</v>
      </c>
      <c r="U135">
        <v>7</v>
      </c>
      <c r="V135">
        <v>4</v>
      </c>
      <c r="W135">
        <v>0</v>
      </c>
      <c r="X135">
        <v>0</v>
      </c>
      <c r="Y135">
        <v>0</v>
      </c>
      <c r="Z135">
        <v>1</v>
      </c>
      <c r="AA135" t="s">
        <v>2333</v>
      </c>
      <c r="AB135">
        <v>0</v>
      </c>
      <c r="AC135">
        <v>0</v>
      </c>
      <c r="AD135">
        <v>0</v>
      </c>
      <c r="AE135">
        <v>0</v>
      </c>
      <c r="AF135">
        <v>0</v>
      </c>
      <c r="AG135">
        <v>0</v>
      </c>
      <c r="AH135">
        <v>0</v>
      </c>
      <c r="AI135">
        <v>0</v>
      </c>
      <c r="AJ135">
        <v>0</v>
      </c>
      <c r="AK135">
        <v>0</v>
      </c>
      <c r="AL135">
        <v>0</v>
      </c>
      <c r="AM135">
        <v>2</v>
      </c>
      <c r="AN135">
        <v>0</v>
      </c>
      <c r="AO135">
        <v>0</v>
      </c>
      <c r="AP135">
        <v>0</v>
      </c>
      <c r="AQ135">
        <v>1</v>
      </c>
      <c r="AR135">
        <v>0</v>
      </c>
      <c r="AS135">
        <v>0</v>
      </c>
      <c r="AT135">
        <v>0</v>
      </c>
      <c r="AU135">
        <v>0</v>
      </c>
      <c r="AV135">
        <v>2</v>
      </c>
      <c r="AW135">
        <v>0</v>
      </c>
      <c r="AX135">
        <v>0</v>
      </c>
      <c r="AY135">
        <v>0</v>
      </c>
      <c r="AZ135">
        <v>0</v>
      </c>
      <c r="BA135">
        <v>1</v>
      </c>
      <c r="BB135">
        <v>1</v>
      </c>
      <c r="BC135">
        <v>0</v>
      </c>
      <c r="BD135">
        <v>0</v>
      </c>
      <c r="BE135">
        <v>0</v>
      </c>
      <c r="BF135">
        <v>0</v>
      </c>
      <c r="BG135">
        <v>0</v>
      </c>
      <c r="BH135">
        <v>0</v>
      </c>
      <c r="BI135">
        <v>0</v>
      </c>
      <c r="BJ135">
        <v>0</v>
      </c>
      <c r="BK135">
        <v>0</v>
      </c>
      <c r="BL135">
        <v>0</v>
      </c>
      <c r="BM135">
        <v>0</v>
      </c>
      <c r="BN135">
        <v>0</v>
      </c>
      <c r="BO135">
        <v>0</v>
      </c>
      <c r="BP135">
        <v>1</v>
      </c>
      <c r="BQ135">
        <v>0</v>
      </c>
      <c r="BR135">
        <v>0</v>
      </c>
      <c r="BS135">
        <v>0</v>
      </c>
      <c r="BT135">
        <v>0</v>
      </c>
      <c r="BU135">
        <v>0</v>
      </c>
      <c r="BV135">
        <v>0</v>
      </c>
      <c r="BW135">
        <v>0</v>
      </c>
      <c r="BX135">
        <v>0</v>
      </c>
      <c r="BY135">
        <v>0</v>
      </c>
      <c r="BZ135">
        <v>0</v>
      </c>
      <c r="CA135">
        <v>0</v>
      </c>
      <c r="CB135">
        <v>0</v>
      </c>
      <c r="CC135">
        <v>0</v>
      </c>
      <c r="CD135">
        <v>0</v>
      </c>
      <c r="CE135">
        <v>0</v>
      </c>
      <c r="CF135">
        <v>0</v>
      </c>
      <c r="CG135">
        <v>1</v>
      </c>
      <c r="CH135">
        <v>1</v>
      </c>
      <c r="CI135">
        <v>0</v>
      </c>
      <c r="CJ135">
        <v>0</v>
      </c>
      <c r="CK135">
        <v>0</v>
      </c>
      <c r="CL135">
        <v>0</v>
      </c>
      <c r="CM135">
        <v>0</v>
      </c>
    </row>
    <row r="136" spans="1:91" x14ac:dyDescent="0.15">
      <c r="A136" t="s">
        <v>1933</v>
      </c>
      <c r="B136">
        <v>6678.7</v>
      </c>
      <c r="C136">
        <v>140.5</v>
      </c>
      <c r="D136">
        <v>3714</v>
      </c>
      <c r="E136" s="409">
        <v>33.200000000000003</v>
      </c>
      <c r="F136" s="409">
        <v>0.7</v>
      </c>
      <c r="G136" s="409">
        <v>21.1</v>
      </c>
      <c r="H136" s="409">
        <v>0.9</v>
      </c>
      <c r="I136" s="409">
        <v>1.9960596659823519E-2</v>
      </c>
      <c r="J136" s="409">
        <v>0.6</v>
      </c>
      <c r="K136">
        <v>4</v>
      </c>
      <c r="L136">
        <v>3</v>
      </c>
      <c r="M136">
        <v>0</v>
      </c>
      <c r="N136">
        <v>0</v>
      </c>
      <c r="O136">
        <v>3</v>
      </c>
      <c r="P136">
        <v>0</v>
      </c>
      <c r="Q136">
        <v>3</v>
      </c>
      <c r="R136">
        <v>2</v>
      </c>
      <c r="S136">
        <v>40</v>
      </c>
      <c r="T136">
        <v>88</v>
      </c>
      <c r="U136">
        <v>33</v>
      </c>
      <c r="V136">
        <v>7</v>
      </c>
      <c r="W136">
        <v>0</v>
      </c>
      <c r="X136">
        <v>0</v>
      </c>
      <c r="Y136">
        <v>0</v>
      </c>
      <c r="Z136">
        <v>1</v>
      </c>
      <c r="AA136" t="s">
        <v>2333</v>
      </c>
      <c r="AB136">
        <v>0</v>
      </c>
      <c r="AC136">
        <v>0</v>
      </c>
      <c r="AD136">
        <v>0</v>
      </c>
      <c r="AE136">
        <v>0</v>
      </c>
      <c r="AF136">
        <v>0</v>
      </c>
      <c r="AG136">
        <v>0</v>
      </c>
      <c r="AH136">
        <v>0</v>
      </c>
      <c r="AI136">
        <v>0</v>
      </c>
      <c r="AJ136">
        <v>7</v>
      </c>
      <c r="AK136">
        <v>0</v>
      </c>
      <c r="AL136">
        <v>0</v>
      </c>
      <c r="AM136">
        <v>2</v>
      </c>
      <c r="AN136">
        <v>0</v>
      </c>
      <c r="AO136">
        <v>0</v>
      </c>
      <c r="AP136">
        <v>0</v>
      </c>
      <c r="AQ136">
        <v>0</v>
      </c>
      <c r="AR136">
        <v>0</v>
      </c>
      <c r="AS136">
        <v>4</v>
      </c>
      <c r="AT136">
        <v>0</v>
      </c>
      <c r="AU136">
        <v>0</v>
      </c>
      <c r="AV136">
        <v>0</v>
      </c>
      <c r="AW136">
        <v>0</v>
      </c>
      <c r="AX136">
        <v>0</v>
      </c>
      <c r="AY136">
        <v>0</v>
      </c>
      <c r="AZ136">
        <v>0</v>
      </c>
      <c r="BA136">
        <v>2</v>
      </c>
      <c r="BB136">
        <v>10</v>
      </c>
      <c r="BC136">
        <v>0</v>
      </c>
      <c r="BD136">
        <v>0</v>
      </c>
      <c r="BE136">
        <v>0</v>
      </c>
      <c r="BF136">
        <v>0</v>
      </c>
      <c r="BG136">
        <v>0</v>
      </c>
      <c r="BH136">
        <v>1</v>
      </c>
      <c r="BI136">
        <v>0</v>
      </c>
      <c r="BJ136">
        <v>0</v>
      </c>
      <c r="BK136">
        <v>0</v>
      </c>
      <c r="BL136">
        <v>0</v>
      </c>
      <c r="BM136">
        <v>0</v>
      </c>
      <c r="BN136">
        <v>0</v>
      </c>
      <c r="BO136">
        <v>1</v>
      </c>
      <c r="BP136">
        <v>6</v>
      </c>
      <c r="BQ136">
        <v>7</v>
      </c>
      <c r="BR136">
        <v>0</v>
      </c>
      <c r="BS136">
        <v>1</v>
      </c>
      <c r="BT136">
        <v>0</v>
      </c>
      <c r="BU136">
        <v>0</v>
      </c>
      <c r="BV136">
        <v>0</v>
      </c>
      <c r="BW136">
        <v>0</v>
      </c>
      <c r="BX136">
        <v>0</v>
      </c>
      <c r="BY136">
        <v>0</v>
      </c>
      <c r="BZ136">
        <v>0</v>
      </c>
      <c r="CA136">
        <v>0</v>
      </c>
      <c r="CB136">
        <v>1</v>
      </c>
      <c r="CC136">
        <v>0</v>
      </c>
      <c r="CD136">
        <v>0</v>
      </c>
      <c r="CE136">
        <v>0</v>
      </c>
      <c r="CF136">
        <v>0</v>
      </c>
      <c r="CG136">
        <v>3</v>
      </c>
      <c r="CH136">
        <v>7</v>
      </c>
      <c r="CI136">
        <v>0</v>
      </c>
      <c r="CJ136">
        <v>0</v>
      </c>
      <c r="CK136">
        <v>0</v>
      </c>
      <c r="CL136">
        <v>0</v>
      </c>
      <c r="CM136">
        <v>0</v>
      </c>
    </row>
    <row r="137" spans="1:91" x14ac:dyDescent="0.15">
      <c r="A137" t="s">
        <v>1817</v>
      </c>
      <c r="B137">
        <v>1000</v>
      </c>
      <c r="C137">
        <v>25</v>
      </c>
      <c r="D137">
        <v>1000</v>
      </c>
      <c r="E137" s="409">
        <v>15.6</v>
      </c>
      <c r="F137" s="409">
        <v>0.5</v>
      </c>
      <c r="G137" s="409">
        <v>18.2</v>
      </c>
      <c r="H137" s="409">
        <v>0.4</v>
      </c>
      <c r="I137" s="409">
        <v>1.1066592377955174E-2</v>
      </c>
      <c r="J137" s="409">
        <v>0.4</v>
      </c>
      <c r="K137">
        <v>0</v>
      </c>
      <c r="L137">
        <v>5</v>
      </c>
      <c r="M137">
        <v>0</v>
      </c>
      <c r="N137">
        <v>0</v>
      </c>
      <c r="O137">
        <v>5</v>
      </c>
      <c r="P137">
        <v>0</v>
      </c>
      <c r="Q137">
        <v>0</v>
      </c>
      <c r="R137">
        <v>0</v>
      </c>
      <c r="S137">
        <v>0</v>
      </c>
      <c r="T137">
        <v>40</v>
      </c>
      <c r="U137">
        <v>32</v>
      </c>
      <c r="V137">
        <v>0</v>
      </c>
      <c r="W137">
        <v>0</v>
      </c>
      <c r="X137">
        <v>0</v>
      </c>
      <c r="Y137">
        <v>0</v>
      </c>
      <c r="Z137">
        <v>0</v>
      </c>
      <c r="AA137" t="s">
        <v>2333</v>
      </c>
      <c r="AB137">
        <v>0</v>
      </c>
      <c r="AC137">
        <v>0</v>
      </c>
      <c r="AD137">
        <v>0</v>
      </c>
      <c r="AE137">
        <v>0</v>
      </c>
      <c r="AF137">
        <v>0</v>
      </c>
      <c r="AG137">
        <v>0</v>
      </c>
      <c r="AH137">
        <v>0</v>
      </c>
      <c r="AI137">
        <v>0</v>
      </c>
      <c r="AJ137">
        <v>0</v>
      </c>
      <c r="AK137">
        <v>2</v>
      </c>
      <c r="AL137">
        <v>1</v>
      </c>
      <c r="AM137">
        <v>0</v>
      </c>
      <c r="AN137">
        <v>0</v>
      </c>
      <c r="AO137">
        <v>0</v>
      </c>
      <c r="AP137">
        <v>0</v>
      </c>
      <c r="AQ137">
        <v>0</v>
      </c>
      <c r="AR137">
        <v>0</v>
      </c>
      <c r="AS137">
        <v>0</v>
      </c>
      <c r="AT137">
        <v>0</v>
      </c>
      <c r="AU137">
        <v>0</v>
      </c>
      <c r="AV137">
        <v>0</v>
      </c>
      <c r="AW137">
        <v>0</v>
      </c>
      <c r="AX137">
        <v>0</v>
      </c>
      <c r="AY137">
        <v>0</v>
      </c>
      <c r="AZ137">
        <v>0</v>
      </c>
      <c r="BA137">
        <v>0</v>
      </c>
      <c r="BB137">
        <v>2</v>
      </c>
      <c r="BC137">
        <v>0</v>
      </c>
      <c r="BD137">
        <v>0</v>
      </c>
      <c r="BE137">
        <v>0</v>
      </c>
      <c r="BF137">
        <v>0</v>
      </c>
      <c r="BG137">
        <v>0</v>
      </c>
      <c r="BH137">
        <v>0</v>
      </c>
      <c r="BI137">
        <v>0</v>
      </c>
      <c r="BJ137">
        <v>0</v>
      </c>
      <c r="BK137">
        <v>0</v>
      </c>
      <c r="BL137">
        <v>0</v>
      </c>
      <c r="BM137">
        <v>0</v>
      </c>
      <c r="BN137">
        <v>0</v>
      </c>
      <c r="BO137">
        <v>0</v>
      </c>
      <c r="BP137">
        <v>0</v>
      </c>
      <c r="BQ137">
        <v>4</v>
      </c>
      <c r="BR137">
        <v>1</v>
      </c>
      <c r="BS137">
        <v>0</v>
      </c>
      <c r="BT137">
        <v>0</v>
      </c>
      <c r="BU137">
        <v>0</v>
      </c>
      <c r="BV137">
        <v>0</v>
      </c>
      <c r="BW137">
        <v>0</v>
      </c>
      <c r="BX137">
        <v>0</v>
      </c>
      <c r="BY137">
        <v>0</v>
      </c>
      <c r="BZ137">
        <v>0</v>
      </c>
      <c r="CA137">
        <v>0</v>
      </c>
      <c r="CB137">
        <v>0</v>
      </c>
      <c r="CC137">
        <v>0</v>
      </c>
      <c r="CD137">
        <v>0</v>
      </c>
      <c r="CE137">
        <v>0</v>
      </c>
      <c r="CF137">
        <v>0</v>
      </c>
      <c r="CG137">
        <v>1</v>
      </c>
      <c r="CH137">
        <v>3</v>
      </c>
      <c r="CI137">
        <v>1</v>
      </c>
      <c r="CJ137">
        <v>0</v>
      </c>
      <c r="CK137">
        <v>0</v>
      </c>
      <c r="CL137">
        <v>0</v>
      </c>
      <c r="CM137">
        <v>0</v>
      </c>
    </row>
    <row r="138" spans="1:91" x14ac:dyDescent="0.15">
      <c r="A138" t="s">
        <v>1836</v>
      </c>
      <c r="B138">
        <v>5730.9</v>
      </c>
      <c r="C138">
        <v>128.69999999999999</v>
      </c>
      <c r="D138">
        <v>2979.3</v>
      </c>
      <c r="E138" s="409">
        <v>62</v>
      </c>
      <c r="F138" s="409">
        <v>1.5</v>
      </c>
      <c r="G138" s="409">
        <v>35.799999999999997</v>
      </c>
      <c r="H138" s="409">
        <v>1.4</v>
      </c>
      <c r="I138" s="409">
        <v>3.2012703126919846E-2</v>
      </c>
      <c r="J138" s="409">
        <v>0.8</v>
      </c>
      <c r="K138">
        <v>0</v>
      </c>
      <c r="L138">
        <v>0</v>
      </c>
      <c r="M138">
        <v>0</v>
      </c>
      <c r="N138">
        <v>0</v>
      </c>
      <c r="O138">
        <v>0</v>
      </c>
      <c r="P138">
        <v>0</v>
      </c>
      <c r="Q138">
        <v>0</v>
      </c>
      <c r="R138">
        <v>1</v>
      </c>
      <c r="S138">
        <v>9</v>
      </c>
      <c r="T138">
        <v>45</v>
      </c>
      <c r="U138">
        <v>27</v>
      </c>
      <c r="V138">
        <v>0</v>
      </c>
      <c r="W138">
        <v>0</v>
      </c>
      <c r="X138">
        <v>0</v>
      </c>
      <c r="Y138">
        <v>0</v>
      </c>
      <c r="Z138">
        <v>0</v>
      </c>
      <c r="AA138" t="s">
        <v>2333</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2</v>
      </c>
      <c r="BC138">
        <v>0</v>
      </c>
      <c r="BD138">
        <v>0</v>
      </c>
      <c r="BE138">
        <v>0</v>
      </c>
      <c r="BF138">
        <v>0</v>
      </c>
      <c r="BG138">
        <v>0</v>
      </c>
      <c r="BH138">
        <v>0</v>
      </c>
      <c r="BI138">
        <v>0</v>
      </c>
      <c r="BJ138">
        <v>0</v>
      </c>
      <c r="BK138">
        <v>0</v>
      </c>
      <c r="BL138">
        <v>0</v>
      </c>
      <c r="BM138">
        <v>0</v>
      </c>
      <c r="BN138">
        <v>0</v>
      </c>
      <c r="BO138">
        <v>1</v>
      </c>
      <c r="BP138">
        <v>1</v>
      </c>
      <c r="BQ138">
        <v>0</v>
      </c>
      <c r="BR138">
        <v>0</v>
      </c>
      <c r="BS138">
        <v>0</v>
      </c>
      <c r="BT138">
        <v>0</v>
      </c>
      <c r="BU138">
        <v>0</v>
      </c>
      <c r="BV138">
        <v>0</v>
      </c>
      <c r="BW138">
        <v>0</v>
      </c>
      <c r="BX138">
        <v>0</v>
      </c>
      <c r="BY138">
        <v>0</v>
      </c>
      <c r="BZ138">
        <v>0</v>
      </c>
      <c r="CA138">
        <v>0</v>
      </c>
      <c r="CB138">
        <v>0</v>
      </c>
      <c r="CC138">
        <v>0</v>
      </c>
      <c r="CD138">
        <v>0</v>
      </c>
      <c r="CE138">
        <v>0</v>
      </c>
      <c r="CF138">
        <v>0</v>
      </c>
      <c r="CG138">
        <v>0</v>
      </c>
      <c r="CH138">
        <v>6</v>
      </c>
      <c r="CI138">
        <v>0</v>
      </c>
      <c r="CJ138">
        <v>0</v>
      </c>
      <c r="CK138">
        <v>0</v>
      </c>
      <c r="CL138">
        <v>0</v>
      </c>
      <c r="CM138">
        <v>0</v>
      </c>
    </row>
    <row r="139" spans="1:91" x14ac:dyDescent="0.15">
      <c r="A139" t="s">
        <v>2290</v>
      </c>
      <c r="B139">
        <v>1400</v>
      </c>
      <c r="C139">
        <v>38</v>
      </c>
      <c r="D139">
        <v>1350</v>
      </c>
      <c r="E139" s="409">
        <v>28.3</v>
      </c>
      <c r="F139" s="409">
        <v>0.7</v>
      </c>
      <c r="G139" s="409">
        <v>30.5</v>
      </c>
      <c r="H139" s="409">
        <v>0.5</v>
      </c>
      <c r="I139" s="409">
        <v>1.39685878546874E-2</v>
      </c>
      <c r="J139" s="409">
        <v>0.6</v>
      </c>
      <c r="K139">
        <v>0</v>
      </c>
      <c r="L139">
        <v>4</v>
      </c>
      <c r="M139">
        <v>0</v>
      </c>
      <c r="N139">
        <v>0</v>
      </c>
      <c r="O139">
        <v>4</v>
      </c>
      <c r="P139">
        <v>0</v>
      </c>
      <c r="Q139">
        <v>0</v>
      </c>
      <c r="R139">
        <v>0</v>
      </c>
      <c r="S139">
        <v>3</v>
      </c>
      <c r="T139">
        <v>39</v>
      </c>
      <c r="U139">
        <v>17</v>
      </c>
      <c r="V139">
        <v>0</v>
      </c>
      <c r="W139">
        <v>0</v>
      </c>
      <c r="X139">
        <v>0</v>
      </c>
      <c r="Y139">
        <v>0</v>
      </c>
      <c r="Z139">
        <v>0</v>
      </c>
      <c r="AA139" t="s">
        <v>2333</v>
      </c>
      <c r="AB139">
        <v>0</v>
      </c>
      <c r="AC139">
        <v>0</v>
      </c>
      <c r="AD139">
        <v>0</v>
      </c>
      <c r="AE139">
        <v>0</v>
      </c>
      <c r="AF139">
        <v>1</v>
      </c>
      <c r="AG139">
        <v>0</v>
      </c>
      <c r="AH139">
        <v>0</v>
      </c>
      <c r="AI139">
        <v>0</v>
      </c>
      <c r="AJ139">
        <v>3</v>
      </c>
      <c r="AK139">
        <v>6</v>
      </c>
      <c r="AL139">
        <v>0</v>
      </c>
      <c r="AM139">
        <v>0</v>
      </c>
      <c r="AN139">
        <v>0</v>
      </c>
      <c r="AO139">
        <v>0</v>
      </c>
      <c r="AP139">
        <v>0</v>
      </c>
      <c r="AQ139">
        <v>0</v>
      </c>
      <c r="AR139">
        <v>0</v>
      </c>
      <c r="AS139">
        <v>0</v>
      </c>
      <c r="AT139">
        <v>0</v>
      </c>
      <c r="AU139">
        <v>0</v>
      </c>
      <c r="AV139">
        <v>0</v>
      </c>
      <c r="AW139">
        <v>0</v>
      </c>
      <c r="AX139">
        <v>0</v>
      </c>
      <c r="AY139">
        <v>0</v>
      </c>
      <c r="AZ139">
        <v>0</v>
      </c>
      <c r="BA139">
        <v>0</v>
      </c>
      <c r="BB139">
        <v>12</v>
      </c>
      <c r="BC139">
        <v>0</v>
      </c>
      <c r="BD139">
        <v>0</v>
      </c>
      <c r="BE139">
        <v>0</v>
      </c>
      <c r="BF139">
        <v>0</v>
      </c>
      <c r="BG139">
        <v>0</v>
      </c>
      <c r="BH139">
        <v>0</v>
      </c>
      <c r="BI139">
        <v>2</v>
      </c>
      <c r="BJ139">
        <v>0</v>
      </c>
      <c r="BK139">
        <v>0</v>
      </c>
      <c r="BL139">
        <v>2</v>
      </c>
      <c r="BM139">
        <v>0</v>
      </c>
      <c r="BN139">
        <v>0</v>
      </c>
      <c r="BO139">
        <v>0</v>
      </c>
      <c r="BP139">
        <v>0</v>
      </c>
      <c r="BQ139">
        <v>4</v>
      </c>
      <c r="BR139">
        <v>0</v>
      </c>
      <c r="BS139">
        <v>0</v>
      </c>
      <c r="BT139">
        <v>0</v>
      </c>
      <c r="BU139">
        <v>0</v>
      </c>
      <c r="BV139">
        <v>0</v>
      </c>
      <c r="BW139">
        <v>0</v>
      </c>
      <c r="BX139">
        <v>0</v>
      </c>
      <c r="BY139">
        <v>0</v>
      </c>
      <c r="BZ139">
        <v>0</v>
      </c>
      <c r="CA139">
        <v>0</v>
      </c>
      <c r="CB139">
        <v>0</v>
      </c>
      <c r="CC139">
        <v>0</v>
      </c>
      <c r="CD139">
        <v>0</v>
      </c>
      <c r="CE139">
        <v>0</v>
      </c>
      <c r="CF139">
        <v>0</v>
      </c>
      <c r="CG139">
        <v>0</v>
      </c>
      <c r="CH139">
        <v>5</v>
      </c>
      <c r="CI139">
        <v>0</v>
      </c>
      <c r="CJ139">
        <v>0</v>
      </c>
      <c r="CK139">
        <v>0</v>
      </c>
      <c r="CL139">
        <v>0</v>
      </c>
      <c r="CM139">
        <v>0</v>
      </c>
    </row>
    <row r="140" spans="1:91" x14ac:dyDescent="0.15">
      <c r="A140" t="s">
        <v>1840</v>
      </c>
      <c r="B140">
        <v>1200</v>
      </c>
      <c r="C140">
        <v>25</v>
      </c>
      <c r="D140">
        <v>700</v>
      </c>
      <c r="E140" s="409">
        <v>17.8</v>
      </c>
      <c r="F140" s="409">
        <v>0.5</v>
      </c>
      <c r="G140" s="409">
        <v>18.7</v>
      </c>
      <c r="H140" s="409">
        <v>0.6</v>
      </c>
      <c r="I140" s="409">
        <v>1.4678183173800045E-2</v>
      </c>
      <c r="J140" s="409">
        <v>0.6</v>
      </c>
      <c r="K140">
        <v>0</v>
      </c>
      <c r="L140">
        <v>0</v>
      </c>
      <c r="M140">
        <v>0</v>
      </c>
      <c r="N140">
        <v>0</v>
      </c>
      <c r="O140">
        <v>0</v>
      </c>
      <c r="P140">
        <v>0</v>
      </c>
      <c r="Q140">
        <v>0</v>
      </c>
      <c r="R140">
        <v>0</v>
      </c>
      <c r="S140">
        <v>5</v>
      </c>
      <c r="T140">
        <v>25</v>
      </c>
      <c r="U140">
        <v>13</v>
      </c>
      <c r="V140">
        <v>5</v>
      </c>
      <c r="W140">
        <v>0</v>
      </c>
      <c r="X140">
        <v>0</v>
      </c>
      <c r="Y140">
        <v>0</v>
      </c>
      <c r="Z140">
        <v>1</v>
      </c>
      <c r="AA140" t="s">
        <v>2333</v>
      </c>
      <c r="AB140">
        <v>0</v>
      </c>
      <c r="AC140">
        <v>0</v>
      </c>
      <c r="AD140">
        <v>0</v>
      </c>
      <c r="AE140">
        <v>0</v>
      </c>
      <c r="AF140">
        <v>0</v>
      </c>
      <c r="AG140">
        <v>0</v>
      </c>
      <c r="AH140">
        <v>0</v>
      </c>
      <c r="AI140">
        <v>0</v>
      </c>
      <c r="AJ140">
        <v>1</v>
      </c>
      <c r="AK140">
        <v>5</v>
      </c>
      <c r="AL140">
        <v>0</v>
      </c>
      <c r="AM140">
        <v>0</v>
      </c>
      <c r="AN140">
        <v>0</v>
      </c>
      <c r="AO140">
        <v>0</v>
      </c>
      <c r="AP140">
        <v>0</v>
      </c>
      <c r="AQ140">
        <v>0</v>
      </c>
      <c r="AR140">
        <v>0</v>
      </c>
      <c r="AS140">
        <v>0</v>
      </c>
      <c r="AT140">
        <v>0</v>
      </c>
      <c r="AU140">
        <v>0</v>
      </c>
      <c r="AV140">
        <v>0</v>
      </c>
      <c r="AW140">
        <v>0</v>
      </c>
      <c r="AX140">
        <v>0</v>
      </c>
      <c r="AY140">
        <v>0</v>
      </c>
      <c r="AZ140">
        <v>0</v>
      </c>
      <c r="BA140">
        <v>1</v>
      </c>
      <c r="BB140">
        <v>1</v>
      </c>
      <c r="BC140">
        <v>0</v>
      </c>
      <c r="BD140">
        <v>0</v>
      </c>
      <c r="BE140">
        <v>0</v>
      </c>
      <c r="BF140">
        <v>0</v>
      </c>
      <c r="BG140">
        <v>0</v>
      </c>
      <c r="BH140">
        <v>0</v>
      </c>
      <c r="BI140">
        <v>0</v>
      </c>
      <c r="BJ140">
        <v>0</v>
      </c>
      <c r="BK140">
        <v>0</v>
      </c>
      <c r="BL140">
        <v>0</v>
      </c>
      <c r="BM140">
        <v>0</v>
      </c>
      <c r="BN140">
        <v>0</v>
      </c>
      <c r="BO140">
        <v>0</v>
      </c>
      <c r="BP140">
        <v>1</v>
      </c>
      <c r="BQ140">
        <v>3</v>
      </c>
      <c r="BR140">
        <v>1</v>
      </c>
      <c r="BS140">
        <v>1</v>
      </c>
      <c r="BT140">
        <v>0</v>
      </c>
      <c r="BU140">
        <v>0</v>
      </c>
      <c r="BV140">
        <v>0</v>
      </c>
      <c r="BW140">
        <v>0</v>
      </c>
      <c r="BX140">
        <v>0</v>
      </c>
      <c r="BY140">
        <v>0</v>
      </c>
      <c r="BZ140">
        <v>0</v>
      </c>
      <c r="CA140">
        <v>0</v>
      </c>
      <c r="CB140">
        <v>0</v>
      </c>
      <c r="CC140">
        <v>0</v>
      </c>
      <c r="CD140">
        <v>0</v>
      </c>
      <c r="CE140">
        <v>0</v>
      </c>
      <c r="CF140">
        <v>0</v>
      </c>
      <c r="CG140">
        <v>3</v>
      </c>
      <c r="CH140">
        <v>2</v>
      </c>
      <c r="CI140">
        <v>0</v>
      </c>
      <c r="CJ140">
        <v>0</v>
      </c>
      <c r="CK140">
        <v>0</v>
      </c>
      <c r="CL140">
        <v>0</v>
      </c>
      <c r="CM140">
        <v>0</v>
      </c>
    </row>
    <row r="141" spans="1:91" x14ac:dyDescent="0.15">
      <c r="A141" t="s">
        <v>1811</v>
      </c>
      <c r="B141">
        <v>21</v>
      </c>
      <c r="D141">
        <v>815</v>
      </c>
      <c r="E141" s="409">
        <v>0.7</v>
      </c>
      <c r="F141" s="409">
        <v>0</v>
      </c>
      <c r="G141" s="409">
        <v>19</v>
      </c>
      <c r="H141" s="409">
        <v>1.5118367321092861E-2</v>
      </c>
      <c r="I141" s="409">
        <v>0</v>
      </c>
      <c r="J141" s="409">
        <v>0.4</v>
      </c>
      <c r="K141">
        <v>0</v>
      </c>
      <c r="L141">
        <v>1</v>
      </c>
      <c r="M141">
        <v>0</v>
      </c>
      <c r="N141">
        <v>0</v>
      </c>
      <c r="O141">
        <v>30</v>
      </c>
      <c r="P141">
        <v>0</v>
      </c>
      <c r="Q141">
        <v>0</v>
      </c>
      <c r="R141">
        <v>0</v>
      </c>
      <c r="S141">
        <v>0</v>
      </c>
      <c r="T141">
        <v>0</v>
      </c>
      <c r="U141">
        <v>0</v>
      </c>
      <c r="V141">
        <v>0</v>
      </c>
      <c r="W141">
        <v>0</v>
      </c>
      <c r="X141">
        <v>0</v>
      </c>
      <c r="Y141">
        <v>0</v>
      </c>
      <c r="Z141">
        <v>0</v>
      </c>
      <c r="AA141" t="s">
        <v>2333</v>
      </c>
      <c r="AB141">
        <v>0</v>
      </c>
      <c r="AC141">
        <v>0</v>
      </c>
      <c r="AD141">
        <v>0</v>
      </c>
      <c r="AE141">
        <v>0</v>
      </c>
      <c r="AF141">
        <v>5</v>
      </c>
      <c r="AG141">
        <v>0</v>
      </c>
      <c r="AH141">
        <v>0</v>
      </c>
      <c r="AI141">
        <v>0</v>
      </c>
      <c r="AJ141">
        <v>0</v>
      </c>
      <c r="AK141">
        <v>0</v>
      </c>
      <c r="AL141">
        <v>0</v>
      </c>
      <c r="AM141">
        <v>0</v>
      </c>
      <c r="AN141">
        <v>0</v>
      </c>
      <c r="AO141">
        <v>0</v>
      </c>
      <c r="AP141">
        <v>0</v>
      </c>
      <c r="AQ141">
        <v>0</v>
      </c>
      <c r="AR141">
        <v>0</v>
      </c>
      <c r="AS141">
        <v>0</v>
      </c>
      <c r="AT141">
        <v>0</v>
      </c>
      <c r="AU141">
        <v>0</v>
      </c>
      <c r="AV141">
        <v>5</v>
      </c>
      <c r="AW141">
        <v>0</v>
      </c>
      <c r="AX141">
        <v>0</v>
      </c>
      <c r="AY141">
        <v>0</v>
      </c>
      <c r="AZ141">
        <v>0</v>
      </c>
      <c r="BA141">
        <v>0</v>
      </c>
      <c r="BB141">
        <v>0</v>
      </c>
      <c r="BC141">
        <v>0</v>
      </c>
      <c r="BD141">
        <v>0</v>
      </c>
      <c r="BE141">
        <v>0</v>
      </c>
      <c r="BF141">
        <v>0</v>
      </c>
      <c r="BG141">
        <v>0</v>
      </c>
      <c r="BH141">
        <v>0</v>
      </c>
      <c r="BI141">
        <v>0</v>
      </c>
      <c r="BJ141">
        <v>0</v>
      </c>
      <c r="BK141">
        <v>0</v>
      </c>
      <c r="BL141">
        <v>1</v>
      </c>
      <c r="BM141">
        <v>0</v>
      </c>
      <c r="BN141">
        <v>0</v>
      </c>
      <c r="BO141">
        <v>0</v>
      </c>
      <c r="BP141">
        <v>0</v>
      </c>
      <c r="BQ141">
        <v>0</v>
      </c>
      <c r="BR141">
        <v>0</v>
      </c>
      <c r="BS141">
        <v>0</v>
      </c>
      <c r="BT141">
        <v>0</v>
      </c>
      <c r="BU141">
        <v>0</v>
      </c>
      <c r="BV141">
        <v>0</v>
      </c>
      <c r="BW141">
        <v>0</v>
      </c>
      <c r="BX141">
        <v>0</v>
      </c>
      <c r="BY141">
        <v>0</v>
      </c>
      <c r="BZ141">
        <v>0</v>
      </c>
      <c r="CA141">
        <v>0</v>
      </c>
      <c r="CB141">
        <v>1</v>
      </c>
      <c r="CC141">
        <v>0</v>
      </c>
      <c r="CD141">
        <v>0</v>
      </c>
      <c r="CE141">
        <v>0</v>
      </c>
      <c r="CF141">
        <v>0</v>
      </c>
      <c r="CG141">
        <v>0</v>
      </c>
      <c r="CH141">
        <v>0</v>
      </c>
      <c r="CI141">
        <v>0</v>
      </c>
      <c r="CJ141">
        <v>0</v>
      </c>
      <c r="CK141">
        <v>0</v>
      </c>
      <c r="CL141">
        <v>0</v>
      </c>
      <c r="CM141">
        <v>0</v>
      </c>
    </row>
    <row r="142" spans="1:91" x14ac:dyDescent="0.15">
      <c r="A142" t="s">
        <v>1977</v>
      </c>
      <c r="B142">
        <v>4000</v>
      </c>
      <c r="C142">
        <v>120</v>
      </c>
      <c r="D142">
        <v>2000</v>
      </c>
      <c r="E142" s="409">
        <v>17.8</v>
      </c>
      <c r="F142" s="409">
        <v>0.4</v>
      </c>
      <c r="G142" s="409">
        <v>19.600000000000001</v>
      </c>
      <c r="H142" s="409">
        <v>0.6</v>
      </c>
      <c r="I142" s="409">
        <v>1.3887963618104595E-2</v>
      </c>
      <c r="J142" s="409">
        <v>0.7</v>
      </c>
      <c r="K142">
        <v>0</v>
      </c>
      <c r="L142">
        <v>4</v>
      </c>
      <c r="M142">
        <v>0</v>
      </c>
      <c r="N142">
        <v>3</v>
      </c>
      <c r="O142">
        <v>0</v>
      </c>
      <c r="P142">
        <v>0</v>
      </c>
      <c r="Q142">
        <v>0</v>
      </c>
      <c r="R142">
        <v>0</v>
      </c>
      <c r="S142">
        <v>8</v>
      </c>
      <c r="T142">
        <v>26</v>
      </c>
      <c r="U142">
        <v>5</v>
      </c>
      <c r="V142">
        <v>1</v>
      </c>
      <c r="W142">
        <v>0</v>
      </c>
      <c r="X142">
        <v>0</v>
      </c>
      <c r="Y142">
        <v>0</v>
      </c>
      <c r="Z142">
        <v>1</v>
      </c>
      <c r="AA142" t="s">
        <v>2333</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2</v>
      </c>
      <c r="AV142">
        <v>0</v>
      </c>
      <c r="AW142">
        <v>0</v>
      </c>
      <c r="AX142">
        <v>0</v>
      </c>
      <c r="AY142">
        <v>0</v>
      </c>
      <c r="AZ142">
        <v>3</v>
      </c>
      <c r="BA142">
        <v>2</v>
      </c>
      <c r="BB142">
        <v>0</v>
      </c>
      <c r="BC142">
        <v>0</v>
      </c>
      <c r="BD142">
        <v>0</v>
      </c>
      <c r="BE142">
        <v>0</v>
      </c>
      <c r="BF142">
        <v>0</v>
      </c>
      <c r="BG142">
        <v>0</v>
      </c>
      <c r="BH142">
        <v>0</v>
      </c>
      <c r="BI142">
        <v>0</v>
      </c>
      <c r="BJ142">
        <v>0</v>
      </c>
      <c r="BK142">
        <v>2</v>
      </c>
      <c r="BL142">
        <v>0</v>
      </c>
      <c r="BM142">
        <v>0</v>
      </c>
      <c r="BN142">
        <v>0</v>
      </c>
      <c r="BO142">
        <v>0</v>
      </c>
      <c r="BP142">
        <v>0</v>
      </c>
      <c r="BQ142">
        <v>1</v>
      </c>
      <c r="BR142">
        <v>0</v>
      </c>
      <c r="BS142">
        <v>0</v>
      </c>
      <c r="BT142">
        <v>0</v>
      </c>
      <c r="BU142">
        <v>0</v>
      </c>
      <c r="BV142">
        <v>0</v>
      </c>
      <c r="BW142">
        <v>0</v>
      </c>
      <c r="BX142">
        <v>0</v>
      </c>
      <c r="BY142">
        <v>0</v>
      </c>
      <c r="BZ142">
        <v>0</v>
      </c>
      <c r="CA142">
        <v>0</v>
      </c>
      <c r="CB142">
        <v>0</v>
      </c>
      <c r="CC142">
        <v>0</v>
      </c>
      <c r="CD142">
        <v>0</v>
      </c>
      <c r="CE142">
        <v>0</v>
      </c>
      <c r="CF142">
        <v>1</v>
      </c>
      <c r="CG142">
        <v>3</v>
      </c>
      <c r="CH142">
        <v>3</v>
      </c>
      <c r="CI142">
        <v>0</v>
      </c>
      <c r="CJ142">
        <v>0</v>
      </c>
      <c r="CK142">
        <v>0</v>
      </c>
      <c r="CL142">
        <v>0</v>
      </c>
      <c r="CM142">
        <v>0</v>
      </c>
    </row>
    <row r="143" spans="1:91" x14ac:dyDescent="0.15">
      <c r="A143" t="s">
        <v>1994</v>
      </c>
      <c r="B143">
        <v>870</v>
      </c>
      <c r="C143">
        <v>18.5</v>
      </c>
      <c r="D143">
        <v>750</v>
      </c>
      <c r="E143" s="409">
        <v>13.8</v>
      </c>
      <c r="F143" s="409">
        <v>0.3</v>
      </c>
      <c r="G143" s="409">
        <v>11.9</v>
      </c>
      <c r="H143" s="409">
        <v>0.5</v>
      </c>
      <c r="I143" s="409">
        <v>1.0546542218744522E-2</v>
      </c>
      <c r="J143" s="409">
        <v>0.5</v>
      </c>
      <c r="K143">
        <v>0</v>
      </c>
      <c r="L143">
        <v>0</v>
      </c>
      <c r="M143">
        <v>0</v>
      </c>
      <c r="N143">
        <v>0</v>
      </c>
      <c r="O143">
        <v>0</v>
      </c>
      <c r="P143">
        <v>0</v>
      </c>
      <c r="Q143">
        <v>0</v>
      </c>
      <c r="R143">
        <v>0</v>
      </c>
      <c r="S143">
        <v>9</v>
      </c>
      <c r="T143">
        <v>49</v>
      </c>
      <c r="U143">
        <v>10</v>
      </c>
      <c r="V143">
        <v>4</v>
      </c>
      <c r="W143">
        <v>0</v>
      </c>
      <c r="X143">
        <v>0</v>
      </c>
      <c r="Y143">
        <v>0</v>
      </c>
      <c r="Z143">
        <v>3</v>
      </c>
      <c r="AA143" t="s">
        <v>2333</v>
      </c>
      <c r="AB143">
        <v>0</v>
      </c>
      <c r="AC143">
        <v>0</v>
      </c>
      <c r="AD143">
        <v>0</v>
      </c>
      <c r="AE143">
        <v>0</v>
      </c>
      <c r="AF143">
        <v>0</v>
      </c>
      <c r="AG143">
        <v>0</v>
      </c>
      <c r="AH143">
        <v>0</v>
      </c>
      <c r="AI143">
        <v>0</v>
      </c>
      <c r="AJ143">
        <v>2</v>
      </c>
      <c r="AK143">
        <v>1</v>
      </c>
      <c r="AL143">
        <v>0</v>
      </c>
      <c r="AM143">
        <v>1</v>
      </c>
      <c r="AN143">
        <v>0</v>
      </c>
      <c r="AO143">
        <v>0</v>
      </c>
      <c r="AP143">
        <v>0</v>
      </c>
      <c r="AQ143">
        <v>1</v>
      </c>
      <c r="AR143">
        <v>0</v>
      </c>
      <c r="AS143">
        <v>0</v>
      </c>
      <c r="AT143">
        <v>0</v>
      </c>
      <c r="AU143">
        <v>0</v>
      </c>
      <c r="AV143">
        <v>0</v>
      </c>
      <c r="AW143">
        <v>0</v>
      </c>
      <c r="AX143">
        <v>0</v>
      </c>
      <c r="AY143">
        <v>0</v>
      </c>
      <c r="AZ143">
        <v>0</v>
      </c>
      <c r="BA143">
        <v>1</v>
      </c>
      <c r="BB143">
        <v>5</v>
      </c>
      <c r="BC143">
        <v>2</v>
      </c>
      <c r="BD143">
        <v>0</v>
      </c>
      <c r="BE143">
        <v>0</v>
      </c>
      <c r="BF143">
        <v>0</v>
      </c>
      <c r="BG143">
        <v>0</v>
      </c>
      <c r="BH143">
        <v>0</v>
      </c>
      <c r="BI143">
        <v>0</v>
      </c>
      <c r="BJ143">
        <v>0</v>
      </c>
      <c r="BK143">
        <v>0</v>
      </c>
      <c r="BL143">
        <v>0</v>
      </c>
      <c r="BM143">
        <v>0</v>
      </c>
      <c r="BN143">
        <v>0</v>
      </c>
      <c r="BO143">
        <v>0</v>
      </c>
      <c r="BP143">
        <v>3</v>
      </c>
      <c r="BQ143">
        <v>3</v>
      </c>
      <c r="BR143">
        <v>0</v>
      </c>
      <c r="BS143">
        <v>1</v>
      </c>
      <c r="BT143">
        <v>0</v>
      </c>
      <c r="BU143">
        <v>0</v>
      </c>
      <c r="BV143">
        <v>0</v>
      </c>
      <c r="BW143">
        <v>0</v>
      </c>
      <c r="BX143">
        <v>0</v>
      </c>
      <c r="BY143">
        <v>0</v>
      </c>
      <c r="BZ143">
        <v>0</v>
      </c>
      <c r="CA143">
        <v>0</v>
      </c>
      <c r="CB143">
        <v>0</v>
      </c>
      <c r="CC143">
        <v>0</v>
      </c>
      <c r="CD143">
        <v>0</v>
      </c>
      <c r="CE143">
        <v>0</v>
      </c>
      <c r="CF143">
        <v>1</v>
      </c>
      <c r="CG143">
        <v>1</v>
      </c>
      <c r="CH143">
        <v>7</v>
      </c>
      <c r="CI143">
        <v>2</v>
      </c>
      <c r="CJ143">
        <v>0</v>
      </c>
      <c r="CK143">
        <v>0</v>
      </c>
      <c r="CL143">
        <v>0</v>
      </c>
      <c r="CM143">
        <v>0</v>
      </c>
    </row>
    <row r="144" spans="1:91" x14ac:dyDescent="0.15">
      <c r="A144" t="s">
        <v>2352</v>
      </c>
      <c r="B144">
        <v>7400</v>
      </c>
      <c r="C144">
        <v>300</v>
      </c>
      <c r="D144">
        <v>3500</v>
      </c>
      <c r="E144" s="409">
        <v>72.099999999999994</v>
      </c>
      <c r="F144" s="409">
        <v>1.4</v>
      </c>
      <c r="G144" s="409">
        <v>38.299999999999997</v>
      </c>
      <c r="H144" s="409">
        <v>1.4</v>
      </c>
      <c r="I144" s="409">
        <v>2.7491295718747585E-2</v>
      </c>
      <c r="J144" s="409">
        <v>0.8</v>
      </c>
      <c r="K144">
        <v>0</v>
      </c>
      <c r="L144">
        <v>14</v>
      </c>
      <c r="M144">
        <v>0</v>
      </c>
      <c r="N144">
        <v>0</v>
      </c>
      <c r="O144">
        <v>0</v>
      </c>
      <c r="P144">
        <v>0</v>
      </c>
      <c r="Q144">
        <v>0</v>
      </c>
      <c r="R144">
        <v>0</v>
      </c>
      <c r="S144">
        <v>5</v>
      </c>
      <c r="T144">
        <v>13</v>
      </c>
      <c r="U144">
        <v>8</v>
      </c>
      <c r="V144">
        <v>15</v>
      </c>
      <c r="W144">
        <v>0</v>
      </c>
      <c r="X144">
        <v>0</v>
      </c>
      <c r="Y144">
        <v>0</v>
      </c>
      <c r="Z144">
        <v>0</v>
      </c>
      <c r="AA144" t="s">
        <v>2333</v>
      </c>
      <c r="AB144">
        <v>0</v>
      </c>
      <c r="AC144">
        <v>0</v>
      </c>
      <c r="AD144">
        <v>0</v>
      </c>
      <c r="AE144">
        <v>0</v>
      </c>
      <c r="AF144">
        <v>0</v>
      </c>
      <c r="AG144">
        <v>0</v>
      </c>
      <c r="AH144">
        <v>0</v>
      </c>
      <c r="AI144">
        <v>0</v>
      </c>
      <c r="AJ144">
        <v>1</v>
      </c>
      <c r="AK144">
        <v>0</v>
      </c>
      <c r="AL144">
        <v>0</v>
      </c>
      <c r="AM144">
        <v>1</v>
      </c>
      <c r="AN144">
        <v>0</v>
      </c>
      <c r="AO144">
        <v>0</v>
      </c>
      <c r="AP144">
        <v>0</v>
      </c>
      <c r="AQ144">
        <v>0</v>
      </c>
      <c r="AR144">
        <v>0</v>
      </c>
      <c r="AS144">
        <v>0</v>
      </c>
      <c r="AT144">
        <v>0</v>
      </c>
      <c r="AU144">
        <v>0</v>
      </c>
      <c r="AV144">
        <v>0</v>
      </c>
      <c r="AW144">
        <v>0</v>
      </c>
      <c r="AX144">
        <v>0</v>
      </c>
      <c r="AY144">
        <v>0</v>
      </c>
      <c r="AZ144">
        <v>4</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v>0</v>
      </c>
      <c r="BY144">
        <v>0</v>
      </c>
      <c r="BZ144">
        <v>0</v>
      </c>
      <c r="CA144">
        <v>0</v>
      </c>
      <c r="CB144">
        <v>0</v>
      </c>
      <c r="CC144">
        <v>0</v>
      </c>
      <c r="CD144">
        <v>0</v>
      </c>
      <c r="CE144">
        <v>0</v>
      </c>
      <c r="CF144">
        <v>0</v>
      </c>
      <c r="CG144">
        <v>2</v>
      </c>
      <c r="CH144">
        <v>0</v>
      </c>
      <c r="CI144">
        <v>2</v>
      </c>
      <c r="CJ144">
        <v>0</v>
      </c>
      <c r="CK144">
        <v>0</v>
      </c>
      <c r="CL144">
        <v>0</v>
      </c>
      <c r="CM144">
        <v>0</v>
      </c>
    </row>
    <row r="145" spans="1:91" x14ac:dyDescent="0.15">
      <c r="A145" t="s">
        <v>1934</v>
      </c>
      <c r="B145">
        <v>400</v>
      </c>
      <c r="C145">
        <v>20</v>
      </c>
      <c r="D145">
        <v>250</v>
      </c>
      <c r="E145" s="409">
        <v>4.3</v>
      </c>
      <c r="F145" s="409">
        <v>0.3</v>
      </c>
      <c r="G145" s="409">
        <v>2.2999999999999998</v>
      </c>
      <c r="H145" s="409">
        <v>1.2</v>
      </c>
      <c r="I145" s="409">
        <v>0.1</v>
      </c>
      <c r="J145" s="409">
        <v>0.6</v>
      </c>
      <c r="K145">
        <v>4</v>
      </c>
      <c r="L145">
        <v>28</v>
      </c>
      <c r="M145">
        <v>0</v>
      </c>
      <c r="N145">
        <v>8</v>
      </c>
      <c r="O145">
        <v>51</v>
      </c>
      <c r="P145">
        <v>0</v>
      </c>
      <c r="Q145">
        <v>9</v>
      </c>
      <c r="R145">
        <v>3</v>
      </c>
      <c r="S145">
        <v>4</v>
      </c>
      <c r="T145">
        <v>2</v>
      </c>
      <c r="U145">
        <v>1</v>
      </c>
      <c r="V145">
        <v>18</v>
      </c>
      <c r="W145">
        <v>1</v>
      </c>
      <c r="X145">
        <v>0</v>
      </c>
      <c r="Y145">
        <v>1</v>
      </c>
      <c r="Z145">
        <v>5</v>
      </c>
      <c r="AA145" t="s">
        <v>2333</v>
      </c>
      <c r="AB145">
        <v>4</v>
      </c>
      <c r="AC145">
        <v>2</v>
      </c>
      <c r="AD145">
        <v>0</v>
      </c>
      <c r="AE145">
        <v>0</v>
      </c>
      <c r="AF145">
        <v>1</v>
      </c>
      <c r="AG145">
        <v>0</v>
      </c>
      <c r="AH145">
        <v>5</v>
      </c>
      <c r="AI145">
        <v>0</v>
      </c>
      <c r="AJ145">
        <v>0</v>
      </c>
      <c r="AK145">
        <v>0</v>
      </c>
      <c r="AL145">
        <v>0</v>
      </c>
      <c r="AM145">
        <v>0</v>
      </c>
      <c r="AN145">
        <v>0</v>
      </c>
      <c r="AO145">
        <v>0</v>
      </c>
      <c r="AP145">
        <v>1</v>
      </c>
      <c r="AQ145">
        <v>0</v>
      </c>
      <c r="AR145">
        <v>0</v>
      </c>
      <c r="AS145">
        <v>0</v>
      </c>
      <c r="AT145">
        <v>0</v>
      </c>
      <c r="AU145">
        <v>1</v>
      </c>
      <c r="AV145">
        <v>0</v>
      </c>
      <c r="AW145">
        <v>0</v>
      </c>
      <c r="AX145">
        <v>2</v>
      </c>
      <c r="AY145">
        <v>0</v>
      </c>
      <c r="AZ145">
        <v>0</v>
      </c>
      <c r="BA145">
        <v>0</v>
      </c>
      <c r="BB145">
        <v>0</v>
      </c>
      <c r="BC145">
        <v>0</v>
      </c>
      <c r="BD145">
        <v>0</v>
      </c>
      <c r="BE145">
        <v>0</v>
      </c>
      <c r="BF145">
        <v>1</v>
      </c>
      <c r="BG145">
        <v>0</v>
      </c>
      <c r="BH145">
        <v>0</v>
      </c>
      <c r="BI145">
        <v>4</v>
      </c>
      <c r="BJ145">
        <v>0</v>
      </c>
      <c r="BK145">
        <v>0</v>
      </c>
      <c r="BL145">
        <v>3</v>
      </c>
      <c r="BM145">
        <v>0</v>
      </c>
      <c r="BN145">
        <v>0</v>
      </c>
      <c r="BO145">
        <v>0</v>
      </c>
      <c r="BP145">
        <v>0</v>
      </c>
      <c r="BQ145">
        <v>0</v>
      </c>
      <c r="BR145">
        <v>0</v>
      </c>
      <c r="BS145">
        <v>1</v>
      </c>
      <c r="BT145">
        <v>0</v>
      </c>
      <c r="BU145">
        <v>0</v>
      </c>
      <c r="BV145">
        <v>0</v>
      </c>
      <c r="BW145">
        <v>0</v>
      </c>
      <c r="BX145">
        <v>0</v>
      </c>
      <c r="BY145">
        <v>8</v>
      </c>
      <c r="BZ145">
        <v>0</v>
      </c>
      <c r="CA145">
        <v>0</v>
      </c>
      <c r="CB145">
        <v>4</v>
      </c>
      <c r="CC145">
        <v>0</v>
      </c>
      <c r="CD145">
        <v>0</v>
      </c>
      <c r="CE145">
        <v>1</v>
      </c>
      <c r="CF145">
        <v>0</v>
      </c>
      <c r="CG145">
        <v>0</v>
      </c>
      <c r="CH145">
        <v>4</v>
      </c>
      <c r="CI145">
        <v>4</v>
      </c>
      <c r="CJ145">
        <v>0</v>
      </c>
      <c r="CK145">
        <v>0</v>
      </c>
      <c r="CL145">
        <v>0</v>
      </c>
      <c r="CM145">
        <v>0</v>
      </c>
    </row>
    <row r="146" spans="1:91" x14ac:dyDescent="0.15">
      <c r="A146" t="s">
        <v>1807</v>
      </c>
      <c r="B146">
        <v>10</v>
      </c>
      <c r="D146">
        <v>400</v>
      </c>
      <c r="E146" s="409">
        <v>0.3</v>
      </c>
      <c r="F146" s="409">
        <v>0</v>
      </c>
      <c r="G146" s="409">
        <v>11</v>
      </c>
      <c r="H146" s="409">
        <v>1.2956002852988998E-2</v>
      </c>
      <c r="I146" s="409">
        <v>0</v>
      </c>
      <c r="J146" s="409">
        <v>0.4</v>
      </c>
      <c r="K146">
        <v>0</v>
      </c>
      <c r="L146">
        <v>18</v>
      </c>
      <c r="M146">
        <v>0</v>
      </c>
      <c r="N146">
        <v>2</v>
      </c>
      <c r="O146">
        <v>37</v>
      </c>
      <c r="P146">
        <v>0</v>
      </c>
      <c r="Q146">
        <v>3</v>
      </c>
      <c r="R146">
        <v>0</v>
      </c>
      <c r="S146">
        <v>0</v>
      </c>
      <c r="T146">
        <v>0</v>
      </c>
      <c r="U146">
        <v>0</v>
      </c>
      <c r="V146">
        <v>0</v>
      </c>
      <c r="W146">
        <v>0</v>
      </c>
      <c r="X146">
        <v>0</v>
      </c>
      <c r="Y146">
        <v>0</v>
      </c>
      <c r="Z146">
        <v>0</v>
      </c>
      <c r="AA146" t="s">
        <v>2333</v>
      </c>
      <c r="AB146">
        <v>0</v>
      </c>
      <c r="AC146">
        <v>0</v>
      </c>
      <c r="AD146">
        <v>0</v>
      </c>
      <c r="AE146">
        <v>0</v>
      </c>
      <c r="AF146">
        <v>2</v>
      </c>
      <c r="AG146">
        <v>0</v>
      </c>
      <c r="AH146">
        <v>1</v>
      </c>
      <c r="AI146">
        <v>0</v>
      </c>
      <c r="AJ146">
        <v>0</v>
      </c>
      <c r="AK146">
        <v>0</v>
      </c>
      <c r="AL146">
        <v>0</v>
      </c>
      <c r="AM146">
        <v>0</v>
      </c>
      <c r="AN146">
        <v>0</v>
      </c>
      <c r="AO146">
        <v>0</v>
      </c>
      <c r="AP146">
        <v>0</v>
      </c>
      <c r="AQ146">
        <v>0</v>
      </c>
      <c r="AR146">
        <v>0</v>
      </c>
      <c r="AS146">
        <v>0</v>
      </c>
      <c r="AT146">
        <v>0</v>
      </c>
      <c r="AU146">
        <v>0</v>
      </c>
      <c r="AV146">
        <v>1</v>
      </c>
      <c r="AW146">
        <v>0</v>
      </c>
      <c r="AX146">
        <v>0</v>
      </c>
      <c r="AY146">
        <v>0</v>
      </c>
      <c r="AZ146">
        <v>0</v>
      </c>
      <c r="BA146">
        <v>0</v>
      </c>
      <c r="BB146">
        <v>0</v>
      </c>
      <c r="BC146">
        <v>0</v>
      </c>
      <c r="BD146">
        <v>0</v>
      </c>
      <c r="BE146">
        <v>0</v>
      </c>
      <c r="BF146">
        <v>0</v>
      </c>
      <c r="BG146">
        <v>0</v>
      </c>
      <c r="BH146">
        <v>0</v>
      </c>
      <c r="BI146">
        <v>0</v>
      </c>
      <c r="BJ146">
        <v>0</v>
      </c>
      <c r="BK146">
        <v>0</v>
      </c>
      <c r="BL146">
        <v>1</v>
      </c>
      <c r="BM146">
        <v>0</v>
      </c>
      <c r="BN146">
        <v>0</v>
      </c>
      <c r="BO146">
        <v>0</v>
      </c>
      <c r="BP146">
        <v>0</v>
      </c>
      <c r="BQ146">
        <v>0</v>
      </c>
      <c r="BR146">
        <v>0</v>
      </c>
      <c r="BS146">
        <v>0</v>
      </c>
      <c r="BT146">
        <v>0</v>
      </c>
      <c r="BU146">
        <v>0</v>
      </c>
      <c r="BV146">
        <v>0</v>
      </c>
      <c r="BW146">
        <v>0</v>
      </c>
      <c r="BX146">
        <v>0</v>
      </c>
      <c r="BY146">
        <v>1</v>
      </c>
      <c r="BZ146">
        <v>0</v>
      </c>
      <c r="CA146">
        <v>0</v>
      </c>
      <c r="CB146">
        <v>0</v>
      </c>
      <c r="CC146">
        <v>0</v>
      </c>
      <c r="CD146">
        <v>0</v>
      </c>
      <c r="CE146">
        <v>0</v>
      </c>
      <c r="CF146">
        <v>0</v>
      </c>
      <c r="CG146">
        <v>0</v>
      </c>
      <c r="CH146">
        <v>0</v>
      </c>
      <c r="CI146">
        <v>0</v>
      </c>
      <c r="CJ146">
        <v>0</v>
      </c>
      <c r="CK146">
        <v>0</v>
      </c>
      <c r="CL146">
        <v>0</v>
      </c>
      <c r="CM146">
        <v>0</v>
      </c>
    </row>
    <row r="147" spans="1:91" x14ac:dyDescent="0.15">
      <c r="A147" t="s">
        <v>1965</v>
      </c>
      <c r="B147">
        <v>12800</v>
      </c>
      <c r="C147">
        <v>327</v>
      </c>
      <c r="D147">
        <v>6950</v>
      </c>
      <c r="E147" s="409">
        <v>31.9</v>
      </c>
      <c r="F147" s="409">
        <v>0.8</v>
      </c>
      <c r="G147" s="409">
        <v>22.7</v>
      </c>
      <c r="H147" s="409">
        <v>0.8</v>
      </c>
      <c r="I147" s="409">
        <v>1.8793643769416571E-2</v>
      </c>
      <c r="J147" s="409">
        <v>0.6</v>
      </c>
      <c r="K147">
        <v>0</v>
      </c>
      <c r="L147">
        <v>5</v>
      </c>
      <c r="M147">
        <v>0</v>
      </c>
      <c r="N147">
        <v>0</v>
      </c>
      <c r="O147">
        <v>6</v>
      </c>
      <c r="P147">
        <v>0</v>
      </c>
      <c r="Q147">
        <v>2</v>
      </c>
      <c r="R147">
        <v>8</v>
      </c>
      <c r="S147">
        <v>33</v>
      </c>
      <c r="T147">
        <v>138</v>
      </c>
      <c r="U147">
        <v>97</v>
      </c>
      <c r="V147">
        <v>19</v>
      </c>
      <c r="W147">
        <v>0</v>
      </c>
      <c r="X147">
        <v>0</v>
      </c>
      <c r="Y147">
        <v>0</v>
      </c>
      <c r="Z147">
        <v>2</v>
      </c>
      <c r="AA147" t="s">
        <v>2333</v>
      </c>
      <c r="AB147">
        <v>0</v>
      </c>
      <c r="AC147">
        <v>1</v>
      </c>
      <c r="AD147">
        <v>0</v>
      </c>
      <c r="AE147">
        <v>0</v>
      </c>
      <c r="AF147">
        <v>0</v>
      </c>
      <c r="AG147">
        <v>0</v>
      </c>
      <c r="AH147">
        <v>0</v>
      </c>
      <c r="AI147">
        <v>3</v>
      </c>
      <c r="AJ147">
        <v>6</v>
      </c>
      <c r="AK147">
        <v>4</v>
      </c>
      <c r="AL147">
        <v>0</v>
      </c>
      <c r="AM147">
        <v>4</v>
      </c>
      <c r="AN147">
        <v>0</v>
      </c>
      <c r="AO147">
        <v>0</v>
      </c>
      <c r="AP147">
        <v>0</v>
      </c>
      <c r="AQ147">
        <v>0</v>
      </c>
      <c r="AR147">
        <v>0</v>
      </c>
      <c r="AS147">
        <v>0</v>
      </c>
      <c r="AT147">
        <v>0</v>
      </c>
      <c r="AU147">
        <v>2</v>
      </c>
      <c r="AV147">
        <v>1</v>
      </c>
      <c r="AW147">
        <v>0</v>
      </c>
      <c r="AX147">
        <v>1</v>
      </c>
      <c r="AY147">
        <v>0</v>
      </c>
      <c r="AZ147">
        <v>1</v>
      </c>
      <c r="BA147">
        <v>6</v>
      </c>
      <c r="BB147">
        <v>15</v>
      </c>
      <c r="BC147">
        <v>1</v>
      </c>
      <c r="BD147">
        <v>0</v>
      </c>
      <c r="BE147">
        <v>0</v>
      </c>
      <c r="BF147">
        <v>0</v>
      </c>
      <c r="BG147">
        <v>0</v>
      </c>
      <c r="BH147">
        <v>0</v>
      </c>
      <c r="BI147">
        <v>0</v>
      </c>
      <c r="BJ147">
        <v>0</v>
      </c>
      <c r="BK147">
        <v>0</v>
      </c>
      <c r="BL147">
        <v>1</v>
      </c>
      <c r="BM147">
        <v>0</v>
      </c>
      <c r="BN147">
        <v>0</v>
      </c>
      <c r="BO147">
        <v>3</v>
      </c>
      <c r="BP147">
        <v>5</v>
      </c>
      <c r="BQ147">
        <v>17</v>
      </c>
      <c r="BR147">
        <v>0</v>
      </c>
      <c r="BS147">
        <v>5</v>
      </c>
      <c r="BT147">
        <v>0</v>
      </c>
      <c r="BU147">
        <v>0</v>
      </c>
      <c r="BV147">
        <v>0</v>
      </c>
      <c r="BW147">
        <v>0</v>
      </c>
      <c r="BX147">
        <v>0</v>
      </c>
      <c r="BY147">
        <v>1</v>
      </c>
      <c r="BZ147">
        <v>0</v>
      </c>
      <c r="CA147">
        <v>0</v>
      </c>
      <c r="CB147">
        <v>0</v>
      </c>
      <c r="CC147">
        <v>0</v>
      </c>
      <c r="CD147">
        <v>0</v>
      </c>
      <c r="CE147">
        <v>0</v>
      </c>
      <c r="CF147">
        <v>0</v>
      </c>
      <c r="CG147">
        <v>1</v>
      </c>
      <c r="CH147">
        <v>33</v>
      </c>
      <c r="CI147">
        <v>0</v>
      </c>
      <c r="CJ147">
        <v>0</v>
      </c>
      <c r="CK147">
        <v>0</v>
      </c>
      <c r="CL147">
        <v>0</v>
      </c>
      <c r="CM147">
        <v>0</v>
      </c>
    </row>
    <row r="148" spans="1:91" x14ac:dyDescent="0.15">
      <c r="A148" t="s">
        <v>2106</v>
      </c>
      <c r="B148">
        <v>1051</v>
      </c>
      <c r="C148">
        <v>21.9</v>
      </c>
      <c r="D148">
        <v>829.7</v>
      </c>
      <c r="E148" s="409">
        <v>14.9</v>
      </c>
      <c r="F148" s="409">
        <v>0.3</v>
      </c>
      <c r="G148" s="409">
        <v>13.8</v>
      </c>
      <c r="H148" s="409">
        <v>0.6</v>
      </c>
      <c r="I148" s="409">
        <v>1.3623770109174236E-2</v>
      </c>
      <c r="J148" s="409">
        <v>0.5</v>
      </c>
      <c r="K148">
        <v>7</v>
      </c>
      <c r="L148">
        <v>0</v>
      </c>
      <c r="M148">
        <v>0</v>
      </c>
      <c r="N148">
        <v>0</v>
      </c>
      <c r="O148">
        <v>0</v>
      </c>
      <c r="P148">
        <v>0</v>
      </c>
      <c r="Q148">
        <v>0</v>
      </c>
      <c r="R148">
        <v>0</v>
      </c>
      <c r="S148">
        <v>2</v>
      </c>
      <c r="T148">
        <v>16</v>
      </c>
      <c r="U148">
        <v>31</v>
      </c>
      <c r="V148">
        <v>8</v>
      </c>
      <c r="W148">
        <v>0</v>
      </c>
      <c r="X148">
        <v>0</v>
      </c>
      <c r="Y148">
        <v>0</v>
      </c>
      <c r="Z148">
        <v>0</v>
      </c>
      <c r="AA148" t="s">
        <v>2333</v>
      </c>
      <c r="AB148">
        <v>3</v>
      </c>
      <c r="AC148">
        <v>0</v>
      </c>
      <c r="AD148">
        <v>0</v>
      </c>
      <c r="AE148">
        <v>0</v>
      </c>
      <c r="AF148">
        <v>0</v>
      </c>
      <c r="AG148">
        <v>0</v>
      </c>
      <c r="AH148">
        <v>0</v>
      </c>
      <c r="AI148">
        <v>0</v>
      </c>
      <c r="AJ148">
        <v>1</v>
      </c>
      <c r="AK148">
        <v>1</v>
      </c>
      <c r="AL148">
        <v>0</v>
      </c>
      <c r="AM148">
        <v>1</v>
      </c>
      <c r="AN148">
        <v>0</v>
      </c>
      <c r="AO148">
        <v>0</v>
      </c>
      <c r="AP148">
        <v>0</v>
      </c>
      <c r="AQ148">
        <v>0</v>
      </c>
      <c r="AR148">
        <v>1</v>
      </c>
      <c r="AS148">
        <v>0</v>
      </c>
      <c r="AT148">
        <v>0</v>
      </c>
      <c r="AU148">
        <v>0</v>
      </c>
      <c r="AV148">
        <v>0</v>
      </c>
      <c r="AW148">
        <v>0</v>
      </c>
      <c r="AX148">
        <v>0</v>
      </c>
      <c r="AY148">
        <v>0</v>
      </c>
      <c r="AZ148">
        <v>0</v>
      </c>
      <c r="BA148">
        <v>0</v>
      </c>
      <c r="BB148">
        <v>5</v>
      </c>
      <c r="BC148">
        <v>1</v>
      </c>
      <c r="BD148">
        <v>0</v>
      </c>
      <c r="BE148">
        <v>0</v>
      </c>
      <c r="BF148">
        <v>0</v>
      </c>
      <c r="BG148">
        <v>0</v>
      </c>
      <c r="BH148">
        <v>1</v>
      </c>
      <c r="BI148">
        <v>0</v>
      </c>
      <c r="BJ148">
        <v>0</v>
      </c>
      <c r="BK148">
        <v>0</v>
      </c>
      <c r="BL148">
        <v>0</v>
      </c>
      <c r="BM148">
        <v>0</v>
      </c>
      <c r="BN148">
        <v>0</v>
      </c>
      <c r="BO148">
        <v>0</v>
      </c>
      <c r="BP148">
        <v>0</v>
      </c>
      <c r="BQ148">
        <v>0</v>
      </c>
      <c r="BR148">
        <v>0</v>
      </c>
      <c r="BS148">
        <v>4</v>
      </c>
      <c r="BT148">
        <v>0</v>
      </c>
      <c r="BU148">
        <v>0</v>
      </c>
      <c r="BV148">
        <v>0</v>
      </c>
      <c r="BW148">
        <v>0</v>
      </c>
      <c r="BX148">
        <v>1</v>
      </c>
      <c r="BY148">
        <v>0</v>
      </c>
      <c r="BZ148">
        <v>0</v>
      </c>
      <c r="CA148">
        <v>0</v>
      </c>
      <c r="CB148">
        <v>0</v>
      </c>
      <c r="CC148">
        <v>0</v>
      </c>
      <c r="CD148">
        <v>0</v>
      </c>
      <c r="CE148">
        <v>0</v>
      </c>
      <c r="CF148">
        <v>0</v>
      </c>
      <c r="CG148">
        <v>0</v>
      </c>
      <c r="CH148">
        <v>5</v>
      </c>
      <c r="CI148">
        <v>0</v>
      </c>
      <c r="CJ148">
        <v>0</v>
      </c>
      <c r="CK148">
        <v>0</v>
      </c>
      <c r="CL148">
        <v>0</v>
      </c>
      <c r="CM148">
        <v>0</v>
      </c>
    </row>
    <row r="149" spans="1:91" x14ac:dyDescent="0.15">
      <c r="A149" t="s">
        <v>2389</v>
      </c>
      <c r="B149">
        <v>2950</v>
      </c>
      <c r="C149">
        <v>180</v>
      </c>
      <c r="D149">
        <v>750</v>
      </c>
      <c r="E149" s="409">
        <v>50.6</v>
      </c>
      <c r="F149" s="409">
        <v>2</v>
      </c>
      <c r="G149" s="409">
        <v>23.1</v>
      </c>
      <c r="H149" s="409">
        <v>1.1000000000000001</v>
      </c>
      <c r="I149" s="409">
        <v>4.3405695249904765E-2</v>
      </c>
      <c r="J149" s="409">
        <v>0.5</v>
      </c>
      <c r="K149">
        <v>0</v>
      </c>
      <c r="L149">
        <v>3</v>
      </c>
      <c r="M149">
        <v>0</v>
      </c>
      <c r="N149">
        <v>1</v>
      </c>
      <c r="O149">
        <v>1</v>
      </c>
      <c r="P149">
        <v>0</v>
      </c>
      <c r="Q149">
        <v>0</v>
      </c>
      <c r="R149">
        <v>0</v>
      </c>
      <c r="S149">
        <v>5</v>
      </c>
      <c r="T149">
        <v>19</v>
      </c>
      <c r="U149">
        <v>7</v>
      </c>
      <c r="V149">
        <v>2</v>
      </c>
      <c r="W149">
        <v>0</v>
      </c>
      <c r="X149">
        <v>0</v>
      </c>
      <c r="Y149">
        <v>0</v>
      </c>
      <c r="Z149">
        <v>0</v>
      </c>
      <c r="AA149" t="s">
        <v>2333</v>
      </c>
      <c r="AB149">
        <v>0</v>
      </c>
      <c r="AC149">
        <v>1</v>
      </c>
      <c r="AD149">
        <v>0</v>
      </c>
      <c r="AE149">
        <v>0</v>
      </c>
      <c r="AF149">
        <v>0</v>
      </c>
      <c r="AG149">
        <v>0</v>
      </c>
      <c r="AH149">
        <v>0</v>
      </c>
      <c r="AI149">
        <v>0</v>
      </c>
      <c r="AJ149">
        <v>0</v>
      </c>
      <c r="AK149">
        <v>0</v>
      </c>
      <c r="AL149">
        <v>0</v>
      </c>
      <c r="AM149">
        <v>0</v>
      </c>
      <c r="AN149">
        <v>0</v>
      </c>
      <c r="AO149">
        <v>0</v>
      </c>
      <c r="AP149">
        <v>0</v>
      </c>
      <c r="AQ149">
        <v>0</v>
      </c>
      <c r="AR149">
        <v>0</v>
      </c>
      <c r="AS149">
        <v>1</v>
      </c>
      <c r="AT149">
        <v>0</v>
      </c>
      <c r="AU149">
        <v>0</v>
      </c>
      <c r="AV149">
        <v>0</v>
      </c>
      <c r="AW149">
        <v>0</v>
      </c>
      <c r="AX149">
        <v>0</v>
      </c>
      <c r="AY149">
        <v>0</v>
      </c>
      <c r="AZ149">
        <v>0</v>
      </c>
      <c r="BA149">
        <v>1</v>
      </c>
      <c r="BB149">
        <v>1</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row>
    <row r="150" spans="1:91" x14ac:dyDescent="0.15">
      <c r="A150" t="s">
        <v>1798</v>
      </c>
      <c r="B150">
        <v>3677</v>
      </c>
      <c r="C150">
        <v>79.5</v>
      </c>
      <c r="D150">
        <v>1846.3</v>
      </c>
      <c r="E150" s="409">
        <v>47.6</v>
      </c>
      <c r="F150" s="409">
        <v>1.2</v>
      </c>
      <c r="G150" s="409">
        <v>31.5</v>
      </c>
      <c r="H150" s="409">
        <v>0.9</v>
      </c>
      <c r="I150" s="409">
        <v>2.1666672447859817E-2</v>
      </c>
      <c r="J150" s="409">
        <v>0.6</v>
      </c>
      <c r="K150">
        <v>0</v>
      </c>
      <c r="L150">
        <v>5</v>
      </c>
      <c r="M150">
        <v>0</v>
      </c>
      <c r="N150">
        <v>1</v>
      </c>
      <c r="O150">
        <v>1</v>
      </c>
      <c r="P150">
        <v>0</v>
      </c>
      <c r="Q150">
        <v>0</v>
      </c>
      <c r="R150">
        <v>0</v>
      </c>
      <c r="S150">
        <v>7</v>
      </c>
      <c r="T150">
        <v>33</v>
      </c>
      <c r="U150">
        <v>17</v>
      </c>
      <c r="V150">
        <v>0</v>
      </c>
      <c r="W150">
        <v>0</v>
      </c>
      <c r="X150">
        <v>0</v>
      </c>
      <c r="Y150">
        <v>0</v>
      </c>
      <c r="Z150">
        <v>0</v>
      </c>
      <c r="AA150" t="s">
        <v>2333</v>
      </c>
      <c r="AB150">
        <v>0</v>
      </c>
      <c r="AC150">
        <v>0</v>
      </c>
      <c r="AD150">
        <v>0</v>
      </c>
      <c r="AE150">
        <v>0</v>
      </c>
      <c r="AF150">
        <v>0</v>
      </c>
      <c r="AG150">
        <v>0</v>
      </c>
      <c r="AH150">
        <v>0</v>
      </c>
      <c r="AI150">
        <v>0</v>
      </c>
      <c r="AJ150">
        <v>5</v>
      </c>
      <c r="AK150">
        <v>2</v>
      </c>
      <c r="AL150">
        <v>0</v>
      </c>
      <c r="AM150">
        <v>0</v>
      </c>
      <c r="AN150">
        <v>0</v>
      </c>
      <c r="AO150">
        <v>0</v>
      </c>
      <c r="AP150">
        <v>0</v>
      </c>
      <c r="AQ150">
        <v>0</v>
      </c>
      <c r="AR150">
        <v>0</v>
      </c>
      <c r="AS150">
        <v>0</v>
      </c>
      <c r="AT150">
        <v>0</v>
      </c>
      <c r="AU150">
        <v>0</v>
      </c>
      <c r="AV150">
        <v>0</v>
      </c>
      <c r="AW150">
        <v>0</v>
      </c>
      <c r="AX150">
        <v>0</v>
      </c>
      <c r="AY150">
        <v>0</v>
      </c>
      <c r="AZ150">
        <v>0</v>
      </c>
      <c r="BA150">
        <v>0</v>
      </c>
      <c r="BB150">
        <v>6</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v>0</v>
      </c>
      <c r="BY150">
        <v>0</v>
      </c>
      <c r="BZ150">
        <v>0</v>
      </c>
      <c r="CA150">
        <v>0</v>
      </c>
      <c r="CB150">
        <v>0</v>
      </c>
      <c r="CC150">
        <v>0</v>
      </c>
      <c r="CD150">
        <v>0</v>
      </c>
      <c r="CE150">
        <v>0</v>
      </c>
      <c r="CF150">
        <v>1</v>
      </c>
      <c r="CG150">
        <v>0</v>
      </c>
      <c r="CH150">
        <v>0</v>
      </c>
      <c r="CI150">
        <v>0</v>
      </c>
      <c r="CJ150">
        <v>0</v>
      </c>
      <c r="CK150">
        <v>0</v>
      </c>
      <c r="CL150">
        <v>0</v>
      </c>
      <c r="CM150">
        <v>0</v>
      </c>
    </row>
    <row r="151" spans="1:91" x14ac:dyDescent="0.15">
      <c r="A151" t="s">
        <v>2287</v>
      </c>
      <c r="B151">
        <v>3400</v>
      </c>
      <c r="C151">
        <v>75</v>
      </c>
      <c r="D151">
        <v>1010</v>
      </c>
      <c r="E151" s="409">
        <v>49.5</v>
      </c>
      <c r="F151" s="409">
        <v>1.1000000000000001</v>
      </c>
      <c r="G151" s="409">
        <v>22.8</v>
      </c>
      <c r="H151" s="409">
        <v>1.3</v>
      </c>
      <c r="I151" s="409">
        <v>2.8615708808991992E-2</v>
      </c>
      <c r="J151" s="409">
        <v>0.6</v>
      </c>
      <c r="K151">
        <v>0</v>
      </c>
      <c r="L151">
        <v>0</v>
      </c>
      <c r="M151">
        <v>0</v>
      </c>
      <c r="N151">
        <v>1</v>
      </c>
      <c r="O151">
        <v>1</v>
      </c>
      <c r="P151">
        <v>0</v>
      </c>
      <c r="Q151">
        <v>0</v>
      </c>
      <c r="R151">
        <v>0</v>
      </c>
      <c r="S151">
        <v>8</v>
      </c>
      <c r="T151">
        <v>25</v>
      </c>
      <c r="U151">
        <v>4</v>
      </c>
      <c r="V151">
        <v>9</v>
      </c>
      <c r="W151">
        <v>0</v>
      </c>
      <c r="X151">
        <v>0</v>
      </c>
      <c r="Y151">
        <v>0</v>
      </c>
      <c r="Z151">
        <v>0</v>
      </c>
      <c r="AA151" t="s">
        <v>2333</v>
      </c>
      <c r="AB151">
        <v>0</v>
      </c>
      <c r="AC151">
        <v>0</v>
      </c>
      <c r="AD151">
        <v>0</v>
      </c>
      <c r="AE151">
        <v>0</v>
      </c>
      <c r="AF151">
        <v>0</v>
      </c>
      <c r="AG151">
        <v>0</v>
      </c>
      <c r="AH151">
        <v>0</v>
      </c>
      <c r="AI151">
        <v>0</v>
      </c>
      <c r="AJ151">
        <v>1</v>
      </c>
      <c r="AK151">
        <v>1</v>
      </c>
      <c r="AL151">
        <v>0</v>
      </c>
      <c r="AM151">
        <v>7</v>
      </c>
      <c r="AN151">
        <v>0</v>
      </c>
      <c r="AO151">
        <v>0</v>
      </c>
      <c r="AP151">
        <v>0</v>
      </c>
      <c r="AQ151">
        <v>0</v>
      </c>
      <c r="AR151">
        <v>0</v>
      </c>
      <c r="AS151">
        <v>0</v>
      </c>
      <c r="AT151">
        <v>0</v>
      </c>
      <c r="AU151">
        <v>0</v>
      </c>
      <c r="AV151">
        <v>0</v>
      </c>
      <c r="AW151">
        <v>0</v>
      </c>
      <c r="AX151">
        <v>0</v>
      </c>
      <c r="AY151">
        <v>0</v>
      </c>
      <c r="AZ151">
        <v>0</v>
      </c>
      <c r="BA151">
        <v>0</v>
      </c>
      <c r="BB151">
        <v>6</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2</v>
      </c>
      <c r="CH151">
        <v>1</v>
      </c>
      <c r="CI151">
        <v>0</v>
      </c>
      <c r="CJ151">
        <v>0</v>
      </c>
      <c r="CK151">
        <v>0</v>
      </c>
      <c r="CL151">
        <v>0</v>
      </c>
      <c r="CM151">
        <v>0</v>
      </c>
    </row>
    <row r="152" spans="1:91" x14ac:dyDescent="0.15">
      <c r="A152" t="s">
        <v>2355</v>
      </c>
      <c r="B152">
        <v>3751</v>
      </c>
      <c r="C152">
        <v>76</v>
      </c>
      <c r="D152">
        <v>2398.8000000000002</v>
      </c>
      <c r="E152" s="409">
        <v>36.200000000000003</v>
      </c>
      <c r="F152" s="409">
        <v>0.8</v>
      </c>
      <c r="G152" s="409">
        <v>32.4</v>
      </c>
      <c r="H152" s="409">
        <v>0.6</v>
      </c>
      <c r="I152" s="409">
        <v>1.2816380126593597E-2</v>
      </c>
      <c r="J152" s="409">
        <v>0.5</v>
      </c>
      <c r="K152">
        <v>0</v>
      </c>
      <c r="L152">
        <v>0</v>
      </c>
      <c r="M152">
        <v>0</v>
      </c>
      <c r="N152">
        <v>0</v>
      </c>
      <c r="O152">
        <v>0</v>
      </c>
      <c r="P152">
        <v>0</v>
      </c>
      <c r="Q152">
        <v>0</v>
      </c>
      <c r="R152">
        <v>0</v>
      </c>
      <c r="S152">
        <v>14</v>
      </c>
      <c r="T152">
        <v>41</v>
      </c>
      <c r="U152">
        <v>9</v>
      </c>
      <c r="V152">
        <v>0</v>
      </c>
      <c r="W152">
        <v>0</v>
      </c>
      <c r="X152">
        <v>0</v>
      </c>
      <c r="Y152">
        <v>0</v>
      </c>
      <c r="Z152">
        <v>0</v>
      </c>
      <c r="AA152" t="s">
        <v>2333</v>
      </c>
      <c r="AB152">
        <v>0</v>
      </c>
      <c r="AC152">
        <v>0</v>
      </c>
      <c r="AD152">
        <v>0</v>
      </c>
      <c r="AE152">
        <v>0</v>
      </c>
      <c r="AF152">
        <v>0</v>
      </c>
      <c r="AG152">
        <v>0</v>
      </c>
      <c r="AH152">
        <v>0</v>
      </c>
      <c r="AI152">
        <v>0</v>
      </c>
      <c r="AJ152">
        <v>8</v>
      </c>
      <c r="AK152">
        <v>2</v>
      </c>
      <c r="AL152">
        <v>1</v>
      </c>
      <c r="AM152">
        <v>0</v>
      </c>
      <c r="AN152">
        <v>0</v>
      </c>
      <c r="AO152">
        <v>0</v>
      </c>
      <c r="AP152">
        <v>0</v>
      </c>
      <c r="AQ152">
        <v>0</v>
      </c>
      <c r="AR152">
        <v>0</v>
      </c>
      <c r="AS152">
        <v>0</v>
      </c>
      <c r="AT152">
        <v>0</v>
      </c>
      <c r="AU152">
        <v>0</v>
      </c>
      <c r="AV152">
        <v>0</v>
      </c>
      <c r="AW152">
        <v>0</v>
      </c>
      <c r="AX152">
        <v>0</v>
      </c>
      <c r="AY152">
        <v>0</v>
      </c>
      <c r="AZ152">
        <v>0</v>
      </c>
      <c r="BA152">
        <v>2</v>
      </c>
      <c r="BB152">
        <v>10</v>
      </c>
      <c r="BC152">
        <v>0</v>
      </c>
      <c r="BD152">
        <v>0</v>
      </c>
      <c r="BE152">
        <v>0</v>
      </c>
      <c r="BF152">
        <v>0</v>
      </c>
      <c r="BG152">
        <v>0</v>
      </c>
      <c r="BH152">
        <v>0</v>
      </c>
      <c r="BI152">
        <v>0</v>
      </c>
      <c r="BJ152">
        <v>0</v>
      </c>
      <c r="BK152">
        <v>0</v>
      </c>
      <c r="BL152">
        <v>0</v>
      </c>
      <c r="BM152">
        <v>0</v>
      </c>
      <c r="BN152">
        <v>0</v>
      </c>
      <c r="BO152">
        <v>0</v>
      </c>
      <c r="BP152">
        <v>4</v>
      </c>
      <c r="BQ152">
        <v>2</v>
      </c>
      <c r="BR152">
        <v>0</v>
      </c>
      <c r="BS152">
        <v>0</v>
      </c>
      <c r="BT152">
        <v>0</v>
      </c>
      <c r="BU152">
        <v>0</v>
      </c>
      <c r="BV152">
        <v>0</v>
      </c>
      <c r="BW152">
        <v>0</v>
      </c>
      <c r="BX152">
        <v>0</v>
      </c>
      <c r="BY152">
        <v>0</v>
      </c>
      <c r="BZ152">
        <v>0</v>
      </c>
      <c r="CA152">
        <v>0</v>
      </c>
      <c r="CB152">
        <v>0</v>
      </c>
      <c r="CC152">
        <v>0</v>
      </c>
      <c r="CD152">
        <v>0</v>
      </c>
      <c r="CE152">
        <v>0</v>
      </c>
      <c r="CF152">
        <v>0</v>
      </c>
      <c r="CG152">
        <v>0</v>
      </c>
      <c r="CH152">
        <v>6</v>
      </c>
      <c r="CI152">
        <v>0</v>
      </c>
      <c r="CJ152">
        <v>0</v>
      </c>
      <c r="CK152">
        <v>0</v>
      </c>
      <c r="CL152">
        <v>0</v>
      </c>
      <c r="CM152">
        <v>0</v>
      </c>
    </row>
    <row r="153" spans="1:91" x14ac:dyDescent="0.15">
      <c r="A153" t="s">
        <v>2217</v>
      </c>
      <c r="B153">
        <v>550</v>
      </c>
      <c r="C153">
        <v>12</v>
      </c>
      <c r="D153">
        <v>580</v>
      </c>
      <c r="E153" s="409">
        <v>15.4</v>
      </c>
      <c r="F153" s="409">
        <v>0.4</v>
      </c>
      <c r="G153" s="409">
        <v>13.8</v>
      </c>
      <c r="H153" s="409">
        <v>0.6</v>
      </c>
      <c r="I153" s="409">
        <v>1.2795310953057863E-2</v>
      </c>
      <c r="J153" s="409">
        <v>0.5</v>
      </c>
      <c r="K153">
        <v>0</v>
      </c>
      <c r="L153">
        <v>2</v>
      </c>
      <c r="M153">
        <v>0</v>
      </c>
      <c r="N153">
        <v>0</v>
      </c>
      <c r="O153">
        <v>0</v>
      </c>
      <c r="P153">
        <v>0</v>
      </c>
      <c r="Q153">
        <v>4</v>
      </c>
      <c r="R153">
        <v>1</v>
      </c>
      <c r="S153">
        <v>2</v>
      </c>
      <c r="T153">
        <v>26</v>
      </c>
      <c r="U153">
        <v>8</v>
      </c>
      <c r="V153">
        <v>0</v>
      </c>
      <c r="W153">
        <v>0</v>
      </c>
      <c r="X153">
        <v>0</v>
      </c>
      <c r="Y153">
        <v>0</v>
      </c>
      <c r="Z153">
        <v>0</v>
      </c>
      <c r="AA153" t="s">
        <v>2333</v>
      </c>
      <c r="AB153">
        <v>0</v>
      </c>
      <c r="AC153">
        <v>0</v>
      </c>
      <c r="AD153">
        <v>0</v>
      </c>
      <c r="AE153">
        <v>0</v>
      </c>
      <c r="AF153">
        <v>0</v>
      </c>
      <c r="AG153">
        <v>0</v>
      </c>
      <c r="AH153">
        <v>1</v>
      </c>
      <c r="AI153">
        <v>0</v>
      </c>
      <c r="AJ153">
        <v>1</v>
      </c>
      <c r="AK153">
        <v>6</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1</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row>
    <row r="154" spans="1:91" x14ac:dyDescent="0.15">
      <c r="A154" t="s">
        <v>1981</v>
      </c>
      <c r="B154">
        <v>2995</v>
      </c>
      <c r="C154">
        <v>60.9</v>
      </c>
      <c r="D154">
        <v>1684</v>
      </c>
      <c r="E154" s="409">
        <v>79.2</v>
      </c>
      <c r="F154" s="409">
        <v>1.6</v>
      </c>
      <c r="G154" s="409">
        <v>50</v>
      </c>
      <c r="H154" s="409">
        <v>1</v>
      </c>
      <c r="I154" s="409">
        <v>2.0921004985808535E-2</v>
      </c>
      <c r="J154" s="409">
        <v>0.6</v>
      </c>
      <c r="K154">
        <v>0</v>
      </c>
      <c r="L154">
        <v>1</v>
      </c>
      <c r="M154">
        <v>0</v>
      </c>
      <c r="N154">
        <v>0</v>
      </c>
      <c r="O154">
        <v>0</v>
      </c>
      <c r="P154">
        <v>0</v>
      </c>
      <c r="Q154">
        <v>3</v>
      </c>
      <c r="R154">
        <v>2</v>
      </c>
      <c r="S154">
        <v>1</v>
      </c>
      <c r="T154">
        <v>27</v>
      </c>
      <c r="U154">
        <v>2</v>
      </c>
      <c r="V154">
        <v>0</v>
      </c>
      <c r="W154">
        <v>0</v>
      </c>
      <c r="X154">
        <v>0</v>
      </c>
      <c r="Y154">
        <v>0</v>
      </c>
      <c r="Z154">
        <v>0</v>
      </c>
      <c r="AA154" t="s">
        <v>2333</v>
      </c>
      <c r="AB154">
        <v>0</v>
      </c>
      <c r="AC154">
        <v>0</v>
      </c>
      <c r="AD154">
        <v>0</v>
      </c>
      <c r="AE154">
        <v>0</v>
      </c>
      <c r="AF154">
        <v>0</v>
      </c>
      <c r="AG154">
        <v>0</v>
      </c>
      <c r="AH154">
        <v>1</v>
      </c>
      <c r="AI154">
        <v>1</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1</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0</v>
      </c>
      <c r="CL154">
        <v>0</v>
      </c>
      <c r="CM154">
        <v>0</v>
      </c>
    </row>
    <row r="155" spans="1:91" x14ac:dyDescent="0.15">
      <c r="A155" t="s">
        <v>1937</v>
      </c>
      <c r="B155">
        <v>6000</v>
      </c>
      <c r="C155">
        <v>225</v>
      </c>
      <c r="D155">
        <v>885</v>
      </c>
      <c r="E155" s="409">
        <v>30.8</v>
      </c>
      <c r="F155" s="409">
        <v>1</v>
      </c>
      <c r="G155" s="409">
        <v>5.4</v>
      </c>
      <c r="H155" s="409">
        <v>3.6</v>
      </c>
      <c r="I155" s="409">
        <v>0.1</v>
      </c>
      <c r="J155" s="409">
        <v>0.6</v>
      </c>
      <c r="K155">
        <v>1</v>
      </c>
      <c r="L155">
        <v>3</v>
      </c>
      <c r="M155">
        <v>0</v>
      </c>
      <c r="N155">
        <v>15</v>
      </c>
      <c r="O155">
        <v>81</v>
      </c>
      <c r="P155">
        <v>0</v>
      </c>
      <c r="Q155">
        <v>1</v>
      </c>
      <c r="R155">
        <v>2</v>
      </c>
      <c r="S155">
        <v>6</v>
      </c>
      <c r="T155">
        <v>7</v>
      </c>
      <c r="U155">
        <v>2</v>
      </c>
      <c r="V155">
        <v>26</v>
      </c>
      <c r="W155">
        <v>2</v>
      </c>
      <c r="X155">
        <v>0</v>
      </c>
      <c r="Y155">
        <v>0</v>
      </c>
      <c r="Z155">
        <v>7</v>
      </c>
      <c r="AA155" t="s">
        <v>2333</v>
      </c>
      <c r="AB155">
        <v>0</v>
      </c>
      <c r="AC155">
        <v>0</v>
      </c>
      <c r="AD155">
        <v>0</v>
      </c>
      <c r="AE155">
        <v>0</v>
      </c>
      <c r="AF155">
        <v>1</v>
      </c>
      <c r="AG155">
        <v>0</v>
      </c>
      <c r="AH155">
        <v>0</v>
      </c>
      <c r="AI155">
        <v>0</v>
      </c>
      <c r="AJ155">
        <v>1</v>
      </c>
      <c r="AK155">
        <v>1</v>
      </c>
      <c r="AL155">
        <v>0</v>
      </c>
      <c r="AM155">
        <v>2</v>
      </c>
      <c r="AN155">
        <v>0</v>
      </c>
      <c r="AO155">
        <v>0</v>
      </c>
      <c r="AP155">
        <v>0</v>
      </c>
      <c r="AQ155">
        <v>1</v>
      </c>
      <c r="AR155">
        <v>0</v>
      </c>
      <c r="AS155">
        <v>1</v>
      </c>
      <c r="AT155">
        <v>0</v>
      </c>
      <c r="AU155">
        <v>1</v>
      </c>
      <c r="AV155">
        <v>0</v>
      </c>
      <c r="AW155">
        <v>0</v>
      </c>
      <c r="AX155">
        <v>0</v>
      </c>
      <c r="AY155">
        <v>0</v>
      </c>
      <c r="AZ155">
        <v>0</v>
      </c>
      <c r="BA155">
        <v>0</v>
      </c>
      <c r="BB155">
        <v>2</v>
      </c>
      <c r="BC155">
        <v>1</v>
      </c>
      <c r="BD155">
        <v>0</v>
      </c>
      <c r="BE155">
        <v>0</v>
      </c>
      <c r="BF155">
        <v>0</v>
      </c>
      <c r="BG155">
        <v>0</v>
      </c>
      <c r="BH155">
        <v>1</v>
      </c>
      <c r="BI155">
        <v>1</v>
      </c>
      <c r="BJ155">
        <v>0</v>
      </c>
      <c r="BK155">
        <v>1</v>
      </c>
      <c r="BL155">
        <v>1</v>
      </c>
      <c r="BM155">
        <v>0</v>
      </c>
      <c r="BN155">
        <v>0</v>
      </c>
      <c r="BO155">
        <v>0</v>
      </c>
      <c r="BP155">
        <v>1</v>
      </c>
      <c r="BQ155">
        <v>0</v>
      </c>
      <c r="BR155">
        <v>0</v>
      </c>
      <c r="BS155">
        <v>5</v>
      </c>
      <c r="BT155">
        <v>0</v>
      </c>
      <c r="BU155">
        <v>0</v>
      </c>
      <c r="BV155">
        <v>0</v>
      </c>
      <c r="BW155">
        <v>1</v>
      </c>
      <c r="BX155">
        <v>0</v>
      </c>
      <c r="BY155">
        <v>0</v>
      </c>
      <c r="BZ155">
        <v>0</v>
      </c>
      <c r="CA155">
        <v>0</v>
      </c>
      <c r="CB155">
        <v>2</v>
      </c>
      <c r="CC155">
        <v>0</v>
      </c>
      <c r="CD155">
        <v>0</v>
      </c>
      <c r="CE155">
        <v>0</v>
      </c>
      <c r="CF155">
        <v>0</v>
      </c>
      <c r="CG155">
        <v>0</v>
      </c>
      <c r="CH155">
        <v>5</v>
      </c>
      <c r="CI155">
        <v>0</v>
      </c>
      <c r="CJ155">
        <v>0</v>
      </c>
      <c r="CK155">
        <v>0</v>
      </c>
      <c r="CL155">
        <v>0</v>
      </c>
      <c r="CM155">
        <v>0</v>
      </c>
    </row>
    <row r="156" spans="1:91" x14ac:dyDescent="0.15">
      <c r="A156" t="s">
        <v>1833</v>
      </c>
      <c r="B156">
        <v>23000</v>
      </c>
      <c r="C156">
        <v>770</v>
      </c>
      <c r="D156">
        <v>9500</v>
      </c>
      <c r="E156" s="409">
        <v>93.7</v>
      </c>
      <c r="F156" s="409">
        <v>3</v>
      </c>
      <c r="G156" s="409">
        <v>41.8</v>
      </c>
      <c r="H156" s="409">
        <v>1.7</v>
      </c>
      <c r="I156" s="409">
        <v>0.1</v>
      </c>
      <c r="J156" s="409">
        <v>0.7</v>
      </c>
      <c r="K156">
        <v>0</v>
      </c>
      <c r="L156">
        <v>6</v>
      </c>
      <c r="M156">
        <v>0</v>
      </c>
      <c r="N156">
        <v>1</v>
      </c>
      <c r="O156">
        <v>1</v>
      </c>
      <c r="P156">
        <v>0</v>
      </c>
      <c r="Q156">
        <v>0</v>
      </c>
      <c r="R156">
        <v>0</v>
      </c>
      <c r="S156">
        <v>69</v>
      </c>
      <c r="T156">
        <v>94</v>
      </c>
      <c r="U156">
        <v>20</v>
      </c>
      <c r="V156">
        <v>69</v>
      </c>
      <c r="W156">
        <v>0</v>
      </c>
      <c r="X156">
        <v>0</v>
      </c>
      <c r="Y156">
        <v>0</v>
      </c>
      <c r="Z156">
        <v>50</v>
      </c>
      <c r="AA156" t="s">
        <v>2333</v>
      </c>
      <c r="AB156">
        <v>0</v>
      </c>
      <c r="AC156">
        <v>0</v>
      </c>
      <c r="AD156">
        <v>0</v>
      </c>
      <c r="AE156">
        <v>0</v>
      </c>
      <c r="AF156">
        <v>0</v>
      </c>
      <c r="AG156">
        <v>0</v>
      </c>
      <c r="AH156">
        <v>0</v>
      </c>
      <c r="AI156">
        <v>0</v>
      </c>
      <c r="AJ156">
        <v>3</v>
      </c>
      <c r="AK156">
        <v>0</v>
      </c>
      <c r="AL156">
        <v>0</v>
      </c>
      <c r="AM156">
        <v>3</v>
      </c>
      <c r="AN156">
        <v>0</v>
      </c>
      <c r="AO156">
        <v>0</v>
      </c>
      <c r="AP156">
        <v>0</v>
      </c>
      <c r="AQ156">
        <v>2</v>
      </c>
      <c r="AR156">
        <v>0</v>
      </c>
      <c r="AS156">
        <v>1</v>
      </c>
      <c r="AT156">
        <v>0</v>
      </c>
      <c r="AU156">
        <v>0</v>
      </c>
      <c r="AV156">
        <v>0</v>
      </c>
      <c r="AW156">
        <v>0</v>
      </c>
      <c r="AX156">
        <v>0</v>
      </c>
      <c r="AY156">
        <v>0</v>
      </c>
      <c r="AZ156">
        <v>1</v>
      </c>
      <c r="BA156">
        <v>0</v>
      </c>
      <c r="BB156">
        <v>2</v>
      </c>
      <c r="BC156">
        <v>0</v>
      </c>
      <c r="BD156">
        <v>0</v>
      </c>
      <c r="BE156">
        <v>0</v>
      </c>
      <c r="BF156">
        <v>0</v>
      </c>
      <c r="BG156">
        <v>0</v>
      </c>
      <c r="BH156">
        <v>0</v>
      </c>
      <c r="BI156">
        <v>0</v>
      </c>
      <c r="BJ156">
        <v>0</v>
      </c>
      <c r="BK156">
        <v>0</v>
      </c>
      <c r="BL156">
        <v>0</v>
      </c>
      <c r="BM156">
        <v>0</v>
      </c>
      <c r="BN156">
        <v>0</v>
      </c>
      <c r="BO156">
        <v>0</v>
      </c>
      <c r="BP156">
        <v>0</v>
      </c>
      <c r="BQ156">
        <v>0</v>
      </c>
      <c r="BR156">
        <v>0</v>
      </c>
      <c r="BS156">
        <v>2</v>
      </c>
      <c r="BT156">
        <v>0</v>
      </c>
      <c r="BU156">
        <v>0</v>
      </c>
      <c r="BV156">
        <v>0</v>
      </c>
      <c r="BW156">
        <v>2</v>
      </c>
      <c r="BX156">
        <v>0</v>
      </c>
      <c r="BY156">
        <v>0</v>
      </c>
      <c r="BZ156">
        <v>0</v>
      </c>
      <c r="CA156">
        <v>0</v>
      </c>
      <c r="CB156">
        <v>0</v>
      </c>
      <c r="CC156">
        <v>0</v>
      </c>
      <c r="CD156">
        <v>0</v>
      </c>
      <c r="CE156">
        <v>0</v>
      </c>
      <c r="CF156">
        <v>0</v>
      </c>
      <c r="CG156">
        <v>0</v>
      </c>
      <c r="CH156">
        <v>0</v>
      </c>
      <c r="CI156">
        <v>0</v>
      </c>
      <c r="CJ156">
        <v>0</v>
      </c>
      <c r="CK156">
        <v>0</v>
      </c>
      <c r="CL156">
        <v>0</v>
      </c>
      <c r="CM156">
        <v>0</v>
      </c>
    </row>
    <row r="157" spans="1:91" x14ac:dyDescent="0.15">
      <c r="A157" t="s">
        <v>1969</v>
      </c>
      <c r="B157">
        <v>3120</v>
      </c>
      <c r="C157">
        <v>101</v>
      </c>
      <c r="D157">
        <v>880</v>
      </c>
      <c r="E157" s="409">
        <v>76.2</v>
      </c>
      <c r="F157" s="409">
        <v>2.2999999999999998</v>
      </c>
      <c r="G157" s="409">
        <v>24.6</v>
      </c>
      <c r="H157" s="409">
        <v>1.7</v>
      </c>
      <c r="I157" s="409">
        <v>0.1</v>
      </c>
      <c r="J157" s="409">
        <v>0.6</v>
      </c>
      <c r="K157">
        <v>0</v>
      </c>
      <c r="L157">
        <v>1</v>
      </c>
      <c r="M157">
        <v>0</v>
      </c>
      <c r="N157">
        <v>1</v>
      </c>
      <c r="O157">
        <v>0</v>
      </c>
      <c r="P157">
        <v>0</v>
      </c>
      <c r="Q157">
        <v>0</v>
      </c>
      <c r="R157">
        <v>0</v>
      </c>
      <c r="S157">
        <v>5</v>
      </c>
      <c r="T157">
        <v>12</v>
      </c>
      <c r="U157">
        <v>8</v>
      </c>
      <c r="V157">
        <v>7</v>
      </c>
      <c r="W157">
        <v>0</v>
      </c>
      <c r="X157">
        <v>0</v>
      </c>
      <c r="Y157">
        <v>0</v>
      </c>
      <c r="Z157">
        <v>0</v>
      </c>
      <c r="AA157" t="s">
        <v>2333</v>
      </c>
      <c r="AB157">
        <v>0</v>
      </c>
      <c r="AC157">
        <v>0</v>
      </c>
      <c r="AD157">
        <v>0</v>
      </c>
      <c r="AE157">
        <v>0</v>
      </c>
      <c r="AF157">
        <v>0</v>
      </c>
      <c r="AG157">
        <v>0</v>
      </c>
      <c r="AH157">
        <v>0</v>
      </c>
      <c r="AI157">
        <v>0</v>
      </c>
      <c r="AJ157">
        <v>0</v>
      </c>
      <c r="AK157">
        <v>0</v>
      </c>
      <c r="AL157">
        <v>0</v>
      </c>
      <c r="AM157">
        <v>1</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v>0</v>
      </c>
      <c r="BY157">
        <v>0</v>
      </c>
      <c r="BZ157">
        <v>0</v>
      </c>
      <c r="CA157">
        <v>0</v>
      </c>
      <c r="CB157">
        <v>0</v>
      </c>
      <c r="CC157">
        <v>0</v>
      </c>
      <c r="CD157">
        <v>0</v>
      </c>
      <c r="CE157">
        <v>0</v>
      </c>
      <c r="CF157">
        <v>0</v>
      </c>
      <c r="CG157">
        <v>0</v>
      </c>
      <c r="CH157">
        <v>1</v>
      </c>
      <c r="CI157">
        <v>0</v>
      </c>
      <c r="CJ157">
        <v>0</v>
      </c>
      <c r="CK157">
        <v>0</v>
      </c>
      <c r="CL157">
        <v>0</v>
      </c>
      <c r="CM157">
        <v>0</v>
      </c>
    </row>
    <row r="158" spans="1:91" x14ac:dyDescent="0.15">
      <c r="A158" t="s">
        <v>1838</v>
      </c>
      <c r="B158">
        <v>4200</v>
      </c>
      <c r="C158">
        <v>90</v>
      </c>
      <c r="D158">
        <v>3300</v>
      </c>
      <c r="E158" s="409">
        <v>32.5</v>
      </c>
      <c r="F158" s="409">
        <v>0.8</v>
      </c>
      <c r="G158" s="409">
        <v>30.2</v>
      </c>
      <c r="H158" s="409">
        <v>0.6</v>
      </c>
      <c r="I158" s="409">
        <v>1.4889180404454331E-2</v>
      </c>
      <c r="J158" s="409">
        <v>0.5</v>
      </c>
      <c r="K158">
        <v>0</v>
      </c>
      <c r="L158">
        <v>0</v>
      </c>
      <c r="M158">
        <v>0</v>
      </c>
      <c r="N158">
        <v>0</v>
      </c>
      <c r="O158">
        <v>0</v>
      </c>
      <c r="P158">
        <v>0</v>
      </c>
      <c r="Q158">
        <v>0</v>
      </c>
      <c r="R158">
        <v>0</v>
      </c>
      <c r="S158">
        <v>1</v>
      </c>
      <c r="T158">
        <v>77</v>
      </c>
      <c r="U158">
        <v>20</v>
      </c>
      <c r="V158">
        <v>1</v>
      </c>
      <c r="W158">
        <v>0</v>
      </c>
      <c r="X158">
        <v>0</v>
      </c>
      <c r="Y158">
        <v>0</v>
      </c>
      <c r="Z158">
        <v>0</v>
      </c>
      <c r="AA158" t="s">
        <v>2333</v>
      </c>
      <c r="AB158">
        <v>0</v>
      </c>
      <c r="AC158">
        <v>0</v>
      </c>
      <c r="AD158">
        <v>0</v>
      </c>
      <c r="AE158">
        <v>0</v>
      </c>
      <c r="AF158">
        <v>0</v>
      </c>
      <c r="AG158">
        <v>0</v>
      </c>
      <c r="AH158">
        <v>0</v>
      </c>
      <c r="AI158">
        <v>0</v>
      </c>
      <c r="AJ158">
        <v>1</v>
      </c>
      <c r="AK158">
        <v>5</v>
      </c>
      <c r="AL158">
        <v>1</v>
      </c>
      <c r="AM158">
        <v>0</v>
      </c>
      <c r="AN158">
        <v>0</v>
      </c>
      <c r="AO158">
        <v>0</v>
      </c>
      <c r="AP158">
        <v>0</v>
      </c>
      <c r="AQ158">
        <v>0</v>
      </c>
      <c r="AR158">
        <v>0</v>
      </c>
      <c r="AS158">
        <v>0</v>
      </c>
      <c r="AT158">
        <v>0</v>
      </c>
      <c r="AU158">
        <v>0</v>
      </c>
      <c r="AV158">
        <v>0</v>
      </c>
      <c r="AW158">
        <v>0</v>
      </c>
      <c r="AX158">
        <v>0</v>
      </c>
      <c r="AY158">
        <v>0</v>
      </c>
      <c r="AZ158">
        <v>0</v>
      </c>
      <c r="BA158">
        <v>0</v>
      </c>
      <c r="BB158">
        <v>11</v>
      </c>
      <c r="BC158">
        <v>0</v>
      </c>
      <c r="BD158">
        <v>0</v>
      </c>
      <c r="BE158">
        <v>0</v>
      </c>
      <c r="BF158">
        <v>0</v>
      </c>
      <c r="BG158">
        <v>0</v>
      </c>
      <c r="BH158">
        <v>0</v>
      </c>
      <c r="BI158">
        <v>0</v>
      </c>
      <c r="BJ158">
        <v>0</v>
      </c>
      <c r="BK158">
        <v>0</v>
      </c>
      <c r="BL158">
        <v>0</v>
      </c>
      <c r="BM158">
        <v>0</v>
      </c>
      <c r="BN158">
        <v>0</v>
      </c>
      <c r="BO158">
        <v>0</v>
      </c>
      <c r="BP158">
        <v>0</v>
      </c>
      <c r="BQ158">
        <v>15</v>
      </c>
      <c r="BR158">
        <v>0</v>
      </c>
      <c r="BS158">
        <v>1</v>
      </c>
      <c r="BT158">
        <v>0</v>
      </c>
      <c r="BU158">
        <v>0</v>
      </c>
      <c r="BV158">
        <v>0</v>
      </c>
      <c r="BW158">
        <v>0</v>
      </c>
      <c r="BX158">
        <v>0</v>
      </c>
      <c r="BY158">
        <v>0</v>
      </c>
      <c r="BZ158">
        <v>0</v>
      </c>
      <c r="CA158">
        <v>0</v>
      </c>
      <c r="CB158">
        <v>0</v>
      </c>
      <c r="CC158">
        <v>0</v>
      </c>
      <c r="CD158">
        <v>0</v>
      </c>
      <c r="CE158">
        <v>0</v>
      </c>
      <c r="CF158">
        <v>0</v>
      </c>
      <c r="CG158">
        <v>1</v>
      </c>
      <c r="CH158">
        <v>8</v>
      </c>
      <c r="CI158">
        <v>0</v>
      </c>
      <c r="CJ158">
        <v>0</v>
      </c>
      <c r="CK158">
        <v>0</v>
      </c>
      <c r="CL158">
        <v>0</v>
      </c>
      <c r="CM158">
        <v>0</v>
      </c>
    </row>
    <row r="159" spans="1:91" x14ac:dyDescent="0.15">
      <c r="A159" t="s">
        <v>2159</v>
      </c>
      <c r="B159">
        <v>6000</v>
      </c>
      <c r="C159">
        <v>120</v>
      </c>
      <c r="D159">
        <v>1400</v>
      </c>
      <c r="E159" s="409">
        <v>75.8</v>
      </c>
      <c r="F159" s="409">
        <v>1.8</v>
      </c>
      <c r="G159" s="409">
        <v>21.9</v>
      </c>
      <c r="H159" s="409">
        <v>1.7</v>
      </c>
      <c r="I159" s="409">
        <v>3.9655416522215728E-2</v>
      </c>
      <c r="J159" s="409">
        <v>0.5</v>
      </c>
      <c r="K159">
        <v>0</v>
      </c>
      <c r="L159">
        <v>3</v>
      </c>
      <c r="M159">
        <v>0</v>
      </c>
      <c r="N159">
        <v>2</v>
      </c>
      <c r="O159">
        <v>5</v>
      </c>
      <c r="P159">
        <v>0</v>
      </c>
      <c r="Q159">
        <v>0</v>
      </c>
      <c r="R159">
        <v>12</v>
      </c>
      <c r="S159">
        <v>8</v>
      </c>
      <c r="T159">
        <v>10</v>
      </c>
      <c r="U159">
        <v>10</v>
      </c>
      <c r="V159">
        <v>26</v>
      </c>
      <c r="W159">
        <v>0</v>
      </c>
      <c r="X159">
        <v>0</v>
      </c>
      <c r="Y159">
        <v>0</v>
      </c>
      <c r="Z159">
        <v>0</v>
      </c>
      <c r="AA159" t="s">
        <v>2333</v>
      </c>
      <c r="AB159">
        <v>0</v>
      </c>
      <c r="AC159">
        <v>0</v>
      </c>
      <c r="AD159">
        <v>0</v>
      </c>
      <c r="AE159">
        <v>0</v>
      </c>
      <c r="AF159">
        <v>1</v>
      </c>
      <c r="AG159">
        <v>0</v>
      </c>
      <c r="AH159">
        <v>0</v>
      </c>
      <c r="AI159">
        <v>0</v>
      </c>
      <c r="AJ159">
        <v>1</v>
      </c>
      <c r="AK159">
        <v>1</v>
      </c>
      <c r="AL159">
        <v>3</v>
      </c>
      <c r="AM159">
        <v>3</v>
      </c>
      <c r="AN159">
        <v>0</v>
      </c>
      <c r="AO159">
        <v>0</v>
      </c>
      <c r="AP159">
        <v>0</v>
      </c>
      <c r="AQ159">
        <v>0</v>
      </c>
      <c r="AR159">
        <v>0</v>
      </c>
      <c r="AS159">
        <v>0</v>
      </c>
      <c r="AT159">
        <v>0</v>
      </c>
      <c r="AU159">
        <v>0</v>
      </c>
      <c r="AV159">
        <v>0</v>
      </c>
      <c r="AW159">
        <v>1</v>
      </c>
      <c r="AX159">
        <v>0</v>
      </c>
      <c r="AY159">
        <v>1</v>
      </c>
      <c r="AZ159">
        <v>1</v>
      </c>
      <c r="BA159">
        <v>1</v>
      </c>
      <c r="BB159">
        <v>8</v>
      </c>
      <c r="BC159">
        <v>3</v>
      </c>
      <c r="BD159">
        <v>0</v>
      </c>
      <c r="BE159">
        <v>0</v>
      </c>
      <c r="BF159">
        <v>0</v>
      </c>
      <c r="BG159">
        <v>0</v>
      </c>
      <c r="BH159">
        <v>0</v>
      </c>
      <c r="BI159">
        <v>0</v>
      </c>
      <c r="BJ159">
        <v>0</v>
      </c>
      <c r="BK159">
        <v>0</v>
      </c>
      <c r="BL159">
        <v>0</v>
      </c>
      <c r="BM159">
        <v>0</v>
      </c>
      <c r="BN159">
        <v>0</v>
      </c>
      <c r="BO159">
        <v>1</v>
      </c>
      <c r="BP159">
        <v>0</v>
      </c>
      <c r="BQ159">
        <v>0</v>
      </c>
      <c r="BR159">
        <v>0</v>
      </c>
      <c r="BS159">
        <v>1</v>
      </c>
      <c r="BT159">
        <v>0</v>
      </c>
      <c r="BU159">
        <v>0</v>
      </c>
      <c r="BV159">
        <v>0</v>
      </c>
      <c r="BW159">
        <v>0</v>
      </c>
      <c r="BX159">
        <v>0</v>
      </c>
      <c r="BY159">
        <v>0</v>
      </c>
      <c r="BZ159">
        <v>0</v>
      </c>
      <c r="CA159">
        <v>0</v>
      </c>
      <c r="CB159">
        <v>1</v>
      </c>
      <c r="CC159">
        <v>1</v>
      </c>
      <c r="CD159">
        <v>0</v>
      </c>
      <c r="CE159">
        <v>0</v>
      </c>
      <c r="CF159">
        <v>0</v>
      </c>
      <c r="CG159">
        <v>0</v>
      </c>
      <c r="CH159">
        <v>3</v>
      </c>
      <c r="CI159">
        <v>0</v>
      </c>
      <c r="CJ159">
        <v>0</v>
      </c>
      <c r="CK159">
        <v>0</v>
      </c>
      <c r="CL159">
        <v>0</v>
      </c>
      <c r="CM159">
        <v>0</v>
      </c>
    </row>
    <row r="160" spans="1:91" x14ac:dyDescent="0.15">
      <c r="A160" t="s">
        <v>2163</v>
      </c>
      <c r="B160">
        <v>4347.1000000000004</v>
      </c>
      <c r="C160">
        <v>199.6</v>
      </c>
      <c r="D160">
        <v>1730.3</v>
      </c>
      <c r="E160" s="409">
        <v>9.3000000000000007</v>
      </c>
      <c r="F160" s="409">
        <v>0.4</v>
      </c>
      <c r="G160" s="409">
        <v>5.0999999999999996</v>
      </c>
      <c r="H160" s="409">
        <v>0.8</v>
      </c>
      <c r="I160" s="409">
        <v>3.5522660024928931E-2</v>
      </c>
      <c r="J160" s="409">
        <v>0.4</v>
      </c>
      <c r="K160">
        <v>1</v>
      </c>
      <c r="L160">
        <v>65</v>
      </c>
      <c r="M160">
        <v>0</v>
      </c>
      <c r="N160">
        <v>15</v>
      </c>
      <c r="O160">
        <v>30</v>
      </c>
      <c r="P160">
        <v>0</v>
      </c>
      <c r="Q160">
        <v>8</v>
      </c>
      <c r="R160">
        <v>3</v>
      </c>
      <c r="S160">
        <v>22</v>
      </c>
      <c r="T160">
        <v>100</v>
      </c>
      <c r="U160">
        <v>24</v>
      </c>
      <c r="V160">
        <v>45</v>
      </c>
      <c r="W160">
        <v>1</v>
      </c>
      <c r="X160">
        <v>0</v>
      </c>
      <c r="Y160">
        <v>0</v>
      </c>
      <c r="Z160">
        <v>13</v>
      </c>
      <c r="AA160" t="s">
        <v>2333</v>
      </c>
      <c r="AB160">
        <v>0</v>
      </c>
      <c r="AC160">
        <v>3</v>
      </c>
      <c r="AD160">
        <v>0</v>
      </c>
      <c r="AE160">
        <v>9</v>
      </c>
      <c r="AF160">
        <v>8</v>
      </c>
      <c r="AG160">
        <v>0</v>
      </c>
      <c r="AH160">
        <v>2</v>
      </c>
      <c r="AI160">
        <v>0</v>
      </c>
      <c r="AJ160">
        <v>11</v>
      </c>
      <c r="AK160">
        <v>6</v>
      </c>
      <c r="AL160">
        <v>0</v>
      </c>
      <c r="AM160">
        <v>14</v>
      </c>
      <c r="AN160">
        <v>0</v>
      </c>
      <c r="AO160">
        <v>0</v>
      </c>
      <c r="AP160">
        <v>0</v>
      </c>
      <c r="AQ160">
        <v>4</v>
      </c>
      <c r="AR160">
        <v>1</v>
      </c>
      <c r="AS160">
        <v>6</v>
      </c>
      <c r="AT160">
        <v>0</v>
      </c>
      <c r="AU160">
        <v>2</v>
      </c>
      <c r="AV160">
        <v>17</v>
      </c>
      <c r="AW160">
        <v>0</v>
      </c>
      <c r="AX160">
        <v>3</v>
      </c>
      <c r="AY160">
        <v>0</v>
      </c>
      <c r="AZ160">
        <v>0</v>
      </c>
      <c r="BA160">
        <v>10</v>
      </c>
      <c r="BB160">
        <v>11</v>
      </c>
      <c r="BC160">
        <v>2</v>
      </c>
      <c r="BD160">
        <v>0</v>
      </c>
      <c r="BE160">
        <v>0</v>
      </c>
      <c r="BF160">
        <v>0</v>
      </c>
      <c r="BG160">
        <v>0</v>
      </c>
      <c r="BH160">
        <v>0</v>
      </c>
      <c r="BI160">
        <v>9</v>
      </c>
      <c r="BJ160">
        <v>0</v>
      </c>
      <c r="BK160">
        <v>1</v>
      </c>
      <c r="BL160">
        <v>2</v>
      </c>
      <c r="BM160">
        <v>0</v>
      </c>
      <c r="BN160">
        <v>6</v>
      </c>
      <c r="BO160">
        <v>2</v>
      </c>
      <c r="BP160">
        <v>9</v>
      </c>
      <c r="BQ160">
        <v>73</v>
      </c>
      <c r="BR160">
        <v>4</v>
      </c>
      <c r="BS160">
        <v>6</v>
      </c>
      <c r="BT160">
        <v>0</v>
      </c>
      <c r="BU160">
        <v>0</v>
      </c>
      <c r="BV160">
        <v>0</v>
      </c>
      <c r="BW160">
        <v>0</v>
      </c>
      <c r="BX160">
        <v>0</v>
      </c>
      <c r="BY160">
        <v>3</v>
      </c>
      <c r="BZ160">
        <v>0</v>
      </c>
      <c r="CA160">
        <v>0</v>
      </c>
      <c r="CB160">
        <v>1</v>
      </c>
      <c r="CC160">
        <v>0</v>
      </c>
      <c r="CD160">
        <v>2</v>
      </c>
      <c r="CE160">
        <v>0</v>
      </c>
      <c r="CF160">
        <v>0</v>
      </c>
      <c r="CG160">
        <v>0</v>
      </c>
      <c r="CH160">
        <v>3</v>
      </c>
      <c r="CI160">
        <v>1</v>
      </c>
      <c r="CJ160">
        <v>0</v>
      </c>
      <c r="CK160">
        <v>0</v>
      </c>
      <c r="CL160">
        <v>0</v>
      </c>
      <c r="CM160">
        <v>0</v>
      </c>
    </row>
    <row r="161" spans="1:91" x14ac:dyDescent="0.15">
      <c r="A161" t="s">
        <v>1872</v>
      </c>
      <c r="B161">
        <v>1140</v>
      </c>
      <c r="C161">
        <v>31.6</v>
      </c>
      <c r="D161">
        <v>1450</v>
      </c>
      <c r="E161" s="409">
        <v>18.8</v>
      </c>
      <c r="F161" s="409">
        <v>0.5</v>
      </c>
      <c r="G161" s="409">
        <v>23.2</v>
      </c>
      <c r="H161" s="409">
        <v>0.4</v>
      </c>
      <c r="I161" s="409">
        <v>9.916419469876446E-3</v>
      </c>
      <c r="J161" s="409">
        <v>0.5</v>
      </c>
      <c r="K161">
        <v>0</v>
      </c>
      <c r="L161">
        <v>3</v>
      </c>
      <c r="M161">
        <v>0</v>
      </c>
      <c r="N161">
        <v>0</v>
      </c>
      <c r="O161">
        <v>2</v>
      </c>
      <c r="P161">
        <v>0</v>
      </c>
      <c r="Q161">
        <v>0</v>
      </c>
      <c r="R161">
        <v>0</v>
      </c>
      <c r="S161">
        <v>9</v>
      </c>
      <c r="T161">
        <v>33</v>
      </c>
      <c r="U161">
        <v>18</v>
      </c>
      <c r="V161">
        <v>0</v>
      </c>
      <c r="W161">
        <v>0</v>
      </c>
      <c r="X161">
        <v>0</v>
      </c>
      <c r="Y161">
        <v>0</v>
      </c>
      <c r="Z161">
        <v>0</v>
      </c>
      <c r="AA161" t="s">
        <v>2333</v>
      </c>
      <c r="AB161">
        <v>0</v>
      </c>
      <c r="AC161">
        <v>0</v>
      </c>
      <c r="AD161">
        <v>0</v>
      </c>
      <c r="AE161">
        <v>0</v>
      </c>
      <c r="AF161">
        <v>0</v>
      </c>
      <c r="AG161">
        <v>0</v>
      </c>
      <c r="AH161">
        <v>0</v>
      </c>
      <c r="AI161">
        <v>0</v>
      </c>
      <c r="AJ161">
        <v>4</v>
      </c>
      <c r="AK161">
        <v>2</v>
      </c>
      <c r="AL161">
        <v>0</v>
      </c>
      <c r="AM161">
        <v>0</v>
      </c>
      <c r="AN161">
        <v>0</v>
      </c>
      <c r="AO161">
        <v>0</v>
      </c>
      <c r="AP161">
        <v>0</v>
      </c>
      <c r="AQ161">
        <v>0</v>
      </c>
      <c r="AR161">
        <v>0</v>
      </c>
      <c r="AS161">
        <v>1</v>
      </c>
      <c r="AT161">
        <v>0</v>
      </c>
      <c r="AU161">
        <v>0</v>
      </c>
      <c r="AV161">
        <v>0</v>
      </c>
      <c r="AW161">
        <v>0</v>
      </c>
      <c r="AX161">
        <v>0</v>
      </c>
      <c r="AY161">
        <v>0</v>
      </c>
      <c r="AZ161">
        <v>0</v>
      </c>
      <c r="BA161">
        <v>3</v>
      </c>
      <c r="BB161">
        <v>6</v>
      </c>
      <c r="BC161">
        <v>0</v>
      </c>
      <c r="BD161">
        <v>0</v>
      </c>
      <c r="BE161">
        <v>0</v>
      </c>
      <c r="BF161">
        <v>0</v>
      </c>
      <c r="BG161">
        <v>0</v>
      </c>
      <c r="BH161">
        <v>0</v>
      </c>
      <c r="BI161">
        <v>0</v>
      </c>
      <c r="BJ161">
        <v>0</v>
      </c>
      <c r="BK161">
        <v>0</v>
      </c>
      <c r="BL161">
        <v>0</v>
      </c>
      <c r="BM161">
        <v>0</v>
      </c>
      <c r="BN161">
        <v>0</v>
      </c>
      <c r="BO161">
        <v>0</v>
      </c>
      <c r="BP161">
        <v>4</v>
      </c>
      <c r="BQ161">
        <v>2</v>
      </c>
      <c r="BR161">
        <v>0</v>
      </c>
      <c r="BS161">
        <v>0</v>
      </c>
      <c r="BT161">
        <v>0</v>
      </c>
      <c r="BU161">
        <v>0</v>
      </c>
      <c r="BV161">
        <v>0</v>
      </c>
      <c r="BW161">
        <v>0</v>
      </c>
      <c r="BX161">
        <v>0</v>
      </c>
      <c r="BY161">
        <v>0</v>
      </c>
      <c r="BZ161">
        <v>0</v>
      </c>
      <c r="CA161">
        <v>0</v>
      </c>
      <c r="CB161">
        <v>0</v>
      </c>
      <c r="CC161">
        <v>0</v>
      </c>
      <c r="CD161">
        <v>0</v>
      </c>
      <c r="CE161">
        <v>0</v>
      </c>
      <c r="CF161">
        <v>0</v>
      </c>
      <c r="CG161">
        <v>0</v>
      </c>
      <c r="CH161">
        <v>5</v>
      </c>
      <c r="CI161">
        <v>0</v>
      </c>
      <c r="CJ161">
        <v>0</v>
      </c>
      <c r="CK161">
        <v>0</v>
      </c>
      <c r="CL161">
        <v>0</v>
      </c>
      <c r="CM161">
        <v>0</v>
      </c>
    </row>
    <row r="162" spans="1:91" x14ac:dyDescent="0.15">
      <c r="A162" t="s">
        <v>2145</v>
      </c>
      <c r="B162">
        <v>7198.1</v>
      </c>
      <c r="C162">
        <v>277.2</v>
      </c>
      <c r="D162">
        <v>2841.2</v>
      </c>
      <c r="E162" s="409">
        <v>93.5</v>
      </c>
      <c r="F162" s="409">
        <v>4.0999999999999996</v>
      </c>
      <c r="G162" s="409">
        <v>37.6</v>
      </c>
      <c r="H162" s="409">
        <v>1.9</v>
      </c>
      <c r="I162" s="409">
        <v>0.1</v>
      </c>
      <c r="J162" s="409">
        <v>0.7</v>
      </c>
      <c r="K162">
        <v>0</v>
      </c>
      <c r="L162">
        <v>0</v>
      </c>
      <c r="M162">
        <v>0</v>
      </c>
      <c r="N162">
        <v>0</v>
      </c>
      <c r="O162">
        <v>0</v>
      </c>
      <c r="P162">
        <v>0</v>
      </c>
      <c r="Q162">
        <v>0</v>
      </c>
      <c r="R162">
        <v>0</v>
      </c>
      <c r="S162">
        <v>6</v>
      </c>
      <c r="T162">
        <v>46</v>
      </c>
      <c r="U162">
        <v>7</v>
      </c>
      <c r="V162">
        <v>19</v>
      </c>
      <c r="W162">
        <v>0</v>
      </c>
      <c r="X162">
        <v>0</v>
      </c>
      <c r="Y162">
        <v>0</v>
      </c>
      <c r="Z162">
        <v>3</v>
      </c>
      <c r="AA162" t="s">
        <v>2333</v>
      </c>
      <c r="AB162">
        <v>0</v>
      </c>
      <c r="AC162">
        <v>0</v>
      </c>
      <c r="AD162">
        <v>0</v>
      </c>
      <c r="AE162">
        <v>0</v>
      </c>
      <c r="AF162">
        <v>0</v>
      </c>
      <c r="AG162">
        <v>0</v>
      </c>
      <c r="AH162">
        <v>0</v>
      </c>
      <c r="AI162">
        <v>0</v>
      </c>
      <c r="AJ162">
        <v>0</v>
      </c>
      <c r="AK162">
        <v>0</v>
      </c>
      <c r="AL162">
        <v>1</v>
      </c>
      <c r="AM162">
        <v>5</v>
      </c>
      <c r="AN162">
        <v>0</v>
      </c>
      <c r="AO162">
        <v>0</v>
      </c>
      <c r="AP162">
        <v>0</v>
      </c>
      <c r="AQ162">
        <v>0</v>
      </c>
      <c r="AR162">
        <v>0</v>
      </c>
      <c r="AS162">
        <v>0</v>
      </c>
      <c r="AT162">
        <v>0</v>
      </c>
      <c r="AU162">
        <v>0</v>
      </c>
      <c r="AV162">
        <v>0</v>
      </c>
      <c r="AW162">
        <v>0</v>
      </c>
      <c r="AX162">
        <v>0</v>
      </c>
      <c r="AY162">
        <v>2</v>
      </c>
      <c r="AZ162">
        <v>0</v>
      </c>
      <c r="BA162">
        <v>3</v>
      </c>
      <c r="BB162">
        <v>1</v>
      </c>
      <c r="BC162">
        <v>5</v>
      </c>
      <c r="BD162">
        <v>0</v>
      </c>
      <c r="BE162">
        <v>0</v>
      </c>
      <c r="BF162">
        <v>0</v>
      </c>
      <c r="BG162">
        <v>1</v>
      </c>
      <c r="BH162">
        <v>0</v>
      </c>
      <c r="BI162">
        <v>0</v>
      </c>
      <c r="BJ162">
        <v>0</v>
      </c>
      <c r="BK162">
        <v>0</v>
      </c>
      <c r="BL162">
        <v>0</v>
      </c>
      <c r="BM162">
        <v>0</v>
      </c>
      <c r="BN162">
        <v>0</v>
      </c>
      <c r="BO162">
        <v>0</v>
      </c>
      <c r="BP162">
        <v>3</v>
      </c>
      <c r="BQ162">
        <v>5</v>
      </c>
      <c r="BR162">
        <v>0</v>
      </c>
      <c r="BS162">
        <v>4</v>
      </c>
      <c r="BT162">
        <v>0</v>
      </c>
      <c r="BU162">
        <v>0</v>
      </c>
      <c r="BV162">
        <v>0</v>
      </c>
      <c r="BW162">
        <v>1</v>
      </c>
      <c r="BX162">
        <v>0</v>
      </c>
      <c r="BY162">
        <v>0</v>
      </c>
      <c r="BZ162">
        <v>0</v>
      </c>
      <c r="CA162">
        <v>0</v>
      </c>
      <c r="CB162">
        <v>0</v>
      </c>
      <c r="CC162">
        <v>0</v>
      </c>
      <c r="CD162">
        <v>0</v>
      </c>
      <c r="CE162">
        <v>0</v>
      </c>
      <c r="CF162">
        <v>0</v>
      </c>
      <c r="CG162">
        <v>5</v>
      </c>
      <c r="CH162">
        <v>1</v>
      </c>
      <c r="CI162">
        <v>1</v>
      </c>
      <c r="CJ162">
        <v>0</v>
      </c>
      <c r="CK162">
        <v>0</v>
      </c>
      <c r="CL162">
        <v>0</v>
      </c>
      <c r="CM162">
        <v>0</v>
      </c>
    </row>
    <row r="163" spans="1:91" x14ac:dyDescent="0.15">
      <c r="A163" t="s">
        <v>2047</v>
      </c>
      <c r="B163">
        <v>1000</v>
      </c>
      <c r="C163">
        <v>20</v>
      </c>
      <c r="D163">
        <v>700</v>
      </c>
      <c r="E163" s="409">
        <v>27.3</v>
      </c>
      <c r="F163" s="409">
        <v>0.7</v>
      </c>
      <c r="G163" s="409">
        <v>22.9</v>
      </c>
      <c r="H163" s="409">
        <v>0.7</v>
      </c>
      <c r="I163" s="409">
        <v>1.839014739097419E-2</v>
      </c>
      <c r="J163" s="409">
        <v>0.6</v>
      </c>
      <c r="K163">
        <v>0</v>
      </c>
      <c r="L163">
        <v>0</v>
      </c>
      <c r="M163">
        <v>0</v>
      </c>
      <c r="N163">
        <v>0</v>
      </c>
      <c r="O163">
        <v>0</v>
      </c>
      <c r="P163">
        <v>0</v>
      </c>
      <c r="Q163">
        <v>0</v>
      </c>
      <c r="R163">
        <v>1</v>
      </c>
      <c r="S163">
        <v>3</v>
      </c>
      <c r="T163">
        <v>14</v>
      </c>
      <c r="U163">
        <v>15</v>
      </c>
      <c r="V163">
        <v>8</v>
      </c>
      <c r="W163">
        <v>0</v>
      </c>
      <c r="X163">
        <v>0</v>
      </c>
      <c r="Y163">
        <v>0</v>
      </c>
      <c r="Z163">
        <v>0</v>
      </c>
      <c r="AA163" t="s">
        <v>2333</v>
      </c>
      <c r="AB163">
        <v>0</v>
      </c>
      <c r="AC163">
        <v>0</v>
      </c>
      <c r="AD163">
        <v>0</v>
      </c>
      <c r="AE163">
        <v>0</v>
      </c>
      <c r="AF163">
        <v>0</v>
      </c>
      <c r="AG163">
        <v>0</v>
      </c>
      <c r="AH163">
        <v>0</v>
      </c>
      <c r="AI163">
        <v>0</v>
      </c>
      <c r="AJ163">
        <v>1</v>
      </c>
      <c r="AK163">
        <v>0</v>
      </c>
      <c r="AL163">
        <v>0</v>
      </c>
      <c r="AM163">
        <v>1</v>
      </c>
      <c r="AN163">
        <v>0</v>
      </c>
      <c r="AO163">
        <v>0</v>
      </c>
      <c r="AP163">
        <v>0</v>
      </c>
      <c r="AQ163">
        <v>0</v>
      </c>
      <c r="AR163">
        <v>0</v>
      </c>
      <c r="AS163">
        <v>0</v>
      </c>
      <c r="AT163">
        <v>0</v>
      </c>
      <c r="AU163">
        <v>0</v>
      </c>
      <c r="AV163">
        <v>0</v>
      </c>
      <c r="AW163">
        <v>0</v>
      </c>
      <c r="AX163">
        <v>0</v>
      </c>
      <c r="AY163">
        <v>0</v>
      </c>
      <c r="AZ163">
        <v>0</v>
      </c>
      <c r="BA163">
        <v>0</v>
      </c>
      <c r="BB163">
        <v>1</v>
      </c>
      <c r="BC163">
        <v>0</v>
      </c>
      <c r="BD163">
        <v>0</v>
      </c>
      <c r="BE163">
        <v>0</v>
      </c>
      <c r="BF163">
        <v>0</v>
      </c>
      <c r="BG163">
        <v>0</v>
      </c>
      <c r="BH163">
        <v>0</v>
      </c>
      <c r="BI163">
        <v>0</v>
      </c>
      <c r="BJ163">
        <v>0</v>
      </c>
      <c r="BK163">
        <v>0</v>
      </c>
      <c r="BL163">
        <v>0</v>
      </c>
      <c r="BM163">
        <v>0</v>
      </c>
      <c r="BN163">
        <v>0</v>
      </c>
      <c r="BO163">
        <v>0</v>
      </c>
      <c r="BP163">
        <v>0</v>
      </c>
      <c r="BQ163">
        <v>2</v>
      </c>
      <c r="BR163">
        <v>0</v>
      </c>
      <c r="BS163">
        <v>1</v>
      </c>
      <c r="BT163">
        <v>0</v>
      </c>
      <c r="BU163">
        <v>0</v>
      </c>
      <c r="BV163">
        <v>0</v>
      </c>
      <c r="BW163">
        <v>0</v>
      </c>
      <c r="BX163">
        <v>0</v>
      </c>
      <c r="BY163">
        <v>0</v>
      </c>
      <c r="BZ163">
        <v>0</v>
      </c>
      <c r="CA163">
        <v>0</v>
      </c>
      <c r="CB163">
        <v>0</v>
      </c>
      <c r="CC163">
        <v>0</v>
      </c>
      <c r="CD163">
        <v>0</v>
      </c>
      <c r="CE163">
        <v>0</v>
      </c>
      <c r="CF163">
        <v>0</v>
      </c>
      <c r="CG163">
        <v>0</v>
      </c>
      <c r="CH163">
        <v>2</v>
      </c>
      <c r="CI163">
        <v>0</v>
      </c>
      <c r="CJ163">
        <v>0</v>
      </c>
      <c r="CK163">
        <v>0</v>
      </c>
      <c r="CL163">
        <v>0</v>
      </c>
      <c r="CM163">
        <v>0</v>
      </c>
    </row>
    <row r="164" spans="1:91" x14ac:dyDescent="0.15">
      <c r="A164" t="s">
        <v>1908</v>
      </c>
      <c r="B164">
        <v>1120.7</v>
      </c>
      <c r="C164">
        <v>25.5</v>
      </c>
      <c r="D164">
        <v>1725.5</v>
      </c>
      <c r="E164" s="409">
        <v>13.1</v>
      </c>
      <c r="F164" s="409">
        <v>0.3</v>
      </c>
      <c r="G164" s="409">
        <v>22.6</v>
      </c>
      <c r="H164" s="409">
        <v>0.2</v>
      </c>
      <c r="I164" s="409">
        <v>5.7876696834200788E-3</v>
      </c>
      <c r="J164" s="409">
        <v>0.4</v>
      </c>
      <c r="K164">
        <v>0</v>
      </c>
      <c r="L164">
        <v>0</v>
      </c>
      <c r="M164">
        <v>0</v>
      </c>
      <c r="N164">
        <v>1</v>
      </c>
      <c r="O164">
        <v>0</v>
      </c>
      <c r="P164">
        <v>0</v>
      </c>
      <c r="Q164">
        <v>1</v>
      </c>
      <c r="R164">
        <v>0</v>
      </c>
      <c r="S164">
        <v>2</v>
      </c>
      <c r="T164">
        <v>51</v>
      </c>
      <c r="U164">
        <v>19</v>
      </c>
      <c r="V164">
        <v>0</v>
      </c>
      <c r="W164">
        <v>0</v>
      </c>
      <c r="X164">
        <v>0</v>
      </c>
      <c r="Y164">
        <v>0</v>
      </c>
      <c r="Z164">
        <v>0</v>
      </c>
      <c r="AA164" t="s">
        <v>2333</v>
      </c>
      <c r="AB164">
        <v>0</v>
      </c>
      <c r="AC164">
        <v>0</v>
      </c>
      <c r="AD164">
        <v>0</v>
      </c>
      <c r="AE164">
        <v>0</v>
      </c>
      <c r="AF164">
        <v>0</v>
      </c>
      <c r="AG164">
        <v>0</v>
      </c>
      <c r="AH164">
        <v>0</v>
      </c>
      <c r="AI164">
        <v>0</v>
      </c>
      <c r="AJ164">
        <v>2</v>
      </c>
      <c r="AK164">
        <v>7</v>
      </c>
      <c r="AL164">
        <v>0</v>
      </c>
      <c r="AM164">
        <v>0</v>
      </c>
      <c r="AN164">
        <v>0</v>
      </c>
      <c r="AO164">
        <v>0</v>
      </c>
      <c r="AP164">
        <v>0</v>
      </c>
      <c r="AQ164">
        <v>0</v>
      </c>
      <c r="AR164">
        <v>0</v>
      </c>
      <c r="AS164">
        <v>0</v>
      </c>
      <c r="AT164">
        <v>0</v>
      </c>
      <c r="AU164">
        <v>0</v>
      </c>
      <c r="AV164">
        <v>0</v>
      </c>
      <c r="AW164">
        <v>0</v>
      </c>
      <c r="AX164">
        <v>0</v>
      </c>
      <c r="AY164">
        <v>0</v>
      </c>
      <c r="AZ164">
        <v>0</v>
      </c>
      <c r="BA164">
        <v>1</v>
      </c>
      <c r="BB164">
        <v>9</v>
      </c>
      <c r="BC164">
        <v>0</v>
      </c>
      <c r="BD164">
        <v>0</v>
      </c>
      <c r="BE164">
        <v>0</v>
      </c>
      <c r="BF164">
        <v>0</v>
      </c>
      <c r="BG164">
        <v>0</v>
      </c>
      <c r="BH164">
        <v>0</v>
      </c>
      <c r="BI164">
        <v>0</v>
      </c>
      <c r="BJ164">
        <v>0</v>
      </c>
      <c r="BK164">
        <v>0</v>
      </c>
      <c r="BL164">
        <v>0</v>
      </c>
      <c r="BM164">
        <v>0</v>
      </c>
      <c r="BN164">
        <v>0</v>
      </c>
      <c r="BO164">
        <v>0</v>
      </c>
      <c r="BP164">
        <v>0</v>
      </c>
      <c r="BQ164">
        <v>4</v>
      </c>
      <c r="BR164">
        <v>0</v>
      </c>
      <c r="BS164">
        <v>0</v>
      </c>
      <c r="BT164">
        <v>0</v>
      </c>
      <c r="BU164">
        <v>0</v>
      </c>
      <c r="BV164">
        <v>0</v>
      </c>
      <c r="BW164">
        <v>0</v>
      </c>
      <c r="BX164">
        <v>0</v>
      </c>
      <c r="BY164">
        <v>0</v>
      </c>
      <c r="BZ164">
        <v>0</v>
      </c>
      <c r="CA164">
        <v>0</v>
      </c>
      <c r="CB164">
        <v>0</v>
      </c>
      <c r="CC164">
        <v>0</v>
      </c>
      <c r="CD164">
        <v>0</v>
      </c>
      <c r="CE164">
        <v>0</v>
      </c>
      <c r="CF164">
        <v>0</v>
      </c>
      <c r="CG164">
        <v>3</v>
      </c>
      <c r="CH164">
        <v>4</v>
      </c>
      <c r="CI164">
        <v>0</v>
      </c>
      <c r="CJ164">
        <v>0</v>
      </c>
      <c r="CK164">
        <v>0</v>
      </c>
      <c r="CL164">
        <v>0</v>
      </c>
      <c r="CM164">
        <v>0</v>
      </c>
    </row>
    <row r="165" spans="1:91" x14ac:dyDescent="0.15">
      <c r="A165" t="s">
        <v>1935</v>
      </c>
      <c r="B165">
        <v>461</v>
      </c>
      <c r="C165">
        <v>8.9</v>
      </c>
      <c r="D165">
        <v>595</v>
      </c>
      <c r="E165" s="409">
        <v>7.8</v>
      </c>
      <c r="F165" s="409">
        <v>0.2</v>
      </c>
      <c r="G165" s="409">
        <v>10.7</v>
      </c>
      <c r="H165" s="409">
        <v>0.4</v>
      </c>
      <c r="I165" s="409">
        <v>8.9033628391728542E-3</v>
      </c>
      <c r="J165" s="409">
        <v>0.6</v>
      </c>
      <c r="K165">
        <v>0</v>
      </c>
      <c r="L165">
        <v>0</v>
      </c>
      <c r="M165">
        <v>0</v>
      </c>
      <c r="N165">
        <v>0</v>
      </c>
      <c r="O165">
        <v>0</v>
      </c>
      <c r="P165">
        <v>0</v>
      </c>
      <c r="Q165">
        <v>0</v>
      </c>
      <c r="R165">
        <v>0</v>
      </c>
      <c r="S165">
        <v>11</v>
      </c>
      <c r="T165">
        <v>35</v>
      </c>
      <c r="U165">
        <v>8</v>
      </c>
      <c r="V165">
        <v>5</v>
      </c>
      <c r="W165">
        <v>0</v>
      </c>
      <c r="X165">
        <v>0</v>
      </c>
      <c r="Y165">
        <v>0</v>
      </c>
      <c r="Z165">
        <v>0</v>
      </c>
      <c r="AA165" t="s">
        <v>2333</v>
      </c>
      <c r="AB165">
        <v>0</v>
      </c>
      <c r="AC165">
        <v>0</v>
      </c>
      <c r="AD165">
        <v>0</v>
      </c>
      <c r="AE165">
        <v>0</v>
      </c>
      <c r="AF165">
        <v>0</v>
      </c>
      <c r="AG165">
        <v>0</v>
      </c>
      <c r="AH165">
        <v>0</v>
      </c>
      <c r="AI165">
        <v>0</v>
      </c>
      <c r="AJ165">
        <v>1</v>
      </c>
      <c r="AK165">
        <v>3</v>
      </c>
      <c r="AL165">
        <v>0</v>
      </c>
      <c r="AM165">
        <v>1</v>
      </c>
      <c r="AN165">
        <v>0</v>
      </c>
      <c r="AO165">
        <v>0</v>
      </c>
      <c r="AP165">
        <v>0</v>
      </c>
      <c r="AQ165">
        <v>0</v>
      </c>
      <c r="AR165">
        <v>0</v>
      </c>
      <c r="AS165">
        <v>0</v>
      </c>
      <c r="AT165">
        <v>0</v>
      </c>
      <c r="AU165">
        <v>0</v>
      </c>
      <c r="AV165">
        <v>0</v>
      </c>
      <c r="AW165">
        <v>0</v>
      </c>
      <c r="AX165">
        <v>0</v>
      </c>
      <c r="AY165">
        <v>0</v>
      </c>
      <c r="AZ165">
        <v>0</v>
      </c>
      <c r="BA165">
        <v>0</v>
      </c>
      <c r="BB165">
        <v>5</v>
      </c>
      <c r="BC165">
        <v>1</v>
      </c>
      <c r="BD165">
        <v>0</v>
      </c>
      <c r="BE165">
        <v>0</v>
      </c>
      <c r="BF165">
        <v>0</v>
      </c>
      <c r="BG165">
        <v>0</v>
      </c>
      <c r="BH165">
        <v>0</v>
      </c>
      <c r="BI165">
        <v>0</v>
      </c>
      <c r="BJ165">
        <v>0</v>
      </c>
      <c r="BK165">
        <v>0</v>
      </c>
      <c r="BL165">
        <v>0</v>
      </c>
      <c r="BM165">
        <v>0</v>
      </c>
      <c r="BN165">
        <v>0</v>
      </c>
      <c r="BO165">
        <v>0</v>
      </c>
      <c r="BP165">
        <v>0</v>
      </c>
      <c r="BQ165">
        <v>1</v>
      </c>
      <c r="BR165">
        <v>0</v>
      </c>
      <c r="BS165">
        <v>0</v>
      </c>
      <c r="BT165">
        <v>0</v>
      </c>
      <c r="BU165">
        <v>0</v>
      </c>
      <c r="BV165">
        <v>0</v>
      </c>
      <c r="BW165">
        <v>0</v>
      </c>
      <c r="BX165">
        <v>0</v>
      </c>
      <c r="BY165">
        <v>0</v>
      </c>
      <c r="BZ165">
        <v>0</v>
      </c>
      <c r="CA165">
        <v>0</v>
      </c>
      <c r="CB165">
        <v>0</v>
      </c>
      <c r="CC165">
        <v>0</v>
      </c>
      <c r="CD165">
        <v>0</v>
      </c>
      <c r="CE165">
        <v>0</v>
      </c>
      <c r="CF165">
        <v>0</v>
      </c>
      <c r="CG165">
        <v>0</v>
      </c>
      <c r="CH165">
        <v>7</v>
      </c>
      <c r="CI165">
        <v>0</v>
      </c>
      <c r="CJ165">
        <v>0</v>
      </c>
      <c r="CK165">
        <v>0</v>
      </c>
      <c r="CL165">
        <v>0</v>
      </c>
      <c r="CM165">
        <v>0</v>
      </c>
    </row>
    <row r="166" spans="1:91" x14ac:dyDescent="0.15">
      <c r="A166" t="s">
        <v>2337</v>
      </c>
      <c r="B166">
        <v>1100</v>
      </c>
      <c r="C166">
        <v>45.5</v>
      </c>
      <c r="D166">
        <v>530.5</v>
      </c>
      <c r="E166" s="409">
        <v>40.200000000000003</v>
      </c>
      <c r="F166" s="409">
        <v>1.8</v>
      </c>
      <c r="G166" s="409">
        <v>18.100000000000001</v>
      </c>
      <c r="H166" s="409">
        <v>1.1000000000000001</v>
      </c>
      <c r="I166" s="409">
        <v>4.8108496126889153E-2</v>
      </c>
      <c r="J166" s="409">
        <v>0.5</v>
      </c>
      <c r="K166">
        <v>0</v>
      </c>
      <c r="L166">
        <v>0</v>
      </c>
      <c r="M166">
        <v>0</v>
      </c>
      <c r="N166">
        <v>0</v>
      </c>
      <c r="O166">
        <v>2</v>
      </c>
      <c r="P166">
        <v>0</v>
      </c>
      <c r="Q166">
        <v>0</v>
      </c>
      <c r="R166">
        <v>0</v>
      </c>
      <c r="S166">
        <v>4</v>
      </c>
      <c r="T166">
        <v>14</v>
      </c>
      <c r="U166">
        <v>8</v>
      </c>
      <c r="V166">
        <v>3</v>
      </c>
      <c r="W166">
        <v>0</v>
      </c>
      <c r="X166">
        <v>0</v>
      </c>
      <c r="Y166">
        <v>0</v>
      </c>
      <c r="Z166">
        <v>1</v>
      </c>
      <c r="AA166" t="s">
        <v>2333</v>
      </c>
      <c r="AB166">
        <v>0</v>
      </c>
      <c r="AC166">
        <v>0</v>
      </c>
      <c r="AD166">
        <v>0</v>
      </c>
      <c r="AE166">
        <v>0</v>
      </c>
      <c r="AF166">
        <v>0</v>
      </c>
      <c r="AG166">
        <v>0</v>
      </c>
      <c r="AH166">
        <v>0</v>
      </c>
      <c r="AI166">
        <v>0</v>
      </c>
      <c r="AJ166">
        <v>1</v>
      </c>
      <c r="AK166">
        <v>0</v>
      </c>
      <c r="AL166">
        <v>0</v>
      </c>
      <c r="AM166">
        <v>1</v>
      </c>
      <c r="AN166">
        <v>0</v>
      </c>
      <c r="AO166">
        <v>0</v>
      </c>
      <c r="AP166">
        <v>0</v>
      </c>
      <c r="AQ166">
        <v>0</v>
      </c>
      <c r="AR166">
        <v>0</v>
      </c>
      <c r="AS166">
        <v>0</v>
      </c>
      <c r="AT166">
        <v>0</v>
      </c>
      <c r="AU166">
        <v>0</v>
      </c>
      <c r="AV166">
        <v>0</v>
      </c>
      <c r="AW166">
        <v>0</v>
      </c>
      <c r="AX166">
        <v>0</v>
      </c>
      <c r="AY166">
        <v>0</v>
      </c>
      <c r="AZ166">
        <v>0</v>
      </c>
      <c r="BA166">
        <v>2</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1</v>
      </c>
      <c r="BX166">
        <v>0</v>
      </c>
      <c r="BY166">
        <v>0</v>
      </c>
      <c r="BZ166">
        <v>0</v>
      </c>
      <c r="CA166">
        <v>0</v>
      </c>
      <c r="CB166">
        <v>0</v>
      </c>
      <c r="CC166">
        <v>0</v>
      </c>
      <c r="CD166">
        <v>0</v>
      </c>
      <c r="CE166">
        <v>0</v>
      </c>
      <c r="CF166">
        <v>0</v>
      </c>
      <c r="CG166">
        <v>0</v>
      </c>
      <c r="CH166">
        <v>0</v>
      </c>
      <c r="CI166">
        <v>0</v>
      </c>
      <c r="CJ166">
        <v>0</v>
      </c>
      <c r="CK166">
        <v>0</v>
      </c>
      <c r="CL166">
        <v>0</v>
      </c>
      <c r="CM166">
        <v>0</v>
      </c>
    </row>
    <row r="167" spans="1:91" x14ac:dyDescent="0.15">
      <c r="A167" t="s">
        <v>1868</v>
      </c>
      <c r="B167">
        <v>144.44999999999999</v>
      </c>
      <c r="C167">
        <v>1.89</v>
      </c>
      <c r="D167">
        <v>541.26</v>
      </c>
      <c r="E167" s="409">
        <v>1.1000000000000001</v>
      </c>
      <c r="F167" s="409">
        <v>2.2902353533898311E-2</v>
      </c>
      <c r="G167" s="409">
        <v>3.6</v>
      </c>
      <c r="H167" s="409">
        <v>0.1</v>
      </c>
      <c r="I167" s="409">
        <v>2.9648425652874146E-3</v>
      </c>
      <c r="J167" s="409">
        <v>0.5</v>
      </c>
      <c r="K167">
        <v>0</v>
      </c>
      <c r="L167">
        <v>0</v>
      </c>
      <c r="M167">
        <v>0</v>
      </c>
      <c r="N167">
        <v>0</v>
      </c>
      <c r="O167">
        <v>1</v>
      </c>
      <c r="P167">
        <v>0</v>
      </c>
      <c r="Q167">
        <v>74</v>
      </c>
      <c r="R167">
        <v>0</v>
      </c>
      <c r="S167">
        <v>0</v>
      </c>
      <c r="T167">
        <v>71</v>
      </c>
      <c r="U167">
        <v>19</v>
      </c>
      <c r="V167">
        <v>0</v>
      </c>
      <c r="W167">
        <v>0</v>
      </c>
      <c r="X167">
        <v>0</v>
      </c>
      <c r="Y167">
        <v>0</v>
      </c>
      <c r="Z167">
        <v>0</v>
      </c>
      <c r="AA167" t="s">
        <v>2333</v>
      </c>
      <c r="AB167">
        <v>0</v>
      </c>
      <c r="AC167">
        <v>0</v>
      </c>
      <c r="AD167">
        <v>0</v>
      </c>
      <c r="AE167">
        <v>0</v>
      </c>
      <c r="AF167">
        <v>0</v>
      </c>
      <c r="AG167">
        <v>0</v>
      </c>
      <c r="AH167">
        <v>40</v>
      </c>
      <c r="AI167">
        <v>0</v>
      </c>
      <c r="AJ167">
        <v>0</v>
      </c>
      <c r="AK167">
        <v>30</v>
      </c>
      <c r="AL167">
        <v>4</v>
      </c>
      <c r="AM167">
        <v>0</v>
      </c>
      <c r="AN167">
        <v>0</v>
      </c>
      <c r="AO167">
        <v>0</v>
      </c>
      <c r="AP167">
        <v>0</v>
      </c>
      <c r="AQ167">
        <v>0</v>
      </c>
      <c r="AR167">
        <v>0</v>
      </c>
      <c r="AS167">
        <v>0</v>
      </c>
      <c r="AT167">
        <v>0</v>
      </c>
      <c r="AU167">
        <v>0</v>
      </c>
      <c r="AV167">
        <v>0</v>
      </c>
      <c r="AW167">
        <v>0</v>
      </c>
      <c r="AX167">
        <v>29</v>
      </c>
      <c r="AY167">
        <v>0</v>
      </c>
      <c r="AZ167">
        <v>0</v>
      </c>
      <c r="BA167">
        <v>39</v>
      </c>
      <c r="BB167">
        <v>14</v>
      </c>
      <c r="BC167">
        <v>0</v>
      </c>
      <c r="BD167">
        <v>0</v>
      </c>
      <c r="BE167">
        <v>0</v>
      </c>
      <c r="BF167">
        <v>0</v>
      </c>
      <c r="BG167">
        <v>0</v>
      </c>
      <c r="BH167">
        <v>0</v>
      </c>
      <c r="BI167">
        <v>0</v>
      </c>
      <c r="BJ167">
        <v>0</v>
      </c>
      <c r="BK167">
        <v>0</v>
      </c>
      <c r="BL167">
        <v>0</v>
      </c>
      <c r="BM167">
        <v>0</v>
      </c>
      <c r="BN167">
        <v>19</v>
      </c>
      <c r="BO167">
        <v>0</v>
      </c>
      <c r="BP167">
        <v>0</v>
      </c>
      <c r="BQ167">
        <v>0</v>
      </c>
      <c r="BR167">
        <v>0</v>
      </c>
      <c r="BS167">
        <v>0</v>
      </c>
      <c r="BT167">
        <v>0</v>
      </c>
      <c r="BU167">
        <v>0</v>
      </c>
      <c r="BV167">
        <v>0</v>
      </c>
      <c r="BW167">
        <v>0</v>
      </c>
      <c r="BX167">
        <v>0</v>
      </c>
      <c r="BY167">
        <v>0</v>
      </c>
      <c r="BZ167">
        <v>0</v>
      </c>
      <c r="CA167">
        <v>0</v>
      </c>
      <c r="CB167">
        <v>0</v>
      </c>
      <c r="CC167">
        <v>0</v>
      </c>
      <c r="CD167">
        <v>20</v>
      </c>
      <c r="CE167">
        <v>0</v>
      </c>
      <c r="CF167">
        <v>0</v>
      </c>
      <c r="CG167">
        <v>0</v>
      </c>
      <c r="CH167">
        <v>3</v>
      </c>
      <c r="CI167">
        <v>0</v>
      </c>
      <c r="CJ167">
        <v>0</v>
      </c>
      <c r="CK167">
        <v>0</v>
      </c>
      <c r="CL167">
        <v>0</v>
      </c>
      <c r="CM167">
        <v>0</v>
      </c>
    </row>
    <row r="168" spans="1:91" x14ac:dyDescent="0.15">
      <c r="A168" t="s">
        <v>1945</v>
      </c>
      <c r="B168">
        <v>1534.4</v>
      </c>
      <c r="C168">
        <v>35.700000000000003</v>
      </c>
      <c r="D168">
        <v>2301.6999999999998</v>
      </c>
      <c r="E168" s="409">
        <v>24.1</v>
      </c>
      <c r="F168" s="409">
        <v>0.5</v>
      </c>
      <c r="G168" s="409">
        <v>33.200000000000003</v>
      </c>
      <c r="H168" s="409">
        <v>0.8</v>
      </c>
      <c r="I168" s="409">
        <v>1.6588011048567407E-2</v>
      </c>
      <c r="J168" s="409">
        <v>1.1000000000000001</v>
      </c>
      <c r="K168">
        <v>0</v>
      </c>
      <c r="L168">
        <v>1</v>
      </c>
      <c r="M168">
        <v>0</v>
      </c>
      <c r="N168">
        <v>1</v>
      </c>
      <c r="O168">
        <v>0</v>
      </c>
      <c r="P168">
        <v>0</v>
      </c>
      <c r="Q168">
        <v>0</v>
      </c>
      <c r="R168">
        <v>2</v>
      </c>
      <c r="S168">
        <v>10</v>
      </c>
      <c r="T168">
        <v>34</v>
      </c>
      <c r="U168">
        <v>14</v>
      </c>
      <c r="V168">
        <v>12</v>
      </c>
      <c r="W168">
        <v>0</v>
      </c>
      <c r="X168">
        <v>0</v>
      </c>
      <c r="Y168">
        <v>0</v>
      </c>
      <c r="Z168">
        <v>0</v>
      </c>
      <c r="AA168" t="s">
        <v>2333</v>
      </c>
      <c r="AB168">
        <v>0</v>
      </c>
      <c r="AC168">
        <v>0</v>
      </c>
      <c r="AD168">
        <v>0</v>
      </c>
      <c r="AE168">
        <v>0</v>
      </c>
      <c r="AF168">
        <v>0</v>
      </c>
      <c r="AG168">
        <v>0</v>
      </c>
      <c r="AH168">
        <v>0</v>
      </c>
      <c r="AI168">
        <v>0</v>
      </c>
      <c r="AJ168">
        <v>0</v>
      </c>
      <c r="AK168">
        <v>0</v>
      </c>
      <c r="AL168">
        <v>0</v>
      </c>
      <c r="AM168">
        <v>4</v>
      </c>
      <c r="AN168">
        <v>0</v>
      </c>
      <c r="AO168">
        <v>0</v>
      </c>
      <c r="AP168">
        <v>0</v>
      </c>
      <c r="AQ168">
        <v>0</v>
      </c>
      <c r="AR168">
        <v>0</v>
      </c>
      <c r="AS168">
        <v>0</v>
      </c>
      <c r="AT168">
        <v>0</v>
      </c>
      <c r="AU168">
        <v>0</v>
      </c>
      <c r="AV168">
        <v>0</v>
      </c>
      <c r="AW168">
        <v>0</v>
      </c>
      <c r="AX168">
        <v>0</v>
      </c>
      <c r="AY168">
        <v>0</v>
      </c>
      <c r="AZ168">
        <v>0</v>
      </c>
      <c r="BA168">
        <v>0</v>
      </c>
      <c r="BB168">
        <v>4</v>
      </c>
      <c r="BC168">
        <v>0</v>
      </c>
      <c r="BD168">
        <v>0</v>
      </c>
      <c r="BE168">
        <v>0</v>
      </c>
      <c r="BF168">
        <v>0</v>
      </c>
      <c r="BG168">
        <v>0</v>
      </c>
      <c r="BH168">
        <v>0</v>
      </c>
      <c r="BI168">
        <v>0</v>
      </c>
      <c r="BJ168">
        <v>0</v>
      </c>
      <c r="BK168">
        <v>0</v>
      </c>
      <c r="BL168">
        <v>0</v>
      </c>
      <c r="BM168">
        <v>0</v>
      </c>
      <c r="BN168">
        <v>0</v>
      </c>
      <c r="BO168">
        <v>0</v>
      </c>
      <c r="BP168">
        <v>0</v>
      </c>
      <c r="BQ168">
        <v>1</v>
      </c>
      <c r="BR168">
        <v>0</v>
      </c>
      <c r="BS168">
        <v>3</v>
      </c>
      <c r="BT168">
        <v>0</v>
      </c>
      <c r="BU168">
        <v>0</v>
      </c>
      <c r="BV168">
        <v>0</v>
      </c>
      <c r="BW168">
        <v>0</v>
      </c>
      <c r="BX168">
        <v>0</v>
      </c>
      <c r="BY168">
        <v>0</v>
      </c>
      <c r="BZ168">
        <v>0</v>
      </c>
      <c r="CA168">
        <v>0</v>
      </c>
      <c r="CB168">
        <v>0</v>
      </c>
      <c r="CC168">
        <v>0</v>
      </c>
      <c r="CD168">
        <v>0</v>
      </c>
      <c r="CE168">
        <v>0</v>
      </c>
      <c r="CF168">
        <v>0</v>
      </c>
      <c r="CG168">
        <v>0</v>
      </c>
      <c r="CH168">
        <v>4</v>
      </c>
      <c r="CI168">
        <v>0</v>
      </c>
      <c r="CJ168">
        <v>0</v>
      </c>
      <c r="CK168">
        <v>0</v>
      </c>
      <c r="CL168">
        <v>0</v>
      </c>
      <c r="CM168">
        <v>0</v>
      </c>
    </row>
    <row r="169" spans="1:91" x14ac:dyDescent="0.15">
      <c r="A169" t="s">
        <v>2141</v>
      </c>
      <c r="B169">
        <v>2243</v>
      </c>
      <c r="C169">
        <v>48.5</v>
      </c>
      <c r="D169">
        <v>2269.8000000000002</v>
      </c>
      <c r="E169" s="409">
        <v>13.9</v>
      </c>
      <c r="F169" s="409">
        <v>0.3</v>
      </c>
      <c r="G169" s="409">
        <v>13.9</v>
      </c>
      <c r="H169" s="409">
        <v>0.4</v>
      </c>
      <c r="I169" s="409">
        <v>9.4753137178919394E-3</v>
      </c>
      <c r="J169" s="409">
        <v>0.4</v>
      </c>
      <c r="K169">
        <v>0</v>
      </c>
      <c r="L169">
        <v>0</v>
      </c>
      <c r="M169">
        <v>0</v>
      </c>
      <c r="N169">
        <v>6</v>
      </c>
      <c r="O169">
        <v>0</v>
      </c>
      <c r="P169">
        <v>0</v>
      </c>
      <c r="Q169">
        <v>0</v>
      </c>
      <c r="R169">
        <v>1</v>
      </c>
      <c r="S169">
        <v>4</v>
      </c>
      <c r="T169">
        <v>135</v>
      </c>
      <c r="U169">
        <v>15</v>
      </c>
      <c r="V169">
        <v>1</v>
      </c>
      <c r="W169">
        <v>0</v>
      </c>
      <c r="X169">
        <v>0</v>
      </c>
      <c r="Y169">
        <v>0</v>
      </c>
      <c r="Z169">
        <v>1</v>
      </c>
      <c r="AA169" t="s">
        <v>2333</v>
      </c>
      <c r="AB169">
        <v>0</v>
      </c>
      <c r="AC169">
        <v>0</v>
      </c>
      <c r="AD169">
        <v>0</v>
      </c>
      <c r="AE169">
        <v>1</v>
      </c>
      <c r="AF169">
        <v>0</v>
      </c>
      <c r="AG169">
        <v>0</v>
      </c>
      <c r="AH169">
        <v>0</v>
      </c>
      <c r="AI169">
        <v>0</v>
      </c>
      <c r="AJ169">
        <v>1</v>
      </c>
      <c r="AK169">
        <v>6</v>
      </c>
      <c r="AL169">
        <v>0</v>
      </c>
      <c r="AM169">
        <v>0</v>
      </c>
      <c r="AN169">
        <v>0</v>
      </c>
      <c r="AO169">
        <v>0</v>
      </c>
      <c r="AP169">
        <v>0</v>
      </c>
      <c r="AQ169">
        <v>0</v>
      </c>
      <c r="AR169">
        <v>0</v>
      </c>
      <c r="AS169">
        <v>0</v>
      </c>
      <c r="AT169">
        <v>0</v>
      </c>
      <c r="AU169">
        <v>0</v>
      </c>
      <c r="AV169">
        <v>0</v>
      </c>
      <c r="AW169">
        <v>0</v>
      </c>
      <c r="AX169">
        <v>0</v>
      </c>
      <c r="AY169">
        <v>0</v>
      </c>
      <c r="AZ169">
        <v>0</v>
      </c>
      <c r="BA169">
        <v>1</v>
      </c>
      <c r="BB169">
        <v>8</v>
      </c>
      <c r="BC169">
        <v>0</v>
      </c>
      <c r="BD169">
        <v>1</v>
      </c>
      <c r="BE169">
        <v>0</v>
      </c>
      <c r="BF169">
        <v>0</v>
      </c>
      <c r="BG169">
        <v>0</v>
      </c>
      <c r="BH169">
        <v>0</v>
      </c>
      <c r="BI169">
        <v>0</v>
      </c>
      <c r="BJ169">
        <v>0</v>
      </c>
      <c r="BK169">
        <v>1</v>
      </c>
      <c r="BL169">
        <v>0</v>
      </c>
      <c r="BM169">
        <v>0</v>
      </c>
      <c r="BN169">
        <v>0</v>
      </c>
      <c r="BO169">
        <v>0</v>
      </c>
      <c r="BP169">
        <v>1</v>
      </c>
      <c r="BQ169">
        <v>8</v>
      </c>
      <c r="BR169">
        <v>0</v>
      </c>
      <c r="BS169">
        <v>1</v>
      </c>
      <c r="BT169">
        <v>0</v>
      </c>
      <c r="BU169">
        <v>0</v>
      </c>
      <c r="BV169">
        <v>0</v>
      </c>
      <c r="BW169">
        <v>0</v>
      </c>
      <c r="BX169">
        <v>0</v>
      </c>
      <c r="BY169">
        <v>0</v>
      </c>
      <c r="BZ169">
        <v>0</v>
      </c>
      <c r="CA169">
        <v>0</v>
      </c>
      <c r="CB169">
        <v>0</v>
      </c>
      <c r="CC169">
        <v>0</v>
      </c>
      <c r="CD169">
        <v>0</v>
      </c>
      <c r="CE169">
        <v>0</v>
      </c>
      <c r="CF169">
        <v>0</v>
      </c>
      <c r="CG169">
        <v>1</v>
      </c>
      <c r="CH169">
        <v>4</v>
      </c>
      <c r="CI169">
        <v>0</v>
      </c>
      <c r="CJ169">
        <v>1</v>
      </c>
      <c r="CK169">
        <v>0</v>
      </c>
      <c r="CL169">
        <v>0</v>
      </c>
      <c r="CM169">
        <v>0</v>
      </c>
    </row>
    <row r="170" spans="1:91" x14ac:dyDescent="0.15">
      <c r="A170" t="s">
        <v>1930</v>
      </c>
      <c r="B170">
        <v>1483.4</v>
      </c>
      <c r="C170">
        <v>44.9</v>
      </c>
      <c r="D170">
        <v>710.4</v>
      </c>
      <c r="E170" s="409">
        <v>22.9</v>
      </c>
      <c r="F170" s="409">
        <v>0.5</v>
      </c>
      <c r="G170" s="409">
        <v>17.3</v>
      </c>
      <c r="H170" s="409">
        <v>0.6</v>
      </c>
      <c r="I170" s="409">
        <v>1.504864787984765E-2</v>
      </c>
      <c r="J170" s="409">
        <v>0.5</v>
      </c>
      <c r="K170">
        <v>0</v>
      </c>
      <c r="L170">
        <v>0</v>
      </c>
      <c r="M170">
        <v>0</v>
      </c>
      <c r="N170">
        <v>0</v>
      </c>
      <c r="O170">
        <v>0</v>
      </c>
      <c r="P170">
        <v>0</v>
      </c>
      <c r="Q170">
        <v>1</v>
      </c>
      <c r="R170">
        <v>2</v>
      </c>
      <c r="S170">
        <v>8</v>
      </c>
      <c r="T170">
        <v>23</v>
      </c>
      <c r="U170">
        <v>8</v>
      </c>
      <c r="V170">
        <v>10</v>
      </c>
      <c r="W170">
        <v>0</v>
      </c>
      <c r="X170">
        <v>0</v>
      </c>
      <c r="Y170">
        <v>0</v>
      </c>
      <c r="Z170">
        <v>0</v>
      </c>
      <c r="AA170" t="s">
        <v>2333</v>
      </c>
      <c r="AB170">
        <v>0</v>
      </c>
      <c r="AC170">
        <v>0</v>
      </c>
      <c r="AD170">
        <v>0</v>
      </c>
      <c r="AE170">
        <v>0</v>
      </c>
      <c r="AF170">
        <v>0</v>
      </c>
      <c r="AG170">
        <v>0</v>
      </c>
      <c r="AH170">
        <v>0</v>
      </c>
      <c r="AI170">
        <v>1</v>
      </c>
      <c r="AJ170">
        <v>1</v>
      </c>
      <c r="AK170">
        <v>1</v>
      </c>
      <c r="AL170">
        <v>0</v>
      </c>
      <c r="AM170">
        <v>6</v>
      </c>
      <c r="AN170">
        <v>0</v>
      </c>
      <c r="AO170">
        <v>0</v>
      </c>
      <c r="AP170">
        <v>0</v>
      </c>
      <c r="AQ170">
        <v>0</v>
      </c>
      <c r="AR170">
        <v>0</v>
      </c>
      <c r="AS170">
        <v>0</v>
      </c>
      <c r="AT170">
        <v>0</v>
      </c>
      <c r="AU170">
        <v>0</v>
      </c>
      <c r="AV170">
        <v>0</v>
      </c>
      <c r="AW170">
        <v>0</v>
      </c>
      <c r="AX170">
        <v>0</v>
      </c>
      <c r="AY170">
        <v>0</v>
      </c>
      <c r="AZ170">
        <v>0</v>
      </c>
      <c r="BA170">
        <v>0</v>
      </c>
      <c r="BB170">
        <v>1</v>
      </c>
      <c r="BC170">
        <v>0</v>
      </c>
      <c r="BD170">
        <v>0</v>
      </c>
      <c r="BE170">
        <v>0</v>
      </c>
      <c r="BF170">
        <v>0</v>
      </c>
      <c r="BG170">
        <v>0</v>
      </c>
      <c r="BH170">
        <v>0</v>
      </c>
      <c r="BI170">
        <v>0</v>
      </c>
      <c r="BJ170">
        <v>0</v>
      </c>
      <c r="BK170">
        <v>0</v>
      </c>
      <c r="BL170">
        <v>0</v>
      </c>
      <c r="BM170">
        <v>0</v>
      </c>
      <c r="BN170">
        <v>0</v>
      </c>
      <c r="BO170">
        <v>0</v>
      </c>
      <c r="BP170">
        <v>0</v>
      </c>
      <c r="BQ170">
        <v>2</v>
      </c>
      <c r="BR170">
        <v>2</v>
      </c>
      <c r="BS170">
        <v>2</v>
      </c>
      <c r="BT170">
        <v>0</v>
      </c>
      <c r="BU170">
        <v>0</v>
      </c>
      <c r="BV170">
        <v>0</v>
      </c>
      <c r="BW170">
        <v>0</v>
      </c>
      <c r="BX170">
        <v>0</v>
      </c>
      <c r="BY170">
        <v>0</v>
      </c>
      <c r="BZ170">
        <v>0</v>
      </c>
      <c r="CA170">
        <v>1</v>
      </c>
      <c r="CB170">
        <v>0</v>
      </c>
      <c r="CC170">
        <v>0</v>
      </c>
      <c r="CD170">
        <v>0</v>
      </c>
      <c r="CE170">
        <v>0</v>
      </c>
      <c r="CF170">
        <v>1</v>
      </c>
      <c r="CG170">
        <v>3</v>
      </c>
      <c r="CH170">
        <v>2</v>
      </c>
      <c r="CI170">
        <v>0</v>
      </c>
      <c r="CJ170">
        <v>0</v>
      </c>
      <c r="CK170">
        <v>0</v>
      </c>
      <c r="CL170">
        <v>0</v>
      </c>
      <c r="CM170">
        <v>0</v>
      </c>
    </row>
    <row r="171" spans="1:91" x14ac:dyDescent="0.15">
      <c r="A171" t="s">
        <v>2517</v>
      </c>
      <c r="B171">
        <v>800</v>
      </c>
      <c r="C171">
        <v>29</v>
      </c>
      <c r="D171">
        <v>300</v>
      </c>
      <c r="K171">
        <v>0</v>
      </c>
      <c r="L171">
        <v>0</v>
      </c>
      <c r="M171">
        <v>0</v>
      </c>
      <c r="N171">
        <v>0</v>
      </c>
      <c r="O171">
        <v>0</v>
      </c>
      <c r="P171">
        <v>0</v>
      </c>
      <c r="Q171">
        <v>0</v>
      </c>
      <c r="R171">
        <v>0</v>
      </c>
      <c r="S171">
        <v>10</v>
      </c>
      <c r="T171">
        <v>9</v>
      </c>
      <c r="U171">
        <v>1</v>
      </c>
      <c r="V171">
        <v>13</v>
      </c>
      <c r="W171">
        <v>0</v>
      </c>
      <c r="X171">
        <v>0</v>
      </c>
      <c r="Y171">
        <v>0</v>
      </c>
      <c r="Z171">
        <v>0</v>
      </c>
      <c r="AA171" t="s">
        <v>2333</v>
      </c>
    </row>
    <row r="172" spans="1:91" x14ac:dyDescent="0.15">
      <c r="A172" t="s">
        <v>1982</v>
      </c>
      <c r="B172">
        <v>8000</v>
      </c>
      <c r="C172">
        <v>250</v>
      </c>
      <c r="D172">
        <v>1500</v>
      </c>
      <c r="E172" s="409">
        <v>92.1</v>
      </c>
      <c r="F172" s="409">
        <v>4.5999999999999996</v>
      </c>
      <c r="G172" s="409">
        <v>19.3</v>
      </c>
      <c r="H172" s="409">
        <v>4.4000000000000004</v>
      </c>
      <c r="I172" s="409">
        <v>0.2</v>
      </c>
      <c r="J172" s="409">
        <v>0.9</v>
      </c>
      <c r="K172">
        <v>0</v>
      </c>
      <c r="L172">
        <v>0</v>
      </c>
      <c r="M172">
        <v>0</v>
      </c>
      <c r="N172">
        <v>2</v>
      </c>
      <c r="O172">
        <v>1</v>
      </c>
      <c r="P172">
        <v>0</v>
      </c>
      <c r="Q172">
        <v>1</v>
      </c>
      <c r="R172">
        <v>12</v>
      </c>
      <c r="S172">
        <v>22</v>
      </c>
      <c r="T172">
        <v>3</v>
      </c>
      <c r="U172">
        <v>3</v>
      </c>
      <c r="V172">
        <v>28</v>
      </c>
      <c r="W172">
        <v>0</v>
      </c>
      <c r="X172">
        <v>0</v>
      </c>
      <c r="Y172">
        <v>0</v>
      </c>
      <c r="Z172">
        <v>12</v>
      </c>
      <c r="AA172" t="s">
        <v>2333</v>
      </c>
      <c r="AB172">
        <v>0</v>
      </c>
      <c r="AC172">
        <v>0</v>
      </c>
      <c r="AD172">
        <v>0</v>
      </c>
      <c r="AE172">
        <v>1</v>
      </c>
      <c r="AF172">
        <v>0</v>
      </c>
      <c r="AG172">
        <v>0</v>
      </c>
      <c r="AH172">
        <v>1</v>
      </c>
      <c r="AI172">
        <v>0</v>
      </c>
      <c r="AJ172">
        <v>1</v>
      </c>
      <c r="AK172">
        <v>0</v>
      </c>
      <c r="AL172">
        <v>0</v>
      </c>
      <c r="AM172">
        <v>5</v>
      </c>
      <c r="AN172">
        <v>0</v>
      </c>
      <c r="AO172">
        <v>0</v>
      </c>
      <c r="AP172">
        <v>0</v>
      </c>
      <c r="AQ172">
        <v>4</v>
      </c>
      <c r="AR172">
        <v>0</v>
      </c>
      <c r="AS172">
        <v>0</v>
      </c>
      <c r="AT172">
        <v>0</v>
      </c>
      <c r="AU172">
        <v>1</v>
      </c>
      <c r="AV172">
        <v>0</v>
      </c>
      <c r="AW172">
        <v>0</v>
      </c>
      <c r="AX172">
        <v>0</v>
      </c>
      <c r="AY172">
        <v>0</v>
      </c>
      <c r="AZ172">
        <v>0</v>
      </c>
      <c r="BA172">
        <v>0</v>
      </c>
      <c r="BB172">
        <v>0</v>
      </c>
      <c r="BC172">
        <v>0</v>
      </c>
      <c r="BD172">
        <v>0</v>
      </c>
      <c r="BE172">
        <v>0</v>
      </c>
      <c r="BF172">
        <v>0</v>
      </c>
      <c r="BG172">
        <v>0</v>
      </c>
      <c r="BH172">
        <v>0</v>
      </c>
      <c r="BI172">
        <v>0</v>
      </c>
      <c r="BJ172">
        <v>0</v>
      </c>
      <c r="BK172">
        <v>1</v>
      </c>
      <c r="BL172">
        <v>0</v>
      </c>
      <c r="BM172">
        <v>0</v>
      </c>
      <c r="BN172">
        <v>0</v>
      </c>
      <c r="BO172">
        <v>0</v>
      </c>
      <c r="BP172">
        <v>0</v>
      </c>
      <c r="BQ172">
        <v>0</v>
      </c>
      <c r="BR172">
        <v>0</v>
      </c>
      <c r="BS172">
        <v>0</v>
      </c>
      <c r="BT172">
        <v>0</v>
      </c>
      <c r="BU172">
        <v>0</v>
      </c>
      <c r="BV172">
        <v>0</v>
      </c>
      <c r="BW172">
        <v>8</v>
      </c>
      <c r="BX172">
        <v>0</v>
      </c>
      <c r="BY172">
        <v>0</v>
      </c>
      <c r="BZ172">
        <v>0</v>
      </c>
      <c r="CA172">
        <v>0</v>
      </c>
      <c r="CB172">
        <v>1</v>
      </c>
      <c r="CC172">
        <v>0</v>
      </c>
      <c r="CD172">
        <v>0</v>
      </c>
      <c r="CE172">
        <v>0</v>
      </c>
      <c r="CF172">
        <v>0</v>
      </c>
      <c r="CG172">
        <v>0</v>
      </c>
      <c r="CH172">
        <v>3</v>
      </c>
      <c r="CI172">
        <v>0</v>
      </c>
      <c r="CJ172">
        <v>0</v>
      </c>
      <c r="CK172">
        <v>0</v>
      </c>
      <c r="CL172">
        <v>0</v>
      </c>
      <c r="CM172">
        <v>0</v>
      </c>
    </row>
    <row r="173" spans="1:91" x14ac:dyDescent="0.15">
      <c r="A173" t="s">
        <v>1922</v>
      </c>
      <c r="B173">
        <v>50</v>
      </c>
      <c r="D173">
        <v>1700</v>
      </c>
      <c r="E173" s="409">
        <v>0.6</v>
      </c>
      <c r="F173" s="409">
        <v>0</v>
      </c>
      <c r="G173" s="409">
        <v>17.5</v>
      </c>
      <c r="H173" s="409">
        <v>1.2745232422249201E-2</v>
      </c>
      <c r="I173" s="409">
        <v>0</v>
      </c>
      <c r="J173" s="409">
        <v>0.4</v>
      </c>
      <c r="K173">
        <v>0</v>
      </c>
      <c r="L173">
        <v>41</v>
      </c>
      <c r="M173">
        <v>0</v>
      </c>
      <c r="N173">
        <v>1</v>
      </c>
      <c r="O173">
        <v>67</v>
      </c>
      <c r="P173">
        <v>0</v>
      </c>
      <c r="Q173">
        <v>1</v>
      </c>
      <c r="R173">
        <v>0</v>
      </c>
      <c r="S173">
        <v>0</v>
      </c>
      <c r="T173">
        <v>0</v>
      </c>
      <c r="U173">
        <v>0</v>
      </c>
      <c r="V173">
        <v>0</v>
      </c>
      <c r="W173">
        <v>0</v>
      </c>
      <c r="X173">
        <v>0</v>
      </c>
      <c r="Y173">
        <v>0</v>
      </c>
      <c r="Z173">
        <v>0</v>
      </c>
      <c r="AA173" t="s">
        <v>2333</v>
      </c>
      <c r="AB173">
        <v>0</v>
      </c>
      <c r="AC173">
        <v>2</v>
      </c>
      <c r="AD173">
        <v>0</v>
      </c>
      <c r="AE173">
        <v>0</v>
      </c>
      <c r="AF173">
        <v>3</v>
      </c>
      <c r="AG173">
        <v>0</v>
      </c>
      <c r="AH173">
        <v>0</v>
      </c>
      <c r="AI173">
        <v>0</v>
      </c>
      <c r="AJ173">
        <v>0</v>
      </c>
      <c r="AK173">
        <v>0</v>
      </c>
      <c r="AL173">
        <v>0</v>
      </c>
      <c r="AM173">
        <v>0</v>
      </c>
      <c r="AN173">
        <v>0</v>
      </c>
      <c r="AO173">
        <v>0</v>
      </c>
      <c r="AP173">
        <v>0</v>
      </c>
      <c r="AQ173">
        <v>0</v>
      </c>
      <c r="AR173">
        <v>0</v>
      </c>
      <c r="AS173">
        <v>4</v>
      </c>
      <c r="AT173">
        <v>0</v>
      </c>
      <c r="AU173">
        <v>0</v>
      </c>
      <c r="AV173">
        <v>1</v>
      </c>
      <c r="AW173">
        <v>0</v>
      </c>
      <c r="AX173">
        <v>0</v>
      </c>
      <c r="AY173">
        <v>0</v>
      </c>
      <c r="AZ173">
        <v>0</v>
      </c>
      <c r="BA173">
        <v>0</v>
      </c>
      <c r="BB173">
        <v>0</v>
      </c>
      <c r="BC173">
        <v>0</v>
      </c>
      <c r="BD173">
        <v>0</v>
      </c>
      <c r="BE173">
        <v>0</v>
      </c>
      <c r="BF173">
        <v>0</v>
      </c>
      <c r="BG173">
        <v>0</v>
      </c>
      <c r="BH173">
        <v>0</v>
      </c>
      <c r="BI173">
        <v>0</v>
      </c>
      <c r="BJ173">
        <v>0</v>
      </c>
      <c r="BK173">
        <v>0</v>
      </c>
      <c r="BL173">
        <v>7</v>
      </c>
      <c r="BM173">
        <v>0</v>
      </c>
      <c r="BN173">
        <v>0</v>
      </c>
      <c r="BO173">
        <v>0</v>
      </c>
      <c r="BP173">
        <v>0</v>
      </c>
      <c r="BQ173">
        <v>0</v>
      </c>
      <c r="BR173">
        <v>0</v>
      </c>
      <c r="BS173">
        <v>0</v>
      </c>
      <c r="BT173">
        <v>0</v>
      </c>
      <c r="BU173">
        <v>0</v>
      </c>
      <c r="BV173">
        <v>0</v>
      </c>
      <c r="BW173">
        <v>0</v>
      </c>
      <c r="BX173">
        <v>0</v>
      </c>
      <c r="BY173">
        <v>7</v>
      </c>
      <c r="BZ173">
        <v>0</v>
      </c>
      <c r="CA173">
        <v>0</v>
      </c>
      <c r="CB173">
        <v>0</v>
      </c>
      <c r="CC173">
        <v>0</v>
      </c>
      <c r="CD173">
        <v>0</v>
      </c>
      <c r="CE173">
        <v>0</v>
      </c>
      <c r="CF173">
        <v>0</v>
      </c>
      <c r="CG173">
        <v>0</v>
      </c>
      <c r="CH173">
        <v>0</v>
      </c>
      <c r="CI173">
        <v>0</v>
      </c>
      <c r="CJ173">
        <v>0</v>
      </c>
      <c r="CK173">
        <v>0</v>
      </c>
      <c r="CL173">
        <v>0</v>
      </c>
      <c r="CM173">
        <v>0</v>
      </c>
    </row>
    <row r="174" spans="1:91" x14ac:dyDescent="0.15">
      <c r="A174" t="s">
        <v>2084</v>
      </c>
      <c r="B174">
        <v>2817.0740000000001</v>
      </c>
      <c r="C174">
        <v>62</v>
      </c>
      <c r="D174">
        <v>3078.9</v>
      </c>
      <c r="E174" s="409">
        <v>21.5</v>
      </c>
      <c r="F174" s="409">
        <v>0.5</v>
      </c>
      <c r="G174" s="409">
        <v>25.7</v>
      </c>
      <c r="H174" s="409">
        <v>0.4</v>
      </c>
      <c r="I174" s="409">
        <v>9.5261326891481393E-3</v>
      </c>
      <c r="J174" s="409">
        <v>0.5</v>
      </c>
      <c r="K174">
        <v>0</v>
      </c>
      <c r="L174">
        <v>5</v>
      </c>
      <c r="M174">
        <v>0</v>
      </c>
      <c r="N174">
        <v>0</v>
      </c>
      <c r="O174">
        <v>12</v>
      </c>
      <c r="P174">
        <v>0</v>
      </c>
      <c r="Q174">
        <v>0</v>
      </c>
      <c r="R174">
        <v>2</v>
      </c>
      <c r="S174">
        <v>20</v>
      </c>
      <c r="T174">
        <v>49</v>
      </c>
      <c r="U174">
        <v>26</v>
      </c>
      <c r="V174">
        <v>4</v>
      </c>
      <c r="W174">
        <v>0</v>
      </c>
      <c r="X174">
        <v>0</v>
      </c>
      <c r="Y174">
        <v>0</v>
      </c>
      <c r="Z174">
        <v>0</v>
      </c>
      <c r="AA174" t="s">
        <v>2333</v>
      </c>
      <c r="AB174">
        <v>0</v>
      </c>
      <c r="AC174">
        <v>2</v>
      </c>
      <c r="AD174">
        <v>0</v>
      </c>
      <c r="AE174">
        <v>0</v>
      </c>
      <c r="AF174">
        <v>0</v>
      </c>
      <c r="AG174">
        <v>0</v>
      </c>
      <c r="AH174">
        <v>0</v>
      </c>
      <c r="AI174">
        <v>0</v>
      </c>
      <c r="AJ174">
        <v>0</v>
      </c>
      <c r="AK174">
        <v>0</v>
      </c>
      <c r="AL174">
        <v>0</v>
      </c>
      <c r="AM174">
        <v>2</v>
      </c>
      <c r="AN174">
        <v>0</v>
      </c>
      <c r="AO174">
        <v>0</v>
      </c>
      <c r="AP174">
        <v>0</v>
      </c>
      <c r="AQ174">
        <v>0</v>
      </c>
      <c r="AR174">
        <v>0</v>
      </c>
      <c r="AS174">
        <v>0</v>
      </c>
      <c r="AT174">
        <v>0</v>
      </c>
      <c r="AU174">
        <v>0</v>
      </c>
      <c r="AV174">
        <v>0</v>
      </c>
      <c r="AW174">
        <v>0</v>
      </c>
      <c r="AX174">
        <v>0</v>
      </c>
      <c r="AY174">
        <v>0</v>
      </c>
      <c r="AZ174">
        <v>0</v>
      </c>
      <c r="BA174">
        <v>0</v>
      </c>
      <c r="BB174">
        <v>3</v>
      </c>
      <c r="BC174">
        <v>0</v>
      </c>
      <c r="BD174">
        <v>0</v>
      </c>
      <c r="BE174">
        <v>0</v>
      </c>
      <c r="BF174">
        <v>0</v>
      </c>
      <c r="BG174">
        <v>0</v>
      </c>
      <c r="BH174">
        <v>0</v>
      </c>
      <c r="BI174">
        <v>1</v>
      </c>
      <c r="BJ174">
        <v>0</v>
      </c>
      <c r="BK174">
        <v>0</v>
      </c>
      <c r="BL174">
        <v>10</v>
      </c>
      <c r="BM174">
        <v>0</v>
      </c>
      <c r="BN174">
        <v>0</v>
      </c>
      <c r="BO174">
        <v>2</v>
      </c>
      <c r="BP174">
        <v>5</v>
      </c>
      <c r="BQ174">
        <v>3</v>
      </c>
      <c r="BR174">
        <v>1</v>
      </c>
      <c r="BS174">
        <v>2</v>
      </c>
      <c r="BT174">
        <v>0</v>
      </c>
      <c r="BU174">
        <v>0</v>
      </c>
      <c r="BV174">
        <v>0</v>
      </c>
      <c r="BW174">
        <v>0</v>
      </c>
      <c r="BX174">
        <v>0</v>
      </c>
      <c r="BY174">
        <v>0</v>
      </c>
      <c r="BZ174">
        <v>0</v>
      </c>
      <c r="CA174">
        <v>0</v>
      </c>
      <c r="CB174">
        <v>10</v>
      </c>
      <c r="CC174">
        <v>0</v>
      </c>
      <c r="CD174">
        <v>0</v>
      </c>
      <c r="CE174">
        <v>0</v>
      </c>
      <c r="CF174">
        <v>0</v>
      </c>
      <c r="CG174">
        <v>0</v>
      </c>
      <c r="CH174">
        <v>0</v>
      </c>
      <c r="CI174">
        <v>0</v>
      </c>
      <c r="CJ174">
        <v>0</v>
      </c>
      <c r="CK174">
        <v>0</v>
      </c>
      <c r="CL174">
        <v>0</v>
      </c>
      <c r="CM174">
        <v>0</v>
      </c>
    </row>
    <row r="175" spans="1:91" x14ac:dyDescent="0.15">
      <c r="A175" t="s">
        <v>2115</v>
      </c>
      <c r="B175">
        <v>1180</v>
      </c>
      <c r="C175">
        <v>34</v>
      </c>
      <c r="D175">
        <v>460</v>
      </c>
      <c r="E175" s="409">
        <v>8</v>
      </c>
      <c r="F175" s="409">
        <v>0.2</v>
      </c>
      <c r="G175" s="409">
        <v>1.4</v>
      </c>
      <c r="H175" s="409">
        <v>1.5</v>
      </c>
      <c r="I175" s="409">
        <v>4.3281471589113656E-2</v>
      </c>
      <c r="J175" s="409">
        <v>0.3</v>
      </c>
      <c r="K175">
        <v>0</v>
      </c>
      <c r="L175">
        <v>0</v>
      </c>
      <c r="M175">
        <v>0</v>
      </c>
      <c r="N175">
        <v>0</v>
      </c>
      <c r="O175">
        <v>0</v>
      </c>
      <c r="P175">
        <v>0</v>
      </c>
      <c r="Q175">
        <v>0</v>
      </c>
      <c r="R175">
        <v>21</v>
      </c>
      <c r="S175">
        <v>24</v>
      </c>
      <c r="T175">
        <v>30</v>
      </c>
      <c r="U175">
        <v>33</v>
      </c>
      <c r="V175">
        <v>12</v>
      </c>
      <c r="W175">
        <v>0</v>
      </c>
      <c r="X175">
        <v>0</v>
      </c>
      <c r="Y175">
        <v>0</v>
      </c>
      <c r="Z175">
        <v>10</v>
      </c>
      <c r="AA175" t="s">
        <v>2333</v>
      </c>
      <c r="AB175">
        <v>0</v>
      </c>
      <c r="AC175">
        <v>0</v>
      </c>
      <c r="AD175">
        <v>0</v>
      </c>
      <c r="AE175">
        <v>0</v>
      </c>
      <c r="AF175">
        <v>0</v>
      </c>
      <c r="AG175">
        <v>0</v>
      </c>
      <c r="AH175">
        <v>0</v>
      </c>
      <c r="AI175">
        <v>1</v>
      </c>
      <c r="AJ175">
        <v>0</v>
      </c>
      <c r="AK175">
        <v>1</v>
      </c>
      <c r="AL175">
        <v>0</v>
      </c>
      <c r="AM175">
        <v>1</v>
      </c>
      <c r="AN175">
        <v>0</v>
      </c>
      <c r="AO175">
        <v>0</v>
      </c>
      <c r="AP175">
        <v>0</v>
      </c>
      <c r="AQ175">
        <v>1</v>
      </c>
      <c r="AR175">
        <v>0</v>
      </c>
      <c r="AS175">
        <v>0</v>
      </c>
      <c r="AT175">
        <v>0</v>
      </c>
      <c r="AU175">
        <v>0</v>
      </c>
      <c r="AV175">
        <v>0</v>
      </c>
      <c r="AW175">
        <v>0</v>
      </c>
      <c r="AX175">
        <v>0</v>
      </c>
      <c r="AY175">
        <v>0</v>
      </c>
      <c r="AZ175">
        <v>0</v>
      </c>
      <c r="BA175">
        <v>2</v>
      </c>
      <c r="BB175">
        <v>6</v>
      </c>
      <c r="BC175">
        <v>3</v>
      </c>
      <c r="BD175">
        <v>0</v>
      </c>
      <c r="BE175">
        <v>0</v>
      </c>
      <c r="BF175">
        <v>0</v>
      </c>
      <c r="BG175">
        <v>3</v>
      </c>
      <c r="BH175">
        <v>0</v>
      </c>
      <c r="BI175">
        <v>0</v>
      </c>
      <c r="BJ175">
        <v>0</v>
      </c>
      <c r="BK175">
        <v>0</v>
      </c>
      <c r="BL175">
        <v>0</v>
      </c>
      <c r="BM175">
        <v>0</v>
      </c>
      <c r="BN175">
        <v>0</v>
      </c>
      <c r="BO175">
        <v>2</v>
      </c>
      <c r="BP175">
        <v>2</v>
      </c>
      <c r="BQ175">
        <v>0</v>
      </c>
      <c r="BR175">
        <v>0</v>
      </c>
      <c r="BS175">
        <v>3</v>
      </c>
      <c r="BT175">
        <v>0</v>
      </c>
      <c r="BU175">
        <v>0</v>
      </c>
      <c r="BV175">
        <v>0</v>
      </c>
      <c r="BW175">
        <v>2</v>
      </c>
      <c r="BX175">
        <v>0</v>
      </c>
      <c r="BY175">
        <v>0</v>
      </c>
      <c r="BZ175">
        <v>0</v>
      </c>
      <c r="CA175">
        <v>0</v>
      </c>
      <c r="CB175">
        <v>0</v>
      </c>
      <c r="CC175">
        <v>0</v>
      </c>
      <c r="CD175">
        <v>0</v>
      </c>
      <c r="CE175">
        <v>0</v>
      </c>
      <c r="CF175">
        <v>0</v>
      </c>
      <c r="CG175">
        <v>0</v>
      </c>
      <c r="CH175">
        <v>7</v>
      </c>
      <c r="CI175">
        <v>1</v>
      </c>
      <c r="CJ175">
        <v>0</v>
      </c>
      <c r="CK175">
        <v>0</v>
      </c>
      <c r="CL175">
        <v>0</v>
      </c>
      <c r="CM175">
        <v>0</v>
      </c>
    </row>
    <row r="176" spans="1:91" x14ac:dyDescent="0.15">
      <c r="A176" t="s">
        <v>2096</v>
      </c>
      <c r="B176">
        <v>8300</v>
      </c>
      <c r="C176">
        <v>209.7</v>
      </c>
      <c r="D176">
        <v>3407</v>
      </c>
      <c r="E176" s="409">
        <v>128</v>
      </c>
      <c r="F176" s="409">
        <v>3.5</v>
      </c>
      <c r="G176" s="409">
        <v>61.1</v>
      </c>
      <c r="H176" s="409">
        <v>1.5</v>
      </c>
      <c r="I176" s="409">
        <v>4.0961653596090844E-2</v>
      </c>
      <c r="J176" s="409">
        <v>0.7</v>
      </c>
      <c r="K176">
        <v>0</v>
      </c>
      <c r="L176">
        <v>0</v>
      </c>
      <c r="M176">
        <v>0</v>
      </c>
      <c r="N176">
        <v>0</v>
      </c>
      <c r="O176">
        <v>0</v>
      </c>
      <c r="P176">
        <v>0</v>
      </c>
      <c r="Q176">
        <v>0</v>
      </c>
      <c r="R176">
        <v>2</v>
      </c>
      <c r="S176">
        <v>5</v>
      </c>
      <c r="T176">
        <v>22</v>
      </c>
      <c r="U176">
        <v>30</v>
      </c>
      <c r="V176">
        <v>9</v>
      </c>
      <c r="W176">
        <v>0</v>
      </c>
      <c r="X176">
        <v>0</v>
      </c>
      <c r="Y176">
        <v>0</v>
      </c>
      <c r="Z176">
        <v>0</v>
      </c>
      <c r="AA176" t="s">
        <v>2333</v>
      </c>
      <c r="AB176">
        <v>0</v>
      </c>
      <c r="AC176">
        <v>0</v>
      </c>
      <c r="AD176">
        <v>0</v>
      </c>
      <c r="AE176">
        <v>0</v>
      </c>
      <c r="AF176">
        <v>0</v>
      </c>
      <c r="AG176">
        <v>0</v>
      </c>
      <c r="AH176">
        <v>0</v>
      </c>
      <c r="AI176">
        <v>0</v>
      </c>
      <c r="AJ176">
        <v>2</v>
      </c>
      <c r="AK176">
        <v>2</v>
      </c>
      <c r="AL176">
        <v>0</v>
      </c>
      <c r="AM176">
        <v>2</v>
      </c>
      <c r="AN176">
        <v>0</v>
      </c>
      <c r="AO176">
        <v>0</v>
      </c>
      <c r="AP176">
        <v>0</v>
      </c>
      <c r="AQ176">
        <v>0</v>
      </c>
      <c r="AR176">
        <v>0</v>
      </c>
      <c r="AS176">
        <v>0</v>
      </c>
      <c r="AT176">
        <v>0</v>
      </c>
      <c r="AU176">
        <v>0</v>
      </c>
      <c r="AV176">
        <v>0</v>
      </c>
      <c r="AW176">
        <v>0</v>
      </c>
      <c r="AX176">
        <v>0</v>
      </c>
      <c r="AY176">
        <v>0</v>
      </c>
      <c r="AZ176">
        <v>0</v>
      </c>
      <c r="BA176">
        <v>0</v>
      </c>
      <c r="BB176">
        <v>3</v>
      </c>
      <c r="BC176">
        <v>0</v>
      </c>
      <c r="BD176">
        <v>0</v>
      </c>
      <c r="BE176">
        <v>0</v>
      </c>
      <c r="BF176">
        <v>0</v>
      </c>
      <c r="BG176">
        <v>0</v>
      </c>
      <c r="BH176">
        <v>0</v>
      </c>
      <c r="BI176">
        <v>0</v>
      </c>
      <c r="BJ176">
        <v>0</v>
      </c>
      <c r="BK176">
        <v>0</v>
      </c>
      <c r="BL176">
        <v>0</v>
      </c>
      <c r="BM176">
        <v>0</v>
      </c>
      <c r="BN176">
        <v>0</v>
      </c>
      <c r="BO176">
        <v>0</v>
      </c>
      <c r="BP176">
        <v>1</v>
      </c>
      <c r="BQ176">
        <v>5</v>
      </c>
      <c r="BR176">
        <v>0</v>
      </c>
      <c r="BS176">
        <v>2</v>
      </c>
      <c r="BT176">
        <v>0</v>
      </c>
      <c r="BU176">
        <v>0</v>
      </c>
      <c r="BV176">
        <v>0</v>
      </c>
      <c r="BW176">
        <v>0</v>
      </c>
      <c r="BX176">
        <v>0</v>
      </c>
      <c r="BY176">
        <v>0</v>
      </c>
      <c r="BZ176">
        <v>0</v>
      </c>
      <c r="CA176">
        <v>0</v>
      </c>
      <c r="CB176">
        <v>0</v>
      </c>
      <c r="CC176">
        <v>0</v>
      </c>
      <c r="CD176">
        <v>0</v>
      </c>
      <c r="CE176">
        <v>0</v>
      </c>
      <c r="CF176">
        <v>0</v>
      </c>
      <c r="CG176">
        <v>1</v>
      </c>
      <c r="CH176">
        <v>4</v>
      </c>
      <c r="CI176">
        <v>0</v>
      </c>
      <c r="CJ176">
        <v>0</v>
      </c>
      <c r="CK176">
        <v>0</v>
      </c>
      <c r="CL176">
        <v>0</v>
      </c>
      <c r="CM176">
        <v>0</v>
      </c>
    </row>
    <row r="177" spans="1:91" x14ac:dyDescent="0.15">
      <c r="A177" t="s">
        <v>1802</v>
      </c>
      <c r="B177">
        <v>3474.8</v>
      </c>
      <c r="C177">
        <v>85.6</v>
      </c>
      <c r="D177">
        <v>1178.9000000000001</v>
      </c>
      <c r="E177" s="409">
        <v>60.4</v>
      </c>
      <c r="F177" s="409">
        <v>1.2</v>
      </c>
      <c r="G177" s="409">
        <v>26.7</v>
      </c>
      <c r="H177" s="409">
        <v>1.6</v>
      </c>
      <c r="I177" s="409">
        <v>3.1375531345306677E-2</v>
      </c>
      <c r="J177" s="409">
        <v>0.7</v>
      </c>
      <c r="K177">
        <v>0</v>
      </c>
      <c r="L177">
        <v>0</v>
      </c>
      <c r="M177">
        <v>0</v>
      </c>
      <c r="N177">
        <v>0</v>
      </c>
      <c r="O177">
        <v>0</v>
      </c>
      <c r="P177">
        <v>0</v>
      </c>
      <c r="Q177">
        <v>0</v>
      </c>
      <c r="R177">
        <v>8</v>
      </c>
      <c r="S177">
        <v>9</v>
      </c>
      <c r="T177">
        <v>18</v>
      </c>
      <c r="U177">
        <v>1</v>
      </c>
      <c r="V177">
        <v>4</v>
      </c>
      <c r="W177">
        <v>0</v>
      </c>
      <c r="X177">
        <v>0</v>
      </c>
      <c r="Y177">
        <v>0</v>
      </c>
      <c r="Z177">
        <v>1</v>
      </c>
      <c r="AA177" t="s">
        <v>2333</v>
      </c>
      <c r="AB177">
        <v>0</v>
      </c>
      <c r="AC177">
        <v>0</v>
      </c>
      <c r="AD177">
        <v>0</v>
      </c>
      <c r="AE177">
        <v>0</v>
      </c>
      <c r="AF177">
        <v>0</v>
      </c>
      <c r="AG177">
        <v>0</v>
      </c>
      <c r="AH177">
        <v>0</v>
      </c>
      <c r="AI177">
        <v>1</v>
      </c>
      <c r="AJ177">
        <v>0</v>
      </c>
      <c r="AK177">
        <v>2</v>
      </c>
      <c r="AL177">
        <v>0</v>
      </c>
      <c r="AM177">
        <v>0</v>
      </c>
      <c r="AN177">
        <v>0</v>
      </c>
      <c r="AO177">
        <v>0</v>
      </c>
      <c r="AP177">
        <v>0</v>
      </c>
      <c r="AQ177">
        <v>0</v>
      </c>
      <c r="AR177">
        <v>0</v>
      </c>
      <c r="AS177">
        <v>0</v>
      </c>
      <c r="AT177">
        <v>0</v>
      </c>
      <c r="AU177">
        <v>0</v>
      </c>
      <c r="AV177">
        <v>0</v>
      </c>
      <c r="AW177">
        <v>0</v>
      </c>
      <c r="AX177">
        <v>0</v>
      </c>
      <c r="AY177">
        <v>0</v>
      </c>
      <c r="AZ177">
        <v>1</v>
      </c>
      <c r="BA177">
        <v>1</v>
      </c>
      <c r="BB177">
        <v>2</v>
      </c>
      <c r="BC177">
        <v>0</v>
      </c>
      <c r="BD177">
        <v>0</v>
      </c>
      <c r="BE177">
        <v>0</v>
      </c>
      <c r="BF177">
        <v>0</v>
      </c>
      <c r="BG177">
        <v>0</v>
      </c>
      <c r="BH177">
        <v>0</v>
      </c>
      <c r="BI177">
        <v>0</v>
      </c>
      <c r="BJ177">
        <v>0</v>
      </c>
      <c r="BK177">
        <v>0</v>
      </c>
      <c r="BL177">
        <v>0</v>
      </c>
      <c r="BM177">
        <v>0</v>
      </c>
      <c r="BN177">
        <v>0</v>
      </c>
      <c r="BO177">
        <v>6</v>
      </c>
      <c r="BP177">
        <v>1</v>
      </c>
      <c r="BQ177">
        <v>0</v>
      </c>
      <c r="BR177">
        <v>0</v>
      </c>
      <c r="BS177">
        <v>4</v>
      </c>
      <c r="BT177">
        <v>0</v>
      </c>
      <c r="BU177">
        <v>0</v>
      </c>
      <c r="BV177">
        <v>0</v>
      </c>
      <c r="BW177">
        <v>1</v>
      </c>
      <c r="BX177">
        <v>0</v>
      </c>
      <c r="BY177">
        <v>0</v>
      </c>
      <c r="BZ177">
        <v>0</v>
      </c>
      <c r="CA177">
        <v>1</v>
      </c>
      <c r="CB177">
        <v>0</v>
      </c>
      <c r="CC177">
        <v>0</v>
      </c>
      <c r="CD177">
        <v>0</v>
      </c>
      <c r="CE177">
        <v>1</v>
      </c>
      <c r="CF177">
        <v>1</v>
      </c>
      <c r="CG177">
        <v>4</v>
      </c>
      <c r="CH177">
        <v>1</v>
      </c>
      <c r="CI177">
        <v>0</v>
      </c>
      <c r="CJ177">
        <v>0</v>
      </c>
      <c r="CK177">
        <v>0</v>
      </c>
      <c r="CL177">
        <v>0</v>
      </c>
      <c r="CM177">
        <v>0</v>
      </c>
    </row>
    <row r="178" spans="1:91" x14ac:dyDescent="0.15">
      <c r="A178" t="s">
        <v>2056</v>
      </c>
      <c r="B178">
        <v>270</v>
      </c>
      <c r="C178">
        <v>5.5</v>
      </c>
      <c r="D178">
        <v>274</v>
      </c>
      <c r="E178" s="409">
        <v>6.6</v>
      </c>
      <c r="F178" s="409">
        <v>0.1</v>
      </c>
      <c r="G178" s="409">
        <v>7.7</v>
      </c>
      <c r="H178" s="409">
        <v>0.3</v>
      </c>
      <c r="I178" s="409">
        <v>6.6663711101510714E-3</v>
      </c>
      <c r="J178" s="409">
        <v>0.4</v>
      </c>
      <c r="K178">
        <v>0</v>
      </c>
      <c r="L178">
        <v>1</v>
      </c>
      <c r="M178">
        <v>0</v>
      </c>
      <c r="N178">
        <v>3</v>
      </c>
      <c r="O178">
        <v>1</v>
      </c>
      <c r="P178">
        <v>0</v>
      </c>
      <c r="Q178">
        <v>3</v>
      </c>
      <c r="R178">
        <v>0</v>
      </c>
      <c r="S178">
        <v>8</v>
      </c>
      <c r="T178">
        <v>18</v>
      </c>
      <c r="U178">
        <v>0</v>
      </c>
      <c r="V178">
        <v>1</v>
      </c>
      <c r="W178">
        <v>0</v>
      </c>
      <c r="X178">
        <v>0</v>
      </c>
      <c r="Y178">
        <v>0</v>
      </c>
      <c r="Z178">
        <v>0</v>
      </c>
      <c r="AA178" t="s">
        <v>2333</v>
      </c>
      <c r="AB178">
        <v>0</v>
      </c>
      <c r="AC178">
        <v>0</v>
      </c>
      <c r="AD178">
        <v>0</v>
      </c>
      <c r="AE178">
        <v>0</v>
      </c>
      <c r="AF178">
        <v>0</v>
      </c>
      <c r="AG178">
        <v>0</v>
      </c>
      <c r="AH178">
        <v>3</v>
      </c>
      <c r="AI178">
        <v>0</v>
      </c>
      <c r="AJ178">
        <v>0</v>
      </c>
      <c r="AK178">
        <v>0</v>
      </c>
      <c r="AL178">
        <v>0</v>
      </c>
      <c r="AM178">
        <v>0</v>
      </c>
      <c r="AN178">
        <v>0</v>
      </c>
      <c r="AO178">
        <v>0</v>
      </c>
      <c r="AP178">
        <v>0</v>
      </c>
      <c r="AQ178">
        <v>0</v>
      </c>
      <c r="AR178">
        <v>0</v>
      </c>
      <c r="AS178">
        <v>0</v>
      </c>
      <c r="AT178">
        <v>0</v>
      </c>
      <c r="AU178">
        <v>2</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1</v>
      </c>
      <c r="BQ178">
        <v>0</v>
      </c>
      <c r="BR178">
        <v>0</v>
      </c>
      <c r="BS178">
        <v>0</v>
      </c>
      <c r="BT178">
        <v>0</v>
      </c>
      <c r="BU178">
        <v>0</v>
      </c>
      <c r="BV178">
        <v>0</v>
      </c>
      <c r="BW178">
        <v>0</v>
      </c>
      <c r="BX178">
        <v>0</v>
      </c>
      <c r="BY178">
        <v>0</v>
      </c>
      <c r="BZ178">
        <v>0</v>
      </c>
      <c r="CA178">
        <v>0</v>
      </c>
      <c r="CB178">
        <v>0</v>
      </c>
      <c r="CC178">
        <v>0</v>
      </c>
      <c r="CD178">
        <v>0</v>
      </c>
      <c r="CE178">
        <v>0</v>
      </c>
      <c r="CF178">
        <v>0</v>
      </c>
      <c r="CG178">
        <v>1</v>
      </c>
      <c r="CH178">
        <v>2</v>
      </c>
      <c r="CI178">
        <v>0</v>
      </c>
      <c r="CJ178">
        <v>0</v>
      </c>
      <c r="CK178">
        <v>0</v>
      </c>
      <c r="CL178">
        <v>0</v>
      </c>
      <c r="CM178">
        <v>0</v>
      </c>
    </row>
    <row r="179" spans="1:91" x14ac:dyDescent="0.15">
      <c r="A179" t="s">
        <v>2369</v>
      </c>
      <c r="B179">
        <v>13700</v>
      </c>
      <c r="C179">
        <v>580</v>
      </c>
      <c r="D179">
        <v>4750</v>
      </c>
      <c r="E179" s="409">
        <v>32.1</v>
      </c>
      <c r="F179" s="409">
        <v>1.2</v>
      </c>
      <c r="G179" s="409">
        <v>13.2</v>
      </c>
      <c r="H179" s="409">
        <v>1.2</v>
      </c>
      <c r="I179" s="409">
        <v>4.5231069179566798E-2</v>
      </c>
      <c r="J179" s="409">
        <v>0.5</v>
      </c>
      <c r="K179">
        <v>0</v>
      </c>
      <c r="L179">
        <v>2</v>
      </c>
      <c r="M179">
        <v>0</v>
      </c>
      <c r="N179">
        <v>3</v>
      </c>
      <c r="O179">
        <v>4</v>
      </c>
      <c r="P179">
        <v>0</v>
      </c>
      <c r="Q179">
        <v>0</v>
      </c>
      <c r="R179">
        <v>18</v>
      </c>
      <c r="S179">
        <v>37</v>
      </c>
      <c r="T179">
        <v>154</v>
      </c>
      <c r="U179">
        <v>81</v>
      </c>
      <c r="V179">
        <v>135</v>
      </c>
      <c r="W179">
        <v>0</v>
      </c>
      <c r="X179">
        <v>0</v>
      </c>
      <c r="Y179">
        <v>0</v>
      </c>
      <c r="Z179">
        <v>0</v>
      </c>
      <c r="AA179" t="s">
        <v>2333</v>
      </c>
      <c r="AB179">
        <v>0</v>
      </c>
      <c r="AC179">
        <v>0</v>
      </c>
      <c r="AD179">
        <v>0</v>
      </c>
      <c r="AE179">
        <v>0</v>
      </c>
      <c r="AF179">
        <v>1</v>
      </c>
      <c r="AG179">
        <v>0</v>
      </c>
      <c r="AH179">
        <v>0</v>
      </c>
      <c r="AI179">
        <v>4</v>
      </c>
      <c r="AJ179">
        <v>3</v>
      </c>
      <c r="AK179">
        <v>17</v>
      </c>
      <c r="AL179">
        <v>6</v>
      </c>
      <c r="AM179">
        <v>21</v>
      </c>
      <c r="AN179">
        <v>0</v>
      </c>
      <c r="AO179">
        <v>0</v>
      </c>
      <c r="AP179">
        <v>0</v>
      </c>
      <c r="AQ179">
        <v>0</v>
      </c>
      <c r="AR179">
        <v>0</v>
      </c>
      <c r="AS179">
        <v>0</v>
      </c>
      <c r="AT179">
        <v>0</v>
      </c>
      <c r="AU179">
        <v>0</v>
      </c>
      <c r="AV179">
        <v>0</v>
      </c>
      <c r="AW179">
        <v>0</v>
      </c>
      <c r="AX179">
        <v>0</v>
      </c>
      <c r="AY179">
        <v>0</v>
      </c>
      <c r="AZ179">
        <v>2</v>
      </c>
      <c r="BA179">
        <v>3</v>
      </c>
      <c r="BB179">
        <v>10</v>
      </c>
      <c r="BC179">
        <v>6</v>
      </c>
      <c r="BD179">
        <v>0</v>
      </c>
      <c r="BE179">
        <v>0</v>
      </c>
      <c r="BF179">
        <v>0</v>
      </c>
      <c r="BG179">
        <v>0</v>
      </c>
      <c r="BH179">
        <v>0</v>
      </c>
      <c r="BI179">
        <v>0</v>
      </c>
      <c r="BJ179">
        <v>0</v>
      </c>
      <c r="BK179">
        <v>2</v>
      </c>
      <c r="BL179">
        <v>0</v>
      </c>
      <c r="BM179">
        <v>0</v>
      </c>
      <c r="BN179">
        <v>0</v>
      </c>
      <c r="BO179">
        <v>4</v>
      </c>
      <c r="BP179">
        <v>4</v>
      </c>
      <c r="BQ179">
        <v>3</v>
      </c>
      <c r="BR179">
        <v>1</v>
      </c>
      <c r="BS179">
        <v>14</v>
      </c>
      <c r="BT179">
        <v>0</v>
      </c>
      <c r="BU179">
        <v>0</v>
      </c>
      <c r="BV179">
        <v>0</v>
      </c>
      <c r="BW179">
        <v>0</v>
      </c>
      <c r="BX179">
        <v>0</v>
      </c>
      <c r="BY179">
        <v>1</v>
      </c>
      <c r="BZ179">
        <v>0</v>
      </c>
      <c r="CA179">
        <v>0</v>
      </c>
      <c r="CB179">
        <v>1</v>
      </c>
      <c r="CC179">
        <v>0</v>
      </c>
      <c r="CD179">
        <v>0</v>
      </c>
      <c r="CE179">
        <v>0</v>
      </c>
      <c r="CF179">
        <v>0</v>
      </c>
      <c r="CG179">
        <v>1</v>
      </c>
      <c r="CH179">
        <v>18</v>
      </c>
      <c r="CI179">
        <v>1</v>
      </c>
      <c r="CJ179">
        <v>0</v>
      </c>
      <c r="CK179">
        <v>0</v>
      </c>
      <c r="CL179">
        <v>0</v>
      </c>
      <c r="CM179">
        <v>0</v>
      </c>
    </row>
    <row r="180" spans="1:91" x14ac:dyDescent="0.15">
      <c r="A180" t="s">
        <v>2220</v>
      </c>
      <c r="B180">
        <v>14700</v>
      </c>
      <c r="C180">
        <v>383</v>
      </c>
      <c r="D180">
        <v>11200</v>
      </c>
      <c r="E180" s="409">
        <v>97.6</v>
      </c>
      <c r="F180" s="409">
        <v>2.9</v>
      </c>
      <c r="G180" s="409">
        <v>78.599999999999994</v>
      </c>
      <c r="H180" s="409">
        <v>0.9</v>
      </c>
      <c r="I180" s="409">
        <v>2.6070739376068023E-2</v>
      </c>
      <c r="J180" s="409">
        <v>0.7</v>
      </c>
      <c r="K180">
        <v>0</v>
      </c>
      <c r="L180">
        <v>4</v>
      </c>
      <c r="M180">
        <v>1</v>
      </c>
      <c r="N180">
        <v>0</v>
      </c>
      <c r="O180">
        <v>0</v>
      </c>
      <c r="P180">
        <v>0</v>
      </c>
      <c r="Q180">
        <v>0</v>
      </c>
      <c r="R180">
        <v>3</v>
      </c>
      <c r="S180">
        <v>5</v>
      </c>
      <c r="T180">
        <v>59</v>
      </c>
      <c r="U180">
        <v>90</v>
      </c>
      <c r="V180">
        <v>1</v>
      </c>
      <c r="W180">
        <v>0</v>
      </c>
      <c r="X180">
        <v>0</v>
      </c>
      <c r="Y180">
        <v>0</v>
      </c>
      <c r="Z180">
        <v>0</v>
      </c>
      <c r="AA180" t="s">
        <v>2333</v>
      </c>
      <c r="AB180">
        <v>0</v>
      </c>
      <c r="AC180">
        <v>0</v>
      </c>
      <c r="AD180">
        <v>0</v>
      </c>
      <c r="AE180">
        <v>0</v>
      </c>
      <c r="AF180">
        <v>0</v>
      </c>
      <c r="AG180">
        <v>0</v>
      </c>
      <c r="AH180">
        <v>0</v>
      </c>
      <c r="AI180">
        <v>3</v>
      </c>
      <c r="AJ180">
        <v>3</v>
      </c>
      <c r="AK180">
        <v>8</v>
      </c>
      <c r="AL180">
        <v>7</v>
      </c>
      <c r="AM180">
        <v>1</v>
      </c>
      <c r="AN180">
        <v>0</v>
      </c>
      <c r="AO180">
        <v>0</v>
      </c>
      <c r="AP180">
        <v>0</v>
      </c>
      <c r="AQ180">
        <v>0</v>
      </c>
      <c r="AR180">
        <v>0</v>
      </c>
      <c r="AS180">
        <v>0</v>
      </c>
      <c r="AT180">
        <v>0</v>
      </c>
      <c r="AU180">
        <v>0</v>
      </c>
      <c r="AV180">
        <v>0</v>
      </c>
      <c r="AW180">
        <v>0</v>
      </c>
      <c r="AX180">
        <v>0</v>
      </c>
      <c r="AY180">
        <v>0</v>
      </c>
      <c r="AZ180">
        <v>0</v>
      </c>
      <c r="BA180">
        <v>3</v>
      </c>
      <c r="BB180">
        <v>38</v>
      </c>
      <c r="BC180">
        <v>0</v>
      </c>
      <c r="BD180">
        <v>0</v>
      </c>
      <c r="BE180">
        <v>0</v>
      </c>
      <c r="BF180">
        <v>0</v>
      </c>
      <c r="BG180">
        <v>0</v>
      </c>
      <c r="BH180">
        <v>0</v>
      </c>
      <c r="BI180">
        <v>0</v>
      </c>
      <c r="BJ180">
        <v>0</v>
      </c>
      <c r="BK180">
        <v>0</v>
      </c>
      <c r="BL180">
        <v>0</v>
      </c>
      <c r="BM180">
        <v>0</v>
      </c>
      <c r="BN180">
        <v>0</v>
      </c>
      <c r="BO180">
        <v>0</v>
      </c>
      <c r="BP180">
        <v>0</v>
      </c>
      <c r="BQ180">
        <v>6</v>
      </c>
      <c r="BR180">
        <v>5</v>
      </c>
      <c r="BS180">
        <v>0</v>
      </c>
      <c r="BT180">
        <v>0</v>
      </c>
      <c r="BU180">
        <v>0</v>
      </c>
      <c r="BV180">
        <v>0</v>
      </c>
      <c r="BW180">
        <v>0</v>
      </c>
      <c r="BX180">
        <v>0</v>
      </c>
      <c r="BY180">
        <v>3</v>
      </c>
      <c r="BZ180">
        <v>0</v>
      </c>
      <c r="CA180">
        <v>0</v>
      </c>
      <c r="CB180">
        <v>0</v>
      </c>
      <c r="CC180">
        <v>0</v>
      </c>
      <c r="CD180">
        <v>0</v>
      </c>
      <c r="CE180">
        <v>0</v>
      </c>
      <c r="CF180">
        <v>0</v>
      </c>
      <c r="CG180">
        <v>6</v>
      </c>
      <c r="CH180">
        <v>15</v>
      </c>
      <c r="CI180">
        <v>1</v>
      </c>
      <c r="CJ180">
        <v>0</v>
      </c>
      <c r="CK180">
        <v>0</v>
      </c>
      <c r="CL180">
        <v>0</v>
      </c>
      <c r="CM180">
        <v>0</v>
      </c>
    </row>
    <row r="181" spans="1:91" x14ac:dyDescent="0.15">
      <c r="A181" t="s">
        <v>2197</v>
      </c>
      <c r="B181">
        <v>35</v>
      </c>
      <c r="D181">
        <v>1300</v>
      </c>
      <c r="E181" s="409">
        <v>0.4</v>
      </c>
      <c r="F181" s="409">
        <v>0</v>
      </c>
      <c r="G181" s="409">
        <v>15</v>
      </c>
      <c r="H181" s="409">
        <v>1.2833604542471913E-2</v>
      </c>
      <c r="I181" s="409">
        <v>0</v>
      </c>
      <c r="J181" s="409">
        <v>0.4</v>
      </c>
      <c r="K181">
        <v>0</v>
      </c>
      <c r="L181">
        <v>19</v>
      </c>
      <c r="M181">
        <v>0</v>
      </c>
      <c r="N181">
        <v>6</v>
      </c>
      <c r="O181">
        <v>53</v>
      </c>
      <c r="P181">
        <v>0</v>
      </c>
      <c r="Q181">
        <v>0</v>
      </c>
      <c r="R181">
        <v>0</v>
      </c>
      <c r="S181">
        <v>0</v>
      </c>
      <c r="T181">
        <v>0</v>
      </c>
      <c r="U181">
        <v>0</v>
      </c>
      <c r="V181">
        <v>0</v>
      </c>
      <c r="W181">
        <v>0</v>
      </c>
      <c r="X181">
        <v>0</v>
      </c>
      <c r="Y181">
        <v>0</v>
      </c>
      <c r="Z181">
        <v>0</v>
      </c>
      <c r="AA181" t="s">
        <v>2333</v>
      </c>
      <c r="AB181">
        <v>0</v>
      </c>
      <c r="AC181">
        <v>3</v>
      </c>
      <c r="AD181">
        <v>0</v>
      </c>
      <c r="AE181">
        <v>3</v>
      </c>
      <c r="AF181">
        <v>10</v>
      </c>
      <c r="AG181">
        <v>0</v>
      </c>
      <c r="AH181">
        <v>0</v>
      </c>
      <c r="AI181">
        <v>0</v>
      </c>
      <c r="AJ181">
        <v>0</v>
      </c>
      <c r="AK181">
        <v>0</v>
      </c>
      <c r="AL181">
        <v>0</v>
      </c>
      <c r="AM181">
        <v>0</v>
      </c>
      <c r="AN181">
        <v>0</v>
      </c>
      <c r="AO181">
        <v>0</v>
      </c>
      <c r="AP181">
        <v>0</v>
      </c>
      <c r="AQ181">
        <v>0</v>
      </c>
      <c r="AR181">
        <v>0</v>
      </c>
      <c r="AS181">
        <v>3</v>
      </c>
      <c r="AT181">
        <v>0</v>
      </c>
      <c r="AU181">
        <v>2</v>
      </c>
      <c r="AV181">
        <v>1</v>
      </c>
      <c r="AW181">
        <v>0</v>
      </c>
      <c r="AX181">
        <v>0</v>
      </c>
      <c r="AY181">
        <v>0</v>
      </c>
      <c r="AZ181">
        <v>0</v>
      </c>
      <c r="BA181">
        <v>0</v>
      </c>
      <c r="BB181">
        <v>0</v>
      </c>
      <c r="BC181">
        <v>0</v>
      </c>
      <c r="BD181">
        <v>0</v>
      </c>
      <c r="BE181">
        <v>0</v>
      </c>
      <c r="BF181">
        <v>0</v>
      </c>
      <c r="BG181">
        <v>0</v>
      </c>
      <c r="BH181">
        <v>0</v>
      </c>
      <c r="BI181">
        <v>1</v>
      </c>
      <c r="BJ181">
        <v>0</v>
      </c>
      <c r="BK181">
        <v>0</v>
      </c>
      <c r="BL181">
        <v>3</v>
      </c>
      <c r="BM181">
        <v>0</v>
      </c>
      <c r="BN181">
        <v>0</v>
      </c>
      <c r="BO181">
        <v>0</v>
      </c>
      <c r="BP181">
        <v>0</v>
      </c>
      <c r="BQ181">
        <v>0</v>
      </c>
      <c r="BR181">
        <v>0</v>
      </c>
      <c r="BS181">
        <v>0</v>
      </c>
      <c r="BT181">
        <v>0</v>
      </c>
      <c r="BU181">
        <v>0</v>
      </c>
      <c r="BV181">
        <v>0</v>
      </c>
      <c r="BW181">
        <v>0</v>
      </c>
      <c r="BX181">
        <v>0</v>
      </c>
      <c r="BY181">
        <v>4</v>
      </c>
      <c r="BZ181">
        <v>0</v>
      </c>
      <c r="CA181">
        <v>0</v>
      </c>
      <c r="CB181">
        <v>0</v>
      </c>
      <c r="CC181">
        <v>0</v>
      </c>
      <c r="CD181">
        <v>0</v>
      </c>
      <c r="CE181">
        <v>0</v>
      </c>
      <c r="CF181">
        <v>0</v>
      </c>
      <c r="CG181">
        <v>0</v>
      </c>
      <c r="CH181">
        <v>0</v>
      </c>
      <c r="CI181">
        <v>0</v>
      </c>
      <c r="CJ181">
        <v>0</v>
      </c>
      <c r="CK181">
        <v>0</v>
      </c>
      <c r="CL181">
        <v>0</v>
      </c>
      <c r="CM181">
        <v>0</v>
      </c>
    </row>
    <row r="182" spans="1:91" x14ac:dyDescent="0.15">
      <c r="A182" t="s">
        <v>2147</v>
      </c>
      <c r="B182">
        <v>6200</v>
      </c>
      <c r="C182">
        <v>100</v>
      </c>
      <c r="D182">
        <v>5300</v>
      </c>
      <c r="E182" s="409">
        <v>31.5</v>
      </c>
      <c r="F182" s="409">
        <v>0.6</v>
      </c>
      <c r="G182" s="409">
        <v>32.4</v>
      </c>
      <c r="H182" s="409">
        <v>1</v>
      </c>
      <c r="I182" s="409">
        <v>1.8184932965161382E-2</v>
      </c>
      <c r="J182" s="409">
        <v>1</v>
      </c>
      <c r="K182">
        <v>0</v>
      </c>
      <c r="L182">
        <v>0</v>
      </c>
      <c r="M182">
        <v>0</v>
      </c>
      <c r="N182">
        <v>1</v>
      </c>
      <c r="O182">
        <v>1</v>
      </c>
      <c r="P182">
        <v>0</v>
      </c>
      <c r="Q182">
        <v>0</v>
      </c>
      <c r="R182">
        <v>0</v>
      </c>
      <c r="S182">
        <v>41</v>
      </c>
      <c r="T182">
        <v>81</v>
      </c>
      <c r="U182">
        <v>27</v>
      </c>
      <c r="V182">
        <v>16</v>
      </c>
      <c r="W182">
        <v>0</v>
      </c>
      <c r="X182">
        <v>0</v>
      </c>
      <c r="Y182">
        <v>0</v>
      </c>
      <c r="Z182">
        <v>0</v>
      </c>
      <c r="AA182" t="s">
        <v>2333</v>
      </c>
      <c r="AB182">
        <v>0</v>
      </c>
      <c r="AC182">
        <v>0</v>
      </c>
      <c r="AD182">
        <v>0</v>
      </c>
      <c r="AE182">
        <v>0</v>
      </c>
      <c r="AF182">
        <v>0</v>
      </c>
      <c r="AG182">
        <v>0</v>
      </c>
      <c r="AH182">
        <v>0</v>
      </c>
      <c r="AI182">
        <v>0</v>
      </c>
      <c r="AJ182">
        <v>6</v>
      </c>
      <c r="AK182">
        <v>0</v>
      </c>
      <c r="AL182">
        <v>1</v>
      </c>
      <c r="AM182">
        <v>3</v>
      </c>
      <c r="AN182">
        <v>0</v>
      </c>
      <c r="AO182">
        <v>0</v>
      </c>
      <c r="AP182">
        <v>0</v>
      </c>
      <c r="AQ182">
        <v>0</v>
      </c>
      <c r="AR182">
        <v>0</v>
      </c>
      <c r="AS182">
        <v>0</v>
      </c>
      <c r="AT182">
        <v>0</v>
      </c>
      <c r="AU182">
        <v>0</v>
      </c>
      <c r="AV182">
        <v>0</v>
      </c>
      <c r="AW182">
        <v>0</v>
      </c>
      <c r="AX182">
        <v>0</v>
      </c>
      <c r="AY182">
        <v>0</v>
      </c>
      <c r="AZ182">
        <v>1</v>
      </c>
      <c r="BA182">
        <v>2</v>
      </c>
      <c r="BB182">
        <v>1</v>
      </c>
      <c r="BC182">
        <v>0</v>
      </c>
      <c r="BD182">
        <v>0</v>
      </c>
      <c r="BE182">
        <v>0</v>
      </c>
      <c r="BF182">
        <v>0</v>
      </c>
      <c r="BG182">
        <v>0</v>
      </c>
      <c r="BH182">
        <v>0</v>
      </c>
      <c r="BI182">
        <v>0</v>
      </c>
      <c r="BJ182">
        <v>0</v>
      </c>
      <c r="BK182">
        <v>0</v>
      </c>
      <c r="BL182">
        <v>0</v>
      </c>
      <c r="BM182">
        <v>0</v>
      </c>
      <c r="BN182">
        <v>0</v>
      </c>
      <c r="BO182">
        <v>0</v>
      </c>
      <c r="BP182">
        <v>6</v>
      </c>
      <c r="BQ182">
        <v>0</v>
      </c>
      <c r="BR182">
        <v>1</v>
      </c>
      <c r="BS182">
        <v>2</v>
      </c>
      <c r="BT182">
        <v>0</v>
      </c>
      <c r="BU182">
        <v>0</v>
      </c>
      <c r="BV182">
        <v>0</v>
      </c>
      <c r="BW182">
        <v>0</v>
      </c>
      <c r="BX182">
        <v>0</v>
      </c>
      <c r="BY182">
        <v>0</v>
      </c>
      <c r="BZ182">
        <v>0</v>
      </c>
      <c r="CA182">
        <v>0</v>
      </c>
      <c r="CB182">
        <v>0</v>
      </c>
      <c r="CC182">
        <v>0</v>
      </c>
      <c r="CD182">
        <v>0</v>
      </c>
      <c r="CE182">
        <v>0</v>
      </c>
      <c r="CF182">
        <v>0</v>
      </c>
      <c r="CG182">
        <v>0</v>
      </c>
      <c r="CH182">
        <v>7</v>
      </c>
      <c r="CI182">
        <v>0</v>
      </c>
      <c r="CJ182">
        <v>0</v>
      </c>
      <c r="CK182">
        <v>0</v>
      </c>
      <c r="CL182">
        <v>0</v>
      </c>
      <c r="CM182">
        <v>0</v>
      </c>
    </row>
    <row r="183" spans="1:91" x14ac:dyDescent="0.15">
      <c r="A183" t="s">
        <v>1861</v>
      </c>
      <c r="B183">
        <v>8000</v>
      </c>
      <c r="C183">
        <v>340</v>
      </c>
      <c r="D183">
        <v>2796</v>
      </c>
      <c r="E183" s="409">
        <v>114.1</v>
      </c>
      <c r="F183" s="409">
        <v>5.0999999999999996</v>
      </c>
      <c r="G183" s="409">
        <v>48.9</v>
      </c>
      <c r="H183" s="409">
        <v>1.8</v>
      </c>
      <c r="I183" s="409">
        <v>0.1</v>
      </c>
      <c r="J183" s="409">
        <v>0.8</v>
      </c>
      <c r="K183">
        <v>0</v>
      </c>
      <c r="L183">
        <v>3</v>
      </c>
      <c r="M183">
        <v>0</v>
      </c>
      <c r="N183">
        <v>0</v>
      </c>
      <c r="O183">
        <v>0</v>
      </c>
      <c r="P183">
        <v>0</v>
      </c>
      <c r="Q183">
        <v>0</v>
      </c>
      <c r="R183">
        <v>0</v>
      </c>
      <c r="S183">
        <v>13</v>
      </c>
      <c r="T183">
        <v>24</v>
      </c>
      <c r="U183">
        <v>14</v>
      </c>
      <c r="V183">
        <v>19</v>
      </c>
      <c r="W183">
        <v>0</v>
      </c>
      <c r="X183">
        <v>0</v>
      </c>
      <c r="Y183">
        <v>0</v>
      </c>
      <c r="Z183">
        <v>3</v>
      </c>
      <c r="AA183" t="s">
        <v>2333</v>
      </c>
      <c r="AB183">
        <v>0</v>
      </c>
      <c r="AC183">
        <v>0</v>
      </c>
      <c r="AD183">
        <v>0</v>
      </c>
      <c r="AE183">
        <v>0</v>
      </c>
      <c r="AF183">
        <v>0</v>
      </c>
      <c r="AG183">
        <v>0</v>
      </c>
      <c r="AH183">
        <v>0</v>
      </c>
      <c r="AI183">
        <v>0</v>
      </c>
      <c r="AJ183">
        <v>4</v>
      </c>
      <c r="AK183">
        <v>2</v>
      </c>
      <c r="AL183">
        <v>3</v>
      </c>
      <c r="AM183">
        <v>4</v>
      </c>
      <c r="AN183">
        <v>0</v>
      </c>
      <c r="AO183">
        <v>0</v>
      </c>
      <c r="AP183">
        <v>0</v>
      </c>
      <c r="AQ183">
        <v>1</v>
      </c>
      <c r="AR183">
        <v>0</v>
      </c>
      <c r="AS183">
        <v>0</v>
      </c>
      <c r="AT183">
        <v>0</v>
      </c>
      <c r="AU183">
        <v>0</v>
      </c>
      <c r="AV183">
        <v>0</v>
      </c>
      <c r="AW183">
        <v>0</v>
      </c>
      <c r="AX183">
        <v>0</v>
      </c>
      <c r="AY183">
        <v>0</v>
      </c>
      <c r="AZ183">
        <v>0</v>
      </c>
      <c r="BA183">
        <v>0</v>
      </c>
      <c r="BB183">
        <v>0</v>
      </c>
      <c r="BC183">
        <v>1</v>
      </c>
      <c r="BD183">
        <v>0</v>
      </c>
      <c r="BE183">
        <v>0</v>
      </c>
      <c r="BF183">
        <v>0</v>
      </c>
      <c r="BG183">
        <v>0</v>
      </c>
      <c r="BH183">
        <v>0</v>
      </c>
      <c r="BI183">
        <v>1</v>
      </c>
      <c r="BJ183">
        <v>0</v>
      </c>
      <c r="BK183">
        <v>0</v>
      </c>
      <c r="BL183">
        <v>0</v>
      </c>
      <c r="BM183">
        <v>0</v>
      </c>
      <c r="BN183">
        <v>0</v>
      </c>
      <c r="BO183">
        <v>0</v>
      </c>
      <c r="BP183">
        <v>0</v>
      </c>
      <c r="BQ183">
        <v>1</v>
      </c>
      <c r="BR183">
        <v>0</v>
      </c>
      <c r="BS183">
        <v>1</v>
      </c>
      <c r="BT183">
        <v>0</v>
      </c>
      <c r="BU183">
        <v>0</v>
      </c>
      <c r="BV183">
        <v>0</v>
      </c>
      <c r="BW183">
        <v>0</v>
      </c>
      <c r="BX183">
        <v>0</v>
      </c>
      <c r="BY183">
        <v>0</v>
      </c>
      <c r="BZ183">
        <v>0</v>
      </c>
      <c r="CA183">
        <v>0</v>
      </c>
      <c r="CB183">
        <v>0</v>
      </c>
      <c r="CC183">
        <v>0</v>
      </c>
      <c r="CD183">
        <v>0</v>
      </c>
      <c r="CE183">
        <v>0</v>
      </c>
      <c r="CF183">
        <v>0</v>
      </c>
      <c r="CG183">
        <v>1</v>
      </c>
      <c r="CH183">
        <v>1</v>
      </c>
      <c r="CI183">
        <v>0</v>
      </c>
      <c r="CJ183">
        <v>0</v>
      </c>
      <c r="CK183">
        <v>0</v>
      </c>
      <c r="CL183">
        <v>0</v>
      </c>
      <c r="CM183">
        <v>0</v>
      </c>
    </row>
    <row r="184" spans="1:91" x14ac:dyDescent="0.15">
      <c r="A184" t="s">
        <v>1871</v>
      </c>
      <c r="B184">
        <v>2500</v>
      </c>
      <c r="C184">
        <v>100</v>
      </c>
      <c r="D184">
        <v>1500</v>
      </c>
      <c r="E184" s="409">
        <v>46.2</v>
      </c>
      <c r="F184" s="409">
        <v>1.7</v>
      </c>
      <c r="G184" s="409">
        <v>40.6</v>
      </c>
      <c r="H184" s="409">
        <v>1.1000000000000001</v>
      </c>
      <c r="I184" s="409">
        <v>3.8125205277728925E-2</v>
      </c>
      <c r="J184" s="409">
        <v>0.9</v>
      </c>
      <c r="K184">
        <v>0</v>
      </c>
      <c r="L184">
        <v>0</v>
      </c>
      <c r="M184">
        <v>0</v>
      </c>
      <c r="N184">
        <v>0</v>
      </c>
      <c r="O184">
        <v>3</v>
      </c>
      <c r="P184">
        <v>0</v>
      </c>
      <c r="Q184">
        <v>0</v>
      </c>
      <c r="R184">
        <v>3</v>
      </c>
      <c r="S184">
        <v>3</v>
      </c>
      <c r="T184">
        <v>23</v>
      </c>
      <c r="U184">
        <v>9</v>
      </c>
      <c r="V184">
        <v>3</v>
      </c>
      <c r="W184">
        <v>0</v>
      </c>
      <c r="X184">
        <v>0</v>
      </c>
      <c r="Y184">
        <v>0</v>
      </c>
      <c r="Z184">
        <v>1</v>
      </c>
      <c r="AA184" t="s">
        <v>2333</v>
      </c>
      <c r="AB184">
        <v>0</v>
      </c>
      <c r="AC184">
        <v>0</v>
      </c>
      <c r="AD184">
        <v>0</v>
      </c>
      <c r="AE184">
        <v>0</v>
      </c>
      <c r="AF184">
        <v>0</v>
      </c>
      <c r="AG184">
        <v>0</v>
      </c>
      <c r="AH184">
        <v>0</v>
      </c>
      <c r="AI184">
        <v>2</v>
      </c>
      <c r="AJ184">
        <v>0</v>
      </c>
      <c r="AK184">
        <v>2</v>
      </c>
      <c r="AL184">
        <v>0</v>
      </c>
      <c r="AM184">
        <v>2</v>
      </c>
      <c r="AN184">
        <v>0</v>
      </c>
      <c r="AO184">
        <v>0</v>
      </c>
      <c r="AP184">
        <v>0</v>
      </c>
      <c r="AQ184">
        <v>1</v>
      </c>
      <c r="AR184">
        <v>0</v>
      </c>
      <c r="AS184">
        <v>0</v>
      </c>
      <c r="AT184">
        <v>0</v>
      </c>
      <c r="AU184">
        <v>0</v>
      </c>
      <c r="AV184">
        <v>0</v>
      </c>
      <c r="AW184">
        <v>0</v>
      </c>
      <c r="AX184">
        <v>0</v>
      </c>
      <c r="AY184">
        <v>0</v>
      </c>
      <c r="AZ184">
        <v>0</v>
      </c>
      <c r="BA184">
        <v>1</v>
      </c>
      <c r="BB184">
        <v>5</v>
      </c>
      <c r="BC184">
        <v>0</v>
      </c>
      <c r="BD184">
        <v>0</v>
      </c>
      <c r="BE184">
        <v>0</v>
      </c>
      <c r="BF184">
        <v>0</v>
      </c>
      <c r="BG184">
        <v>0</v>
      </c>
      <c r="BH184">
        <v>0</v>
      </c>
      <c r="BI184">
        <v>0</v>
      </c>
      <c r="BJ184">
        <v>0</v>
      </c>
      <c r="BK184">
        <v>0</v>
      </c>
      <c r="BL184">
        <v>1</v>
      </c>
      <c r="BM184">
        <v>0</v>
      </c>
      <c r="BN184">
        <v>0</v>
      </c>
      <c r="BO184">
        <v>1</v>
      </c>
      <c r="BP184">
        <v>1</v>
      </c>
      <c r="BQ184">
        <v>1</v>
      </c>
      <c r="BR184">
        <v>0</v>
      </c>
      <c r="BS184">
        <v>0</v>
      </c>
      <c r="BT184">
        <v>0</v>
      </c>
      <c r="BU184">
        <v>0</v>
      </c>
      <c r="BV184">
        <v>0</v>
      </c>
      <c r="BW184">
        <v>0</v>
      </c>
      <c r="BX184">
        <v>0</v>
      </c>
      <c r="BY184">
        <v>1</v>
      </c>
      <c r="BZ184">
        <v>0</v>
      </c>
      <c r="CA184">
        <v>0</v>
      </c>
      <c r="CB184">
        <v>0</v>
      </c>
      <c r="CC184">
        <v>0</v>
      </c>
      <c r="CD184">
        <v>0</v>
      </c>
      <c r="CE184">
        <v>0</v>
      </c>
      <c r="CF184">
        <v>0</v>
      </c>
      <c r="CG184">
        <v>0</v>
      </c>
      <c r="CH184">
        <v>1</v>
      </c>
      <c r="CI184">
        <v>0</v>
      </c>
      <c r="CJ184">
        <v>0</v>
      </c>
      <c r="CK184">
        <v>0</v>
      </c>
      <c r="CL184">
        <v>0</v>
      </c>
      <c r="CM184">
        <v>0</v>
      </c>
    </row>
    <row r="185" spans="1:91" x14ac:dyDescent="0.15">
      <c r="A185" t="s">
        <v>2001</v>
      </c>
      <c r="B185">
        <v>3200</v>
      </c>
      <c r="C185">
        <v>105</v>
      </c>
      <c r="D185">
        <v>1700</v>
      </c>
      <c r="E185" s="409">
        <v>55.8</v>
      </c>
      <c r="F185" s="409">
        <v>1.7</v>
      </c>
      <c r="G185" s="409">
        <v>32.5</v>
      </c>
      <c r="H185" s="409">
        <v>1.5</v>
      </c>
      <c r="I185" s="409">
        <v>4.5329998838582006E-2</v>
      </c>
      <c r="J185" s="409">
        <v>0.9</v>
      </c>
      <c r="K185">
        <v>0</v>
      </c>
      <c r="L185">
        <v>8</v>
      </c>
      <c r="M185">
        <v>0</v>
      </c>
      <c r="N185">
        <v>0</v>
      </c>
      <c r="O185">
        <v>0</v>
      </c>
      <c r="P185">
        <v>0</v>
      </c>
      <c r="Q185">
        <v>0</v>
      </c>
      <c r="R185">
        <v>0</v>
      </c>
      <c r="S185">
        <v>7</v>
      </c>
      <c r="T185">
        <v>15</v>
      </c>
      <c r="U185">
        <v>12</v>
      </c>
      <c r="V185">
        <v>26</v>
      </c>
      <c r="W185">
        <v>3</v>
      </c>
      <c r="X185">
        <v>0</v>
      </c>
      <c r="Y185">
        <v>0</v>
      </c>
      <c r="Z185">
        <v>14</v>
      </c>
      <c r="AA185" t="s">
        <v>2333</v>
      </c>
      <c r="AB185">
        <v>0</v>
      </c>
      <c r="AC185">
        <v>0</v>
      </c>
      <c r="AD185">
        <v>0</v>
      </c>
      <c r="AE185">
        <v>0</v>
      </c>
      <c r="AF185">
        <v>0</v>
      </c>
      <c r="AG185">
        <v>0</v>
      </c>
      <c r="AH185">
        <v>0</v>
      </c>
      <c r="AI185">
        <v>0</v>
      </c>
      <c r="AJ185">
        <v>0</v>
      </c>
      <c r="AK185">
        <v>0</v>
      </c>
      <c r="AL185">
        <v>0</v>
      </c>
      <c r="AM185">
        <v>5</v>
      </c>
      <c r="AN185">
        <v>0</v>
      </c>
      <c r="AO185">
        <v>0</v>
      </c>
      <c r="AP185">
        <v>0</v>
      </c>
      <c r="AQ185">
        <v>3</v>
      </c>
      <c r="AR185">
        <v>0</v>
      </c>
      <c r="AS185">
        <v>0</v>
      </c>
      <c r="AT185">
        <v>0</v>
      </c>
      <c r="AU185">
        <v>0</v>
      </c>
      <c r="AV185">
        <v>0</v>
      </c>
      <c r="AW185">
        <v>0</v>
      </c>
      <c r="AX185">
        <v>0</v>
      </c>
      <c r="AY185">
        <v>0</v>
      </c>
      <c r="AZ185">
        <v>0</v>
      </c>
      <c r="BA185">
        <v>0</v>
      </c>
      <c r="BB185">
        <v>0</v>
      </c>
      <c r="BC185">
        <v>1</v>
      </c>
      <c r="BD185">
        <v>0</v>
      </c>
      <c r="BE185">
        <v>0</v>
      </c>
      <c r="BF185">
        <v>0</v>
      </c>
      <c r="BG185">
        <v>0</v>
      </c>
      <c r="BH185">
        <v>0</v>
      </c>
      <c r="BI185">
        <v>0</v>
      </c>
      <c r="BJ185">
        <v>0</v>
      </c>
      <c r="BK185">
        <v>0</v>
      </c>
      <c r="BL185">
        <v>0</v>
      </c>
      <c r="BM185">
        <v>0</v>
      </c>
      <c r="BN185">
        <v>0</v>
      </c>
      <c r="BO185">
        <v>0</v>
      </c>
      <c r="BP185">
        <v>0</v>
      </c>
      <c r="BQ185">
        <v>0</v>
      </c>
      <c r="BR185">
        <v>1</v>
      </c>
      <c r="BS185">
        <v>3</v>
      </c>
      <c r="BT185">
        <v>0</v>
      </c>
      <c r="BU185">
        <v>0</v>
      </c>
      <c r="BV185">
        <v>0</v>
      </c>
      <c r="BW185">
        <v>3</v>
      </c>
      <c r="BX185">
        <v>0</v>
      </c>
      <c r="BY185">
        <v>0</v>
      </c>
      <c r="BZ185">
        <v>0</v>
      </c>
      <c r="CA185">
        <v>0</v>
      </c>
      <c r="CB185">
        <v>0</v>
      </c>
      <c r="CC185">
        <v>0</v>
      </c>
      <c r="CD185">
        <v>0</v>
      </c>
      <c r="CE185">
        <v>0</v>
      </c>
      <c r="CF185">
        <v>0</v>
      </c>
      <c r="CG185">
        <v>0</v>
      </c>
      <c r="CH185">
        <v>1</v>
      </c>
      <c r="CI185">
        <v>2</v>
      </c>
      <c r="CJ185">
        <v>0</v>
      </c>
      <c r="CK185">
        <v>0</v>
      </c>
      <c r="CL185">
        <v>0</v>
      </c>
      <c r="CM185">
        <v>0</v>
      </c>
    </row>
    <row r="186" spans="1:91" x14ac:dyDescent="0.15">
      <c r="A186" t="s">
        <v>1820</v>
      </c>
      <c r="B186">
        <v>2300</v>
      </c>
      <c r="C186">
        <v>61.5</v>
      </c>
      <c r="D186">
        <v>1580</v>
      </c>
      <c r="E186" s="409">
        <v>28.4</v>
      </c>
      <c r="F186" s="409">
        <v>0.8</v>
      </c>
      <c r="G186" s="409">
        <v>23</v>
      </c>
      <c r="H186" s="409">
        <v>0.6</v>
      </c>
      <c r="I186" s="409">
        <v>1.6016322358502342E-2</v>
      </c>
      <c r="J186" s="409">
        <v>0.5</v>
      </c>
      <c r="K186">
        <v>0</v>
      </c>
      <c r="L186">
        <v>2</v>
      </c>
      <c r="M186">
        <v>0</v>
      </c>
      <c r="N186">
        <v>0</v>
      </c>
      <c r="O186">
        <v>0</v>
      </c>
      <c r="P186">
        <v>0</v>
      </c>
      <c r="Q186">
        <v>0</v>
      </c>
      <c r="R186">
        <v>0</v>
      </c>
      <c r="S186">
        <v>6</v>
      </c>
      <c r="T186">
        <v>36</v>
      </c>
      <c r="U186">
        <v>15</v>
      </c>
      <c r="V186">
        <v>9</v>
      </c>
      <c r="W186">
        <v>0</v>
      </c>
      <c r="X186">
        <v>0</v>
      </c>
      <c r="Y186">
        <v>0</v>
      </c>
      <c r="Z186">
        <v>1</v>
      </c>
      <c r="AA186" t="s">
        <v>2333</v>
      </c>
      <c r="AB186">
        <v>0</v>
      </c>
      <c r="AC186">
        <v>0</v>
      </c>
      <c r="AD186">
        <v>0</v>
      </c>
      <c r="AE186">
        <v>0</v>
      </c>
      <c r="AF186">
        <v>0</v>
      </c>
      <c r="AG186">
        <v>0</v>
      </c>
      <c r="AH186">
        <v>0</v>
      </c>
      <c r="AI186">
        <v>0</v>
      </c>
      <c r="AJ186">
        <v>0</v>
      </c>
      <c r="AK186">
        <v>3</v>
      </c>
      <c r="AL186">
        <v>0</v>
      </c>
      <c r="AM186">
        <v>1</v>
      </c>
      <c r="AN186">
        <v>0</v>
      </c>
      <c r="AO186">
        <v>0</v>
      </c>
      <c r="AP186">
        <v>0</v>
      </c>
      <c r="AQ186">
        <v>0</v>
      </c>
      <c r="AR186">
        <v>0</v>
      </c>
      <c r="AS186">
        <v>0</v>
      </c>
      <c r="AT186">
        <v>0</v>
      </c>
      <c r="AU186">
        <v>0</v>
      </c>
      <c r="AV186">
        <v>0</v>
      </c>
      <c r="AW186">
        <v>0</v>
      </c>
      <c r="AX186">
        <v>0</v>
      </c>
      <c r="AY186">
        <v>0</v>
      </c>
      <c r="AZ186">
        <v>0</v>
      </c>
      <c r="BA186">
        <v>0</v>
      </c>
      <c r="BB186">
        <v>3</v>
      </c>
      <c r="BC186">
        <v>0</v>
      </c>
      <c r="BD186">
        <v>0</v>
      </c>
      <c r="BE186">
        <v>0</v>
      </c>
      <c r="BF186">
        <v>0</v>
      </c>
      <c r="BG186">
        <v>0</v>
      </c>
      <c r="BH186">
        <v>0</v>
      </c>
      <c r="BI186">
        <v>0</v>
      </c>
      <c r="BJ186">
        <v>0</v>
      </c>
      <c r="BK186">
        <v>0</v>
      </c>
      <c r="BL186">
        <v>0</v>
      </c>
      <c r="BM186">
        <v>0</v>
      </c>
      <c r="BN186">
        <v>0</v>
      </c>
      <c r="BO186">
        <v>0</v>
      </c>
      <c r="BP186">
        <v>2</v>
      </c>
      <c r="BQ186">
        <v>1</v>
      </c>
      <c r="BR186">
        <v>0</v>
      </c>
      <c r="BS186">
        <v>2</v>
      </c>
      <c r="BT186">
        <v>0</v>
      </c>
      <c r="BU186">
        <v>0</v>
      </c>
      <c r="BV186">
        <v>0</v>
      </c>
      <c r="BW186">
        <v>0</v>
      </c>
      <c r="BX186">
        <v>0</v>
      </c>
      <c r="BY186">
        <v>0</v>
      </c>
      <c r="BZ186">
        <v>0</v>
      </c>
      <c r="CA186">
        <v>0</v>
      </c>
      <c r="CB186">
        <v>0</v>
      </c>
      <c r="CC186">
        <v>0</v>
      </c>
      <c r="CD186">
        <v>0</v>
      </c>
      <c r="CE186">
        <v>0</v>
      </c>
      <c r="CF186">
        <v>0</v>
      </c>
      <c r="CG186">
        <v>1</v>
      </c>
      <c r="CH186">
        <v>3</v>
      </c>
      <c r="CI186">
        <v>0</v>
      </c>
      <c r="CJ186">
        <v>0</v>
      </c>
      <c r="CK186">
        <v>0</v>
      </c>
      <c r="CL186">
        <v>0</v>
      </c>
      <c r="CM186">
        <v>0</v>
      </c>
    </row>
    <row r="187" spans="1:91" x14ac:dyDescent="0.15">
      <c r="A187" t="s">
        <v>1855</v>
      </c>
      <c r="B187">
        <v>1100</v>
      </c>
      <c r="C187">
        <v>20</v>
      </c>
      <c r="D187">
        <v>500</v>
      </c>
      <c r="E187" s="409">
        <v>31.1</v>
      </c>
      <c r="F187" s="409">
        <v>0.6</v>
      </c>
      <c r="G187" s="409">
        <v>23.5</v>
      </c>
      <c r="H187" s="409">
        <v>1.1000000000000001</v>
      </c>
      <c r="I187" s="409">
        <v>1.9593757230520106E-2</v>
      </c>
      <c r="J187" s="409">
        <v>0.8</v>
      </c>
      <c r="K187">
        <v>0</v>
      </c>
      <c r="L187">
        <v>8</v>
      </c>
      <c r="M187">
        <v>1</v>
      </c>
      <c r="N187">
        <v>0</v>
      </c>
      <c r="O187">
        <v>0</v>
      </c>
      <c r="P187">
        <v>0</v>
      </c>
      <c r="Q187">
        <v>4</v>
      </c>
      <c r="R187">
        <v>1</v>
      </c>
      <c r="S187">
        <v>3</v>
      </c>
      <c r="T187">
        <v>14</v>
      </c>
      <c r="U187">
        <v>5</v>
      </c>
      <c r="V187">
        <v>5</v>
      </c>
      <c r="W187">
        <v>0</v>
      </c>
      <c r="X187">
        <v>0</v>
      </c>
      <c r="Y187">
        <v>0</v>
      </c>
      <c r="Z187">
        <v>0</v>
      </c>
      <c r="AA187" t="s">
        <v>2333</v>
      </c>
      <c r="AB187">
        <v>0</v>
      </c>
      <c r="AC187">
        <v>0</v>
      </c>
      <c r="AD187">
        <v>0</v>
      </c>
      <c r="AE187">
        <v>0</v>
      </c>
      <c r="AF187">
        <v>0</v>
      </c>
      <c r="AG187">
        <v>0</v>
      </c>
      <c r="AH187">
        <v>0</v>
      </c>
      <c r="AI187">
        <v>0</v>
      </c>
      <c r="AJ187">
        <v>1</v>
      </c>
      <c r="AK187">
        <v>0</v>
      </c>
      <c r="AL187">
        <v>0</v>
      </c>
      <c r="AM187">
        <v>0</v>
      </c>
      <c r="AN187">
        <v>0</v>
      </c>
      <c r="AO187">
        <v>0</v>
      </c>
      <c r="AP187">
        <v>0</v>
      </c>
      <c r="AQ187">
        <v>0</v>
      </c>
      <c r="AR187">
        <v>0</v>
      </c>
      <c r="AS187">
        <v>0</v>
      </c>
      <c r="AT187">
        <v>0</v>
      </c>
      <c r="AU187">
        <v>0</v>
      </c>
      <c r="AV187">
        <v>0</v>
      </c>
      <c r="AW187">
        <v>0</v>
      </c>
      <c r="AX187">
        <v>0</v>
      </c>
      <c r="AY187">
        <v>0</v>
      </c>
      <c r="AZ187">
        <v>0</v>
      </c>
      <c r="BA187">
        <v>0</v>
      </c>
      <c r="BB187">
        <v>3</v>
      </c>
      <c r="BC187">
        <v>0</v>
      </c>
      <c r="BD187">
        <v>0</v>
      </c>
      <c r="BE187">
        <v>0</v>
      </c>
      <c r="BF187">
        <v>0</v>
      </c>
      <c r="BG187">
        <v>0</v>
      </c>
      <c r="BH187">
        <v>0</v>
      </c>
      <c r="BI187">
        <v>6</v>
      </c>
      <c r="BJ187">
        <v>1</v>
      </c>
      <c r="BK187">
        <v>0</v>
      </c>
      <c r="BL187">
        <v>0</v>
      </c>
      <c r="BM187">
        <v>0</v>
      </c>
      <c r="BN187">
        <v>1</v>
      </c>
      <c r="BO187">
        <v>0</v>
      </c>
      <c r="BP187">
        <v>0</v>
      </c>
      <c r="BQ187">
        <v>0</v>
      </c>
      <c r="BR187">
        <v>0</v>
      </c>
      <c r="BS187">
        <v>1</v>
      </c>
      <c r="BT187">
        <v>0</v>
      </c>
      <c r="BU187">
        <v>0</v>
      </c>
      <c r="BV187">
        <v>0</v>
      </c>
      <c r="BW187">
        <v>0</v>
      </c>
      <c r="BX187">
        <v>0</v>
      </c>
      <c r="BY187">
        <v>8</v>
      </c>
      <c r="BZ187">
        <v>0</v>
      </c>
      <c r="CA187">
        <v>0</v>
      </c>
      <c r="CB187">
        <v>0</v>
      </c>
      <c r="CC187">
        <v>0</v>
      </c>
      <c r="CD187">
        <v>1</v>
      </c>
      <c r="CE187">
        <v>0</v>
      </c>
      <c r="CF187">
        <v>0</v>
      </c>
      <c r="CG187">
        <v>3</v>
      </c>
      <c r="CH187">
        <v>1</v>
      </c>
      <c r="CI187">
        <v>0</v>
      </c>
      <c r="CJ187">
        <v>0</v>
      </c>
      <c r="CK187">
        <v>0</v>
      </c>
      <c r="CL187">
        <v>0</v>
      </c>
      <c r="CM187">
        <v>0</v>
      </c>
    </row>
    <row r="188" spans="1:91" x14ac:dyDescent="0.15">
      <c r="A188" t="s">
        <v>2479</v>
      </c>
      <c r="B188">
        <v>352</v>
      </c>
      <c r="C188">
        <v>10</v>
      </c>
      <c r="D188">
        <v>540</v>
      </c>
      <c r="E188" s="409">
        <v>5.4</v>
      </c>
      <c r="F188" s="409">
        <v>0.1</v>
      </c>
      <c r="G188" s="409">
        <v>8</v>
      </c>
      <c r="H188" s="409">
        <v>0.3</v>
      </c>
      <c r="I188" s="409">
        <v>6.0648482677229283E-3</v>
      </c>
      <c r="J188" s="409">
        <v>0.4</v>
      </c>
      <c r="K188">
        <v>0</v>
      </c>
      <c r="L188">
        <v>1</v>
      </c>
      <c r="M188">
        <v>0</v>
      </c>
      <c r="N188">
        <v>0</v>
      </c>
      <c r="O188">
        <v>1</v>
      </c>
      <c r="P188">
        <v>0</v>
      </c>
      <c r="Q188">
        <v>2</v>
      </c>
      <c r="R188">
        <v>0</v>
      </c>
      <c r="S188">
        <v>3</v>
      </c>
      <c r="T188">
        <v>52</v>
      </c>
      <c r="U188">
        <v>5</v>
      </c>
      <c r="V188">
        <v>5</v>
      </c>
      <c r="W188">
        <v>0</v>
      </c>
      <c r="X188">
        <v>0</v>
      </c>
      <c r="Y188">
        <v>0</v>
      </c>
      <c r="Z188">
        <v>0</v>
      </c>
      <c r="AA188" t="s">
        <v>2333</v>
      </c>
      <c r="AB188">
        <v>0</v>
      </c>
      <c r="AC188">
        <v>0</v>
      </c>
      <c r="AD188">
        <v>0</v>
      </c>
      <c r="AE188">
        <v>0</v>
      </c>
      <c r="AF188">
        <v>0</v>
      </c>
      <c r="AG188">
        <v>0</v>
      </c>
      <c r="AH188">
        <v>0</v>
      </c>
      <c r="AI188">
        <v>0</v>
      </c>
      <c r="AJ188">
        <v>2</v>
      </c>
      <c r="AK188">
        <v>3</v>
      </c>
      <c r="AL188">
        <v>0</v>
      </c>
      <c r="AM188">
        <v>0</v>
      </c>
      <c r="AN188">
        <v>0</v>
      </c>
      <c r="AO188">
        <v>0</v>
      </c>
      <c r="AP188">
        <v>0</v>
      </c>
      <c r="AQ188">
        <v>0</v>
      </c>
      <c r="AR188">
        <v>0</v>
      </c>
      <c r="AS188">
        <v>0</v>
      </c>
      <c r="AT188">
        <v>0</v>
      </c>
      <c r="AU188">
        <v>0</v>
      </c>
      <c r="AV188">
        <v>0</v>
      </c>
      <c r="AW188">
        <v>0</v>
      </c>
      <c r="AX188">
        <v>0</v>
      </c>
      <c r="AY188">
        <v>0</v>
      </c>
      <c r="AZ188">
        <v>0</v>
      </c>
      <c r="BA188">
        <v>0</v>
      </c>
      <c r="BB188">
        <v>4</v>
      </c>
      <c r="BC188">
        <v>0</v>
      </c>
      <c r="BD188">
        <v>0</v>
      </c>
      <c r="BE188">
        <v>0</v>
      </c>
      <c r="BF188">
        <v>0</v>
      </c>
      <c r="BG188">
        <v>0</v>
      </c>
      <c r="BH188">
        <v>0</v>
      </c>
      <c r="BI188">
        <v>0</v>
      </c>
      <c r="BJ188">
        <v>0</v>
      </c>
      <c r="BK188">
        <v>0</v>
      </c>
      <c r="BL188">
        <v>0</v>
      </c>
      <c r="BM188">
        <v>0</v>
      </c>
      <c r="BN188">
        <v>0</v>
      </c>
      <c r="BO188">
        <v>0</v>
      </c>
      <c r="BP188">
        <v>0</v>
      </c>
      <c r="BQ188">
        <v>2</v>
      </c>
      <c r="BR188">
        <v>0</v>
      </c>
      <c r="BS188">
        <v>3</v>
      </c>
      <c r="BT188">
        <v>0</v>
      </c>
      <c r="BU188">
        <v>0</v>
      </c>
      <c r="BV188">
        <v>0</v>
      </c>
      <c r="BW188">
        <v>0</v>
      </c>
      <c r="BX188">
        <v>0</v>
      </c>
      <c r="BY188">
        <v>0</v>
      </c>
      <c r="BZ188">
        <v>0</v>
      </c>
      <c r="CA188">
        <v>0</v>
      </c>
      <c r="CB188">
        <v>0</v>
      </c>
      <c r="CC188">
        <v>0</v>
      </c>
      <c r="CD188">
        <v>0</v>
      </c>
      <c r="CE188">
        <v>0</v>
      </c>
      <c r="CF188">
        <v>0</v>
      </c>
      <c r="CG188">
        <v>0</v>
      </c>
      <c r="CH188">
        <v>5</v>
      </c>
      <c r="CI188">
        <v>0</v>
      </c>
      <c r="CJ188">
        <v>0</v>
      </c>
      <c r="CK188">
        <v>0</v>
      </c>
      <c r="CL188">
        <v>0</v>
      </c>
      <c r="CM188">
        <v>0</v>
      </c>
    </row>
    <row r="189" spans="1:91" x14ac:dyDescent="0.15">
      <c r="A189" t="s">
        <v>1913</v>
      </c>
      <c r="B189">
        <v>4000</v>
      </c>
      <c r="C189">
        <v>85</v>
      </c>
      <c r="D189">
        <v>5000</v>
      </c>
      <c r="E189" s="409">
        <v>20</v>
      </c>
      <c r="F189" s="409">
        <v>0.5</v>
      </c>
      <c r="G189" s="409">
        <v>26.7</v>
      </c>
      <c r="H189" s="409">
        <v>0.4</v>
      </c>
      <c r="I189" s="409">
        <v>1.1135969540304293E-2</v>
      </c>
      <c r="J189" s="409">
        <v>0.6</v>
      </c>
      <c r="K189">
        <v>6</v>
      </c>
      <c r="L189">
        <v>0</v>
      </c>
      <c r="M189">
        <v>0</v>
      </c>
      <c r="N189">
        <v>0</v>
      </c>
      <c r="O189">
        <v>0</v>
      </c>
      <c r="P189">
        <v>0</v>
      </c>
      <c r="Q189">
        <v>0</v>
      </c>
      <c r="R189">
        <v>0</v>
      </c>
      <c r="S189">
        <v>4</v>
      </c>
      <c r="T189">
        <v>148</v>
      </c>
      <c r="U189">
        <v>41</v>
      </c>
      <c r="V189">
        <v>0</v>
      </c>
      <c r="W189">
        <v>0</v>
      </c>
      <c r="X189">
        <v>0</v>
      </c>
      <c r="Y189">
        <v>0</v>
      </c>
      <c r="Z189">
        <v>0</v>
      </c>
      <c r="AA189" t="s">
        <v>2333</v>
      </c>
      <c r="AB189">
        <v>2</v>
      </c>
      <c r="AC189">
        <v>0</v>
      </c>
      <c r="AD189">
        <v>0</v>
      </c>
      <c r="AE189">
        <v>0</v>
      </c>
      <c r="AF189">
        <v>0</v>
      </c>
      <c r="AG189">
        <v>0</v>
      </c>
      <c r="AH189">
        <v>0</v>
      </c>
      <c r="AI189">
        <v>0</v>
      </c>
      <c r="AJ189">
        <v>4</v>
      </c>
      <c r="AK189">
        <v>11</v>
      </c>
      <c r="AL189">
        <v>0</v>
      </c>
      <c r="AM189">
        <v>0</v>
      </c>
      <c r="AN189">
        <v>0</v>
      </c>
      <c r="AO189">
        <v>0</v>
      </c>
      <c r="AP189">
        <v>0</v>
      </c>
      <c r="AQ189">
        <v>0</v>
      </c>
      <c r="AR189">
        <v>0</v>
      </c>
      <c r="AS189">
        <v>0</v>
      </c>
      <c r="AT189">
        <v>0</v>
      </c>
      <c r="AU189">
        <v>0</v>
      </c>
      <c r="AV189">
        <v>0</v>
      </c>
      <c r="AW189">
        <v>0</v>
      </c>
      <c r="AX189">
        <v>0</v>
      </c>
      <c r="AY189">
        <v>0</v>
      </c>
      <c r="AZ189">
        <v>0</v>
      </c>
      <c r="BA189">
        <v>1</v>
      </c>
      <c r="BB189">
        <v>20</v>
      </c>
      <c r="BC189">
        <v>0</v>
      </c>
      <c r="BD189">
        <v>0</v>
      </c>
      <c r="BE189">
        <v>0</v>
      </c>
      <c r="BF189">
        <v>0</v>
      </c>
      <c r="BG189">
        <v>0</v>
      </c>
      <c r="BH189">
        <v>4</v>
      </c>
      <c r="BI189">
        <v>0</v>
      </c>
      <c r="BJ189">
        <v>0</v>
      </c>
      <c r="BK189">
        <v>0</v>
      </c>
      <c r="BL189">
        <v>0</v>
      </c>
      <c r="BM189">
        <v>0</v>
      </c>
      <c r="BN189">
        <v>0</v>
      </c>
      <c r="BO189">
        <v>0</v>
      </c>
      <c r="BP189">
        <v>0</v>
      </c>
      <c r="BQ189">
        <v>12</v>
      </c>
      <c r="BR189">
        <v>1</v>
      </c>
      <c r="BS189">
        <v>0</v>
      </c>
      <c r="BT189">
        <v>0</v>
      </c>
      <c r="BU189">
        <v>0</v>
      </c>
      <c r="BV189">
        <v>0</v>
      </c>
      <c r="BW189">
        <v>0</v>
      </c>
      <c r="BX189">
        <v>0</v>
      </c>
      <c r="BY189">
        <v>0</v>
      </c>
      <c r="BZ189">
        <v>0</v>
      </c>
      <c r="CA189">
        <v>0</v>
      </c>
      <c r="CB189">
        <v>0</v>
      </c>
      <c r="CC189">
        <v>0</v>
      </c>
      <c r="CD189">
        <v>0</v>
      </c>
      <c r="CE189">
        <v>0</v>
      </c>
      <c r="CF189">
        <v>0</v>
      </c>
      <c r="CG189">
        <v>0</v>
      </c>
      <c r="CH189">
        <v>23</v>
      </c>
      <c r="CI189">
        <v>0</v>
      </c>
      <c r="CJ189">
        <v>0</v>
      </c>
      <c r="CK189">
        <v>0</v>
      </c>
      <c r="CL189">
        <v>0</v>
      </c>
      <c r="CM189">
        <v>0</v>
      </c>
    </row>
    <row r="190" spans="1:91" x14ac:dyDescent="0.15">
      <c r="A190" t="s">
        <v>1895</v>
      </c>
      <c r="B190">
        <v>200</v>
      </c>
      <c r="C190">
        <v>5</v>
      </c>
      <c r="D190">
        <v>310</v>
      </c>
      <c r="E190" s="409">
        <v>4.5999999999999996</v>
      </c>
      <c r="F190" s="409">
        <v>0.1</v>
      </c>
      <c r="G190" s="409">
        <v>8.1999999999999993</v>
      </c>
      <c r="H190" s="409">
        <v>0.2</v>
      </c>
      <c r="I190" s="409">
        <v>5.1118098283075746E-3</v>
      </c>
      <c r="J190" s="409">
        <v>0.4</v>
      </c>
      <c r="K190">
        <v>0</v>
      </c>
      <c r="L190">
        <v>0</v>
      </c>
      <c r="M190">
        <v>0</v>
      </c>
      <c r="N190">
        <v>10</v>
      </c>
      <c r="O190">
        <v>1</v>
      </c>
      <c r="P190">
        <v>0</v>
      </c>
      <c r="Q190">
        <v>0</v>
      </c>
      <c r="R190">
        <v>0</v>
      </c>
      <c r="S190">
        <v>0</v>
      </c>
      <c r="T190">
        <v>23</v>
      </c>
      <c r="U190">
        <v>5</v>
      </c>
      <c r="V190">
        <v>1</v>
      </c>
      <c r="W190">
        <v>0</v>
      </c>
      <c r="X190">
        <v>0</v>
      </c>
      <c r="Y190">
        <v>0</v>
      </c>
      <c r="Z190">
        <v>0</v>
      </c>
      <c r="AA190" t="s">
        <v>2333</v>
      </c>
      <c r="AB190">
        <v>0</v>
      </c>
      <c r="AC190">
        <v>0</v>
      </c>
      <c r="AD190">
        <v>0</v>
      </c>
      <c r="AE190">
        <v>1</v>
      </c>
      <c r="AF190">
        <v>0</v>
      </c>
      <c r="AG190">
        <v>0</v>
      </c>
      <c r="AH190">
        <v>0</v>
      </c>
      <c r="AI190">
        <v>0</v>
      </c>
      <c r="AJ190">
        <v>0</v>
      </c>
      <c r="AK190">
        <v>3</v>
      </c>
      <c r="AL190">
        <v>0</v>
      </c>
      <c r="AM190">
        <v>1</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1</v>
      </c>
      <c r="BL190">
        <v>0</v>
      </c>
      <c r="BM190">
        <v>0</v>
      </c>
      <c r="BN190">
        <v>0</v>
      </c>
      <c r="BO190">
        <v>0</v>
      </c>
      <c r="BP190">
        <v>0</v>
      </c>
      <c r="BQ190">
        <v>3</v>
      </c>
      <c r="BR190">
        <v>1</v>
      </c>
      <c r="BS190">
        <v>0</v>
      </c>
      <c r="BT190">
        <v>0</v>
      </c>
      <c r="BU190">
        <v>0</v>
      </c>
      <c r="BV190">
        <v>0</v>
      </c>
      <c r="BW190">
        <v>0</v>
      </c>
      <c r="BX190">
        <v>0</v>
      </c>
      <c r="BY190">
        <v>0</v>
      </c>
      <c r="BZ190">
        <v>0</v>
      </c>
      <c r="CA190">
        <v>0</v>
      </c>
      <c r="CB190">
        <v>0</v>
      </c>
      <c r="CC190">
        <v>0</v>
      </c>
      <c r="CD190">
        <v>0</v>
      </c>
      <c r="CE190">
        <v>0</v>
      </c>
      <c r="CF190">
        <v>0</v>
      </c>
      <c r="CG190">
        <v>2</v>
      </c>
      <c r="CH190">
        <v>1</v>
      </c>
      <c r="CI190">
        <v>0</v>
      </c>
      <c r="CJ190">
        <v>0</v>
      </c>
      <c r="CK190">
        <v>0</v>
      </c>
      <c r="CL190">
        <v>0</v>
      </c>
      <c r="CM190">
        <v>0</v>
      </c>
    </row>
    <row r="191" spans="1:91" x14ac:dyDescent="0.15">
      <c r="A191" t="s">
        <v>2119</v>
      </c>
      <c r="B191">
        <v>1200</v>
      </c>
      <c r="C191">
        <v>25</v>
      </c>
      <c r="D191">
        <v>1000</v>
      </c>
      <c r="E191" s="409">
        <v>16.2</v>
      </c>
      <c r="F191" s="409">
        <v>0.3</v>
      </c>
      <c r="G191" s="409">
        <v>17.3</v>
      </c>
      <c r="H191" s="409">
        <v>0.4</v>
      </c>
      <c r="I191" s="409">
        <v>8.2758646739777043E-3</v>
      </c>
      <c r="J191" s="409">
        <v>0.4</v>
      </c>
      <c r="K191">
        <v>0</v>
      </c>
      <c r="L191">
        <v>0</v>
      </c>
      <c r="M191">
        <v>0</v>
      </c>
      <c r="N191">
        <v>0</v>
      </c>
      <c r="O191">
        <v>0</v>
      </c>
      <c r="P191">
        <v>0</v>
      </c>
      <c r="Q191">
        <v>0</v>
      </c>
      <c r="R191">
        <v>1</v>
      </c>
      <c r="S191">
        <v>18</v>
      </c>
      <c r="T191">
        <v>31</v>
      </c>
      <c r="U191">
        <v>5</v>
      </c>
      <c r="V191">
        <v>3</v>
      </c>
      <c r="W191">
        <v>0</v>
      </c>
      <c r="X191">
        <v>0</v>
      </c>
      <c r="Y191">
        <v>0</v>
      </c>
      <c r="Z191">
        <v>1</v>
      </c>
      <c r="AA191" t="s">
        <v>2333</v>
      </c>
      <c r="AB191">
        <v>0</v>
      </c>
      <c r="AC191">
        <v>0</v>
      </c>
      <c r="AD191">
        <v>0</v>
      </c>
      <c r="AE191">
        <v>0</v>
      </c>
      <c r="AF191">
        <v>0</v>
      </c>
      <c r="AG191">
        <v>0</v>
      </c>
      <c r="AH191">
        <v>0</v>
      </c>
      <c r="AI191">
        <v>1</v>
      </c>
      <c r="AJ191">
        <v>3</v>
      </c>
      <c r="AK191">
        <v>0</v>
      </c>
      <c r="AL191">
        <v>0</v>
      </c>
      <c r="AM191">
        <v>3</v>
      </c>
      <c r="AN191">
        <v>0</v>
      </c>
      <c r="AO191">
        <v>0</v>
      </c>
      <c r="AP191">
        <v>0</v>
      </c>
      <c r="AQ191">
        <v>1</v>
      </c>
      <c r="AR191">
        <v>0</v>
      </c>
      <c r="AS191">
        <v>0</v>
      </c>
      <c r="AT191">
        <v>0</v>
      </c>
      <c r="AU191">
        <v>0</v>
      </c>
      <c r="AV191">
        <v>0</v>
      </c>
      <c r="AW191">
        <v>0</v>
      </c>
      <c r="AX191">
        <v>0</v>
      </c>
      <c r="AY191">
        <v>0</v>
      </c>
      <c r="AZ191">
        <v>0</v>
      </c>
      <c r="BA191">
        <v>4</v>
      </c>
      <c r="BB191">
        <v>2</v>
      </c>
      <c r="BC191">
        <v>0</v>
      </c>
      <c r="BD191">
        <v>0</v>
      </c>
      <c r="BE191">
        <v>0</v>
      </c>
      <c r="BF191">
        <v>0</v>
      </c>
      <c r="BG191">
        <v>0</v>
      </c>
      <c r="BH191">
        <v>0</v>
      </c>
      <c r="BI191">
        <v>0</v>
      </c>
      <c r="BJ191">
        <v>0</v>
      </c>
      <c r="BK191">
        <v>0</v>
      </c>
      <c r="BL191">
        <v>0</v>
      </c>
      <c r="BM191">
        <v>0</v>
      </c>
      <c r="BN191">
        <v>0</v>
      </c>
      <c r="BO191">
        <v>0</v>
      </c>
      <c r="BP191">
        <v>1</v>
      </c>
      <c r="BQ191">
        <v>2</v>
      </c>
      <c r="BR191">
        <v>0</v>
      </c>
      <c r="BS191">
        <v>0</v>
      </c>
      <c r="BT191">
        <v>0</v>
      </c>
      <c r="BU191">
        <v>0</v>
      </c>
      <c r="BV191">
        <v>0</v>
      </c>
      <c r="BW191">
        <v>0</v>
      </c>
      <c r="BX191">
        <v>0</v>
      </c>
      <c r="BY191">
        <v>0</v>
      </c>
      <c r="BZ191">
        <v>0</v>
      </c>
      <c r="CA191">
        <v>0</v>
      </c>
      <c r="CB191">
        <v>0</v>
      </c>
      <c r="CC191">
        <v>0</v>
      </c>
      <c r="CD191">
        <v>0</v>
      </c>
      <c r="CE191">
        <v>0</v>
      </c>
      <c r="CF191">
        <v>0</v>
      </c>
      <c r="CG191">
        <v>1</v>
      </c>
      <c r="CH191">
        <v>3</v>
      </c>
      <c r="CI191">
        <v>0</v>
      </c>
      <c r="CJ191">
        <v>0</v>
      </c>
      <c r="CK191">
        <v>0</v>
      </c>
      <c r="CL191">
        <v>0</v>
      </c>
      <c r="CM191">
        <v>0</v>
      </c>
    </row>
    <row r="192" spans="1:91" x14ac:dyDescent="0.15">
      <c r="A192" t="s">
        <v>1899</v>
      </c>
      <c r="B192">
        <v>2950</v>
      </c>
      <c r="C192">
        <v>65</v>
      </c>
      <c r="D192">
        <v>3650</v>
      </c>
      <c r="E192" s="409">
        <v>22.8</v>
      </c>
      <c r="F192" s="409">
        <v>0.5</v>
      </c>
      <c r="G192" s="409">
        <v>34.700000000000003</v>
      </c>
      <c r="H192" s="409">
        <v>0.7</v>
      </c>
      <c r="I192" s="409">
        <v>1.6049379610345485E-2</v>
      </c>
      <c r="J192" s="409">
        <v>1.1000000000000001</v>
      </c>
      <c r="K192">
        <v>0</v>
      </c>
      <c r="L192">
        <v>0</v>
      </c>
      <c r="M192">
        <v>0</v>
      </c>
      <c r="N192">
        <v>0</v>
      </c>
      <c r="O192">
        <v>0</v>
      </c>
      <c r="P192">
        <v>0</v>
      </c>
      <c r="Q192">
        <v>1</v>
      </c>
      <c r="R192">
        <v>1</v>
      </c>
      <c r="S192">
        <v>30</v>
      </c>
      <c r="T192">
        <v>42</v>
      </c>
      <c r="U192">
        <v>35</v>
      </c>
      <c r="V192">
        <v>0</v>
      </c>
      <c r="W192">
        <v>0</v>
      </c>
      <c r="X192">
        <v>0</v>
      </c>
      <c r="Y192">
        <v>0</v>
      </c>
      <c r="Z192">
        <v>0</v>
      </c>
      <c r="AA192" t="s">
        <v>2333</v>
      </c>
      <c r="AB192">
        <v>0</v>
      </c>
      <c r="AC192">
        <v>0</v>
      </c>
      <c r="AD192">
        <v>0</v>
      </c>
      <c r="AE192">
        <v>0</v>
      </c>
      <c r="AF192">
        <v>0</v>
      </c>
      <c r="AG192">
        <v>0</v>
      </c>
      <c r="AH192">
        <v>1</v>
      </c>
      <c r="AI192">
        <v>0</v>
      </c>
      <c r="AJ192">
        <v>8</v>
      </c>
      <c r="AK192">
        <v>0</v>
      </c>
      <c r="AL192">
        <v>0</v>
      </c>
      <c r="AM192">
        <v>0</v>
      </c>
      <c r="AN192">
        <v>0</v>
      </c>
      <c r="AO192">
        <v>0</v>
      </c>
      <c r="AP192">
        <v>0</v>
      </c>
      <c r="AQ192">
        <v>0</v>
      </c>
      <c r="AR192">
        <v>0</v>
      </c>
      <c r="AS192">
        <v>0</v>
      </c>
      <c r="AT192">
        <v>0</v>
      </c>
      <c r="AU192">
        <v>0</v>
      </c>
      <c r="AV192">
        <v>0</v>
      </c>
      <c r="AW192">
        <v>0</v>
      </c>
      <c r="AX192">
        <v>0</v>
      </c>
      <c r="AY192">
        <v>0</v>
      </c>
      <c r="AZ192">
        <v>0</v>
      </c>
      <c r="BA192">
        <v>0</v>
      </c>
      <c r="BB192">
        <v>9</v>
      </c>
      <c r="BC192">
        <v>0</v>
      </c>
      <c r="BD192">
        <v>0</v>
      </c>
      <c r="BE192">
        <v>0</v>
      </c>
      <c r="BF192">
        <v>0</v>
      </c>
      <c r="BG192">
        <v>0</v>
      </c>
      <c r="BH192">
        <v>0</v>
      </c>
      <c r="BI192">
        <v>0</v>
      </c>
      <c r="BJ192">
        <v>0</v>
      </c>
      <c r="BK192">
        <v>0</v>
      </c>
      <c r="BL192">
        <v>0</v>
      </c>
      <c r="BM192">
        <v>0</v>
      </c>
      <c r="BN192">
        <v>0</v>
      </c>
      <c r="BO192">
        <v>0</v>
      </c>
      <c r="BP192">
        <v>9</v>
      </c>
      <c r="BQ192">
        <v>0</v>
      </c>
      <c r="BR192">
        <v>0</v>
      </c>
      <c r="BS192">
        <v>0</v>
      </c>
      <c r="BT192">
        <v>0</v>
      </c>
      <c r="BU192">
        <v>0</v>
      </c>
      <c r="BV192">
        <v>0</v>
      </c>
      <c r="BW192">
        <v>0</v>
      </c>
      <c r="BX192">
        <v>0</v>
      </c>
      <c r="BY192">
        <v>0</v>
      </c>
      <c r="BZ192">
        <v>0</v>
      </c>
      <c r="CA192">
        <v>0</v>
      </c>
      <c r="CB192">
        <v>0</v>
      </c>
      <c r="CC192">
        <v>0</v>
      </c>
      <c r="CD192">
        <v>0</v>
      </c>
      <c r="CE192">
        <v>0</v>
      </c>
      <c r="CF192">
        <v>0</v>
      </c>
      <c r="CG192">
        <v>0</v>
      </c>
      <c r="CH192">
        <v>8</v>
      </c>
      <c r="CI192">
        <v>0</v>
      </c>
      <c r="CJ192">
        <v>0</v>
      </c>
      <c r="CK192">
        <v>0</v>
      </c>
      <c r="CL192">
        <v>0</v>
      </c>
      <c r="CM192">
        <v>0</v>
      </c>
    </row>
    <row r="193" spans="1:91" x14ac:dyDescent="0.15">
      <c r="A193" t="s">
        <v>1957</v>
      </c>
      <c r="B193">
        <v>950</v>
      </c>
      <c r="C193">
        <v>22</v>
      </c>
      <c r="D193">
        <v>1500</v>
      </c>
      <c r="E193" s="409">
        <v>11.9</v>
      </c>
      <c r="F193" s="409">
        <v>0.3</v>
      </c>
      <c r="G193" s="409">
        <v>21</v>
      </c>
      <c r="H193" s="409">
        <v>0.3</v>
      </c>
      <c r="I193" s="409">
        <v>6.9036678746290962E-3</v>
      </c>
      <c r="J193" s="409">
        <v>0.5</v>
      </c>
      <c r="K193">
        <v>0</v>
      </c>
      <c r="L193">
        <v>19</v>
      </c>
      <c r="M193">
        <v>0</v>
      </c>
      <c r="N193">
        <v>0</v>
      </c>
      <c r="O193">
        <v>0</v>
      </c>
      <c r="P193">
        <v>0</v>
      </c>
      <c r="Q193">
        <v>0</v>
      </c>
      <c r="R193">
        <v>0</v>
      </c>
      <c r="S193">
        <v>2</v>
      </c>
      <c r="T193">
        <v>32</v>
      </c>
      <c r="U193">
        <v>18</v>
      </c>
      <c r="V193">
        <v>0</v>
      </c>
      <c r="W193">
        <v>0</v>
      </c>
      <c r="X193">
        <v>0</v>
      </c>
      <c r="Y193">
        <v>0</v>
      </c>
      <c r="Z193">
        <v>0</v>
      </c>
      <c r="AA193" t="s">
        <v>2333</v>
      </c>
      <c r="AB193">
        <v>0</v>
      </c>
      <c r="AC193">
        <v>3</v>
      </c>
      <c r="AD193">
        <v>0</v>
      </c>
      <c r="AE193">
        <v>0</v>
      </c>
      <c r="AF193">
        <v>0</v>
      </c>
      <c r="AG193">
        <v>0</v>
      </c>
      <c r="AH193">
        <v>0</v>
      </c>
      <c r="AI193">
        <v>0</v>
      </c>
      <c r="AJ193">
        <v>0</v>
      </c>
      <c r="AK193">
        <v>13</v>
      </c>
      <c r="AL193">
        <v>0</v>
      </c>
      <c r="AM193">
        <v>0</v>
      </c>
      <c r="AN193">
        <v>0</v>
      </c>
      <c r="AO193">
        <v>0</v>
      </c>
      <c r="AP193">
        <v>0</v>
      </c>
      <c r="AQ193">
        <v>0</v>
      </c>
      <c r="AR193">
        <v>0</v>
      </c>
      <c r="AS193">
        <v>0</v>
      </c>
      <c r="AT193">
        <v>0</v>
      </c>
      <c r="AU193">
        <v>0</v>
      </c>
      <c r="AV193">
        <v>0</v>
      </c>
      <c r="AW193">
        <v>0</v>
      </c>
      <c r="AX193">
        <v>0</v>
      </c>
      <c r="AY193">
        <v>0</v>
      </c>
      <c r="AZ193">
        <v>0</v>
      </c>
      <c r="BA193">
        <v>2</v>
      </c>
      <c r="BB193">
        <v>12</v>
      </c>
      <c r="BC193">
        <v>0</v>
      </c>
      <c r="BD193">
        <v>0</v>
      </c>
      <c r="BE193">
        <v>0</v>
      </c>
      <c r="BF193">
        <v>0</v>
      </c>
      <c r="BG193">
        <v>0</v>
      </c>
      <c r="BH193">
        <v>0</v>
      </c>
      <c r="BI193">
        <v>3</v>
      </c>
      <c r="BJ193">
        <v>0</v>
      </c>
      <c r="BK193">
        <v>0</v>
      </c>
      <c r="BL193">
        <v>0</v>
      </c>
      <c r="BM193">
        <v>0</v>
      </c>
      <c r="BN193">
        <v>0</v>
      </c>
      <c r="BO193">
        <v>0</v>
      </c>
      <c r="BP193">
        <v>1</v>
      </c>
      <c r="BQ193">
        <v>2</v>
      </c>
      <c r="BR193">
        <v>1</v>
      </c>
      <c r="BS193">
        <v>0</v>
      </c>
      <c r="BT193">
        <v>0</v>
      </c>
      <c r="BU193">
        <v>0</v>
      </c>
      <c r="BV193">
        <v>0</v>
      </c>
      <c r="BW193">
        <v>0</v>
      </c>
      <c r="BX193">
        <v>0</v>
      </c>
      <c r="BY193">
        <v>1</v>
      </c>
      <c r="BZ193">
        <v>0</v>
      </c>
      <c r="CA193">
        <v>0</v>
      </c>
      <c r="CB193">
        <v>0</v>
      </c>
      <c r="CC193">
        <v>0</v>
      </c>
      <c r="CD193">
        <v>0</v>
      </c>
      <c r="CE193">
        <v>0</v>
      </c>
      <c r="CF193">
        <v>0</v>
      </c>
      <c r="CG193">
        <v>4</v>
      </c>
      <c r="CH193">
        <v>5</v>
      </c>
      <c r="CI193">
        <v>0</v>
      </c>
      <c r="CJ193">
        <v>0</v>
      </c>
      <c r="CK193">
        <v>0</v>
      </c>
      <c r="CL193">
        <v>0</v>
      </c>
      <c r="CM193">
        <v>0</v>
      </c>
    </row>
    <row r="194" spans="1:91" x14ac:dyDescent="0.15">
      <c r="A194" t="s">
        <v>2342</v>
      </c>
      <c r="B194">
        <v>10800</v>
      </c>
      <c r="C194">
        <v>371</v>
      </c>
      <c r="D194">
        <v>2500</v>
      </c>
      <c r="E194" s="409">
        <v>144.30000000000001</v>
      </c>
      <c r="F194" s="409">
        <v>4.8</v>
      </c>
      <c r="G194" s="409">
        <v>37.200000000000003</v>
      </c>
      <c r="H194" s="409">
        <v>3.6</v>
      </c>
      <c r="I194" s="409">
        <v>0.1</v>
      </c>
      <c r="J194" s="409">
        <v>0.9</v>
      </c>
      <c r="K194">
        <v>0</v>
      </c>
      <c r="L194">
        <v>0</v>
      </c>
      <c r="M194">
        <v>0</v>
      </c>
      <c r="N194">
        <v>0</v>
      </c>
      <c r="O194">
        <v>0</v>
      </c>
      <c r="P194">
        <v>0</v>
      </c>
      <c r="Q194">
        <v>0</v>
      </c>
      <c r="R194">
        <v>6</v>
      </c>
      <c r="S194">
        <v>15</v>
      </c>
      <c r="T194">
        <v>12</v>
      </c>
      <c r="U194">
        <v>8</v>
      </c>
      <c r="V194">
        <v>25</v>
      </c>
      <c r="W194">
        <v>0</v>
      </c>
      <c r="X194">
        <v>0</v>
      </c>
      <c r="Y194">
        <v>0</v>
      </c>
      <c r="Z194">
        <v>0</v>
      </c>
      <c r="AA194" t="s">
        <v>2333</v>
      </c>
      <c r="AB194">
        <v>0</v>
      </c>
      <c r="AC194">
        <v>0</v>
      </c>
      <c r="AD194">
        <v>0</v>
      </c>
      <c r="AE194">
        <v>0</v>
      </c>
      <c r="AF194">
        <v>0</v>
      </c>
      <c r="AG194">
        <v>0</v>
      </c>
      <c r="AH194">
        <v>0</v>
      </c>
      <c r="AI194">
        <v>1</v>
      </c>
      <c r="AJ194">
        <v>1</v>
      </c>
      <c r="AK194">
        <v>0</v>
      </c>
      <c r="AL194">
        <v>0</v>
      </c>
      <c r="AM194">
        <v>1</v>
      </c>
      <c r="AN194">
        <v>0</v>
      </c>
      <c r="AO194">
        <v>0</v>
      </c>
      <c r="AP194">
        <v>0</v>
      </c>
      <c r="AQ194">
        <v>0</v>
      </c>
      <c r="AR194">
        <v>0</v>
      </c>
      <c r="AS194">
        <v>0</v>
      </c>
      <c r="AT194">
        <v>0</v>
      </c>
      <c r="AU194">
        <v>0</v>
      </c>
      <c r="AV194">
        <v>0</v>
      </c>
      <c r="AW194">
        <v>0</v>
      </c>
      <c r="AX194">
        <v>0</v>
      </c>
      <c r="AY194">
        <v>0</v>
      </c>
      <c r="AZ194">
        <v>0</v>
      </c>
      <c r="BA194">
        <v>1</v>
      </c>
      <c r="BB194">
        <v>2</v>
      </c>
      <c r="BC194">
        <v>0</v>
      </c>
      <c r="BD194">
        <v>0</v>
      </c>
      <c r="BE194">
        <v>0</v>
      </c>
      <c r="BF194">
        <v>0</v>
      </c>
      <c r="BG194">
        <v>0</v>
      </c>
      <c r="BH194">
        <v>0</v>
      </c>
      <c r="BI194">
        <v>0</v>
      </c>
      <c r="BJ194">
        <v>0</v>
      </c>
      <c r="BK194">
        <v>0</v>
      </c>
      <c r="BL194">
        <v>0</v>
      </c>
      <c r="BM194">
        <v>0</v>
      </c>
      <c r="BN194">
        <v>0</v>
      </c>
      <c r="BO194">
        <v>0</v>
      </c>
      <c r="BP194">
        <v>0</v>
      </c>
      <c r="BQ194">
        <v>0</v>
      </c>
      <c r="BR194">
        <v>0</v>
      </c>
      <c r="BS194">
        <v>2</v>
      </c>
      <c r="BT194">
        <v>0</v>
      </c>
      <c r="BU194">
        <v>0</v>
      </c>
      <c r="BV194">
        <v>0</v>
      </c>
      <c r="BW194">
        <v>0</v>
      </c>
      <c r="BX194">
        <v>0</v>
      </c>
      <c r="BY194">
        <v>0</v>
      </c>
      <c r="BZ194">
        <v>0</v>
      </c>
      <c r="CA194">
        <v>0</v>
      </c>
      <c r="CB194">
        <v>0</v>
      </c>
      <c r="CC194">
        <v>0</v>
      </c>
      <c r="CD194">
        <v>0</v>
      </c>
      <c r="CE194">
        <v>0</v>
      </c>
      <c r="CF194">
        <v>1</v>
      </c>
      <c r="CG194">
        <v>0</v>
      </c>
      <c r="CH194">
        <v>2</v>
      </c>
      <c r="CI194">
        <v>1</v>
      </c>
      <c r="CJ194">
        <v>0</v>
      </c>
      <c r="CK194">
        <v>0</v>
      </c>
      <c r="CL194">
        <v>0</v>
      </c>
      <c r="CM194">
        <v>0</v>
      </c>
    </row>
    <row r="195" spans="1:91" x14ac:dyDescent="0.15">
      <c r="A195" t="s">
        <v>2195</v>
      </c>
      <c r="B195">
        <v>11000</v>
      </c>
      <c r="C195">
        <v>500</v>
      </c>
      <c r="D195">
        <v>1100</v>
      </c>
      <c r="E195" s="409">
        <v>53.6</v>
      </c>
      <c r="F195" s="409">
        <v>1.1000000000000001</v>
      </c>
      <c r="G195" s="409">
        <v>29.3</v>
      </c>
      <c r="H195" s="409">
        <v>1.1000000000000001</v>
      </c>
      <c r="I195" s="409">
        <v>2.3246383120460515E-2</v>
      </c>
      <c r="J195" s="409">
        <v>0.6</v>
      </c>
      <c r="K195">
        <v>0</v>
      </c>
      <c r="L195">
        <v>1</v>
      </c>
      <c r="M195">
        <v>0</v>
      </c>
      <c r="N195">
        <v>0</v>
      </c>
      <c r="O195">
        <v>0</v>
      </c>
      <c r="P195">
        <v>0</v>
      </c>
      <c r="Q195">
        <v>0</v>
      </c>
      <c r="R195">
        <v>3</v>
      </c>
      <c r="S195">
        <v>14</v>
      </c>
      <c r="T195">
        <v>25</v>
      </c>
      <c r="U195">
        <v>4</v>
      </c>
      <c r="V195">
        <v>6</v>
      </c>
      <c r="W195">
        <v>0</v>
      </c>
      <c r="X195">
        <v>0</v>
      </c>
      <c r="Y195">
        <v>0</v>
      </c>
      <c r="Z195">
        <v>2</v>
      </c>
      <c r="AA195" t="s">
        <v>2333</v>
      </c>
      <c r="AB195">
        <v>0</v>
      </c>
      <c r="AC195">
        <v>0</v>
      </c>
      <c r="AD195">
        <v>0</v>
      </c>
      <c r="AE195">
        <v>0</v>
      </c>
      <c r="AF195">
        <v>0</v>
      </c>
      <c r="AG195">
        <v>0</v>
      </c>
      <c r="AH195">
        <v>0</v>
      </c>
      <c r="AI195">
        <v>0</v>
      </c>
      <c r="AJ195">
        <v>0</v>
      </c>
      <c r="AK195">
        <v>1</v>
      </c>
      <c r="AL195">
        <v>0</v>
      </c>
      <c r="AM195">
        <v>1</v>
      </c>
      <c r="AN195">
        <v>0</v>
      </c>
      <c r="AO195">
        <v>0</v>
      </c>
      <c r="AP195">
        <v>0</v>
      </c>
      <c r="AQ195">
        <v>0</v>
      </c>
      <c r="AR195">
        <v>0</v>
      </c>
      <c r="AS195">
        <v>0</v>
      </c>
      <c r="AT195">
        <v>0</v>
      </c>
      <c r="AU195">
        <v>0</v>
      </c>
      <c r="AV195">
        <v>0</v>
      </c>
      <c r="AW195">
        <v>0</v>
      </c>
      <c r="AX195">
        <v>0</v>
      </c>
      <c r="AY195">
        <v>0</v>
      </c>
      <c r="AZ195">
        <v>0</v>
      </c>
      <c r="BA195">
        <v>2</v>
      </c>
      <c r="BB195">
        <v>2</v>
      </c>
      <c r="BC195">
        <v>0</v>
      </c>
      <c r="BD195">
        <v>0</v>
      </c>
      <c r="BE195">
        <v>0</v>
      </c>
      <c r="BF195">
        <v>0</v>
      </c>
      <c r="BG195">
        <v>0</v>
      </c>
      <c r="BH195">
        <v>0</v>
      </c>
      <c r="BI195">
        <v>0</v>
      </c>
      <c r="BJ195">
        <v>0</v>
      </c>
      <c r="BK195">
        <v>0</v>
      </c>
      <c r="BL195">
        <v>0</v>
      </c>
      <c r="BM195">
        <v>0</v>
      </c>
      <c r="BN195">
        <v>0</v>
      </c>
      <c r="BO195">
        <v>1</v>
      </c>
      <c r="BP195">
        <v>4</v>
      </c>
      <c r="BQ195">
        <v>0</v>
      </c>
      <c r="BR195">
        <v>0</v>
      </c>
      <c r="BS195">
        <v>0</v>
      </c>
      <c r="BT195">
        <v>0</v>
      </c>
      <c r="BU195">
        <v>0</v>
      </c>
      <c r="BV195">
        <v>0</v>
      </c>
      <c r="BW195">
        <v>0</v>
      </c>
      <c r="BX195">
        <v>0</v>
      </c>
      <c r="BY195">
        <v>0</v>
      </c>
      <c r="BZ195">
        <v>0</v>
      </c>
      <c r="CA195">
        <v>0</v>
      </c>
      <c r="CB195">
        <v>0</v>
      </c>
      <c r="CC195">
        <v>0</v>
      </c>
      <c r="CD195">
        <v>0</v>
      </c>
      <c r="CE195">
        <v>0</v>
      </c>
      <c r="CF195">
        <v>0</v>
      </c>
      <c r="CG195">
        <v>0</v>
      </c>
      <c r="CH195">
        <v>2</v>
      </c>
      <c r="CI195">
        <v>0</v>
      </c>
      <c r="CJ195">
        <v>0</v>
      </c>
      <c r="CK195">
        <v>0</v>
      </c>
      <c r="CL195">
        <v>0</v>
      </c>
      <c r="CM195">
        <v>0</v>
      </c>
    </row>
    <row r="196" spans="1:91" x14ac:dyDescent="0.15">
      <c r="A196" t="s">
        <v>2338</v>
      </c>
      <c r="B196">
        <v>1652.7</v>
      </c>
      <c r="C196">
        <v>33.700000000000003</v>
      </c>
      <c r="D196">
        <v>1216.8</v>
      </c>
      <c r="E196" s="409">
        <v>30.2</v>
      </c>
      <c r="F196" s="409">
        <v>0.7</v>
      </c>
      <c r="G196" s="409">
        <v>29.4</v>
      </c>
      <c r="H196" s="409">
        <v>0.6</v>
      </c>
      <c r="I196" s="409">
        <v>1.3706748328907418E-2</v>
      </c>
      <c r="J196" s="409">
        <v>0.6</v>
      </c>
      <c r="K196">
        <v>0</v>
      </c>
      <c r="L196">
        <v>0</v>
      </c>
      <c r="M196">
        <v>0</v>
      </c>
      <c r="N196">
        <v>0</v>
      </c>
      <c r="O196">
        <v>0</v>
      </c>
      <c r="P196">
        <v>0</v>
      </c>
      <c r="Q196">
        <v>0</v>
      </c>
      <c r="R196">
        <v>2</v>
      </c>
      <c r="S196">
        <v>5</v>
      </c>
      <c r="T196">
        <v>35</v>
      </c>
      <c r="U196">
        <v>8</v>
      </c>
      <c r="V196">
        <v>1</v>
      </c>
      <c r="W196">
        <v>0</v>
      </c>
      <c r="X196">
        <v>0</v>
      </c>
      <c r="Y196">
        <v>0</v>
      </c>
      <c r="Z196">
        <v>0</v>
      </c>
      <c r="AA196" t="s">
        <v>2333</v>
      </c>
      <c r="AB196">
        <v>0</v>
      </c>
      <c r="AC196">
        <v>0</v>
      </c>
      <c r="AD196">
        <v>0</v>
      </c>
      <c r="AE196">
        <v>0</v>
      </c>
      <c r="AF196">
        <v>0</v>
      </c>
      <c r="AG196">
        <v>0</v>
      </c>
      <c r="AH196">
        <v>0</v>
      </c>
      <c r="AI196">
        <v>2</v>
      </c>
      <c r="AJ196">
        <v>4</v>
      </c>
      <c r="AK196">
        <v>2</v>
      </c>
      <c r="AL196">
        <v>0</v>
      </c>
      <c r="AM196">
        <v>0</v>
      </c>
      <c r="AN196">
        <v>0</v>
      </c>
      <c r="AO196">
        <v>0</v>
      </c>
      <c r="AP196">
        <v>0</v>
      </c>
      <c r="AQ196">
        <v>0</v>
      </c>
      <c r="AR196">
        <v>0</v>
      </c>
      <c r="AS196">
        <v>0</v>
      </c>
      <c r="AT196">
        <v>0</v>
      </c>
      <c r="AU196">
        <v>0</v>
      </c>
      <c r="AV196">
        <v>0</v>
      </c>
      <c r="AW196">
        <v>0</v>
      </c>
      <c r="AX196">
        <v>0</v>
      </c>
      <c r="AY196">
        <v>0</v>
      </c>
      <c r="AZ196">
        <v>0</v>
      </c>
      <c r="BA196">
        <v>0</v>
      </c>
      <c r="BB196">
        <v>3</v>
      </c>
      <c r="BC196">
        <v>0</v>
      </c>
      <c r="BD196">
        <v>0</v>
      </c>
      <c r="BE196">
        <v>0</v>
      </c>
      <c r="BF196">
        <v>0</v>
      </c>
      <c r="BG196">
        <v>0</v>
      </c>
      <c r="BH196">
        <v>0</v>
      </c>
      <c r="BI196">
        <v>0</v>
      </c>
      <c r="BJ196">
        <v>0</v>
      </c>
      <c r="BK196">
        <v>0</v>
      </c>
      <c r="BL196">
        <v>0</v>
      </c>
      <c r="BM196">
        <v>0</v>
      </c>
      <c r="BN196">
        <v>0</v>
      </c>
      <c r="BO196">
        <v>0</v>
      </c>
      <c r="BP196">
        <v>0</v>
      </c>
      <c r="BQ196">
        <v>4</v>
      </c>
      <c r="BR196">
        <v>0</v>
      </c>
      <c r="BS196">
        <v>1</v>
      </c>
      <c r="BT196">
        <v>0</v>
      </c>
      <c r="BU196">
        <v>0</v>
      </c>
      <c r="BV196">
        <v>0</v>
      </c>
      <c r="BW196">
        <v>0</v>
      </c>
      <c r="BX196">
        <v>0</v>
      </c>
      <c r="BY196">
        <v>0</v>
      </c>
      <c r="BZ196">
        <v>0</v>
      </c>
      <c r="CA196">
        <v>0</v>
      </c>
      <c r="CB196">
        <v>0</v>
      </c>
      <c r="CC196">
        <v>0</v>
      </c>
      <c r="CD196">
        <v>0</v>
      </c>
      <c r="CE196">
        <v>0</v>
      </c>
      <c r="CF196">
        <v>0</v>
      </c>
      <c r="CG196">
        <v>1</v>
      </c>
      <c r="CH196">
        <v>1</v>
      </c>
      <c r="CI196">
        <v>0</v>
      </c>
      <c r="CJ196">
        <v>0</v>
      </c>
      <c r="CK196">
        <v>0</v>
      </c>
      <c r="CL196">
        <v>0</v>
      </c>
      <c r="CM196">
        <v>0</v>
      </c>
    </row>
    <row r="197" spans="1:91" x14ac:dyDescent="0.15">
      <c r="A197" t="s">
        <v>2518</v>
      </c>
      <c r="B197">
        <v>261</v>
      </c>
      <c r="C197">
        <v>7.15</v>
      </c>
      <c r="D197">
        <v>245</v>
      </c>
      <c r="K197">
        <v>0</v>
      </c>
      <c r="L197">
        <v>0</v>
      </c>
      <c r="M197">
        <v>0</v>
      </c>
      <c r="N197">
        <v>0</v>
      </c>
      <c r="O197">
        <v>0</v>
      </c>
      <c r="P197">
        <v>0</v>
      </c>
      <c r="Q197">
        <v>1</v>
      </c>
      <c r="R197">
        <v>1</v>
      </c>
      <c r="S197">
        <v>2</v>
      </c>
      <c r="T197">
        <v>13</v>
      </c>
      <c r="U197">
        <v>10</v>
      </c>
      <c r="V197">
        <v>3</v>
      </c>
      <c r="W197">
        <v>0</v>
      </c>
      <c r="X197">
        <v>0</v>
      </c>
      <c r="Y197">
        <v>0</v>
      </c>
      <c r="Z197">
        <v>1</v>
      </c>
      <c r="AA197" t="s">
        <v>2333</v>
      </c>
    </row>
    <row r="198" spans="1:91" x14ac:dyDescent="0.15">
      <c r="A198" t="s">
        <v>1860</v>
      </c>
      <c r="B198">
        <v>5000</v>
      </c>
      <c r="C198">
        <v>200</v>
      </c>
      <c r="D198">
        <v>1300</v>
      </c>
      <c r="E198" s="409">
        <v>86.6</v>
      </c>
      <c r="F198" s="409">
        <v>2.5</v>
      </c>
      <c r="G198" s="409">
        <v>37.4</v>
      </c>
      <c r="H198" s="409">
        <v>1.6</v>
      </c>
      <c r="I198" s="409">
        <v>4.6337106154681597E-2</v>
      </c>
      <c r="J198" s="409">
        <v>0.7</v>
      </c>
      <c r="K198">
        <v>0</v>
      </c>
      <c r="L198">
        <v>0</v>
      </c>
      <c r="M198">
        <v>0</v>
      </c>
      <c r="N198">
        <v>0</v>
      </c>
      <c r="O198">
        <v>0</v>
      </c>
      <c r="P198">
        <v>0</v>
      </c>
      <c r="Q198">
        <v>0</v>
      </c>
      <c r="R198">
        <v>2</v>
      </c>
      <c r="S198">
        <v>4</v>
      </c>
      <c r="T198">
        <v>12</v>
      </c>
      <c r="U198">
        <v>11</v>
      </c>
      <c r="V198">
        <v>14</v>
      </c>
      <c r="W198">
        <v>0</v>
      </c>
      <c r="X198">
        <v>0</v>
      </c>
      <c r="Y198">
        <v>0</v>
      </c>
      <c r="Z198">
        <v>0</v>
      </c>
      <c r="AA198" t="s">
        <v>2333</v>
      </c>
      <c r="AB198">
        <v>0</v>
      </c>
      <c r="AC198">
        <v>0</v>
      </c>
      <c r="AD198">
        <v>0</v>
      </c>
      <c r="AE198">
        <v>0</v>
      </c>
      <c r="AF198">
        <v>0</v>
      </c>
      <c r="AG198">
        <v>0</v>
      </c>
      <c r="AH198">
        <v>0</v>
      </c>
      <c r="AI198">
        <v>2</v>
      </c>
      <c r="AJ198">
        <v>0</v>
      </c>
      <c r="AK198">
        <v>0</v>
      </c>
      <c r="AL198">
        <v>0</v>
      </c>
      <c r="AM198">
        <v>5</v>
      </c>
      <c r="AN198">
        <v>0</v>
      </c>
      <c r="AO198">
        <v>0</v>
      </c>
      <c r="AP198">
        <v>0</v>
      </c>
      <c r="AQ198">
        <v>0</v>
      </c>
      <c r="AR198">
        <v>0</v>
      </c>
      <c r="AS198">
        <v>0</v>
      </c>
      <c r="AT198">
        <v>0</v>
      </c>
      <c r="AU198">
        <v>0</v>
      </c>
      <c r="AV198">
        <v>0</v>
      </c>
      <c r="AW198">
        <v>0</v>
      </c>
      <c r="AX198">
        <v>0</v>
      </c>
      <c r="AY198">
        <v>0</v>
      </c>
      <c r="AZ198">
        <v>0</v>
      </c>
      <c r="BA198">
        <v>0</v>
      </c>
      <c r="BB198">
        <v>3</v>
      </c>
      <c r="BC198">
        <v>0</v>
      </c>
      <c r="BD198">
        <v>0</v>
      </c>
      <c r="BE198">
        <v>0</v>
      </c>
      <c r="BF198">
        <v>0</v>
      </c>
      <c r="BG198">
        <v>0</v>
      </c>
      <c r="BH198">
        <v>0</v>
      </c>
      <c r="BI198">
        <v>0</v>
      </c>
      <c r="BJ198">
        <v>0</v>
      </c>
      <c r="BK198">
        <v>0</v>
      </c>
      <c r="BL198">
        <v>0</v>
      </c>
      <c r="BM198">
        <v>0</v>
      </c>
      <c r="BN198">
        <v>0</v>
      </c>
      <c r="BO198">
        <v>0</v>
      </c>
      <c r="BP198">
        <v>0</v>
      </c>
      <c r="BQ198">
        <v>0</v>
      </c>
      <c r="BR198">
        <v>0</v>
      </c>
      <c r="BS198">
        <v>2</v>
      </c>
      <c r="BT198">
        <v>0</v>
      </c>
      <c r="BU198">
        <v>0</v>
      </c>
      <c r="BV198">
        <v>0</v>
      </c>
      <c r="BW198">
        <v>0</v>
      </c>
      <c r="BX198">
        <v>0</v>
      </c>
      <c r="BY198">
        <v>0</v>
      </c>
      <c r="BZ198">
        <v>0</v>
      </c>
      <c r="CA198">
        <v>0</v>
      </c>
      <c r="CB198">
        <v>0</v>
      </c>
      <c r="CC198">
        <v>0</v>
      </c>
      <c r="CD198">
        <v>0</v>
      </c>
      <c r="CE198">
        <v>0</v>
      </c>
      <c r="CF198">
        <v>0</v>
      </c>
      <c r="CG198">
        <v>0</v>
      </c>
      <c r="CH198">
        <v>1</v>
      </c>
      <c r="CI198">
        <v>0</v>
      </c>
      <c r="CJ198">
        <v>0</v>
      </c>
      <c r="CK198">
        <v>0</v>
      </c>
      <c r="CL198">
        <v>0</v>
      </c>
      <c r="CM198">
        <v>0</v>
      </c>
    </row>
    <row r="199" spans="1:91" x14ac:dyDescent="0.15">
      <c r="A199" t="s">
        <v>1829</v>
      </c>
      <c r="B199">
        <v>2198</v>
      </c>
      <c r="C199">
        <v>54.9</v>
      </c>
      <c r="D199">
        <v>2510</v>
      </c>
      <c r="E199" s="409">
        <v>38.6</v>
      </c>
      <c r="F199" s="409">
        <v>1</v>
      </c>
      <c r="G199" s="409">
        <v>44.6</v>
      </c>
      <c r="H199" s="409">
        <v>0.5</v>
      </c>
      <c r="I199" s="409">
        <v>1.3060011162145304E-2</v>
      </c>
      <c r="J199" s="409">
        <v>0.6</v>
      </c>
      <c r="K199">
        <v>0</v>
      </c>
      <c r="L199">
        <v>3</v>
      </c>
      <c r="M199">
        <v>0</v>
      </c>
      <c r="N199">
        <v>16</v>
      </c>
      <c r="O199">
        <v>3</v>
      </c>
      <c r="P199">
        <v>0</v>
      </c>
      <c r="Q199">
        <v>0</v>
      </c>
      <c r="R199">
        <v>0</v>
      </c>
      <c r="S199">
        <v>2</v>
      </c>
      <c r="T199">
        <v>22</v>
      </c>
      <c r="U199">
        <v>9</v>
      </c>
      <c r="V199">
        <v>2</v>
      </c>
      <c r="W199">
        <v>0</v>
      </c>
      <c r="X199">
        <v>0</v>
      </c>
      <c r="Y199">
        <v>0</v>
      </c>
      <c r="Z199">
        <v>0</v>
      </c>
      <c r="AA199" t="s">
        <v>2333</v>
      </c>
      <c r="AB199">
        <v>0</v>
      </c>
      <c r="AC199">
        <v>1</v>
      </c>
      <c r="AD199">
        <v>0</v>
      </c>
      <c r="AE199">
        <v>1</v>
      </c>
      <c r="AF199">
        <v>0</v>
      </c>
      <c r="AG199">
        <v>0</v>
      </c>
      <c r="AH199">
        <v>0</v>
      </c>
      <c r="AI199">
        <v>0</v>
      </c>
      <c r="AJ199">
        <v>2</v>
      </c>
      <c r="AK199">
        <v>5</v>
      </c>
      <c r="AL199">
        <v>0</v>
      </c>
      <c r="AM199">
        <v>0</v>
      </c>
      <c r="AN199">
        <v>0</v>
      </c>
      <c r="AO199">
        <v>0</v>
      </c>
      <c r="AP199">
        <v>0</v>
      </c>
      <c r="AQ199">
        <v>0</v>
      </c>
      <c r="AR199">
        <v>0</v>
      </c>
      <c r="AS199">
        <v>0</v>
      </c>
      <c r="AT199">
        <v>0</v>
      </c>
      <c r="AU199">
        <v>0</v>
      </c>
      <c r="AV199">
        <v>1</v>
      </c>
      <c r="AW199">
        <v>0</v>
      </c>
      <c r="AX199">
        <v>2</v>
      </c>
      <c r="AY199">
        <v>0</v>
      </c>
      <c r="AZ199">
        <v>0</v>
      </c>
      <c r="BA199">
        <v>0</v>
      </c>
      <c r="BB199">
        <v>3</v>
      </c>
      <c r="BC199">
        <v>0</v>
      </c>
      <c r="BD199">
        <v>0</v>
      </c>
      <c r="BE199">
        <v>0</v>
      </c>
      <c r="BF199">
        <v>0</v>
      </c>
      <c r="BG199">
        <v>0</v>
      </c>
      <c r="BH199">
        <v>0</v>
      </c>
      <c r="BI199">
        <v>0</v>
      </c>
      <c r="BJ199">
        <v>0</v>
      </c>
      <c r="BK199">
        <v>2</v>
      </c>
      <c r="BL199">
        <v>1</v>
      </c>
      <c r="BM199">
        <v>0</v>
      </c>
      <c r="BN199">
        <v>0</v>
      </c>
      <c r="BO199">
        <v>0</v>
      </c>
      <c r="BP199">
        <v>0</v>
      </c>
      <c r="BQ199">
        <v>5</v>
      </c>
      <c r="BR199">
        <v>0</v>
      </c>
      <c r="BS199">
        <v>1</v>
      </c>
      <c r="BT199">
        <v>0</v>
      </c>
      <c r="BU199">
        <v>0</v>
      </c>
      <c r="BV199">
        <v>0</v>
      </c>
      <c r="BW199">
        <v>0</v>
      </c>
      <c r="BX199">
        <v>0</v>
      </c>
      <c r="BY199">
        <v>0</v>
      </c>
      <c r="BZ199">
        <v>0</v>
      </c>
      <c r="CA199">
        <v>0</v>
      </c>
      <c r="CB199">
        <v>0</v>
      </c>
      <c r="CC199">
        <v>0</v>
      </c>
      <c r="CD199">
        <v>0</v>
      </c>
      <c r="CE199">
        <v>0</v>
      </c>
      <c r="CF199">
        <v>0</v>
      </c>
      <c r="CG199">
        <v>0</v>
      </c>
      <c r="CH199">
        <v>0</v>
      </c>
      <c r="CI199">
        <v>0</v>
      </c>
      <c r="CJ199">
        <v>0</v>
      </c>
      <c r="CK199">
        <v>0</v>
      </c>
      <c r="CL199">
        <v>0</v>
      </c>
      <c r="CM199">
        <v>0</v>
      </c>
    </row>
    <row r="200" spans="1:91" x14ac:dyDescent="0.15">
      <c r="A200" t="s">
        <v>1803</v>
      </c>
      <c r="B200">
        <v>800</v>
      </c>
      <c r="C200">
        <v>18</v>
      </c>
      <c r="D200">
        <v>1000</v>
      </c>
      <c r="E200" s="409">
        <v>13.6</v>
      </c>
      <c r="F200" s="409">
        <v>0.3</v>
      </c>
      <c r="G200" s="409">
        <v>18.8</v>
      </c>
      <c r="H200" s="409">
        <v>0.3</v>
      </c>
      <c r="I200" s="409">
        <v>7.5998270996515153E-3</v>
      </c>
      <c r="J200" s="409">
        <v>0.4</v>
      </c>
      <c r="K200">
        <v>0</v>
      </c>
      <c r="L200">
        <v>1</v>
      </c>
      <c r="M200">
        <v>0</v>
      </c>
      <c r="N200">
        <v>0</v>
      </c>
      <c r="O200">
        <v>1</v>
      </c>
      <c r="P200">
        <v>0</v>
      </c>
      <c r="Q200">
        <v>0</v>
      </c>
      <c r="R200">
        <v>1</v>
      </c>
      <c r="S200">
        <v>6</v>
      </c>
      <c r="T200">
        <v>33</v>
      </c>
      <c r="U200">
        <v>22</v>
      </c>
      <c r="V200">
        <v>0</v>
      </c>
      <c r="W200">
        <v>0</v>
      </c>
      <c r="X200">
        <v>0</v>
      </c>
      <c r="Y200">
        <v>0</v>
      </c>
      <c r="Z200">
        <v>0</v>
      </c>
      <c r="AA200" t="s">
        <v>2333</v>
      </c>
      <c r="AB200">
        <v>0</v>
      </c>
      <c r="AC200">
        <v>0</v>
      </c>
      <c r="AD200">
        <v>0</v>
      </c>
      <c r="AE200">
        <v>0</v>
      </c>
      <c r="AF200">
        <v>0</v>
      </c>
      <c r="AG200">
        <v>0</v>
      </c>
      <c r="AH200">
        <v>0</v>
      </c>
      <c r="AI200">
        <v>0</v>
      </c>
      <c r="AJ200">
        <v>3</v>
      </c>
      <c r="AK200">
        <v>0</v>
      </c>
      <c r="AL200">
        <v>0</v>
      </c>
      <c r="AM200">
        <v>0</v>
      </c>
      <c r="AN200">
        <v>0</v>
      </c>
      <c r="AO200">
        <v>0</v>
      </c>
      <c r="AP200">
        <v>0</v>
      </c>
      <c r="AQ200">
        <v>0</v>
      </c>
      <c r="AR200">
        <v>0</v>
      </c>
      <c r="AS200">
        <v>0</v>
      </c>
      <c r="AT200">
        <v>0</v>
      </c>
      <c r="AU200">
        <v>0</v>
      </c>
      <c r="AV200">
        <v>0</v>
      </c>
      <c r="AW200">
        <v>0</v>
      </c>
      <c r="AX200">
        <v>0</v>
      </c>
      <c r="AY200">
        <v>0</v>
      </c>
      <c r="AZ200">
        <v>0</v>
      </c>
      <c r="BA200">
        <v>0</v>
      </c>
      <c r="BB200">
        <v>6</v>
      </c>
      <c r="BC200">
        <v>0</v>
      </c>
      <c r="BD200">
        <v>0</v>
      </c>
      <c r="BE200">
        <v>0</v>
      </c>
      <c r="BF200">
        <v>0</v>
      </c>
      <c r="BG200">
        <v>0</v>
      </c>
      <c r="BH200">
        <v>0</v>
      </c>
      <c r="BI200">
        <v>0</v>
      </c>
      <c r="BJ200">
        <v>0</v>
      </c>
      <c r="BK200">
        <v>0</v>
      </c>
      <c r="BL200">
        <v>0</v>
      </c>
      <c r="BM200">
        <v>0</v>
      </c>
      <c r="BN200">
        <v>0</v>
      </c>
      <c r="BO200">
        <v>0</v>
      </c>
      <c r="BP200">
        <v>0</v>
      </c>
      <c r="BQ200">
        <v>1</v>
      </c>
      <c r="BR200">
        <v>0</v>
      </c>
      <c r="BS200">
        <v>0</v>
      </c>
      <c r="BT200">
        <v>0</v>
      </c>
      <c r="BU200">
        <v>0</v>
      </c>
      <c r="BV200">
        <v>0</v>
      </c>
      <c r="BW200">
        <v>0</v>
      </c>
      <c r="BX200">
        <v>0</v>
      </c>
      <c r="BY200">
        <v>0</v>
      </c>
      <c r="BZ200">
        <v>0</v>
      </c>
      <c r="CA200">
        <v>0</v>
      </c>
      <c r="CB200">
        <v>0</v>
      </c>
      <c r="CC200">
        <v>0</v>
      </c>
      <c r="CD200">
        <v>0</v>
      </c>
      <c r="CE200">
        <v>0</v>
      </c>
      <c r="CF200">
        <v>0</v>
      </c>
      <c r="CG200">
        <v>0</v>
      </c>
      <c r="CH200">
        <v>0</v>
      </c>
      <c r="CI200">
        <v>0</v>
      </c>
      <c r="CJ200">
        <v>0</v>
      </c>
      <c r="CK200">
        <v>0</v>
      </c>
      <c r="CL200">
        <v>0</v>
      </c>
      <c r="CM200">
        <v>0</v>
      </c>
    </row>
    <row r="201" spans="1:91" x14ac:dyDescent="0.15">
      <c r="A201" t="s">
        <v>1834</v>
      </c>
      <c r="B201">
        <v>2300</v>
      </c>
      <c r="C201">
        <v>65</v>
      </c>
      <c r="D201">
        <v>840</v>
      </c>
      <c r="E201" s="409">
        <v>39</v>
      </c>
      <c r="F201" s="409">
        <v>1</v>
      </c>
      <c r="G201" s="409">
        <v>17.5</v>
      </c>
      <c r="H201" s="409">
        <v>0.9</v>
      </c>
      <c r="I201" s="409">
        <v>2.3203114258651333E-2</v>
      </c>
      <c r="J201" s="409">
        <v>0.4</v>
      </c>
      <c r="K201">
        <v>0</v>
      </c>
      <c r="L201">
        <v>0</v>
      </c>
      <c r="M201">
        <v>0</v>
      </c>
      <c r="N201">
        <v>0</v>
      </c>
      <c r="O201">
        <v>0</v>
      </c>
      <c r="P201">
        <v>0</v>
      </c>
      <c r="Q201">
        <v>0</v>
      </c>
      <c r="R201">
        <v>3</v>
      </c>
      <c r="S201">
        <v>10</v>
      </c>
      <c r="T201">
        <v>8</v>
      </c>
      <c r="U201">
        <v>16</v>
      </c>
      <c r="V201">
        <v>19</v>
      </c>
      <c r="W201">
        <v>0</v>
      </c>
      <c r="X201">
        <v>0</v>
      </c>
      <c r="Y201">
        <v>0</v>
      </c>
      <c r="Z201">
        <v>8</v>
      </c>
      <c r="AA201" t="s">
        <v>2333</v>
      </c>
      <c r="AB201">
        <v>0</v>
      </c>
      <c r="AC201">
        <v>0</v>
      </c>
      <c r="AD201">
        <v>0</v>
      </c>
      <c r="AE201">
        <v>0</v>
      </c>
      <c r="AF201">
        <v>0</v>
      </c>
      <c r="AG201">
        <v>0</v>
      </c>
      <c r="AH201">
        <v>0</v>
      </c>
      <c r="AI201">
        <v>1</v>
      </c>
      <c r="AJ201">
        <v>2</v>
      </c>
      <c r="AK201">
        <v>0</v>
      </c>
      <c r="AL201">
        <v>1</v>
      </c>
      <c r="AM201">
        <v>1</v>
      </c>
      <c r="AN201">
        <v>0</v>
      </c>
      <c r="AO201">
        <v>0</v>
      </c>
      <c r="AP201">
        <v>0</v>
      </c>
      <c r="AQ201">
        <v>0</v>
      </c>
      <c r="AR201">
        <v>0</v>
      </c>
      <c r="AS201">
        <v>0</v>
      </c>
      <c r="AT201">
        <v>0</v>
      </c>
      <c r="AU201">
        <v>0</v>
      </c>
      <c r="AV201">
        <v>0</v>
      </c>
      <c r="AW201">
        <v>0</v>
      </c>
      <c r="AX201">
        <v>0</v>
      </c>
      <c r="AY201">
        <v>1</v>
      </c>
      <c r="AZ201">
        <v>0</v>
      </c>
      <c r="BA201">
        <v>0</v>
      </c>
      <c r="BB201">
        <v>4</v>
      </c>
      <c r="BC201">
        <v>0</v>
      </c>
      <c r="BD201">
        <v>0</v>
      </c>
      <c r="BE201">
        <v>0</v>
      </c>
      <c r="BF201">
        <v>0</v>
      </c>
      <c r="BG201">
        <v>0</v>
      </c>
      <c r="BH201">
        <v>0</v>
      </c>
      <c r="BI201">
        <v>0</v>
      </c>
      <c r="BJ201">
        <v>0</v>
      </c>
      <c r="BK201">
        <v>0</v>
      </c>
      <c r="BL201">
        <v>0</v>
      </c>
      <c r="BM201">
        <v>0</v>
      </c>
      <c r="BN201">
        <v>0</v>
      </c>
      <c r="BO201">
        <v>0</v>
      </c>
      <c r="BP201">
        <v>1</v>
      </c>
      <c r="BQ201">
        <v>0</v>
      </c>
      <c r="BR201">
        <v>0</v>
      </c>
      <c r="BS201">
        <v>3</v>
      </c>
      <c r="BT201">
        <v>0</v>
      </c>
      <c r="BU201">
        <v>0</v>
      </c>
      <c r="BV201">
        <v>0</v>
      </c>
      <c r="BW201">
        <v>3</v>
      </c>
      <c r="BX201">
        <v>0</v>
      </c>
      <c r="BY201">
        <v>0</v>
      </c>
      <c r="BZ201">
        <v>0</v>
      </c>
      <c r="CA201">
        <v>0</v>
      </c>
      <c r="CB201">
        <v>0</v>
      </c>
      <c r="CC201">
        <v>0</v>
      </c>
      <c r="CD201">
        <v>0</v>
      </c>
      <c r="CE201">
        <v>0</v>
      </c>
      <c r="CF201">
        <v>0</v>
      </c>
      <c r="CG201">
        <v>0</v>
      </c>
      <c r="CH201">
        <v>7</v>
      </c>
      <c r="CI201">
        <v>0</v>
      </c>
      <c r="CJ201">
        <v>0</v>
      </c>
      <c r="CK201">
        <v>0</v>
      </c>
      <c r="CL201">
        <v>0</v>
      </c>
      <c r="CM201">
        <v>0</v>
      </c>
    </row>
    <row r="202" spans="1:91" x14ac:dyDescent="0.15">
      <c r="A202" t="s">
        <v>2014</v>
      </c>
      <c r="B202">
        <v>25</v>
      </c>
      <c r="D202">
        <v>616.9</v>
      </c>
      <c r="E202" s="409">
        <v>0.8</v>
      </c>
      <c r="F202" s="409">
        <v>7.8586486486486497E-3</v>
      </c>
      <c r="G202" s="409">
        <v>13.3</v>
      </c>
      <c r="H202" s="409">
        <v>1.8388441339140232E-2</v>
      </c>
      <c r="I202" s="409">
        <v>1.8906434702999205E-4</v>
      </c>
      <c r="J202" s="409">
        <v>0.3</v>
      </c>
      <c r="K202">
        <v>0</v>
      </c>
      <c r="L202">
        <v>7</v>
      </c>
      <c r="M202">
        <v>0</v>
      </c>
      <c r="N202">
        <v>1</v>
      </c>
      <c r="O202">
        <v>70</v>
      </c>
      <c r="P202">
        <v>0</v>
      </c>
      <c r="Q202">
        <v>0</v>
      </c>
      <c r="R202">
        <v>0</v>
      </c>
      <c r="S202">
        <v>0</v>
      </c>
      <c r="T202">
        <v>0</v>
      </c>
      <c r="U202">
        <v>2</v>
      </c>
      <c r="V202">
        <v>0</v>
      </c>
      <c r="W202">
        <v>0</v>
      </c>
      <c r="X202">
        <v>0</v>
      </c>
      <c r="Y202">
        <v>0</v>
      </c>
      <c r="Z202">
        <v>0</v>
      </c>
      <c r="AA202" t="s">
        <v>2333</v>
      </c>
      <c r="AB202">
        <v>0</v>
      </c>
      <c r="AC202">
        <v>3</v>
      </c>
      <c r="AD202">
        <v>0</v>
      </c>
      <c r="AE202">
        <v>1</v>
      </c>
      <c r="AF202">
        <v>17</v>
      </c>
      <c r="AG202">
        <v>0</v>
      </c>
      <c r="AH202">
        <v>0</v>
      </c>
      <c r="AI202">
        <v>0</v>
      </c>
      <c r="AJ202">
        <v>0</v>
      </c>
      <c r="AK202">
        <v>0</v>
      </c>
      <c r="AL202">
        <v>0</v>
      </c>
      <c r="AM202">
        <v>0</v>
      </c>
      <c r="AN202">
        <v>0</v>
      </c>
      <c r="AO202">
        <v>0</v>
      </c>
      <c r="AP202">
        <v>0</v>
      </c>
      <c r="AQ202">
        <v>0</v>
      </c>
      <c r="AR202">
        <v>0</v>
      </c>
      <c r="AS202">
        <v>10</v>
      </c>
      <c r="AT202">
        <v>0</v>
      </c>
      <c r="AU202">
        <v>3</v>
      </c>
      <c r="AV202">
        <v>4</v>
      </c>
      <c r="AW202">
        <v>0</v>
      </c>
      <c r="AX202">
        <v>0</v>
      </c>
      <c r="AY202">
        <v>0</v>
      </c>
      <c r="AZ202">
        <v>0</v>
      </c>
      <c r="BA202">
        <v>0</v>
      </c>
      <c r="BB202">
        <v>0</v>
      </c>
      <c r="BC202">
        <v>0</v>
      </c>
      <c r="BD202">
        <v>0</v>
      </c>
      <c r="BE202">
        <v>0</v>
      </c>
      <c r="BF202">
        <v>0</v>
      </c>
      <c r="BG202">
        <v>0</v>
      </c>
      <c r="BH202">
        <v>0</v>
      </c>
      <c r="BI202">
        <v>2</v>
      </c>
      <c r="BJ202">
        <v>0</v>
      </c>
      <c r="BK202">
        <v>1</v>
      </c>
      <c r="BL202">
        <v>11</v>
      </c>
      <c r="BM202">
        <v>0</v>
      </c>
      <c r="BN202">
        <v>0</v>
      </c>
      <c r="BO202">
        <v>0</v>
      </c>
      <c r="BP202">
        <v>0</v>
      </c>
      <c r="BQ202">
        <v>0</v>
      </c>
      <c r="BR202">
        <v>0</v>
      </c>
      <c r="BS202">
        <v>0</v>
      </c>
      <c r="BT202">
        <v>0</v>
      </c>
      <c r="BU202">
        <v>0</v>
      </c>
      <c r="BV202">
        <v>0</v>
      </c>
      <c r="BW202">
        <v>0</v>
      </c>
      <c r="BX202">
        <v>0</v>
      </c>
      <c r="BY202">
        <v>6</v>
      </c>
      <c r="BZ202">
        <v>0</v>
      </c>
      <c r="CA202">
        <v>3</v>
      </c>
      <c r="CB202">
        <v>3</v>
      </c>
      <c r="CC202">
        <v>0</v>
      </c>
      <c r="CD202">
        <v>0</v>
      </c>
      <c r="CE202">
        <v>0</v>
      </c>
      <c r="CF202">
        <v>0</v>
      </c>
      <c r="CG202">
        <v>0</v>
      </c>
      <c r="CH202">
        <v>0</v>
      </c>
      <c r="CI202">
        <v>0</v>
      </c>
      <c r="CJ202">
        <v>0</v>
      </c>
      <c r="CK202">
        <v>0</v>
      </c>
      <c r="CL202">
        <v>0</v>
      </c>
      <c r="CM202">
        <v>0</v>
      </c>
    </row>
    <row r="203" spans="1:91" x14ac:dyDescent="0.15">
      <c r="A203" t="s">
        <v>2394</v>
      </c>
      <c r="B203">
        <v>23</v>
      </c>
      <c r="D203">
        <v>1000</v>
      </c>
      <c r="E203" s="409">
        <v>0.5</v>
      </c>
      <c r="F203" s="409">
        <v>0</v>
      </c>
      <c r="G203" s="409">
        <v>17.8</v>
      </c>
      <c r="H203" s="409">
        <v>1.2509669428709834E-2</v>
      </c>
      <c r="I203" s="409">
        <v>0</v>
      </c>
      <c r="J203" s="409">
        <v>0.4</v>
      </c>
      <c r="K203">
        <v>0</v>
      </c>
      <c r="L203">
        <v>25</v>
      </c>
      <c r="M203">
        <v>0</v>
      </c>
      <c r="N203">
        <v>1</v>
      </c>
      <c r="O203">
        <v>43</v>
      </c>
      <c r="P203">
        <v>0</v>
      </c>
      <c r="Q203">
        <v>0</v>
      </c>
      <c r="R203">
        <v>0</v>
      </c>
      <c r="S203">
        <v>0</v>
      </c>
      <c r="T203">
        <v>0</v>
      </c>
      <c r="U203">
        <v>0</v>
      </c>
      <c r="V203">
        <v>0</v>
      </c>
      <c r="W203">
        <v>0</v>
      </c>
      <c r="X203">
        <v>0</v>
      </c>
      <c r="Y203">
        <v>0</v>
      </c>
      <c r="Z203">
        <v>0</v>
      </c>
      <c r="AA203" t="s">
        <v>2333</v>
      </c>
      <c r="AB203">
        <v>0</v>
      </c>
      <c r="AC203">
        <v>1</v>
      </c>
      <c r="AD203">
        <v>0</v>
      </c>
      <c r="AE203">
        <v>0</v>
      </c>
      <c r="AF203">
        <v>4</v>
      </c>
      <c r="AG203">
        <v>0</v>
      </c>
      <c r="AH203">
        <v>0</v>
      </c>
      <c r="AI203">
        <v>0</v>
      </c>
      <c r="AJ203">
        <v>0</v>
      </c>
      <c r="AK203">
        <v>0</v>
      </c>
      <c r="AL203">
        <v>0</v>
      </c>
      <c r="AM203">
        <v>0</v>
      </c>
      <c r="AN203">
        <v>0</v>
      </c>
      <c r="AO203">
        <v>0</v>
      </c>
      <c r="AP203">
        <v>0</v>
      </c>
      <c r="AQ203">
        <v>0</v>
      </c>
      <c r="AR203">
        <v>0</v>
      </c>
      <c r="AS203">
        <v>1</v>
      </c>
      <c r="AT203">
        <v>0</v>
      </c>
      <c r="AU203">
        <v>0</v>
      </c>
      <c r="AV203">
        <v>2</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0</v>
      </c>
      <c r="BW203">
        <v>0</v>
      </c>
      <c r="BX203">
        <v>0</v>
      </c>
      <c r="BY203">
        <v>0</v>
      </c>
      <c r="BZ203">
        <v>0</v>
      </c>
      <c r="CA203">
        <v>0</v>
      </c>
      <c r="CB203">
        <v>0</v>
      </c>
      <c r="CC203">
        <v>0</v>
      </c>
      <c r="CD203">
        <v>0</v>
      </c>
      <c r="CE203">
        <v>0</v>
      </c>
      <c r="CF203">
        <v>0</v>
      </c>
      <c r="CG203">
        <v>0</v>
      </c>
      <c r="CH203">
        <v>0</v>
      </c>
      <c r="CI203">
        <v>0</v>
      </c>
      <c r="CJ203">
        <v>0</v>
      </c>
      <c r="CK203">
        <v>0</v>
      </c>
      <c r="CL203">
        <v>0</v>
      </c>
      <c r="CM203">
        <v>0</v>
      </c>
    </row>
    <row r="204" spans="1:91" x14ac:dyDescent="0.15">
      <c r="A204" t="s">
        <v>1825</v>
      </c>
      <c r="B204">
        <v>16.5</v>
      </c>
      <c r="D204">
        <v>780</v>
      </c>
      <c r="E204" s="409">
        <v>0.5</v>
      </c>
      <c r="F204" s="409">
        <v>0</v>
      </c>
      <c r="G204" s="409">
        <v>15.8</v>
      </c>
      <c r="H204" s="409">
        <v>1.2597254806738669E-2</v>
      </c>
      <c r="I204" s="409">
        <v>0</v>
      </c>
      <c r="J204" s="409">
        <v>0.4</v>
      </c>
      <c r="K204">
        <v>0</v>
      </c>
      <c r="L204">
        <v>13</v>
      </c>
      <c r="M204">
        <v>0</v>
      </c>
      <c r="N204">
        <v>0</v>
      </c>
      <c r="O204">
        <v>38</v>
      </c>
      <c r="P204">
        <v>0</v>
      </c>
      <c r="Q204">
        <v>1</v>
      </c>
      <c r="R204">
        <v>0</v>
      </c>
      <c r="S204">
        <v>0</v>
      </c>
      <c r="T204">
        <v>0</v>
      </c>
      <c r="U204">
        <v>0</v>
      </c>
      <c r="V204">
        <v>0</v>
      </c>
      <c r="W204">
        <v>0</v>
      </c>
      <c r="X204">
        <v>0</v>
      </c>
      <c r="Y204">
        <v>0</v>
      </c>
      <c r="Z204">
        <v>0</v>
      </c>
      <c r="AA204" t="s">
        <v>2333</v>
      </c>
      <c r="AB204">
        <v>0</v>
      </c>
      <c r="AC204">
        <v>1</v>
      </c>
      <c r="AD204">
        <v>0</v>
      </c>
      <c r="AE204">
        <v>0</v>
      </c>
      <c r="AF204">
        <v>2</v>
      </c>
      <c r="AG204">
        <v>0</v>
      </c>
      <c r="AH204">
        <v>0</v>
      </c>
      <c r="AI204">
        <v>0</v>
      </c>
      <c r="AJ204">
        <v>0</v>
      </c>
      <c r="AK204">
        <v>0</v>
      </c>
      <c r="AL204">
        <v>0</v>
      </c>
      <c r="AM204">
        <v>0</v>
      </c>
      <c r="AN204">
        <v>0</v>
      </c>
      <c r="AO204">
        <v>0</v>
      </c>
      <c r="AP204">
        <v>0</v>
      </c>
      <c r="AQ204">
        <v>0</v>
      </c>
      <c r="AR204">
        <v>0</v>
      </c>
      <c r="AS204">
        <v>2</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7</v>
      </c>
      <c r="BM204">
        <v>0</v>
      </c>
      <c r="BN204">
        <v>0</v>
      </c>
      <c r="BO204">
        <v>0</v>
      </c>
      <c r="BP204">
        <v>0</v>
      </c>
      <c r="BQ204">
        <v>0</v>
      </c>
      <c r="BR204">
        <v>0</v>
      </c>
      <c r="BS204">
        <v>0</v>
      </c>
      <c r="BT204">
        <v>0</v>
      </c>
      <c r="BU204">
        <v>0</v>
      </c>
      <c r="BV204">
        <v>0</v>
      </c>
      <c r="BW204">
        <v>0</v>
      </c>
      <c r="BX204">
        <v>0</v>
      </c>
      <c r="BY204">
        <v>5</v>
      </c>
      <c r="BZ204">
        <v>0</v>
      </c>
      <c r="CA204">
        <v>0</v>
      </c>
      <c r="CB204">
        <v>0</v>
      </c>
      <c r="CC204">
        <v>0</v>
      </c>
      <c r="CD204">
        <v>0</v>
      </c>
      <c r="CE204">
        <v>0</v>
      </c>
      <c r="CF204">
        <v>0</v>
      </c>
      <c r="CG204">
        <v>0</v>
      </c>
      <c r="CH204">
        <v>0</v>
      </c>
      <c r="CI204">
        <v>0</v>
      </c>
      <c r="CJ204">
        <v>0</v>
      </c>
      <c r="CK204">
        <v>0</v>
      </c>
      <c r="CL204">
        <v>0</v>
      </c>
      <c r="CM204">
        <v>0</v>
      </c>
    </row>
    <row r="205" spans="1:91" x14ac:dyDescent="0.15">
      <c r="A205" t="s">
        <v>2092</v>
      </c>
      <c r="B205">
        <v>837</v>
      </c>
      <c r="C205">
        <v>17.5</v>
      </c>
      <c r="D205">
        <v>1166</v>
      </c>
      <c r="E205" s="409">
        <v>18</v>
      </c>
      <c r="F205" s="409">
        <v>0.4</v>
      </c>
      <c r="G205" s="409">
        <v>27.2</v>
      </c>
      <c r="H205" s="409">
        <v>0.3</v>
      </c>
      <c r="I205" s="409">
        <v>6.7684758667970954E-3</v>
      </c>
      <c r="J205" s="409">
        <v>0.4</v>
      </c>
      <c r="K205">
        <v>0</v>
      </c>
      <c r="L205">
        <v>7</v>
      </c>
      <c r="M205">
        <v>0</v>
      </c>
      <c r="N205">
        <v>0</v>
      </c>
      <c r="O205">
        <v>0</v>
      </c>
      <c r="P205">
        <v>0</v>
      </c>
      <c r="Q205">
        <v>0</v>
      </c>
      <c r="R205">
        <v>0</v>
      </c>
      <c r="S205">
        <v>1</v>
      </c>
      <c r="T205">
        <v>25</v>
      </c>
      <c r="U205">
        <v>7</v>
      </c>
      <c r="V205">
        <v>2</v>
      </c>
      <c r="W205">
        <v>0</v>
      </c>
      <c r="X205">
        <v>0</v>
      </c>
      <c r="Y205">
        <v>0</v>
      </c>
      <c r="Z205">
        <v>0</v>
      </c>
      <c r="AA205" t="s">
        <v>2333</v>
      </c>
      <c r="AB205">
        <v>0</v>
      </c>
      <c r="AC205">
        <v>0</v>
      </c>
      <c r="AD205">
        <v>0</v>
      </c>
      <c r="AE205">
        <v>0</v>
      </c>
      <c r="AF205">
        <v>0</v>
      </c>
      <c r="AG205">
        <v>0</v>
      </c>
      <c r="AH205">
        <v>0</v>
      </c>
      <c r="AI205">
        <v>0</v>
      </c>
      <c r="AJ205">
        <v>0</v>
      </c>
      <c r="AK205">
        <v>5</v>
      </c>
      <c r="AL205">
        <v>0</v>
      </c>
      <c r="AM205">
        <v>0</v>
      </c>
      <c r="AN205">
        <v>0</v>
      </c>
      <c r="AO205">
        <v>0</v>
      </c>
      <c r="AP205">
        <v>0</v>
      </c>
      <c r="AQ205">
        <v>0</v>
      </c>
      <c r="AR205">
        <v>0</v>
      </c>
      <c r="AS205">
        <v>0</v>
      </c>
      <c r="AT205">
        <v>0</v>
      </c>
      <c r="AU205">
        <v>0</v>
      </c>
      <c r="AV205">
        <v>0</v>
      </c>
      <c r="AW205">
        <v>0</v>
      </c>
      <c r="AX205">
        <v>0</v>
      </c>
      <c r="AY205">
        <v>0</v>
      </c>
      <c r="AZ205">
        <v>0</v>
      </c>
      <c r="BA205">
        <v>4</v>
      </c>
      <c r="BB205">
        <v>7</v>
      </c>
      <c r="BC205">
        <v>0</v>
      </c>
      <c r="BD205">
        <v>0</v>
      </c>
      <c r="BE205">
        <v>0</v>
      </c>
      <c r="BF205">
        <v>0</v>
      </c>
      <c r="BG205">
        <v>0</v>
      </c>
      <c r="BH205">
        <v>0</v>
      </c>
      <c r="BI205">
        <v>3</v>
      </c>
      <c r="BJ205">
        <v>0</v>
      </c>
      <c r="BK205">
        <v>0</v>
      </c>
      <c r="BL205">
        <v>0</v>
      </c>
      <c r="BM205">
        <v>0</v>
      </c>
      <c r="BN205">
        <v>0</v>
      </c>
      <c r="BO205">
        <v>0</v>
      </c>
      <c r="BP205">
        <v>0</v>
      </c>
      <c r="BQ205">
        <v>6</v>
      </c>
      <c r="BR205">
        <v>0</v>
      </c>
      <c r="BS205">
        <v>0</v>
      </c>
      <c r="BT205">
        <v>0</v>
      </c>
      <c r="BU205">
        <v>0</v>
      </c>
      <c r="BV205">
        <v>0</v>
      </c>
      <c r="BW205">
        <v>0</v>
      </c>
      <c r="BX205">
        <v>0</v>
      </c>
      <c r="BY205">
        <v>4</v>
      </c>
      <c r="BZ205">
        <v>0</v>
      </c>
      <c r="CA205">
        <v>1</v>
      </c>
      <c r="CB205">
        <v>0</v>
      </c>
      <c r="CC205">
        <v>0</v>
      </c>
      <c r="CD205">
        <v>0</v>
      </c>
      <c r="CE205">
        <v>0</v>
      </c>
      <c r="CF205">
        <v>0</v>
      </c>
      <c r="CG205">
        <v>2</v>
      </c>
      <c r="CH205">
        <v>7</v>
      </c>
      <c r="CI205">
        <v>0</v>
      </c>
      <c r="CJ205">
        <v>0</v>
      </c>
      <c r="CK205">
        <v>0</v>
      </c>
      <c r="CL205">
        <v>0</v>
      </c>
      <c r="CM205">
        <v>0</v>
      </c>
    </row>
    <row r="206" spans="1:91" x14ac:dyDescent="0.15">
      <c r="A206" t="s">
        <v>1943</v>
      </c>
      <c r="B206">
        <v>4000</v>
      </c>
      <c r="C206">
        <v>100</v>
      </c>
      <c r="D206">
        <v>2000</v>
      </c>
      <c r="E206" s="409">
        <v>20.2</v>
      </c>
      <c r="F206" s="409">
        <v>0.5</v>
      </c>
      <c r="G206" s="409">
        <v>16.2</v>
      </c>
      <c r="H206" s="409">
        <v>0.7</v>
      </c>
      <c r="I206" s="409">
        <v>1.7231167316068365E-2</v>
      </c>
      <c r="J206" s="409">
        <v>0.6</v>
      </c>
      <c r="K206">
        <v>0</v>
      </c>
      <c r="L206">
        <v>2</v>
      </c>
      <c r="M206">
        <v>0</v>
      </c>
      <c r="N206">
        <v>0</v>
      </c>
      <c r="O206">
        <v>4</v>
      </c>
      <c r="P206">
        <v>0</v>
      </c>
      <c r="Q206">
        <v>0</v>
      </c>
      <c r="R206">
        <v>0</v>
      </c>
      <c r="S206">
        <v>10</v>
      </c>
      <c r="T206">
        <v>92</v>
      </c>
      <c r="U206">
        <v>12</v>
      </c>
      <c r="V206">
        <v>4</v>
      </c>
      <c r="W206">
        <v>0</v>
      </c>
      <c r="X206">
        <v>0</v>
      </c>
      <c r="Y206">
        <v>0</v>
      </c>
      <c r="Z206">
        <v>0</v>
      </c>
      <c r="AA206" t="s">
        <v>2333</v>
      </c>
      <c r="AB206">
        <v>0</v>
      </c>
      <c r="AC206">
        <v>0</v>
      </c>
      <c r="AD206">
        <v>0</v>
      </c>
      <c r="AE206">
        <v>0</v>
      </c>
      <c r="AF206">
        <v>0</v>
      </c>
      <c r="AG206">
        <v>0</v>
      </c>
      <c r="AH206">
        <v>0</v>
      </c>
      <c r="AI206">
        <v>0</v>
      </c>
      <c r="AJ206">
        <v>3</v>
      </c>
      <c r="AK206">
        <v>4</v>
      </c>
      <c r="AL206">
        <v>0</v>
      </c>
      <c r="AM206">
        <v>4</v>
      </c>
      <c r="AN206">
        <v>0</v>
      </c>
      <c r="AO206">
        <v>0</v>
      </c>
      <c r="AP206">
        <v>0</v>
      </c>
      <c r="AQ206">
        <v>0</v>
      </c>
      <c r="AR206">
        <v>0</v>
      </c>
      <c r="AS206">
        <v>0</v>
      </c>
      <c r="AT206">
        <v>0</v>
      </c>
      <c r="AU206">
        <v>0</v>
      </c>
      <c r="AV206">
        <v>0</v>
      </c>
      <c r="AW206">
        <v>0</v>
      </c>
      <c r="AX206">
        <v>0</v>
      </c>
      <c r="AY206">
        <v>0</v>
      </c>
      <c r="AZ206">
        <v>1</v>
      </c>
      <c r="BA206">
        <v>5</v>
      </c>
      <c r="BB206">
        <v>7</v>
      </c>
      <c r="BC206">
        <v>0</v>
      </c>
      <c r="BD206">
        <v>0</v>
      </c>
      <c r="BE206">
        <v>0</v>
      </c>
      <c r="BF206">
        <v>0</v>
      </c>
      <c r="BG206">
        <v>0</v>
      </c>
      <c r="BH206">
        <v>0</v>
      </c>
      <c r="BI206">
        <v>0</v>
      </c>
      <c r="BJ206">
        <v>0</v>
      </c>
      <c r="BK206">
        <v>0</v>
      </c>
      <c r="BL206">
        <v>0</v>
      </c>
      <c r="BM206">
        <v>0</v>
      </c>
      <c r="BN206">
        <v>0</v>
      </c>
      <c r="BO206">
        <v>0</v>
      </c>
      <c r="BP206">
        <v>8</v>
      </c>
      <c r="BQ206">
        <v>3</v>
      </c>
      <c r="BR206">
        <v>0</v>
      </c>
      <c r="BS206">
        <v>0</v>
      </c>
      <c r="BT206">
        <v>0</v>
      </c>
      <c r="BU206">
        <v>0</v>
      </c>
      <c r="BV206">
        <v>0</v>
      </c>
      <c r="BW206">
        <v>0</v>
      </c>
      <c r="BX206">
        <v>0</v>
      </c>
      <c r="BY206">
        <v>0</v>
      </c>
      <c r="BZ206">
        <v>0</v>
      </c>
      <c r="CA206">
        <v>0</v>
      </c>
      <c r="CB206">
        <v>0</v>
      </c>
      <c r="CC206">
        <v>0</v>
      </c>
      <c r="CD206">
        <v>0</v>
      </c>
      <c r="CE206">
        <v>0</v>
      </c>
      <c r="CF206">
        <v>1</v>
      </c>
      <c r="CG206">
        <v>3</v>
      </c>
      <c r="CH206">
        <v>7</v>
      </c>
      <c r="CI206">
        <v>0</v>
      </c>
      <c r="CJ206">
        <v>0</v>
      </c>
      <c r="CK206">
        <v>0</v>
      </c>
      <c r="CL206">
        <v>0</v>
      </c>
      <c r="CM206">
        <v>0</v>
      </c>
    </row>
    <row r="207" spans="1:91" x14ac:dyDescent="0.15">
      <c r="A207" t="s">
        <v>1816</v>
      </c>
      <c r="B207">
        <v>7384.4</v>
      </c>
      <c r="C207">
        <v>325</v>
      </c>
      <c r="D207">
        <v>2753.1</v>
      </c>
      <c r="E207" s="409">
        <v>60.3</v>
      </c>
      <c r="F207" s="409">
        <v>2.1</v>
      </c>
      <c r="G207" s="409">
        <v>37.200000000000003</v>
      </c>
      <c r="H207" s="409">
        <v>1.2</v>
      </c>
      <c r="I207" s="409">
        <v>4.0918852693723723E-2</v>
      </c>
      <c r="J207" s="409">
        <v>0.7</v>
      </c>
      <c r="K207">
        <v>0</v>
      </c>
      <c r="L207">
        <v>0</v>
      </c>
      <c r="M207">
        <v>0</v>
      </c>
      <c r="N207">
        <v>0</v>
      </c>
      <c r="O207">
        <v>0</v>
      </c>
      <c r="P207">
        <v>0</v>
      </c>
      <c r="Q207">
        <v>1</v>
      </c>
      <c r="R207">
        <v>1</v>
      </c>
      <c r="S207">
        <v>7</v>
      </c>
      <c r="T207">
        <v>37</v>
      </c>
      <c r="U207">
        <v>37</v>
      </c>
      <c r="V207">
        <v>8</v>
      </c>
      <c r="W207">
        <v>0</v>
      </c>
      <c r="X207">
        <v>0</v>
      </c>
      <c r="Y207">
        <v>0</v>
      </c>
      <c r="Z207">
        <v>2</v>
      </c>
      <c r="AA207" t="s">
        <v>2333</v>
      </c>
      <c r="AB207">
        <v>0</v>
      </c>
      <c r="AC207">
        <v>0</v>
      </c>
      <c r="AD207">
        <v>0</v>
      </c>
      <c r="AE207">
        <v>0</v>
      </c>
      <c r="AF207">
        <v>0</v>
      </c>
      <c r="AG207">
        <v>0</v>
      </c>
      <c r="AH207">
        <v>1</v>
      </c>
      <c r="AI207">
        <v>1</v>
      </c>
      <c r="AJ207">
        <v>3</v>
      </c>
      <c r="AK207">
        <v>1</v>
      </c>
      <c r="AL207">
        <v>0</v>
      </c>
      <c r="AM207">
        <v>5</v>
      </c>
      <c r="AN207">
        <v>0</v>
      </c>
      <c r="AO207">
        <v>0</v>
      </c>
      <c r="AP207">
        <v>0</v>
      </c>
      <c r="AQ207">
        <v>1</v>
      </c>
      <c r="AR207">
        <v>0</v>
      </c>
      <c r="AS207">
        <v>0</v>
      </c>
      <c r="AT207">
        <v>0</v>
      </c>
      <c r="AU207">
        <v>0</v>
      </c>
      <c r="AV207">
        <v>0</v>
      </c>
      <c r="AW207">
        <v>0</v>
      </c>
      <c r="AX207">
        <v>0</v>
      </c>
      <c r="AY207">
        <v>0</v>
      </c>
      <c r="AZ207">
        <v>1</v>
      </c>
      <c r="BA207">
        <v>4</v>
      </c>
      <c r="BB207">
        <v>12</v>
      </c>
      <c r="BC207">
        <v>0</v>
      </c>
      <c r="BD207">
        <v>0</v>
      </c>
      <c r="BE207">
        <v>0</v>
      </c>
      <c r="BF207">
        <v>0</v>
      </c>
      <c r="BG207">
        <v>0</v>
      </c>
      <c r="BH207">
        <v>0</v>
      </c>
      <c r="BI207">
        <v>0</v>
      </c>
      <c r="BJ207">
        <v>0</v>
      </c>
      <c r="BK207">
        <v>0</v>
      </c>
      <c r="BL207">
        <v>0</v>
      </c>
      <c r="BM207">
        <v>0</v>
      </c>
      <c r="BN207">
        <v>0</v>
      </c>
      <c r="BO207">
        <v>0</v>
      </c>
      <c r="BP207">
        <v>0</v>
      </c>
      <c r="BQ207">
        <v>0</v>
      </c>
      <c r="BR207">
        <v>0</v>
      </c>
      <c r="BS207">
        <v>1</v>
      </c>
      <c r="BT207">
        <v>0</v>
      </c>
      <c r="BU207">
        <v>0</v>
      </c>
      <c r="BV207">
        <v>0</v>
      </c>
      <c r="BW207">
        <v>1</v>
      </c>
      <c r="BX207">
        <v>0</v>
      </c>
      <c r="BY207">
        <v>0</v>
      </c>
      <c r="BZ207">
        <v>0</v>
      </c>
      <c r="CA207">
        <v>0</v>
      </c>
      <c r="CB207">
        <v>0</v>
      </c>
      <c r="CC207">
        <v>0</v>
      </c>
      <c r="CD207">
        <v>0</v>
      </c>
      <c r="CE207">
        <v>0</v>
      </c>
      <c r="CF207">
        <v>1</v>
      </c>
      <c r="CG207">
        <v>3</v>
      </c>
      <c r="CH207">
        <v>8</v>
      </c>
      <c r="CI207">
        <v>0</v>
      </c>
      <c r="CJ207">
        <v>0</v>
      </c>
      <c r="CK207">
        <v>0</v>
      </c>
      <c r="CL207">
        <v>0</v>
      </c>
      <c r="CM207">
        <v>0</v>
      </c>
    </row>
    <row r="208" spans="1:91" x14ac:dyDescent="0.15">
      <c r="A208" t="s">
        <v>2519</v>
      </c>
      <c r="B208">
        <v>7</v>
      </c>
      <c r="D208">
        <v>250</v>
      </c>
      <c r="K208">
        <v>0</v>
      </c>
      <c r="L208">
        <v>8</v>
      </c>
      <c r="M208">
        <v>0</v>
      </c>
      <c r="N208">
        <v>0</v>
      </c>
      <c r="O208">
        <v>28</v>
      </c>
      <c r="P208">
        <v>0</v>
      </c>
      <c r="Q208">
        <v>5</v>
      </c>
      <c r="R208">
        <v>0</v>
      </c>
      <c r="S208">
        <v>0</v>
      </c>
      <c r="T208">
        <v>0</v>
      </c>
      <c r="U208">
        <v>0</v>
      </c>
      <c r="V208">
        <v>0</v>
      </c>
      <c r="W208">
        <v>2</v>
      </c>
      <c r="X208">
        <v>0</v>
      </c>
      <c r="Y208">
        <v>0</v>
      </c>
      <c r="Z208">
        <v>0</v>
      </c>
      <c r="AA208" t="s">
        <v>2333</v>
      </c>
    </row>
    <row r="209" spans="1:91" x14ac:dyDescent="0.15">
      <c r="A209" t="s">
        <v>2346</v>
      </c>
      <c r="B209">
        <v>9500</v>
      </c>
      <c r="C209">
        <v>345</v>
      </c>
      <c r="D209">
        <v>1900</v>
      </c>
      <c r="E209" s="409">
        <v>111.4</v>
      </c>
      <c r="F209" s="409">
        <v>4</v>
      </c>
      <c r="G209" s="409">
        <v>30.2</v>
      </c>
      <c r="H209" s="409">
        <v>2.2999999999999998</v>
      </c>
      <c r="I209" s="409">
        <v>0.1</v>
      </c>
      <c r="J209" s="409">
        <v>0.6</v>
      </c>
      <c r="K209">
        <v>0</v>
      </c>
      <c r="L209">
        <v>0</v>
      </c>
      <c r="M209">
        <v>0</v>
      </c>
      <c r="N209">
        <v>0</v>
      </c>
      <c r="O209">
        <v>0</v>
      </c>
      <c r="P209">
        <v>0</v>
      </c>
      <c r="Q209">
        <v>0</v>
      </c>
      <c r="R209">
        <v>1</v>
      </c>
      <c r="S209">
        <v>15</v>
      </c>
      <c r="T209">
        <v>22</v>
      </c>
      <c r="U209">
        <v>20</v>
      </c>
      <c r="V209">
        <v>16</v>
      </c>
      <c r="W209">
        <v>0</v>
      </c>
      <c r="X209">
        <v>0</v>
      </c>
      <c r="Y209">
        <v>0</v>
      </c>
      <c r="Z209">
        <v>0</v>
      </c>
      <c r="AA209" t="s">
        <v>2333</v>
      </c>
      <c r="AB209">
        <v>0</v>
      </c>
      <c r="AC209">
        <v>0</v>
      </c>
      <c r="AD209">
        <v>0</v>
      </c>
      <c r="AE209">
        <v>0</v>
      </c>
      <c r="AF209">
        <v>0</v>
      </c>
      <c r="AG209">
        <v>0</v>
      </c>
      <c r="AH209">
        <v>0</v>
      </c>
      <c r="AI209">
        <v>1</v>
      </c>
      <c r="AJ209">
        <v>2</v>
      </c>
      <c r="AK209">
        <v>0</v>
      </c>
      <c r="AL209">
        <v>1</v>
      </c>
      <c r="AM209">
        <v>6</v>
      </c>
      <c r="AN209">
        <v>0</v>
      </c>
      <c r="AO209">
        <v>0</v>
      </c>
      <c r="AP209">
        <v>0</v>
      </c>
      <c r="AQ209">
        <v>0</v>
      </c>
      <c r="AR209">
        <v>0</v>
      </c>
      <c r="AS209">
        <v>0</v>
      </c>
      <c r="AT209">
        <v>0</v>
      </c>
      <c r="AU209">
        <v>0</v>
      </c>
      <c r="AV209">
        <v>0</v>
      </c>
      <c r="AW209">
        <v>0</v>
      </c>
      <c r="AX209">
        <v>0</v>
      </c>
      <c r="AY209">
        <v>0</v>
      </c>
      <c r="AZ209">
        <v>0</v>
      </c>
      <c r="BA209">
        <v>0</v>
      </c>
      <c r="BB209">
        <v>5</v>
      </c>
      <c r="BC209">
        <v>0</v>
      </c>
      <c r="BD209">
        <v>0</v>
      </c>
      <c r="BE209">
        <v>0</v>
      </c>
      <c r="BF209">
        <v>0</v>
      </c>
      <c r="BG209">
        <v>0</v>
      </c>
      <c r="BH209">
        <v>0</v>
      </c>
      <c r="BI209">
        <v>0</v>
      </c>
      <c r="BJ209">
        <v>0</v>
      </c>
      <c r="BK209">
        <v>0</v>
      </c>
      <c r="BL209">
        <v>0</v>
      </c>
      <c r="BM209">
        <v>0</v>
      </c>
      <c r="BN209">
        <v>0</v>
      </c>
      <c r="BO209">
        <v>0</v>
      </c>
      <c r="BP209">
        <v>0</v>
      </c>
      <c r="BQ209">
        <v>2</v>
      </c>
      <c r="BR209">
        <v>0</v>
      </c>
      <c r="BS209">
        <v>4</v>
      </c>
      <c r="BT209">
        <v>0</v>
      </c>
      <c r="BU209">
        <v>0</v>
      </c>
      <c r="BV209">
        <v>0</v>
      </c>
      <c r="BW209">
        <v>0</v>
      </c>
      <c r="BX209">
        <v>0</v>
      </c>
      <c r="BY209">
        <v>0</v>
      </c>
      <c r="BZ209">
        <v>0</v>
      </c>
      <c r="CA209">
        <v>0</v>
      </c>
      <c r="CB209">
        <v>0</v>
      </c>
      <c r="CC209">
        <v>0</v>
      </c>
      <c r="CD209">
        <v>0</v>
      </c>
      <c r="CE209">
        <v>1</v>
      </c>
      <c r="CF209">
        <v>0</v>
      </c>
      <c r="CG209">
        <v>0</v>
      </c>
      <c r="CH209">
        <v>3</v>
      </c>
      <c r="CI209">
        <v>0</v>
      </c>
      <c r="CJ209">
        <v>0</v>
      </c>
      <c r="CK209">
        <v>0</v>
      </c>
      <c r="CL209">
        <v>0</v>
      </c>
      <c r="CM209">
        <v>0</v>
      </c>
    </row>
    <row r="210" spans="1:91" x14ac:dyDescent="0.15">
      <c r="A210" t="s">
        <v>1936</v>
      </c>
      <c r="B210">
        <v>2108</v>
      </c>
      <c r="C210">
        <v>61.9</v>
      </c>
      <c r="D210">
        <v>2312</v>
      </c>
      <c r="E210" s="409">
        <v>54.7</v>
      </c>
      <c r="F210" s="409">
        <v>1.4</v>
      </c>
      <c r="G210" s="409">
        <v>49.4</v>
      </c>
      <c r="H210" s="409">
        <v>0.6</v>
      </c>
      <c r="I210" s="409">
        <v>1.3844436676356351E-2</v>
      </c>
      <c r="J210" s="409">
        <v>0.5</v>
      </c>
      <c r="K210">
        <v>0</v>
      </c>
      <c r="L210">
        <v>0</v>
      </c>
      <c r="M210">
        <v>0</v>
      </c>
      <c r="N210">
        <v>3</v>
      </c>
      <c r="O210">
        <v>2</v>
      </c>
      <c r="P210">
        <v>0</v>
      </c>
      <c r="Q210">
        <v>0</v>
      </c>
      <c r="R210">
        <v>1</v>
      </c>
      <c r="S210">
        <v>11</v>
      </c>
      <c r="T210">
        <v>18</v>
      </c>
      <c r="U210">
        <v>14</v>
      </c>
      <c r="V210">
        <v>2</v>
      </c>
      <c r="W210">
        <v>0</v>
      </c>
      <c r="X210">
        <v>0</v>
      </c>
      <c r="Y210">
        <v>0</v>
      </c>
      <c r="Z210">
        <v>0</v>
      </c>
      <c r="AA210" t="s">
        <v>2333</v>
      </c>
      <c r="AB210">
        <v>0</v>
      </c>
      <c r="AC210">
        <v>0</v>
      </c>
      <c r="AD210">
        <v>0</v>
      </c>
      <c r="AE210">
        <v>0</v>
      </c>
      <c r="AF210">
        <v>0</v>
      </c>
      <c r="AG210">
        <v>0</v>
      </c>
      <c r="AH210">
        <v>0</v>
      </c>
      <c r="AI210">
        <v>0</v>
      </c>
      <c r="AJ210">
        <v>4</v>
      </c>
      <c r="AK210">
        <v>3</v>
      </c>
      <c r="AL210">
        <v>0</v>
      </c>
      <c r="AM210">
        <v>2</v>
      </c>
      <c r="AN210">
        <v>0</v>
      </c>
      <c r="AO210">
        <v>0</v>
      </c>
      <c r="AP210">
        <v>0</v>
      </c>
      <c r="AQ210">
        <v>0</v>
      </c>
      <c r="AR210">
        <v>0</v>
      </c>
      <c r="AS210">
        <v>0</v>
      </c>
      <c r="AT210">
        <v>0</v>
      </c>
      <c r="AU210">
        <v>0</v>
      </c>
      <c r="AV210">
        <v>0</v>
      </c>
      <c r="AW210">
        <v>0</v>
      </c>
      <c r="AX210">
        <v>0</v>
      </c>
      <c r="AY210">
        <v>0</v>
      </c>
      <c r="AZ210">
        <v>0</v>
      </c>
      <c r="BA210">
        <v>1</v>
      </c>
      <c r="BB210">
        <v>5</v>
      </c>
      <c r="BC210">
        <v>0</v>
      </c>
      <c r="BD210">
        <v>0</v>
      </c>
      <c r="BE210">
        <v>0</v>
      </c>
      <c r="BF210">
        <v>0</v>
      </c>
      <c r="BG210">
        <v>0</v>
      </c>
      <c r="BH210">
        <v>0</v>
      </c>
      <c r="BI210">
        <v>0</v>
      </c>
      <c r="BJ210">
        <v>0</v>
      </c>
      <c r="BK210">
        <v>0</v>
      </c>
      <c r="BL210">
        <v>0</v>
      </c>
      <c r="BM210">
        <v>0</v>
      </c>
      <c r="BN210">
        <v>0</v>
      </c>
      <c r="BO210">
        <v>1</v>
      </c>
      <c r="BP210">
        <v>4</v>
      </c>
      <c r="BQ210">
        <v>1</v>
      </c>
      <c r="BR210">
        <v>0</v>
      </c>
      <c r="BS210">
        <v>0</v>
      </c>
      <c r="BT210">
        <v>0</v>
      </c>
      <c r="BU210">
        <v>0</v>
      </c>
      <c r="BV210">
        <v>0</v>
      </c>
      <c r="BW210">
        <v>0</v>
      </c>
      <c r="BX210">
        <v>0</v>
      </c>
      <c r="BY210">
        <v>0</v>
      </c>
      <c r="BZ210">
        <v>0</v>
      </c>
      <c r="CA210">
        <v>0</v>
      </c>
      <c r="CB210">
        <v>0</v>
      </c>
      <c r="CC210">
        <v>0</v>
      </c>
      <c r="CD210">
        <v>0</v>
      </c>
      <c r="CE210">
        <v>0</v>
      </c>
      <c r="CF210">
        <v>0</v>
      </c>
      <c r="CG210">
        <v>1</v>
      </c>
      <c r="CH210">
        <v>5</v>
      </c>
      <c r="CI210">
        <v>0</v>
      </c>
      <c r="CJ210">
        <v>0</v>
      </c>
      <c r="CK210">
        <v>0</v>
      </c>
      <c r="CL210">
        <v>0</v>
      </c>
      <c r="CM210">
        <v>0</v>
      </c>
    </row>
    <row r="211" spans="1:91" x14ac:dyDescent="0.15">
      <c r="A211" t="s">
        <v>2037</v>
      </c>
      <c r="B211">
        <v>23000</v>
      </c>
      <c r="C211">
        <v>500</v>
      </c>
      <c r="D211">
        <v>21000</v>
      </c>
      <c r="E211" s="409">
        <v>8.3000000000000007</v>
      </c>
      <c r="F211" s="409">
        <v>0.2</v>
      </c>
      <c r="G211" s="409">
        <v>10.7</v>
      </c>
      <c r="H211" s="409">
        <v>0.5</v>
      </c>
      <c r="I211" s="409">
        <v>1.0306703972025225E-2</v>
      </c>
      <c r="J211" s="409">
        <v>0.6</v>
      </c>
      <c r="K211">
        <v>0</v>
      </c>
      <c r="L211">
        <v>285</v>
      </c>
      <c r="M211">
        <v>0</v>
      </c>
      <c r="N211">
        <v>0</v>
      </c>
      <c r="O211">
        <v>151</v>
      </c>
      <c r="P211">
        <v>0</v>
      </c>
      <c r="Q211">
        <v>33</v>
      </c>
      <c r="R211">
        <v>17</v>
      </c>
      <c r="S211">
        <v>267</v>
      </c>
      <c r="T211">
        <v>814</v>
      </c>
      <c r="U211">
        <v>67</v>
      </c>
      <c r="V211">
        <v>203</v>
      </c>
      <c r="W211">
        <v>76</v>
      </c>
      <c r="X211">
        <v>0</v>
      </c>
      <c r="Y211">
        <v>0</v>
      </c>
      <c r="Z211">
        <v>0</v>
      </c>
      <c r="AA211" t="s">
        <v>2333</v>
      </c>
      <c r="AB211">
        <v>0</v>
      </c>
      <c r="AC211">
        <v>27</v>
      </c>
      <c r="AD211">
        <v>0</v>
      </c>
      <c r="AE211">
        <v>0</v>
      </c>
      <c r="AF211">
        <v>4</v>
      </c>
      <c r="AG211">
        <v>0</v>
      </c>
      <c r="AH211">
        <v>25</v>
      </c>
      <c r="AI211">
        <v>2</v>
      </c>
      <c r="AJ211">
        <v>7</v>
      </c>
      <c r="AK211">
        <v>8</v>
      </c>
      <c r="AL211">
        <v>0</v>
      </c>
      <c r="AM211">
        <v>165</v>
      </c>
      <c r="AN211">
        <v>9</v>
      </c>
      <c r="AO211">
        <v>0</v>
      </c>
      <c r="AP211">
        <v>0</v>
      </c>
      <c r="AQ211">
        <v>0</v>
      </c>
      <c r="AR211">
        <v>0</v>
      </c>
      <c r="AS211">
        <v>6</v>
      </c>
      <c r="AT211">
        <v>0</v>
      </c>
      <c r="AU211">
        <v>0</v>
      </c>
      <c r="AV211">
        <v>4</v>
      </c>
      <c r="AW211">
        <v>0</v>
      </c>
      <c r="AX211">
        <v>0</v>
      </c>
      <c r="AY211">
        <v>0</v>
      </c>
      <c r="AZ211">
        <v>1</v>
      </c>
      <c r="BA211">
        <v>16</v>
      </c>
      <c r="BB211">
        <v>252</v>
      </c>
      <c r="BC211">
        <v>2</v>
      </c>
      <c r="BD211">
        <v>7</v>
      </c>
      <c r="BE211">
        <v>0</v>
      </c>
      <c r="BF211">
        <v>0</v>
      </c>
      <c r="BG211">
        <v>0</v>
      </c>
      <c r="BH211">
        <v>0</v>
      </c>
      <c r="BI211">
        <v>48</v>
      </c>
      <c r="BJ211">
        <v>0</v>
      </c>
      <c r="BK211">
        <v>0</v>
      </c>
      <c r="BL211">
        <v>1</v>
      </c>
      <c r="BM211">
        <v>0</v>
      </c>
      <c r="BN211">
        <v>4</v>
      </c>
      <c r="BO211">
        <v>2</v>
      </c>
      <c r="BP211">
        <v>47</v>
      </c>
      <c r="BQ211">
        <v>12</v>
      </c>
      <c r="BR211">
        <v>7</v>
      </c>
      <c r="BS211">
        <v>29</v>
      </c>
      <c r="BT211">
        <v>7</v>
      </c>
      <c r="BU211">
        <v>0</v>
      </c>
      <c r="BV211">
        <v>0</v>
      </c>
      <c r="BW211">
        <v>0</v>
      </c>
      <c r="BY211">
        <v>1</v>
      </c>
      <c r="BZ211">
        <v>0</v>
      </c>
      <c r="CA211">
        <v>3</v>
      </c>
      <c r="CB211">
        <v>2</v>
      </c>
      <c r="CC211">
        <v>0</v>
      </c>
      <c r="CD211">
        <v>1</v>
      </c>
      <c r="CE211">
        <v>1</v>
      </c>
      <c r="CF211">
        <v>8</v>
      </c>
      <c r="CG211">
        <v>22</v>
      </c>
      <c r="CH211">
        <v>126</v>
      </c>
      <c r="CI211">
        <v>6</v>
      </c>
      <c r="CJ211">
        <v>37</v>
      </c>
      <c r="CK211">
        <v>0</v>
      </c>
      <c r="CL211">
        <v>0</v>
      </c>
      <c r="CM211">
        <v>0</v>
      </c>
    </row>
    <row r="212" spans="1:91" x14ac:dyDescent="0.15">
      <c r="A212" t="s">
        <v>2349</v>
      </c>
      <c r="B212">
        <v>1200</v>
      </c>
      <c r="C212">
        <v>29</v>
      </c>
      <c r="D212">
        <v>1600</v>
      </c>
      <c r="E212" s="409">
        <v>22.3</v>
      </c>
      <c r="F212" s="409">
        <v>0.5</v>
      </c>
      <c r="G212" s="409">
        <v>34.5</v>
      </c>
      <c r="H212" s="409">
        <v>0.5</v>
      </c>
      <c r="I212" s="409">
        <v>1.2478844880931672E-2</v>
      </c>
      <c r="J212" s="409">
        <v>0.8</v>
      </c>
      <c r="K212">
        <v>0</v>
      </c>
      <c r="L212">
        <v>0</v>
      </c>
      <c r="M212">
        <v>0</v>
      </c>
      <c r="N212">
        <v>0</v>
      </c>
      <c r="O212">
        <v>0</v>
      </c>
      <c r="P212">
        <v>0</v>
      </c>
      <c r="Q212">
        <v>0</v>
      </c>
      <c r="R212">
        <v>0</v>
      </c>
      <c r="S212">
        <v>0</v>
      </c>
      <c r="T212">
        <v>42</v>
      </c>
      <c r="U212">
        <v>20</v>
      </c>
      <c r="V212">
        <v>0</v>
      </c>
      <c r="W212">
        <v>0</v>
      </c>
      <c r="X212">
        <v>0</v>
      </c>
      <c r="Y212">
        <v>0</v>
      </c>
      <c r="Z212">
        <v>0</v>
      </c>
      <c r="AA212" t="s">
        <v>2333</v>
      </c>
      <c r="AB212">
        <v>0</v>
      </c>
      <c r="AC212">
        <v>0</v>
      </c>
      <c r="AD212">
        <v>0</v>
      </c>
      <c r="AE212">
        <v>0</v>
      </c>
      <c r="AF212">
        <v>0</v>
      </c>
      <c r="AG212">
        <v>0</v>
      </c>
      <c r="AH212">
        <v>0</v>
      </c>
      <c r="AI212">
        <v>0</v>
      </c>
      <c r="AJ212">
        <v>0</v>
      </c>
      <c r="AK212">
        <v>3</v>
      </c>
      <c r="AL212">
        <v>0</v>
      </c>
      <c r="AM212">
        <v>0</v>
      </c>
      <c r="AN212">
        <v>0</v>
      </c>
      <c r="AO212">
        <v>0</v>
      </c>
      <c r="AP212">
        <v>0</v>
      </c>
      <c r="AQ212">
        <v>0</v>
      </c>
      <c r="AR212">
        <v>0</v>
      </c>
      <c r="AS212">
        <v>0</v>
      </c>
      <c r="AT212">
        <v>0</v>
      </c>
      <c r="AU212">
        <v>0</v>
      </c>
      <c r="AV212">
        <v>0</v>
      </c>
      <c r="AW212">
        <v>0</v>
      </c>
      <c r="AX212">
        <v>0</v>
      </c>
      <c r="AY212">
        <v>0</v>
      </c>
      <c r="AZ212">
        <v>0</v>
      </c>
      <c r="BA212">
        <v>0</v>
      </c>
      <c r="BB212">
        <v>3</v>
      </c>
      <c r="BC212">
        <v>0</v>
      </c>
      <c r="BD212">
        <v>0</v>
      </c>
      <c r="BE212">
        <v>0</v>
      </c>
      <c r="BF212">
        <v>0</v>
      </c>
      <c r="BG212">
        <v>0</v>
      </c>
      <c r="BH212">
        <v>0</v>
      </c>
      <c r="BI212">
        <v>0</v>
      </c>
      <c r="BJ212">
        <v>0</v>
      </c>
      <c r="BK212">
        <v>0</v>
      </c>
      <c r="BL212">
        <v>0</v>
      </c>
      <c r="BM212">
        <v>0</v>
      </c>
      <c r="BN212">
        <v>0</v>
      </c>
      <c r="BO212">
        <v>0</v>
      </c>
      <c r="BP212">
        <v>0</v>
      </c>
      <c r="BQ212">
        <v>1</v>
      </c>
      <c r="BR212">
        <v>1</v>
      </c>
      <c r="BS212">
        <v>0</v>
      </c>
      <c r="BT212">
        <v>0</v>
      </c>
      <c r="BU212">
        <v>0</v>
      </c>
      <c r="BV212">
        <v>0</v>
      </c>
      <c r="BW212">
        <v>0</v>
      </c>
      <c r="BX212">
        <v>0</v>
      </c>
      <c r="BY212">
        <v>0</v>
      </c>
      <c r="BZ212">
        <v>0</v>
      </c>
      <c r="CA212">
        <v>0</v>
      </c>
      <c r="CB212">
        <v>0</v>
      </c>
      <c r="CC212">
        <v>0</v>
      </c>
      <c r="CD212">
        <v>0</v>
      </c>
      <c r="CE212">
        <v>0</v>
      </c>
      <c r="CF212">
        <v>0</v>
      </c>
      <c r="CG212">
        <v>1</v>
      </c>
      <c r="CH212">
        <v>5</v>
      </c>
      <c r="CI212">
        <v>0</v>
      </c>
      <c r="CJ212">
        <v>0</v>
      </c>
      <c r="CK212">
        <v>0</v>
      </c>
      <c r="CL212">
        <v>0</v>
      </c>
      <c r="CM212">
        <v>0</v>
      </c>
    </row>
    <row r="213" spans="1:91" x14ac:dyDescent="0.15">
      <c r="A213" t="s">
        <v>1949</v>
      </c>
      <c r="B213">
        <v>22000</v>
      </c>
      <c r="C213">
        <v>350</v>
      </c>
      <c r="D213">
        <v>2350</v>
      </c>
      <c r="E213" s="409">
        <v>277.8</v>
      </c>
      <c r="F213" s="409">
        <v>11.7</v>
      </c>
      <c r="G213" s="409">
        <v>41.3</v>
      </c>
      <c r="H213" s="409">
        <v>4.8</v>
      </c>
      <c r="I213" s="409">
        <v>0.2</v>
      </c>
      <c r="J213" s="409">
        <v>0.7</v>
      </c>
      <c r="K213">
        <v>0</v>
      </c>
      <c r="L213">
        <v>0</v>
      </c>
      <c r="M213">
        <v>0</v>
      </c>
      <c r="N213">
        <v>0</v>
      </c>
      <c r="O213">
        <v>0</v>
      </c>
      <c r="P213">
        <v>0</v>
      </c>
      <c r="Q213">
        <v>0</v>
      </c>
      <c r="R213">
        <v>3</v>
      </c>
      <c r="S213">
        <v>3</v>
      </c>
      <c r="T213">
        <v>8</v>
      </c>
      <c r="U213">
        <v>2</v>
      </c>
      <c r="V213">
        <v>18</v>
      </c>
      <c r="W213">
        <v>0</v>
      </c>
      <c r="X213">
        <v>0</v>
      </c>
      <c r="Y213">
        <v>0</v>
      </c>
      <c r="Z213">
        <v>3</v>
      </c>
      <c r="AA213" t="s">
        <v>2333</v>
      </c>
      <c r="AB213">
        <v>0</v>
      </c>
      <c r="AC213">
        <v>0</v>
      </c>
      <c r="AD213">
        <v>0</v>
      </c>
      <c r="AE213">
        <v>0</v>
      </c>
      <c r="AF213">
        <v>0</v>
      </c>
      <c r="AG213">
        <v>0</v>
      </c>
      <c r="AH213">
        <v>0</v>
      </c>
      <c r="AI213">
        <v>1</v>
      </c>
      <c r="AJ213">
        <v>0</v>
      </c>
      <c r="AK213">
        <v>0</v>
      </c>
      <c r="AL213">
        <v>0</v>
      </c>
      <c r="AM213">
        <v>2</v>
      </c>
      <c r="AN213">
        <v>0</v>
      </c>
      <c r="AO213">
        <v>0</v>
      </c>
      <c r="AP213">
        <v>0</v>
      </c>
      <c r="AQ213">
        <v>3</v>
      </c>
      <c r="AR213">
        <v>0</v>
      </c>
      <c r="AS213">
        <v>0</v>
      </c>
      <c r="AT213">
        <v>0</v>
      </c>
      <c r="AU213">
        <v>0</v>
      </c>
      <c r="AV213">
        <v>0</v>
      </c>
      <c r="AW213">
        <v>0</v>
      </c>
      <c r="AX213">
        <v>0</v>
      </c>
      <c r="AY213">
        <v>1</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0</v>
      </c>
      <c r="CL213">
        <v>0</v>
      </c>
      <c r="CM213">
        <v>0</v>
      </c>
    </row>
    <row r="214" spans="1:91" x14ac:dyDescent="0.15">
      <c r="A214" t="s">
        <v>2205</v>
      </c>
      <c r="B214">
        <v>5150</v>
      </c>
      <c r="C214">
        <v>215</v>
      </c>
      <c r="D214">
        <v>1285</v>
      </c>
      <c r="E214" s="409">
        <v>78.7</v>
      </c>
      <c r="F214" s="409">
        <v>1.8</v>
      </c>
      <c r="G214" s="409">
        <v>41.8</v>
      </c>
      <c r="H214" s="409">
        <v>1.9</v>
      </c>
      <c r="I214" s="409">
        <v>4.1440210589690996E-2</v>
      </c>
      <c r="J214" s="409">
        <v>1</v>
      </c>
      <c r="K214">
        <v>0</v>
      </c>
      <c r="L214">
        <v>0</v>
      </c>
      <c r="M214">
        <v>0</v>
      </c>
      <c r="N214">
        <v>0</v>
      </c>
      <c r="O214">
        <v>0</v>
      </c>
      <c r="P214">
        <v>0</v>
      </c>
      <c r="Q214">
        <v>0</v>
      </c>
      <c r="R214">
        <v>1</v>
      </c>
      <c r="S214">
        <v>2</v>
      </c>
      <c r="T214">
        <v>20</v>
      </c>
      <c r="U214">
        <v>2</v>
      </c>
      <c r="V214">
        <v>9</v>
      </c>
      <c r="W214">
        <v>0</v>
      </c>
      <c r="X214">
        <v>0</v>
      </c>
      <c r="Y214">
        <v>0</v>
      </c>
      <c r="Z214">
        <v>0</v>
      </c>
      <c r="AA214" t="s">
        <v>2333</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1</v>
      </c>
      <c r="BT214">
        <v>0</v>
      </c>
      <c r="BU214">
        <v>0</v>
      </c>
      <c r="BV214">
        <v>0</v>
      </c>
      <c r="BW214">
        <v>0</v>
      </c>
      <c r="BX214">
        <v>0</v>
      </c>
      <c r="BY214">
        <v>0</v>
      </c>
      <c r="BZ214">
        <v>0</v>
      </c>
      <c r="CA214">
        <v>0</v>
      </c>
      <c r="CB214">
        <v>0</v>
      </c>
      <c r="CC214">
        <v>0</v>
      </c>
      <c r="CD214">
        <v>0</v>
      </c>
      <c r="CE214">
        <v>0</v>
      </c>
      <c r="CF214">
        <v>0</v>
      </c>
      <c r="CG214">
        <v>0</v>
      </c>
      <c r="CH214">
        <v>0</v>
      </c>
      <c r="CI214">
        <v>0</v>
      </c>
      <c r="CJ214">
        <v>0</v>
      </c>
      <c r="CK214">
        <v>0</v>
      </c>
      <c r="CL214">
        <v>0</v>
      </c>
      <c r="CM214">
        <v>0</v>
      </c>
    </row>
    <row r="215" spans="1:91" x14ac:dyDescent="0.15">
      <c r="A215" t="s">
        <v>1888</v>
      </c>
      <c r="B215">
        <v>1080</v>
      </c>
      <c r="C215">
        <v>22.3</v>
      </c>
      <c r="D215">
        <v>725</v>
      </c>
      <c r="E215" s="409">
        <v>22.3</v>
      </c>
      <c r="F215" s="409">
        <v>0.5</v>
      </c>
      <c r="G215" s="409">
        <v>18.100000000000001</v>
      </c>
      <c r="H215" s="409">
        <v>0.6</v>
      </c>
      <c r="I215" s="409">
        <v>1.4064256870973568E-2</v>
      </c>
      <c r="J215" s="409">
        <v>0.5</v>
      </c>
      <c r="K215">
        <v>0</v>
      </c>
      <c r="L215">
        <v>0</v>
      </c>
      <c r="M215">
        <v>0</v>
      </c>
      <c r="N215">
        <v>0</v>
      </c>
      <c r="O215">
        <v>0</v>
      </c>
      <c r="P215">
        <v>0</v>
      </c>
      <c r="Q215">
        <v>0</v>
      </c>
      <c r="R215">
        <v>0</v>
      </c>
      <c r="S215">
        <v>11</v>
      </c>
      <c r="T215">
        <v>21</v>
      </c>
      <c r="U215">
        <v>8</v>
      </c>
      <c r="V215">
        <v>3</v>
      </c>
      <c r="W215">
        <v>0</v>
      </c>
      <c r="X215">
        <v>0</v>
      </c>
      <c r="Y215">
        <v>0</v>
      </c>
      <c r="Z215">
        <v>0</v>
      </c>
      <c r="AA215" t="s">
        <v>2333</v>
      </c>
      <c r="AB215">
        <v>0</v>
      </c>
      <c r="AC215">
        <v>0</v>
      </c>
      <c r="AD215">
        <v>0</v>
      </c>
      <c r="AE215">
        <v>0</v>
      </c>
      <c r="AF215">
        <v>0</v>
      </c>
      <c r="AG215">
        <v>0</v>
      </c>
      <c r="AH215">
        <v>0</v>
      </c>
      <c r="AI215">
        <v>0</v>
      </c>
      <c r="AJ215">
        <v>2</v>
      </c>
      <c r="AK215">
        <v>2</v>
      </c>
      <c r="AL215">
        <v>1</v>
      </c>
      <c r="AM215">
        <v>1</v>
      </c>
      <c r="AN215">
        <v>0</v>
      </c>
      <c r="AO215">
        <v>0</v>
      </c>
      <c r="AP215">
        <v>0</v>
      </c>
      <c r="AQ215">
        <v>0</v>
      </c>
      <c r="AR215">
        <v>0</v>
      </c>
      <c r="AS215">
        <v>0</v>
      </c>
      <c r="AT215">
        <v>0</v>
      </c>
      <c r="AU215">
        <v>0</v>
      </c>
      <c r="AV215">
        <v>0</v>
      </c>
      <c r="AW215">
        <v>0</v>
      </c>
      <c r="AX215">
        <v>0</v>
      </c>
      <c r="AY215">
        <v>0</v>
      </c>
      <c r="AZ215">
        <v>0</v>
      </c>
      <c r="BA215">
        <v>1</v>
      </c>
      <c r="BB215">
        <v>5</v>
      </c>
      <c r="BC215">
        <v>0</v>
      </c>
      <c r="BD215">
        <v>0</v>
      </c>
      <c r="BE215">
        <v>0</v>
      </c>
      <c r="BF215">
        <v>0</v>
      </c>
      <c r="BG215">
        <v>0</v>
      </c>
      <c r="BH215">
        <v>0</v>
      </c>
      <c r="BI215">
        <v>0</v>
      </c>
      <c r="BJ215">
        <v>0</v>
      </c>
      <c r="BK215">
        <v>0</v>
      </c>
      <c r="BL215">
        <v>0</v>
      </c>
      <c r="BM215">
        <v>0</v>
      </c>
      <c r="BN215">
        <v>0</v>
      </c>
      <c r="BO215">
        <v>0</v>
      </c>
      <c r="BP215">
        <v>1</v>
      </c>
      <c r="BQ215">
        <v>1</v>
      </c>
      <c r="BR215">
        <v>0</v>
      </c>
      <c r="BS215">
        <v>1</v>
      </c>
      <c r="BT215">
        <v>0</v>
      </c>
      <c r="BU215">
        <v>0</v>
      </c>
      <c r="BV215">
        <v>0</v>
      </c>
      <c r="BW215">
        <v>0</v>
      </c>
      <c r="BX215">
        <v>0</v>
      </c>
      <c r="BY215">
        <v>0</v>
      </c>
      <c r="BZ215">
        <v>0</v>
      </c>
      <c r="CA215">
        <v>0</v>
      </c>
      <c r="CB215">
        <v>0</v>
      </c>
      <c r="CC215">
        <v>0</v>
      </c>
      <c r="CD215">
        <v>0</v>
      </c>
      <c r="CE215">
        <v>0</v>
      </c>
      <c r="CF215">
        <v>1</v>
      </c>
      <c r="CG215">
        <v>0</v>
      </c>
      <c r="CH215">
        <v>6</v>
      </c>
      <c r="CI215">
        <v>0</v>
      </c>
      <c r="CJ215">
        <v>0</v>
      </c>
      <c r="CK215">
        <v>0</v>
      </c>
      <c r="CL215">
        <v>0</v>
      </c>
      <c r="CM215">
        <v>0</v>
      </c>
    </row>
    <row r="216" spans="1:91" x14ac:dyDescent="0.15">
      <c r="A216" t="s">
        <v>2520</v>
      </c>
      <c r="B216">
        <v>880</v>
      </c>
      <c r="C216">
        <v>25</v>
      </c>
      <c r="D216">
        <v>359</v>
      </c>
      <c r="E216" s="409"/>
      <c r="F216" s="409"/>
      <c r="G216" s="409"/>
      <c r="H216" s="409"/>
      <c r="I216" s="409"/>
      <c r="J216" s="409"/>
      <c r="L216">
        <v>0</v>
      </c>
      <c r="M216">
        <v>0</v>
      </c>
      <c r="N216">
        <v>0</v>
      </c>
      <c r="O216">
        <v>0</v>
      </c>
      <c r="P216">
        <v>0</v>
      </c>
      <c r="Q216">
        <v>0</v>
      </c>
      <c r="R216">
        <v>0</v>
      </c>
      <c r="S216">
        <v>13</v>
      </c>
      <c r="T216">
        <v>7</v>
      </c>
      <c r="U216">
        <v>1</v>
      </c>
      <c r="V216">
        <v>10</v>
      </c>
      <c r="W216">
        <v>0</v>
      </c>
      <c r="X216">
        <v>0</v>
      </c>
      <c r="Y216">
        <v>0</v>
      </c>
      <c r="Z216">
        <v>0</v>
      </c>
      <c r="AA216" t="s">
        <v>2333</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1</v>
      </c>
      <c r="BC216">
        <v>0</v>
      </c>
      <c r="BD216">
        <v>0</v>
      </c>
      <c r="BE216">
        <v>0</v>
      </c>
      <c r="BF216">
        <v>0</v>
      </c>
      <c r="BG216">
        <v>0</v>
      </c>
    </row>
    <row r="217" spans="1:91" x14ac:dyDescent="0.15">
      <c r="A217" t="s">
        <v>2193</v>
      </c>
      <c r="B217">
        <v>1200</v>
      </c>
      <c r="C217">
        <v>29.4</v>
      </c>
      <c r="D217">
        <v>1194</v>
      </c>
      <c r="E217" s="409">
        <v>4.5</v>
      </c>
      <c r="F217" s="409">
        <v>0.1</v>
      </c>
      <c r="G217" s="409">
        <v>4.3</v>
      </c>
      <c r="H217" s="409">
        <v>0.5</v>
      </c>
      <c r="I217" s="409">
        <v>1.2338957993660585E-2</v>
      </c>
      <c r="J217" s="409">
        <v>0.5</v>
      </c>
      <c r="K217">
        <v>0</v>
      </c>
      <c r="L217">
        <v>4</v>
      </c>
      <c r="M217">
        <v>0</v>
      </c>
      <c r="N217">
        <v>4</v>
      </c>
      <c r="O217">
        <v>1</v>
      </c>
      <c r="P217">
        <v>0</v>
      </c>
      <c r="Q217">
        <v>55</v>
      </c>
      <c r="R217">
        <v>1</v>
      </c>
      <c r="S217">
        <v>58</v>
      </c>
      <c r="T217">
        <v>103</v>
      </c>
      <c r="U217">
        <v>11</v>
      </c>
      <c r="V217">
        <v>7</v>
      </c>
      <c r="W217">
        <v>0</v>
      </c>
      <c r="X217">
        <v>0</v>
      </c>
      <c r="Y217">
        <v>0</v>
      </c>
      <c r="Z217">
        <v>2</v>
      </c>
      <c r="AA217" t="s">
        <v>2333</v>
      </c>
      <c r="AB217">
        <v>0</v>
      </c>
      <c r="AC217">
        <v>0</v>
      </c>
      <c r="AD217">
        <v>0</v>
      </c>
      <c r="AE217">
        <v>0</v>
      </c>
      <c r="AF217">
        <v>0</v>
      </c>
      <c r="AG217">
        <v>0</v>
      </c>
      <c r="AH217">
        <v>15</v>
      </c>
      <c r="AI217">
        <v>0</v>
      </c>
      <c r="AJ217">
        <v>5</v>
      </c>
      <c r="AK217">
        <v>2</v>
      </c>
      <c r="AL217">
        <v>0</v>
      </c>
      <c r="AM217">
        <v>3</v>
      </c>
      <c r="AN217">
        <v>0</v>
      </c>
      <c r="AO217">
        <v>0</v>
      </c>
      <c r="AP217">
        <v>0</v>
      </c>
      <c r="AQ217">
        <v>1</v>
      </c>
      <c r="AR217">
        <v>0</v>
      </c>
      <c r="AS217">
        <v>0</v>
      </c>
      <c r="AT217">
        <v>0</v>
      </c>
      <c r="AU217">
        <v>0</v>
      </c>
      <c r="AV217">
        <v>0</v>
      </c>
      <c r="AW217">
        <v>0</v>
      </c>
      <c r="AX217">
        <v>25</v>
      </c>
      <c r="AY217">
        <v>0</v>
      </c>
      <c r="AZ217">
        <v>14</v>
      </c>
      <c r="BA217">
        <v>22</v>
      </c>
      <c r="BB217">
        <v>2</v>
      </c>
      <c r="BC217">
        <v>1</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v>0</v>
      </c>
      <c r="BY217">
        <v>2</v>
      </c>
      <c r="BZ217">
        <v>0</v>
      </c>
      <c r="CA217">
        <v>0</v>
      </c>
      <c r="CB217">
        <v>0</v>
      </c>
      <c r="CC217">
        <v>0</v>
      </c>
      <c r="CD217">
        <v>12</v>
      </c>
      <c r="CE217">
        <v>0</v>
      </c>
      <c r="CF217">
        <v>2</v>
      </c>
      <c r="CG217">
        <v>1</v>
      </c>
      <c r="CH217">
        <v>0</v>
      </c>
      <c r="CI217">
        <v>0</v>
      </c>
      <c r="CJ217">
        <v>0</v>
      </c>
      <c r="CK217">
        <v>0</v>
      </c>
      <c r="CL217">
        <v>0</v>
      </c>
      <c r="CM217">
        <v>0</v>
      </c>
    </row>
    <row r="218" spans="1:91" x14ac:dyDescent="0.15">
      <c r="A218" t="s">
        <v>2390</v>
      </c>
      <c r="B218">
        <v>3100</v>
      </c>
      <c r="C218">
        <v>110</v>
      </c>
      <c r="D218">
        <v>2300</v>
      </c>
      <c r="E218" s="409">
        <v>21.3</v>
      </c>
      <c r="F218" s="409">
        <v>0.5</v>
      </c>
      <c r="G218" s="409">
        <v>20.2</v>
      </c>
      <c r="H218" s="409">
        <v>0.6</v>
      </c>
      <c r="I218" s="409">
        <v>1.457619823233015E-2</v>
      </c>
      <c r="J218" s="409">
        <v>0.6</v>
      </c>
      <c r="K218">
        <v>0</v>
      </c>
      <c r="L218">
        <v>3</v>
      </c>
      <c r="M218">
        <v>0</v>
      </c>
      <c r="N218">
        <v>7</v>
      </c>
      <c r="O218">
        <v>9</v>
      </c>
      <c r="P218">
        <v>0</v>
      </c>
      <c r="Q218">
        <v>0</v>
      </c>
      <c r="R218">
        <v>0</v>
      </c>
      <c r="S218">
        <v>9</v>
      </c>
      <c r="T218">
        <v>26</v>
      </c>
      <c r="U218">
        <v>7</v>
      </c>
      <c r="V218">
        <v>6</v>
      </c>
      <c r="W218">
        <v>0</v>
      </c>
      <c r="X218">
        <v>0</v>
      </c>
      <c r="Y218">
        <v>0</v>
      </c>
      <c r="Z218">
        <v>2</v>
      </c>
      <c r="AA218" t="s">
        <v>2333</v>
      </c>
      <c r="AB218">
        <v>0</v>
      </c>
      <c r="AC218">
        <v>1</v>
      </c>
      <c r="AD218">
        <v>0</v>
      </c>
      <c r="AE218">
        <v>0</v>
      </c>
      <c r="AF218">
        <v>8</v>
      </c>
      <c r="AG218">
        <v>0</v>
      </c>
      <c r="AH218">
        <v>0</v>
      </c>
      <c r="AI218">
        <v>0</v>
      </c>
      <c r="AJ218">
        <v>0</v>
      </c>
      <c r="AK218">
        <v>0</v>
      </c>
      <c r="AL218">
        <v>0</v>
      </c>
      <c r="AM218">
        <v>0</v>
      </c>
      <c r="AN218">
        <v>0</v>
      </c>
      <c r="AO218">
        <v>0</v>
      </c>
      <c r="AP218">
        <v>0</v>
      </c>
      <c r="AQ218">
        <v>0</v>
      </c>
      <c r="AR218">
        <v>0</v>
      </c>
      <c r="AS218">
        <v>4</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1</v>
      </c>
      <c r="BQ218">
        <v>0</v>
      </c>
      <c r="BR218">
        <v>0</v>
      </c>
      <c r="BS218">
        <v>0</v>
      </c>
      <c r="BT218">
        <v>0</v>
      </c>
      <c r="BU218">
        <v>0</v>
      </c>
      <c r="BV218">
        <v>0</v>
      </c>
      <c r="BW218">
        <v>0</v>
      </c>
      <c r="BX218">
        <v>0</v>
      </c>
      <c r="BY218">
        <v>0</v>
      </c>
      <c r="BZ218">
        <v>0</v>
      </c>
      <c r="CA218">
        <v>0</v>
      </c>
      <c r="CB218">
        <v>0</v>
      </c>
      <c r="CC218">
        <v>0</v>
      </c>
      <c r="CD218">
        <v>0</v>
      </c>
      <c r="CE218">
        <v>0</v>
      </c>
      <c r="CF218">
        <v>0</v>
      </c>
      <c r="CG218">
        <v>0</v>
      </c>
      <c r="CH218">
        <v>0</v>
      </c>
      <c r="CI218">
        <v>0</v>
      </c>
      <c r="CJ218">
        <v>0</v>
      </c>
      <c r="CK218">
        <v>0</v>
      </c>
      <c r="CL218">
        <v>0</v>
      </c>
      <c r="CM218">
        <v>0</v>
      </c>
    </row>
    <row r="219" spans="1:91" x14ac:dyDescent="0.15">
      <c r="A219" t="s">
        <v>1907</v>
      </c>
      <c r="B219">
        <v>5500</v>
      </c>
      <c r="C219">
        <v>121</v>
      </c>
      <c r="D219">
        <v>2600</v>
      </c>
      <c r="E219" s="409">
        <v>62</v>
      </c>
      <c r="F219" s="409">
        <v>1.7</v>
      </c>
      <c r="G219" s="409">
        <v>44.1</v>
      </c>
      <c r="H219" s="409">
        <v>0.9</v>
      </c>
      <c r="I219" s="409">
        <v>2.3448551530157444E-2</v>
      </c>
      <c r="J219" s="409">
        <v>0.6</v>
      </c>
      <c r="K219">
        <v>0</v>
      </c>
      <c r="L219">
        <v>1</v>
      </c>
      <c r="M219">
        <v>0</v>
      </c>
      <c r="N219">
        <v>0</v>
      </c>
      <c r="O219">
        <v>1</v>
      </c>
      <c r="P219">
        <v>0</v>
      </c>
      <c r="Q219">
        <v>0</v>
      </c>
      <c r="R219">
        <v>0</v>
      </c>
      <c r="S219">
        <v>11</v>
      </c>
      <c r="T219">
        <v>17</v>
      </c>
      <c r="U219">
        <v>27</v>
      </c>
      <c r="V219">
        <v>8</v>
      </c>
      <c r="W219">
        <v>0</v>
      </c>
      <c r="X219">
        <v>0</v>
      </c>
      <c r="Y219">
        <v>0</v>
      </c>
      <c r="Z219">
        <v>0</v>
      </c>
      <c r="AA219" t="s">
        <v>2333</v>
      </c>
      <c r="AB219">
        <v>0</v>
      </c>
      <c r="AC219">
        <v>0</v>
      </c>
      <c r="AD219">
        <v>0</v>
      </c>
      <c r="AE219">
        <v>0</v>
      </c>
      <c r="AF219">
        <v>0</v>
      </c>
      <c r="AG219">
        <v>0</v>
      </c>
      <c r="AH219">
        <v>0</v>
      </c>
      <c r="AI219">
        <v>0</v>
      </c>
      <c r="AJ219">
        <v>2</v>
      </c>
      <c r="AK219">
        <v>2</v>
      </c>
      <c r="AL219">
        <v>0</v>
      </c>
      <c r="AM219">
        <v>4</v>
      </c>
      <c r="AN219">
        <v>0</v>
      </c>
      <c r="AO219">
        <v>0</v>
      </c>
      <c r="AP219">
        <v>0</v>
      </c>
      <c r="AQ219">
        <v>0</v>
      </c>
      <c r="AR219">
        <v>0</v>
      </c>
      <c r="AS219">
        <v>0</v>
      </c>
      <c r="AT219">
        <v>0</v>
      </c>
      <c r="AU219">
        <v>0</v>
      </c>
      <c r="AV219">
        <v>0</v>
      </c>
      <c r="AW219">
        <v>0</v>
      </c>
      <c r="AX219">
        <v>0</v>
      </c>
      <c r="AY219">
        <v>0</v>
      </c>
      <c r="AZ219">
        <v>0</v>
      </c>
      <c r="BA219">
        <v>0</v>
      </c>
      <c r="BB219">
        <v>4</v>
      </c>
      <c r="BC219">
        <v>0</v>
      </c>
      <c r="BD219">
        <v>0</v>
      </c>
      <c r="BE219">
        <v>0</v>
      </c>
      <c r="BF219">
        <v>0</v>
      </c>
      <c r="BG219">
        <v>0</v>
      </c>
      <c r="BH219">
        <v>0</v>
      </c>
      <c r="BI219">
        <v>0</v>
      </c>
      <c r="BJ219">
        <v>0</v>
      </c>
      <c r="BK219">
        <v>0</v>
      </c>
      <c r="BL219">
        <v>0</v>
      </c>
      <c r="BM219">
        <v>0</v>
      </c>
      <c r="BN219">
        <v>0</v>
      </c>
      <c r="BO219">
        <v>0</v>
      </c>
      <c r="BP219">
        <v>4</v>
      </c>
      <c r="BQ219">
        <v>0</v>
      </c>
      <c r="BR219">
        <v>0</v>
      </c>
      <c r="BS219">
        <v>3</v>
      </c>
      <c r="BT219">
        <v>0</v>
      </c>
      <c r="BU219">
        <v>0</v>
      </c>
      <c r="BV219">
        <v>0</v>
      </c>
      <c r="BW219">
        <v>0</v>
      </c>
      <c r="BX219">
        <v>0</v>
      </c>
      <c r="BY219">
        <v>0</v>
      </c>
      <c r="BZ219">
        <v>0</v>
      </c>
      <c r="CA219">
        <v>0</v>
      </c>
      <c r="CB219">
        <v>0</v>
      </c>
      <c r="CC219">
        <v>0</v>
      </c>
      <c r="CD219">
        <v>0</v>
      </c>
      <c r="CE219">
        <v>0</v>
      </c>
      <c r="CF219">
        <v>0</v>
      </c>
      <c r="CG219">
        <v>0</v>
      </c>
      <c r="CH219">
        <v>8</v>
      </c>
      <c r="CI219">
        <v>0</v>
      </c>
      <c r="CJ219">
        <v>0</v>
      </c>
      <c r="CK219">
        <v>0</v>
      </c>
      <c r="CL219">
        <v>0</v>
      </c>
      <c r="CM219">
        <v>0</v>
      </c>
    </row>
    <row r="220" spans="1:91" x14ac:dyDescent="0.15">
      <c r="A220" t="s">
        <v>1876</v>
      </c>
      <c r="B220">
        <v>600</v>
      </c>
      <c r="C220">
        <v>20</v>
      </c>
      <c r="D220">
        <v>380</v>
      </c>
      <c r="E220" s="409">
        <v>13.2</v>
      </c>
      <c r="F220" s="409">
        <v>0.4</v>
      </c>
      <c r="G220" s="409">
        <v>10.6</v>
      </c>
      <c r="H220" s="409">
        <v>0.5</v>
      </c>
      <c r="I220" s="409">
        <v>1.6975865589248938E-2</v>
      </c>
      <c r="J220" s="409">
        <v>0.4</v>
      </c>
      <c r="K220">
        <v>0</v>
      </c>
      <c r="L220">
        <v>1</v>
      </c>
      <c r="M220">
        <v>0</v>
      </c>
      <c r="N220">
        <v>0</v>
      </c>
      <c r="O220">
        <v>0</v>
      </c>
      <c r="P220">
        <v>0</v>
      </c>
      <c r="Q220">
        <v>0</v>
      </c>
      <c r="R220">
        <v>0</v>
      </c>
      <c r="S220">
        <v>7</v>
      </c>
      <c r="T220">
        <v>19</v>
      </c>
      <c r="U220">
        <v>2</v>
      </c>
      <c r="V220">
        <v>7</v>
      </c>
      <c r="W220">
        <v>0</v>
      </c>
      <c r="X220">
        <v>0</v>
      </c>
      <c r="Y220">
        <v>0</v>
      </c>
      <c r="Z220">
        <v>7</v>
      </c>
      <c r="AA220" t="s">
        <v>2333</v>
      </c>
      <c r="AB220">
        <v>0</v>
      </c>
      <c r="AC220">
        <v>1</v>
      </c>
      <c r="AD220">
        <v>0</v>
      </c>
      <c r="AE220">
        <v>0</v>
      </c>
      <c r="AF220">
        <v>0</v>
      </c>
      <c r="AG220">
        <v>0</v>
      </c>
      <c r="AH220">
        <v>0</v>
      </c>
      <c r="AI220">
        <v>0</v>
      </c>
      <c r="AJ220">
        <v>3</v>
      </c>
      <c r="AK220">
        <v>0</v>
      </c>
      <c r="AL220">
        <v>0</v>
      </c>
      <c r="AM220">
        <v>3</v>
      </c>
      <c r="AN220">
        <v>0</v>
      </c>
      <c r="AO220">
        <v>0</v>
      </c>
      <c r="AP220">
        <v>0</v>
      </c>
      <c r="AQ220">
        <v>3</v>
      </c>
      <c r="AR220">
        <v>0</v>
      </c>
      <c r="AS220">
        <v>0</v>
      </c>
      <c r="AT220">
        <v>0</v>
      </c>
      <c r="AU220">
        <v>0</v>
      </c>
      <c r="AV220">
        <v>0</v>
      </c>
      <c r="AW220">
        <v>0</v>
      </c>
      <c r="AX220">
        <v>0</v>
      </c>
      <c r="AY220">
        <v>0</v>
      </c>
      <c r="AZ220">
        <v>0</v>
      </c>
      <c r="BA220">
        <v>0</v>
      </c>
      <c r="BB220">
        <v>3</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0</v>
      </c>
      <c r="BW220">
        <v>0</v>
      </c>
      <c r="BX220">
        <v>0</v>
      </c>
      <c r="BY220">
        <v>0</v>
      </c>
      <c r="BZ220">
        <v>0</v>
      </c>
      <c r="CA220">
        <v>0</v>
      </c>
      <c r="CB220">
        <v>0</v>
      </c>
      <c r="CC220">
        <v>0</v>
      </c>
      <c r="CD220">
        <v>0</v>
      </c>
      <c r="CE220">
        <v>0</v>
      </c>
      <c r="CF220">
        <v>0</v>
      </c>
      <c r="CG220">
        <v>0</v>
      </c>
      <c r="CH220">
        <v>2</v>
      </c>
      <c r="CI220">
        <v>0</v>
      </c>
      <c r="CJ220">
        <v>0</v>
      </c>
      <c r="CK220">
        <v>0</v>
      </c>
      <c r="CL220">
        <v>0</v>
      </c>
      <c r="CM220">
        <v>0</v>
      </c>
    </row>
    <row r="221" spans="1:91" x14ac:dyDescent="0.15">
      <c r="A221" t="s">
        <v>2211</v>
      </c>
      <c r="B221">
        <v>520</v>
      </c>
      <c r="C221">
        <v>30</v>
      </c>
      <c r="D221">
        <v>320</v>
      </c>
      <c r="E221" s="409">
        <v>3.1</v>
      </c>
      <c r="F221" s="409">
        <v>0.1</v>
      </c>
      <c r="G221" s="409">
        <v>3.6</v>
      </c>
      <c r="H221" s="409">
        <v>0.3</v>
      </c>
      <c r="I221" s="409">
        <v>1.2016366486623842E-2</v>
      </c>
      <c r="J221" s="409">
        <v>0.4</v>
      </c>
      <c r="K221">
        <v>0</v>
      </c>
      <c r="L221">
        <v>12</v>
      </c>
      <c r="M221">
        <v>0</v>
      </c>
      <c r="N221">
        <v>15</v>
      </c>
      <c r="O221">
        <v>15</v>
      </c>
      <c r="P221">
        <v>0</v>
      </c>
      <c r="Q221">
        <v>31</v>
      </c>
      <c r="R221">
        <v>1</v>
      </c>
      <c r="S221">
        <v>5</v>
      </c>
      <c r="T221">
        <v>12</v>
      </c>
      <c r="U221">
        <v>8</v>
      </c>
      <c r="V221">
        <v>12</v>
      </c>
      <c r="W221">
        <v>0</v>
      </c>
      <c r="X221">
        <v>0</v>
      </c>
      <c r="Y221">
        <v>0</v>
      </c>
      <c r="Z221">
        <v>4</v>
      </c>
      <c r="AA221" t="s">
        <v>2333</v>
      </c>
      <c r="AB221">
        <v>0</v>
      </c>
      <c r="AC221">
        <v>0</v>
      </c>
      <c r="AD221">
        <v>0</v>
      </c>
      <c r="AE221">
        <v>1</v>
      </c>
      <c r="AF221">
        <v>0</v>
      </c>
      <c r="AG221">
        <v>0</v>
      </c>
      <c r="AH221">
        <v>7</v>
      </c>
      <c r="AI221">
        <v>0</v>
      </c>
      <c r="AJ221">
        <v>0</v>
      </c>
      <c r="AK221">
        <v>0</v>
      </c>
      <c r="AL221">
        <v>0</v>
      </c>
      <c r="AM221">
        <v>8</v>
      </c>
      <c r="AN221">
        <v>0</v>
      </c>
      <c r="AO221">
        <v>0</v>
      </c>
      <c r="AP221">
        <v>0</v>
      </c>
      <c r="AQ221">
        <v>2</v>
      </c>
      <c r="AR221">
        <v>0</v>
      </c>
      <c r="AS221">
        <v>0</v>
      </c>
      <c r="AT221">
        <v>0</v>
      </c>
      <c r="AU221">
        <v>0</v>
      </c>
      <c r="AV221">
        <v>0</v>
      </c>
      <c r="AW221">
        <v>0</v>
      </c>
      <c r="AX221">
        <v>0</v>
      </c>
      <c r="AY221">
        <v>0</v>
      </c>
      <c r="AZ221">
        <v>0</v>
      </c>
      <c r="BA221">
        <v>0</v>
      </c>
      <c r="BB221">
        <v>2</v>
      </c>
      <c r="BC221">
        <v>0</v>
      </c>
      <c r="BD221">
        <v>0</v>
      </c>
      <c r="BE221">
        <v>0</v>
      </c>
      <c r="BF221">
        <v>0</v>
      </c>
      <c r="BG221">
        <v>0</v>
      </c>
      <c r="BH221">
        <v>0</v>
      </c>
      <c r="BI221">
        <v>1</v>
      </c>
      <c r="BJ221">
        <v>0</v>
      </c>
      <c r="BK221">
        <v>0</v>
      </c>
      <c r="BL221">
        <v>0</v>
      </c>
      <c r="BM221">
        <v>0</v>
      </c>
      <c r="BN221">
        <v>4</v>
      </c>
      <c r="BO221">
        <v>0</v>
      </c>
      <c r="BP221">
        <v>0</v>
      </c>
      <c r="BQ221">
        <v>0</v>
      </c>
      <c r="BR221">
        <v>1</v>
      </c>
      <c r="BS221">
        <v>2</v>
      </c>
      <c r="BT221">
        <v>0</v>
      </c>
      <c r="BU221">
        <v>0</v>
      </c>
      <c r="BV221">
        <v>0</v>
      </c>
      <c r="BW221">
        <v>2</v>
      </c>
      <c r="BX221">
        <v>0</v>
      </c>
      <c r="BY221">
        <v>0</v>
      </c>
      <c r="BZ221">
        <v>0</v>
      </c>
      <c r="CA221">
        <v>0</v>
      </c>
      <c r="CB221">
        <v>1</v>
      </c>
      <c r="CC221">
        <v>0</v>
      </c>
      <c r="CD221">
        <v>1</v>
      </c>
      <c r="CE221">
        <v>0</v>
      </c>
      <c r="CF221">
        <v>0</v>
      </c>
      <c r="CG221">
        <v>0</v>
      </c>
      <c r="CH221">
        <v>2</v>
      </c>
      <c r="CI221">
        <v>0</v>
      </c>
      <c r="CJ221">
        <v>0</v>
      </c>
      <c r="CK221">
        <v>0</v>
      </c>
      <c r="CL221">
        <v>0</v>
      </c>
      <c r="CM221">
        <v>0</v>
      </c>
    </row>
    <row r="222" spans="1:91" x14ac:dyDescent="0.15">
      <c r="A222" t="s">
        <v>1890</v>
      </c>
      <c r="B222">
        <v>223</v>
      </c>
      <c r="C222">
        <v>6.17</v>
      </c>
      <c r="D222">
        <v>128</v>
      </c>
      <c r="E222" s="409">
        <v>4</v>
      </c>
      <c r="F222" s="409">
        <v>0.2</v>
      </c>
      <c r="G222" s="409">
        <v>1.3</v>
      </c>
      <c r="H222" s="409">
        <v>0.8</v>
      </c>
      <c r="I222" s="409">
        <v>3.7734899471848701E-2</v>
      </c>
      <c r="J222" s="409">
        <v>0.3</v>
      </c>
      <c r="K222">
        <v>0</v>
      </c>
      <c r="L222">
        <v>10</v>
      </c>
      <c r="M222">
        <v>0</v>
      </c>
      <c r="N222">
        <v>11</v>
      </c>
      <c r="O222">
        <v>12</v>
      </c>
      <c r="P222">
        <v>0</v>
      </c>
      <c r="Q222">
        <v>6</v>
      </c>
      <c r="R222">
        <v>0</v>
      </c>
      <c r="S222">
        <v>19</v>
      </c>
      <c r="T222">
        <v>25</v>
      </c>
      <c r="U222">
        <v>2</v>
      </c>
      <c r="V222">
        <v>20</v>
      </c>
      <c r="W222">
        <v>0</v>
      </c>
      <c r="X222">
        <v>0</v>
      </c>
      <c r="Y222">
        <v>0</v>
      </c>
      <c r="Z222">
        <v>5</v>
      </c>
      <c r="AA222" t="s">
        <v>2333</v>
      </c>
      <c r="AB222">
        <v>0</v>
      </c>
      <c r="AC222">
        <v>1</v>
      </c>
      <c r="AD222">
        <v>0</v>
      </c>
      <c r="AE222">
        <v>3</v>
      </c>
      <c r="AF222">
        <v>1</v>
      </c>
      <c r="AG222">
        <v>0</v>
      </c>
      <c r="AH222">
        <v>1</v>
      </c>
      <c r="AI222">
        <v>0</v>
      </c>
      <c r="AJ222">
        <v>0</v>
      </c>
      <c r="AK222">
        <v>0</v>
      </c>
      <c r="AL222">
        <v>0</v>
      </c>
      <c r="AM222">
        <v>1</v>
      </c>
      <c r="AN222">
        <v>0</v>
      </c>
      <c r="AO222">
        <v>0</v>
      </c>
      <c r="AP222">
        <v>0</v>
      </c>
      <c r="AQ222">
        <v>1</v>
      </c>
      <c r="AR222">
        <v>0</v>
      </c>
      <c r="AS222">
        <v>2</v>
      </c>
      <c r="AT222">
        <v>0</v>
      </c>
      <c r="AU222">
        <v>0</v>
      </c>
      <c r="AV222">
        <v>0</v>
      </c>
      <c r="AW222">
        <v>0</v>
      </c>
      <c r="AX222">
        <v>0</v>
      </c>
      <c r="AY222">
        <v>0</v>
      </c>
      <c r="AZ222">
        <v>0</v>
      </c>
      <c r="BA222">
        <v>1</v>
      </c>
      <c r="BB222">
        <v>1</v>
      </c>
      <c r="BC222">
        <v>0</v>
      </c>
      <c r="BD222">
        <v>0</v>
      </c>
      <c r="BE222">
        <v>0</v>
      </c>
      <c r="BF222">
        <v>0</v>
      </c>
      <c r="BG222">
        <v>0</v>
      </c>
      <c r="BH222">
        <v>0</v>
      </c>
      <c r="BI222">
        <v>0</v>
      </c>
      <c r="BJ222">
        <v>0</v>
      </c>
      <c r="BK222">
        <v>0</v>
      </c>
      <c r="BL222">
        <v>0</v>
      </c>
      <c r="BM222">
        <v>0</v>
      </c>
      <c r="BN222">
        <v>1</v>
      </c>
      <c r="BO222">
        <v>0</v>
      </c>
      <c r="BP222">
        <v>0</v>
      </c>
      <c r="BQ222">
        <v>2</v>
      </c>
      <c r="BR222">
        <v>0</v>
      </c>
      <c r="BS222">
        <v>3</v>
      </c>
      <c r="BT222">
        <v>0</v>
      </c>
      <c r="BU222">
        <v>0</v>
      </c>
      <c r="BV222">
        <v>0</v>
      </c>
      <c r="BW222">
        <v>0</v>
      </c>
      <c r="BX222">
        <v>0</v>
      </c>
      <c r="BY222">
        <v>1</v>
      </c>
      <c r="BZ222">
        <v>0</v>
      </c>
      <c r="CA222">
        <v>0</v>
      </c>
      <c r="CB222">
        <v>1</v>
      </c>
      <c r="CC222">
        <v>1</v>
      </c>
      <c r="CD222">
        <v>1</v>
      </c>
      <c r="CE222">
        <v>0</v>
      </c>
      <c r="CF222">
        <v>0</v>
      </c>
      <c r="CG222">
        <v>0</v>
      </c>
      <c r="CH222">
        <v>2</v>
      </c>
      <c r="CI222">
        <v>0</v>
      </c>
      <c r="CJ222">
        <v>0</v>
      </c>
      <c r="CK222">
        <v>0</v>
      </c>
      <c r="CL222">
        <v>0</v>
      </c>
      <c r="CM222">
        <v>0</v>
      </c>
    </row>
    <row r="223" spans="1:91" x14ac:dyDescent="0.15">
      <c r="A223" t="s">
        <v>1924</v>
      </c>
      <c r="B223">
        <v>90</v>
      </c>
      <c r="C223">
        <v>2.5</v>
      </c>
      <c r="D223">
        <v>145</v>
      </c>
      <c r="E223" s="409">
        <v>0.6</v>
      </c>
      <c r="F223" s="409">
        <v>1.4772855616504856E-2</v>
      </c>
      <c r="G223" s="409">
        <v>1.1000000000000001</v>
      </c>
      <c r="H223" s="409">
        <v>0.1</v>
      </c>
      <c r="I223" s="409">
        <v>3.0091982978378371E-3</v>
      </c>
      <c r="J223" s="409">
        <v>0.2</v>
      </c>
      <c r="K223">
        <v>0</v>
      </c>
      <c r="L223">
        <v>11</v>
      </c>
      <c r="M223">
        <v>0</v>
      </c>
      <c r="N223">
        <v>11</v>
      </c>
      <c r="O223">
        <v>60</v>
      </c>
      <c r="P223">
        <v>0</v>
      </c>
      <c r="Q223">
        <v>12</v>
      </c>
      <c r="R223">
        <v>0</v>
      </c>
      <c r="S223">
        <v>3</v>
      </c>
      <c r="T223">
        <v>6</v>
      </c>
      <c r="U223">
        <v>0</v>
      </c>
      <c r="V223">
        <v>3</v>
      </c>
      <c r="W223">
        <v>1</v>
      </c>
      <c r="X223">
        <v>0</v>
      </c>
      <c r="Y223">
        <v>0</v>
      </c>
      <c r="Z223">
        <v>1</v>
      </c>
      <c r="AA223" t="s">
        <v>2333</v>
      </c>
      <c r="AB223">
        <v>0</v>
      </c>
      <c r="AC223">
        <v>0</v>
      </c>
      <c r="AD223">
        <v>0</v>
      </c>
      <c r="AE223">
        <v>5</v>
      </c>
      <c r="AF223">
        <v>1</v>
      </c>
      <c r="AG223">
        <v>0</v>
      </c>
      <c r="AH223">
        <v>1</v>
      </c>
      <c r="AI223">
        <v>0</v>
      </c>
      <c r="AJ223">
        <v>0</v>
      </c>
      <c r="AK223">
        <v>0</v>
      </c>
      <c r="AL223">
        <v>0</v>
      </c>
      <c r="AM223">
        <v>0</v>
      </c>
      <c r="AN223">
        <v>0</v>
      </c>
      <c r="AO223">
        <v>0</v>
      </c>
      <c r="AP223">
        <v>0</v>
      </c>
      <c r="AQ223">
        <v>0</v>
      </c>
      <c r="AR223">
        <v>0</v>
      </c>
      <c r="AS223">
        <v>1</v>
      </c>
      <c r="AT223">
        <v>0</v>
      </c>
      <c r="AU223">
        <v>0</v>
      </c>
      <c r="AV223">
        <v>2</v>
      </c>
      <c r="AW223">
        <v>0</v>
      </c>
      <c r="AX223">
        <v>0</v>
      </c>
      <c r="AY223">
        <v>0</v>
      </c>
      <c r="AZ223">
        <v>0</v>
      </c>
      <c r="BA223">
        <v>0</v>
      </c>
      <c r="BB223">
        <v>0</v>
      </c>
      <c r="BC223">
        <v>0</v>
      </c>
      <c r="BD223">
        <v>0</v>
      </c>
      <c r="BE223">
        <v>0</v>
      </c>
      <c r="BF223">
        <v>0</v>
      </c>
      <c r="BG223">
        <v>0</v>
      </c>
      <c r="BH223">
        <v>0</v>
      </c>
      <c r="BI223">
        <v>0</v>
      </c>
      <c r="BJ223">
        <v>0</v>
      </c>
      <c r="BK223">
        <v>2</v>
      </c>
      <c r="BL223">
        <v>0</v>
      </c>
      <c r="BM223">
        <v>0</v>
      </c>
      <c r="BN223">
        <v>0</v>
      </c>
      <c r="BO223">
        <v>0</v>
      </c>
      <c r="BP223">
        <v>0</v>
      </c>
      <c r="BQ223">
        <v>0</v>
      </c>
      <c r="BR223">
        <v>0</v>
      </c>
      <c r="BS223">
        <v>0</v>
      </c>
      <c r="BT223">
        <v>0</v>
      </c>
      <c r="BU223">
        <v>0</v>
      </c>
      <c r="BV223">
        <v>0</v>
      </c>
      <c r="BW223">
        <v>0</v>
      </c>
      <c r="BX223">
        <v>0</v>
      </c>
      <c r="BY223">
        <v>1</v>
      </c>
      <c r="BZ223">
        <v>0</v>
      </c>
      <c r="CA223">
        <v>0</v>
      </c>
      <c r="CB223">
        <v>0</v>
      </c>
      <c r="CC223">
        <v>0</v>
      </c>
      <c r="CD223">
        <v>1</v>
      </c>
      <c r="CE223">
        <v>0</v>
      </c>
      <c r="CF223">
        <v>0</v>
      </c>
      <c r="CG223">
        <v>0</v>
      </c>
      <c r="CH223">
        <v>0</v>
      </c>
      <c r="CI223">
        <v>0</v>
      </c>
      <c r="CJ223">
        <v>0</v>
      </c>
      <c r="CK223">
        <v>0</v>
      </c>
      <c r="CL223">
        <v>0</v>
      </c>
      <c r="CM223">
        <v>0</v>
      </c>
    </row>
    <row r="224" spans="1:91" x14ac:dyDescent="0.15">
      <c r="A224" t="s">
        <v>1902</v>
      </c>
      <c r="B224">
        <v>118</v>
      </c>
      <c r="C224">
        <v>6.3</v>
      </c>
      <c r="D224">
        <v>94</v>
      </c>
      <c r="E224" s="409">
        <v>1.1000000000000001</v>
      </c>
      <c r="F224" s="409">
        <v>0.1</v>
      </c>
      <c r="G224" s="409">
        <v>0.9</v>
      </c>
      <c r="H224" s="409">
        <v>0.4</v>
      </c>
      <c r="I224" s="409">
        <v>2.187275212571501E-2</v>
      </c>
      <c r="J224" s="409">
        <v>0.3</v>
      </c>
      <c r="K224">
        <v>0</v>
      </c>
      <c r="L224">
        <v>4</v>
      </c>
      <c r="M224">
        <v>0</v>
      </c>
      <c r="N224">
        <v>5</v>
      </c>
      <c r="O224">
        <v>19</v>
      </c>
      <c r="P224">
        <v>0</v>
      </c>
      <c r="Q224">
        <v>9</v>
      </c>
      <c r="R224">
        <v>0</v>
      </c>
      <c r="S224">
        <v>2</v>
      </c>
      <c r="T224">
        <v>8</v>
      </c>
      <c r="U224">
        <v>4</v>
      </c>
      <c r="V224">
        <v>19</v>
      </c>
      <c r="W224">
        <v>0</v>
      </c>
      <c r="X224">
        <v>0</v>
      </c>
      <c r="Y224">
        <v>0</v>
      </c>
      <c r="Z224">
        <v>2</v>
      </c>
      <c r="AA224" t="s">
        <v>2333</v>
      </c>
      <c r="AB224">
        <v>0</v>
      </c>
      <c r="AC224">
        <v>0</v>
      </c>
      <c r="AD224">
        <v>0</v>
      </c>
      <c r="AE224">
        <v>0</v>
      </c>
      <c r="AF224">
        <v>0</v>
      </c>
      <c r="AG224">
        <v>0</v>
      </c>
      <c r="AH224">
        <v>0</v>
      </c>
      <c r="AI224">
        <v>0</v>
      </c>
      <c r="AJ224">
        <v>0</v>
      </c>
      <c r="AK224">
        <v>0</v>
      </c>
      <c r="AL224">
        <v>0</v>
      </c>
      <c r="AM224">
        <v>2</v>
      </c>
      <c r="AN224">
        <v>0</v>
      </c>
      <c r="AO224">
        <v>0</v>
      </c>
      <c r="AP224">
        <v>0</v>
      </c>
      <c r="AQ224">
        <v>2</v>
      </c>
      <c r="AR224">
        <v>0</v>
      </c>
      <c r="AS224">
        <v>0</v>
      </c>
      <c r="AT224">
        <v>0</v>
      </c>
      <c r="AU224">
        <v>0</v>
      </c>
      <c r="AV224">
        <v>1</v>
      </c>
      <c r="AW224">
        <v>0</v>
      </c>
      <c r="AX224">
        <v>0</v>
      </c>
      <c r="AY224">
        <v>0</v>
      </c>
      <c r="AZ224">
        <v>0</v>
      </c>
      <c r="BA224">
        <v>0</v>
      </c>
      <c r="BB224">
        <v>1</v>
      </c>
      <c r="BC224">
        <v>0</v>
      </c>
      <c r="BD224">
        <v>0</v>
      </c>
      <c r="BE224">
        <v>0</v>
      </c>
      <c r="BF224">
        <v>0</v>
      </c>
      <c r="BG224">
        <v>0</v>
      </c>
      <c r="BH224">
        <v>0</v>
      </c>
      <c r="BI224">
        <v>0</v>
      </c>
      <c r="BJ224">
        <v>0</v>
      </c>
      <c r="BK224">
        <v>0</v>
      </c>
      <c r="BL224">
        <v>0</v>
      </c>
      <c r="BM224">
        <v>0</v>
      </c>
      <c r="BN224">
        <v>1</v>
      </c>
      <c r="BO224">
        <v>0</v>
      </c>
      <c r="BP224">
        <v>0</v>
      </c>
      <c r="BQ224">
        <v>0</v>
      </c>
      <c r="BR224">
        <v>0</v>
      </c>
      <c r="BS224">
        <v>1</v>
      </c>
      <c r="BT224">
        <v>0</v>
      </c>
      <c r="BU224">
        <v>0</v>
      </c>
      <c r="BV224">
        <v>0</v>
      </c>
      <c r="BW224">
        <v>0</v>
      </c>
      <c r="BX224">
        <v>0</v>
      </c>
      <c r="BY224">
        <v>0</v>
      </c>
      <c r="BZ224">
        <v>0</v>
      </c>
      <c r="CA224">
        <v>0</v>
      </c>
      <c r="CB224">
        <v>0</v>
      </c>
      <c r="CC224">
        <v>0</v>
      </c>
      <c r="CD224">
        <v>0</v>
      </c>
      <c r="CE224">
        <v>0</v>
      </c>
      <c r="CF224">
        <v>0</v>
      </c>
      <c r="CG224">
        <v>0</v>
      </c>
      <c r="CH224">
        <v>2</v>
      </c>
      <c r="CI224">
        <v>0</v>
      </c>
      <c r="CJ224">
        <v>0</v>
      </c>
      <c r="CK224">
        <v>0</v>
      </c>
      <c r="CL224">
        <v>0</v>
      </c>
      <c r="CM224">
        <v>0</v>
      </c>
    </row>
    <row r="225" spans="1:91" x14ac:dyDescent="0.15">
      <c r="A225" t="s">
        <v>2000</v>
      </c>
      <c r="B225">
        <v>36.299999999999997</v>
      </c>
      <c r="C225">
        <v>1.46</v>
      </c>
      <c r="D225">
        <v>32.4</v>
      </c>
      <c r="E225" s="409">
        <v>0.8</v>
      </c>
      <c r="F225" s="409">
        <v>2.9202524336956519E-2</v>
      </c>
      <c r="G225" s="409">
        <v>0.6</v>
      </c>
      <c r="H225" s="409">
        <v>0.3</v>
      </c>
      <c r="I225" s="409">
        <v>1.1126706255332188E-2</v>
      </c>
      <c r="J225" s="409">
        <v>0.2</v>
      </c>
      <c r="K225">
        <v>0</v>
      </c>
      <c r="L225">
        <v>3</v>
      </c>
      <c r="M225">
        <v>0</v>
      </c>
      <c r="N225">
        <v>9</v>
      </c>
      <c r="O225">
        <v>7</v>
      </c>
      <c r="P225">
        <v>0</v>
      </c>
      <c r="Q225">
        <v>14</v>
      </c>
      <c r="R225">
        <v>0</v>
      </c>
      <c r="S225">
        <v>1</v>
      </c>
      <c r="T225">
        <v>4</v>
      </c>
      <c r="U225">
        <v>0</v>
      </c>
      <c r="V225">
        <v>8</v>
      </c>
      <c r="W225">
        <v>1</v>
      </c>
      <c r="X225">
        <v>0</v>
      </c>
      <c r="Y225">
        <v>0</v>
      </c>
      <c r="Z225">
        <v>1</v>
      </c>
      <c r="AA225" t="s">
        <v>2333</v>
      </c>
      <c r="AB225">
        <v>0</v>
      </c>
      <c r="AC225">
        <v>0</v>
      </c>
      <c r="AD225">
        <v>0</v>
      </c>
      <c r="AE225">
        <v>1</v>
      </c>
      <c r="AF225">
        <v>0</v>
      </c>
      <c r="AG225">
        <v>0</v>
      </c>
      <c r="AH225">
        <v>1</v>
      </c>
      <c r="AI225">
        <v>0</v>
      </c>
      <c r="AJ225">
        <v>0</v>
      </c>
      <c r="AK225">
        <v>0</v>
      </c>
      <c r="AL225">
        <v>0</v>
      </c>
      <c r="AM225">
        <v>0</v>
      </c>
      <c r="AN225">
        <v>0</v>
      </c>
      <c r="AO225">
        <v>0</v>
      </c>
      <c r="AP225">
        <v>0</v>
      </c>
      <c r="AQ225">
        <v>0</v>
      </c>
      <c r="AR225">
        <v>0</v>
      </c>
      <c r="AS225">
        <v>0</v>
      </c>
      <c r="AT225">
        <v>0</v>
      </c>
      <c r="AU225">
        <v>0</v>
      </c>
      <c r="AV225">
        <v>0</v>
      </c>
      <c r="AW225">
        <v>0</v>
      </c>
      <c r="AX225">
        <v>2</v>
      </c>
      <c r="AY225">
        <v>0</v>
      </c>
      <c r="AZ225">
        <v>0</v>
      </c>
      <c r="BA225">
        <v>0</v>
      </c>
      <c r="BB225">
        <v>0</v>
      </c>
      <c r="BC225">
        <v>0</v>
      </c>
      <c r="BD225">
        <v>0</v>
      </c>
      <c r="BE225">
        <v>0</v>
      </c>
      <c r="BF225">
        <v>0</v>
      </c>
      <c r="BG225">
        <v>0</v>
      </c>
      <c r="BH225">
        <v>0</v>
      </c>
      <c r="BI225">
        <v>0</v>
      </c>
      <c r="BJ225">
        <v>0</v>
      </c>
      <c r="BK225">
        <v>0</v>
      </c>
      <c r="BL225">
        <v>0</v>
      </c>
      <c r="BM225">
        <v>0</v>
      </c>
      <c r="BN225">
        <v>1</v>
      </c>
      <c r="BO225">
        <v>0</v>
      </c>
      <c r="BP225">
        <v>0</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0</v>
      </c>
      <c r="CL225">
        <v>0</v>
      </c>
      <c r="CM225">
        <v>0</v>
      </c>
    </row>
    <row r="226" spans="1:91" x14ac:dyDescent="0.15">
      <c r="A226" t="s">
        <v>2362</v>
      </c>
      <c r="B226">
        <v>13</v>
      </c>
      <c r="C226">
        <v>0.3</v>
      </c>
      <c r="D226">
        <v>22</v>
      </c>
      <c r="E226" s="409">
        <v>0.2</v>
      </c>
      <c r="F226" s="409">
        <v>5.8796677727272727E-3</v>
      </c>
      <c r="G226" s="409">
        <v>0.5</v>
      </c>
      <c r="H226" s="409">
        <v>0.1</v>
      </c>
      <c r="I226" s="409">
        <v>2.7087583318500213E-3</v>
      </c>
      <c r="J226" s="409">
        <v>0.3</v>
      </c>
      <c r="K226">
        <v>0</v>
      </c>
      <c r="L226">
        <v>2</v>
      </c>
      <c r="M226">
        <v>0</v>
      </c>
      <c r="N226">
        <v>14</v>
      </c>
      <c r="O226">
        <v>5</v>
      </c>
      <c r="P226">
        <v>0</v>
      </c>
      <c r="Q226">
        <v>6</v>
      </c>
      <c r="R226">
        <v>0</v>
      </c>
      <c r="S226">
        <v>1</v>
      </c>
      <c r="T226">
        <v>7</v>
      </c>
      <c r="U226">
        <v>0</v>
      </c>
      <c r="V226">
        <v>9</v>
      </c>
      <c r="W226">
        <v>0</v>
      </c>
      <c r="X226">
        <v>0</v>
      </c>
      <c r="Y226">
        <v>0</v>
      </c>
      <c r="Z226">
        <v>4</v>
      </c>
      <c r="AA226" t="s">
        <v>2333</v>
      </c>
      <c r="AB226">
        <v>0</v>
      </c>
      <c r="AC226">
        <v>0</v>
      </c>
      <c r="AD226">
        <v>0</v>
      </c>
      <c r="AE226">
        <v>0</v>
      </c>
      <c r="AF226">
        <v>0</v>
      </c>
      <c r="AG226">
        <v>0</v>
      </c>
      <c r="AH226">
        <v>0</v>
      </c>
      <c r="AI226">
        <v>0</v>
      </c>
      <c r="AJ226">
        <v>0</v>
      </c>
      <c r="AK226">
        <v>0</v>
      </c>
      <c r="AL226">
        <v>0</v>
      </c>
      <c r="AM226">
        <v>1</v>
      </c>
      <c r="AN226">
        <v>0</v>
      </c>
      <c r="AO226">
        <v>0</v>
      </c>
      <c r="AP226">
        <v>0</v>
      </c>
      <c r="AQ226">
        <v>1</v>
      </c>
      <c r="AR226">
        <v>0</v>
      </c>
      <c r="AS226">
        <v>0</v>
      </c>
      <c r="AT226">
        <v>0</v>
      </c>
      <c r="AU226">
        <v>0</v>
      </c>
      <c r="AV226">
        <v>0</v>
      </c>
      <c r="AW226">
        <v>0</v>
      </c>
      <c r="AX226">
        <v>0</v>
      </c>
      <c r="AY226">
        <v>0</v>
      </c>
      <c r="AZ226">
        <v>0</v>
      </c>
      <c r="BA226">
        <v>1</v>
      </c>
      <c r="BB226">
        <v>0</v>
      </c>
      <c r="BC226">
        <v>0</v>
      </c>
      <c r="BD226">
        <v>0</v>
      </c>
      <c r="BE226">
        <v>0</v>
      </c>
      <c r="BF226">
        <v>0</v>
      </c>
      <c r="BG226">
        <v>0</v>
      </c>
      <c r="BH226">
        <v>0</v>
      </c>
      <c r="BI226">
        <v>0</v>
      </c>
      <c r="BJ226">
        <v>0</v>
      </c>
      <c r="BK226">
        <v>0</v>
      </c>
      <c r="BL226">
        <v>0</v>
      </c>
      <c r="BM226">
        <v>0</v>
      </c>
      <c r="BN226">
        <v>0</v>
      </c>
      <c r="BO226">
        <v>0</v>
      </c>
      <c r="BP226">
        <v>0</v>
      </c>
      <c r="BQ226">
        <v>0</v>
      </c>
      <c r="BR226">
        <v>0</v>
      </c>
      <c r="BS226">
        <v>1</v>
      </c>
      <c r="BT226">
        <v>0</v>
      </c>
      <c r="BU226">
        <v>0</v>
      </c>
      <c r="BV226">
        <v>0</v>
      </c>
      <c r="BW226">
        <v>1</v>
      </c>
      <c r="BX226">
        <v>0</v>
      </c>
      <c r="BY226">
        <v>0</v>
      </c>
      <c r="BZ226">
        <v>0</v>
      </c>
      <c r="CA226">
        <v>0</v>
      </c>
      <c r="CB226">
        <v>0</v>
      </c>
      <c r="CC226">
        <v>0</v>
      </c>
      <c r="CD226">
        <v>1</v>
      </c>
      <c r="CE226">
        <v>0</v>
      </c>
      <c r="CF226">
        <v>0</v>
      </c>
      <c r="CG226">
        <v>0</v>
      </c>
      <c r="CH226">
        <v>0</v>
      </c>
      <c r="CI226">
        <v>0</v>
      </c>
      <c r="CJ226">
        <v>0</v>
      </c>
      <c r="CK226">
        <v>0</v>
      </c>
      <c r="CL226">
        <v>0</v>
      </c>
      <c r="CM226">
        <v>0</v>
      </c>
    </row>
    <row r="227" spans="1:91" x14ac:dyDescent="0.15">
      <c r="A227" t="s">
        <v>2101</v>
      </c>
      <c r="B227">
        <v>141.30000000000001</v>
      </c>
      <c r="C227">
        <v>4.05</v>
      </c>
      <c r="D227">
        <v>175</v>
      </c>
      <c r="E227" s="409">
        <v>2</v>
      </c>
      <c r="F227" s="409">
        <v>0.1</v>
      </c>
      <c r="G227" s="409">
        <v>2</v>
      </c>
      <c r="H227" s="409">
        <v>0.3</v>
      </c>
      <c r="I227" s="409">
        <v>1.0541022798506546E-2</v>
      </c>
      <c r="J227" s="409">
        <v>0.3</v>
      </c>
      <c r="K227">
        <v>0</v>
      </c>
      <c r="L227">
        <v>15</v>
      </c>
      <c r="M227">
        <v>0</v>
      </c>
      <c r="N227">
        <v>12</v>
      </c>
      <c r="O227">
        <v>28</v>
      </c>
      <c r="P227">
        <v>0</v>
      </c>
      <c r="Q227">
        <v>7</v>
      </c>
      <c r="R227">
        <v>0</v>
      </c>
      <c r="S227">
        <v>2</v>
      </c>
      <c r="T227">
        <v>31</v>
      </c>
      <c r="U227">
        <v>4</v>
      </c>
      <c r="V227">
        <v>9</v>
      </c>
      <c r="W227">
        <v>0</v>
      </c>
      <c r="X227">
        <v>0</v>
      </c>
      <c r="Y227">
        <v>0</v>
      </c>
      <c r="Z227">
        <v>6</v>
      </c>
      <c r="AA227" t="s">
        <v>2333</v>
      </c>
      <c r="AB227">
        <v>0</v>
      </c>
      <c r="AC227">
        <v>1</v>
      </c>
      <c r="AD227">
        <v>0</v>
      </c>
      <c r="AE227">
        <v>2</v>
      </c>
      <c r="AF227">
        <v>1</v>
      </c>
      <c r="AG227">
        <v>0</v>
      </c>
      <c r="AH227">
        <v>0</v>
      </c>
      <c r="AI227">
        <v>0</v>
      </c>
      <c r="AJ227">
        <v>0</v>
      </c>
      <c r="AK227">
        <v>0</v>
      </c>
      <c r="AL227">
        <v>0</v>
      </c>
      <c r="AM227">
        <v>0</v>
      </c>
      <c r="AN227">
        <v>0</v>
      </c>
      <c r="AO227">
        <v>0</v>
      </c>
      <c r="AP227">
        <v>0</v>
      </c>
      <c r="AQ227">
        <v>0</v>
      </c>
      <c r="AR227">
        <v>0</v>
      </c>
      <c r="AS227">
        <v>7</v>
      </c>
      <c r="AT227">
        <v>0</v>
      </c>
      <c r="AU227">
        <v>0</v>
      </c>
      <c r="AV227">
        <v>0</v>
      </c>
      <c r="AW227">
        <v>0</v>
      </c>
      <c r="AX227">
        <v>0</v>
      </c>
      <c r="AY227">
        <v>0</v>
      </c>
      <c r="AZ227">
        <v>0</v>
      </c>
      <c r="BA227">
        <v>0</v>
      </c>
      <c r="BB227">
        <v>2</v>
      </c>
      <c r="BC227">
        <v>0</v>
      </c>
      <c r="BD227">
        <v>0</v>
      </c>
      <c r="BE227">
        <v>0</v>
      </c>
      <c r="BF227">
        <v>0</v>
      </c>
      <c r="BG227">
        <v>0</v>
      </c>
      <c r="BH227">
        <v>0</v>
      </c>
      <c r="BI227">
        <v>0</v>
      </c>
      <c r="BJ227">
        <v>0</v>
      </c>
      <c r="BK227">
        <v>0</v>
      </c>
      <c r="BL227">
        <v>0</v>
      </c>
      <c r="BM227">
        <v>0</v>
      </c>
      <c r="BN227">
        <v>2</v>
      </c>
      <c r="BO227">
        <v>0</v>
      </c>
      <c r="BP227">
        <v>0</v>
      </c>
      <c r="BQ227">
        <v>0</v>
      </c>
      <c r="BR227">
        <v>0</v>
      </c>
      <c r="BS227">
        <v>2</v>
      </c>
      <c r="BT227">
        <v>0</v>
      </c>
      <c r="BU227">
        <v>0</v>
      </c>
      <c r="BV227">
        <v>0</v>
      </c>
      <c r="BW227">
        <v>1</v>
      </c>
      <c r="BX227">
        <v>0</v>
      </c>
      <c r="BY227">
        <v>0</v>
      </c>
      <c r="BZ227">
        <v>0</v>
      </c>
      <c r="CA227">
        <v>1</v>
      </c>
      <c r="CB227">
        <v>0</v>
      </c>
      <c r="CC227">
        <v>0</v>
      </c>
      <c r="CD227">
        <v>2</v>
      </c>
      <c r="CE227">
        <v>0</v>
      </c>
      <c r="CF227">
        <v>0</v>
      </c>
      <c r="CG227">
        <v>0</v>
      </c>
      <c r="CH227">
        <v>0</v>
      </c>
      <c r="CI227">
        <v>0</v>
      </c>
      <c r="CJ227">
        <v>0</v>
      </c>
      <c r="CK227">
        <v>0</v>
      </c>
      <c r="CL227">
        <v>0</v>
      </c>
      <c r="CM227">
        <v>0</v>
      </c>
    </row>
    <row r="228" spans="1:91" x14ac:dyDescent="0.15">
      <c r="A228" t="s">
        <v>1991</v>
      </c>
      <c r="B228">
        <v>150</v>
      </c>
      <c r="C228">
        <v>4.3</v>
      </c>
      <c r="D228">
        <v>146</v>
      </c>
      <c r="E228" s="409">
        <v>2</v>
      </c>
      <c r="F228" s="409">
        <v>0.1</v>
      </c>
      <c r="G228" s="409">
        <v>1.9</v>
      </c>
      <c r="H228" s="409">
        <v>0.4</v>
      </c>
      <c r="I228" s="409">
        <v>1.3764197179199588E-2</v>
      </c>
      <c r="J228" s="409">
        <v>0.4</v>
      </c>
      <c r="K228">
        <v>0</v>
      </c>
      <c r="L228">
        <v>7</v>
      </c>
      <c r="M228">
        <v>0</v>
      </c>
      <c r="N228">
        <v>2</v>
      </c>
      <c r="O228">
        <v>13</v>
      </c>
      <c r="P228">
        <v>0</v>
      </c>
      <c r="Q228">
        <v>10</v>
      </c>
      <c r="R228">
        <v>1</v>
      </c>
      <c r="S228">
        <v>16</v>
      </c>
      <c r="T228">
        <v>29</v>
      </c>
      <c r="U228">
        <v>3</v>
      </c>
      <c r="V228">
        <v>18</v>
      </c>
      <c r="W228">
        <v>0</v>
      </c>
      <c r="X228">
        <v>0</v>
      </c>
      <c r="Y228">
        <v>0</v>
      </c>
      <c r="Z228">
        <v>3</v>
      </c>
      <c r="AA228" t="s">
        <v>2333</v>
      </c>
      <c r="AB228">
        <v>0</v>
      </c>
      <c r="AC228">
        <v>0</v>
      </c>
      <c r="AD228">
        <v>0</v>
      </c>
      <c r="AE228">
        <v>0</v>
      </c>
      <c r="AF228">
        <v>0</v>
      </c>
      <c r="AG228">
        <v>0</v>
      </c>
      <c r="AH228">
        <v>1</v>
      </c>
      <c r="AI228">
        <v>0</v>
      </c>
      <c r="AJ228">
        <v>0</v>
      </c>
      <c r="AK228">
        <v>0</v>
      </c>
      <c r="AL228">
        <v>0</v>
      </c>
      <c r="AM228">
        <v>1</v>
      </c>
      <c r="AN228">
        <v>0</v>
      </c>
      <c r="AO228">
        <v>0</v>
      </c>
      <c r="AP228">
        <v>0</v>
      </c>
      <c r="AQ228">
        <v>1</v>
      </c>
      <c r="AR228">
        <v>0</v>
      </c>
      <c r="AS228">
        <v>0</v>
      </c>
      <c r="AT228">
        <v>0</v>
      </c>
      <c r="AU228">
        <v>0</v>
      </c>
      <c r="AV228">
        <v>1</v>
      </c>
      <c r="AW228">
        <v>0</v>
      </c>
      <c r="AX228">
        <v>0</v>
      </c>
      <c r="AY228">
        <v>0</v>
      </c>
      <c r="AZ228">
        <v>0</v>
      </c>
      <c r="BA228">
        <v>0</v>
      </c>
      <c r="BB228">
        <v>0</v>
      </c>
      <c r="BC228">
        <v>0</v>
      </c>
      <c r="BD228">
        <v>0</v>
      </c>
      <c r="BE228">
        <v>0</v>
      </c>
      <c r="BF228">
        <v>0</v>
      </c>
      <c r="BG228">
        <v>0</v>
      </c>
      <c r="BH228">
        <v>0</v>
      </c>
      <c r="BI228">
        <v>0</v>
      </c>
      <c r="BJ228">
        <v>0</v>
      </c>
      <c r="BK228">
        <v>0</v>
      </c>
      <c r="BL228">
        <v>1</v>
      </c>
      <c r="BM228">
        <v>0</v>
      </c>
      <c r="BN228">
        <v>1</v>
      </c>
      <c r="BO228">
        <v>0</v>
      </c>
      <c r="BP228">
        <v>2</v>
      </c>
      <c r="BQ228">
        <v>2</v>
      </c>
      <c r="BR228">
        <v>0</v>
      </c>
      <c r="BS228">
        <v>0</v>
      </c>
      <c r="BT228">
        <v>0</v>
      </c>
      <c r="BU228">
        <v>0</v>
      </c>
      <c r="BV228">
        <v>0</v>
      </c>
      <c r="BW228">
        <v>0</v>
      </c>
      <c r="BX228">
        <v>0</v>
      </c>
      <c r="BY228">
        <v>0</v>
      </c>
      <c r="BZ228">
        <v>0</v>
      </c>
      <c r="CA228">
        <v>0</v>
      </c>
      <c r="CB228">
        <v>1</v>
      </c>
      <c r="CC228">
        <v>0</v>
      </c>
      <c r="CD228">
        <v>0</v>
      </c>
      <c r="CE228">
        <v>0</v>
      </c>
      <c r="CF228">
        <v>0</v>
      </c>
      <c r="CG228">
        <v>0</v>
      </c>
      <c r="CH228">
        <v>0</v>
      </c>
      <c r="CI228">
        <v>0</v>
      </c>
      <c r="CJ228">
        <v>0</v>
      </c>
      <c r="CK228">
        <v>0</v>
      </c>
      <c r="CL228">
        <v>0</v>
      </c>
      <c r="CM228">
        <v>0</v>
      </c>
    </row>
    <row r="229" spans="1:91" x14ac:dyDescent="0.15">
      <c r="A229" t="s">
        <v>2131</v>
      </c>
      <c r="B229">
        <v>284.39999999999998</v>
      </c>
      <c r="C229">
        <v>13.3</v>
      </c>
      <c r="D229">
        <v>266.10000000000002</v>
      </c>
      <c r="E229" s="409">
        <v>2.5</v>
      </c>
      <c r="F229" s="409">
        <v>0.1</v>
      </c>
      <c r="G229" s="409">
        <v>2.4</v>
      </c>
      <c r="H229" s="409">
        <v>0.5</v>
      </c>
      <c r="I229" s="409">
        <v>2.2943222386912734E-2</v>
      </c>
      <c r="J229" s="409">
        <v>0.5</v>
      </c>
      <c r="K229">
        <v>0</v>
      </c>
      <c r="L229">
        <v>7</v>
      </c>
      <c r="M229">
        <v>1</v>
      </c>
      <c r="N229">
        <v>37</v>
      </c>
      <c r="O229">
        <v>23</v>
      </c>
      <c r="P229">
        <v>0</v>
      </c>
      <c r="Q229">
        <v>14</v>
      </c>
      <c r="R229">
        <v>0</v>
      </c>
      <c r="S229">
        <v>8</v>
      </c>
      <c r="T229">
        <v>11</v>
      </c>
      <c r="U229">
        <v>3</v>
      </c>
      <c r="V229">
        <v>27</v>
      </c>
      <c r="W229">
        <v>1</v>
      </c>
      <c r="X229">
        <v>0</v>
      </c>
      <c r="Y229">
        <v>0</v>
      </c>
      <c r="Z229">
        <v>5</v>
      </c>
      <c r="AA229" t="s">
        <v>2333</v>
      </c>
      <c r="AB229">
        <v>0</v>
      </c>
      <c r="AC229">
        <v>0</v>
      </c>
      <c r="AD229">
        <v>0</v>
      </c>
      <c r="AE229">
        <v>0</v>
      </c>
      <c r="AF229">
        <v>0</v>
      </c>
      <c r="AG229">
        <v>0</v>
      </c>
      <c r="AH229">
        <v>3</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1</v>
      </c>
      <c r="BB229">
        <v>0</v>
      </c>
      <c r="BC229">
        <v>0</v>
      </c>
      <c r="BD229">
        <v>5</v>
      </c>
      <c r="BE229">
        <v>0</v>
      </c>
      <c r="BF229">
        <v>0</v>
      </c>
      <c r="BG229">
        <v>0</v>
      </c>
      <c r="BH229">
        <v>0</v>
      </c>
      <c r="BI229">
        <v>0</v>
      </c>
      <c r="BJ229">
        <v>0</v>
      </c>
      <c r="BK229">
        <v>0</v>
      </c>
      <c r="BL229">
        <v>0</v>
      </c>
      <c r="BM229">
        <v>0</v>
      </c>
      <c r="BN229">
        <v>1</v>
      </c>
      <c r="BO229">
        <v>0</v>
      </c>
      <c r="BP229">
        <v>0</v>
      </c>
      <c r="BQ229">
        <v>0</v>
      </c>
      <c r="BR229">
        <v>0</v>
      </c>
      <c r="BS229">
        <v>0</v>
      </c>
      <c r="BT229">
        <v>0</v>
      </c>
      <c r="BU229">
        <v>0</v>
      </c>
      <c r="BV229">
        <v>0</v>
      </c>
      <c r="BW229">
        <v>0</v>
      </c>
      <c r="BX229">
        <v>0</v>
      </c>
      <c r="BY229">
        <v>0</v>
      </c>
      <c r="BZ229">
        <v>1</v>
      </c>
      <c r="CA229">
        <v>0</v>
      </c>
      <c r="CB229">
        <v>0</v>
      </c>
      <c r="CC229">
        <v>0</v>
      </c>
      <c r="CD229">
        <v>2</v>
      </c>
      <c r="CE229">
        <v>0</v>
      </c>
      <c r="CF229">
        <v>0</v>
      </c>
      <c r="CG229">
        <v>0</v>
      </c>
      <c r="CH229">
        <v>2</v>
      </c>
      <c r="CI229">
        <v>0</v>
      </c>
      <c r="CJ229">
        <v>1</v>
      </c>
      <c r="CK229">
        <v>0</v>
      </c>
      <c r="CL229">
        <v>0</v>
      </c>
      <c r="CM229">
        <v>0</v>
      </c>
    </row>
    <row r="230" spans="1:91" x14ac:dyDescent="0.15">
      <c r="A230" t="s">
        <v>2032</v>
      </c>
      <c r="B230">
        <v>490</v>
      </c>
      <c r="C230">
        <v>17.2</v>
      </c>
      <c r="D230">
        <v>275</v>
      </c>
      <c r="E230" s="409">
        <v>3.5</v>
      </c>
      <c r="F230" s="409">
        <v>0.1</v>
      </c>
      <c r="G230" s="409">
        <v>2.5</v>
      </c>
      <c r="H230" s="409">
        <v>0.6</v>
      </c>
      <c r="I230" s="409">
        <v>2.2075378205990918E-2</v>
      </c>
      <c r="J230" s="409">
        <v>0.4</v>
      </c>
      <c r="K230">
        <v>0</v>
      </c>
      <c r="L230">
        <v>9</v>
      </c>
      <c r="M230">
        <v>1</v>
      </c>
      <c r="N230">
        <v>33</v>
      </c>
      <c r="O230">
        <v>6</v>
      </c>
      <c r="P230">
        <v>0</v>
      </c>
      <c r="Q230">
        <v>21</v>
      </c>
      <c r="R230">
        <v>1</v>
      </c>
      <c r="S230">
        <v>10</v>
      </c>
      <c r="T230">
        <v>23</v>
      </c>
      <c r="U230">
        <v>4</v>
      </c>
      <c r="V230">
        <v>35</v>
      </c>
      <c r="W230">
        <v>3</v>
      </c>
      <c r="X230">
        <v>0</v>
      </c>
      <c r="Y230">
        <v>0</v>
      </c>
      <c r="Z230">
        <v>14</v>
      </c>
      <c r="AA230" t="s">
        <v>2333</v>
      </c>
      <c r="AB230">
        <v>0</v>
      </c>
      <c r="AC230">
        <v>0</v>
      </c>
      <c r="AD230">
        <v>0</v>
      </c>
      <c r="AE230">
        <v>1</v>
      </c>
      <c r="AF230">
        <v>0</v>
      </c>
      <c r="AG230">
        <v>0</v>
      </c>
      <c r="AH230">
        <v>2</v>
      </c>
      <c r="AI230">
        <v>1</v>
      </c>
      <c r="AJ230">
        <v>0</v>
      </c>
      <c r="AK230">
        <v>0</v>
      </c>
      <c r="AL230">
        <v>0</v>
      </c>
      <c r="AM230">
        <v>9</v>
      </c>
      <c r="AN230">
        <v>0</v>
      </c>
      <c r="AO230">
        <v>0</v>
      </c>
      <c r="AP230">
        <v>0</v>
      </c>
      <c r="AQ230">
        <v>7</v>
      </c>
      <c r="AR230">
        <v>0</v>
      </c>
      <c r="AS230">
        <v>0</v>
      </c>
      <c r="AT230">
        <v>2</v>
      </c>
      <c r="AU230">
        <v>0</v>
      </c>
      <c r="AV230">
        <v>0</v>
      </c>
      <c r="AW230">
        <v>0</v>
      </c>
      <c r="AX230">
        <v>2</v>
      </c>
      <c r="AY230">
        <v>0</v>
      </c>
      <c r="AZ230">
        <v>0</v>
      </c>
      <c r="BA230">
        <v>1</v>
      </c>
      <c r="BB230">
        <v>3</v>
      </c>
      <c r="BC230">
        <v>0</v>
      </c>
      <c r="BD230">
        <v>0</v>
      </c>
      <c r="BE230">
        <v>0</v>
      </c>
      <c r="BF230">
        <v>0</v>
      </c>
      <c r="BG230">
        <v>0</v>
      </c>
      <c r="BH230">
        <v>0</v>
      </c>
      <c r="BI230">
        <v>0</v>
      </c>
      <c r="BJ230">
        <v>0</v>
      </c>
      <c r="BK230">
        <v>0</v>
      </c>
      <c r="BL230">
        <v>0</v>
      </c>
      <c r="BM230">
        <v>0</v>
      </c>
      <c r="BN230">
        <v>0</v>
      </c>
      <c r="BO230">
        <v>0</v>
      </c>
      <c r="BP230">
        <v>0</v>
      </c>
      <c r="BQ230">
        <v>0</v>
      </c>
      <c r="BR230">
        <v>0</v>
      </c>
      <c r="BS230">
        <v>2</v>
      </c>
      <c r="BT230">
        <v>0</v>
      </c>
      <c r="BU230">
        <v>0</v>
      </c>
      <c r="BV230">
        <v>0</v>
      </c>
      <c r="BW230">
        <v>2</v>
      </c>
      <c r="BX230">
        <v>0</v>
      </c>
      <c r="BY230">
        <v>0</v>
      </c>
      <c r="BZ230">
        <v>0</v>
      </c>
      <c r="CA230">
        <v>1</v>
      </c>
      <c r="CB230">
        <v>0</v>
      </c>
      <c r="CC230">
        <v>0</v>
      </c>
      <c r="CD230">
        <v>0</v>
      </c>
      <c r="CE230">
        <v>0</v>
      </c>
      <c r="CF230">
        <v>0</v>
      </c>
      <c r="CG230">
        <v>0</v>
      </c>
      <c r="CH230">
        <v>0</v>
      </c>
      <c r="CI230">
        <v>1</v>
      </c>
      <c r="CJ230">
        <v>0</v>
      </c>
      <c r="CK230">
        <v>0</v>
      </c>
      <c r="CL230">
        <v>0</v>
      </c>
      <c r="CM230">
        <v>1</v>
      </c>
    </row>
    <row r="231" spans="1:91" x14ac:dyDescent="0.15">
      <c r="A231" t="s">
        <v>2363</v>
      </c>
      <c r="B231">
        <v>102</v>
      </c>
      <c r="C231">
        <v>1.57</v>
      </c>
      <c r="D231">
        <v>79</v>
      </c>
      <c r="E231" s="409">
        <v>2.2999999999999998</v>
      </c>
      <c r="F231" s="409">
        <v>0.1</v>
      </c>
      <c r="G231" s="409">
        <v>2.6</v>
      </c>
      <c r="H231" s="409">
        <v>0.3</v>
      </c>
      <c r="I231" s="409">
        <v>1.0398848099208128E-2</v>
      </c>
      <c r="J231" s="409">
        <v>0.3</v>
      </c>
      <c r="K231">
        <v>0</v>
      </c>
      <c r="L231">
        <v>3</v>
      </c>
      <c r="M231">
        <v>0</v>
      </c>
      <c r="N231">
        <v>1</v>
      </c>
      <c r="O231">
        <v>5</v>
      </c>
      <c r="P231">
        <v>0</v>
      </c>
      <c r="Q231">
        <v>2</v>
      </c>
      <c r="R231">
        <v>0</v>
      </c>
      <c r="S231">
        <v>2</v>
      </c>
      <c r="T231">
        <v>7</v>
      </c>
      <c r="U231">
        <v>1</v>
      </c>
      <c r="V231">
        <v>7</v>
      </c>
      <c r="W231">
        <v>2</v>
      </c>
      <c r="X231">
        <v>0</v>
      </c>
      <c r="Y231">
        <v>0</v>
      </c>
      <c r="Z231">
        <v>3</v>
      </c>
      <c r="AA231" t="s">
        <v>2333</v>
      </c>
      <c r="AB231">
        <v>0</v>
      </c>
      <c r="AC231">
        <v>0</v>
      </c>
      <c r="AD231">
        <v>0</v>
      </c>
      <c r="AE231">
        <v>0</v>
      </c>
      <c r="AF231">
        <v>1</v>
      </c>
      <c r="AG231">
        <v>0</v>
      </c>
      <c r="AH231">
        <v>0</v>
      </c>
      <c r="AI231">
        <v>0</v>
      </c>
      <c r="AJ231">
        <v>0</v>
      </c>
      <c r="AK231">
        <v>0</v>
      </c>
      <c r="AL231">
        <v>0</v>
      </c>
      <c r="AM231">
        <v>0</v>
      </c>
      <c r="AN231">
        <v>0</v>
      </c>
      <c r="AO231">
        <v>0</v>
      </c>
      <c r="AP231">
        <v>0</v>
      </c>
      <c r="AQ231">
        <v>0</v>
      </c>
      <c r="AR231">
        <v>0</v>
      </c>
      <c r="AS231">
        <v>0</v>
      </c>
      <c r="AT231">
        <v>0</v>
      </c>
      <c r="AU231">
        <v>0</v>
      </c>
      <c r="AV231">
        <v>0</v>
      </c>
      <c r="AW231">
        <v>0</v>
      </c>
      <c r="AX231">
        <v>1</v>
      </c>
      <c r="AY231">
        <v>0</v>
      </c>
      <c r="AZ231">
        <v>0</v>
      </c>
      <c r="BA231">
        <v>0</v>
      </c>
      <c r="BB231">
        <v>1</v>
      </c>
      <c r="BC231">
        <v>0</v>
      </c>
      <c r="BD231">
        <v>0</v>
      </c>
      <c r="BE231">
        <v>0</v>
      </c>
      <c r="BF231">
        <v>0</v>
      </c>
      <c r="BG231">
        <v>0</v>
      </c>
      <c r="BH231">
        <v>0</v>
      </c>
      <c r="BI231">
        <v>0</v>
      </c>
      <c r="BJ231">
        <v>0</v>
      </c>
      <c r="BK231">
        <v>0</v>
      </c>
      <c r="BL231">
        <v>0</v>
      </c>
      <c r="BM231">
        <v>0</v>
      </c>
      <c r="BN231">
        <v>1</v>
      </c>
      <c r="BO231">
        <v>0</v>
      </c>
      <c r="BP231">
        <v>0</v>
      </c>
      <c r="BQ231">
        <v>0</v>
      </c>
      <c r="BR231">
        <v>0</v>
      </c>
      <c r="BS231">
        <v>2</v>
      </c>
      <c r="BT231">
        <v>0</v>
      </c>
      <c r="BU231">
        <v>0</v>
      </c>
      <c r="BV231">
        <v>0</v>
      </c>
      <c r="BW231">
        <v>2</v>
      </c>
      <c r="BX231">
        <v>0</v>
      </c>
      <c r="BY231">
        <v>1</v>
      </c>
      <c r="BZ231">
        <v>0</v>
      </c>
      <c r="CA231">
        <v>0</v>
      </c>
      <c r="CB231">
        <v>0</v>
      </c>
      <c r="CC231">
        <v>0</v>
      </c>
      <c r="CD231">
        <v>1</v>
      </c>
      <c r="CE231">
        <v>0</v>
      </c>
      <c r="CF231">
        <v>0</v>
      </c>
      <c r="CG231">
        <v>1</v>
      </c>
      <c r="CH231">
        <v>2</v>
      </c>
      <c r="CI231">
        <v>0</v>
      </c>
      <c r="CJ231">
        <v>0</v>
      </c>
      <c r="CK231">
        <v>0</v>
      </c>
      <c r="CL231">
        <v>0</v>
      </c>
      <c r="CM231">
        <v>0</v>
      </c>
    </row>
    <row r="232" spans="1:91" x14ac:dyDescent="0.15">
      <c r="A232" t="s">
        <v>2005</v>
      </c>
      <c r="B232">
        <v>119.2</v>
      </c>
      <c r="C232">
        <v>4.8</v>
      </c>
      <c r="D232">
        <v>67</v>
      </c>
      <c r="E232" s="409">
        <v>1.4</v>
      </c>
      <c r="F232" s="409">
        <v>0.1</v>
      </c>
      <c r="G232" s="409">
        <v>0.8</v>
      </c>
      <c r="H232" s="409">
        <v>0.5</v>
      </c>
      <c r="I232" s="409">
        <v>2.0914481473738585E-2</v>
      </c>
      <c r="J232" s="409">
        <v>0.3</v>
      </c>
      <c r="K232">
        <v>0</v>
      </c>
      <c r="L232">
        <v>10</v>
      </c>
      <c r="M232">
        <v>0</v>
      </c>
      <c r="N232">
        <v>8</v>
      </c>
      <c r="O232">
        <v>8</v>
      </c>
      <c r="P232">
        <v>0</v>
      </c>
      <c r="Q232">
        <v>15</v>
      </c>
      <c r="R232">
        <v>0</v>
      </c>
      <c r="S232">
        <v>4</v>
      </c>
      <c r="T232">
        <v>15</v>
      </c>
      <c r="U232">
        <v>4</v>
      </c>
      <c r="V232">
        <v>33</v>
      </c>
      <c r="W232">
        <v>1</v>
      </c>
      <c r="X232">
        <v>0</v>
      </c>
      <c r="Y232">
        <v>0</v>
      </c>
      <c r="Z232">
        <v>9</v>
      </c>
      <c r="AA232" t="s">
        <v>2333</v>
      </c>
      <c r="AB232">
        <v>0</v>
      </c>
      <c r="AC232">
        <v>0</v>
      </c>
      <c r="AD232">
        <v>0</v>
      </c>
      <c r="AE232">
        <v>0</v>
      </c>
      <c r="AF232">
        <v>0</v>
      </c>
      <c r="AG232">
        <v>0</v>
      </c>
      <c r="AH232">
        <v>0</v>
      </c>
      <c r="AI232">
        <v>0</v>
      </c>
      <c r="AJ232">
        <v>0</v>
      </c>
      <c r="AK232">
        <v>0</v>
      </c>
      <c r="AL232">
        <v>0</v>
      </c>
      <c r="AM232">
        <v>1</v>
      </c>
      <c r="AN232">
        <v>0</v>
      </c>
      <c r="AO232">
        <v>0</v>
      </c>
      <c r="AP232">
        <v>0</v>
      </c>
      <c r="AQ232">
        <v>1</v>
      </c>
      <c r="AR232">
        <v>0</v>
      </c>
      <c r="AS232">
        <v>0</v>
      </c>
      <c r="AT232">
        <v>0</v>
      </c>
      <c r="AU232">
        <v>1</v>
      </c>
      <c r="AV232">
        <v>1</v>
      </c>
      <c r="AW232">
        <v>0</v>
      </c>
      <c r="AX232">
        <v>0</v>
      </c>
      <c r="AY232">
        <v>0</v>
      </c>
      <c r="AZ232">
        <v>0</v>
      </c>
      <c r="BA232">
        <v>0</v>
      </c>
      <c r="BB232">
        <v>1</v>
      </c>
      <c r="BC232">
        <v>0</v>
      </c>
      <c r="BD232">
        <v>0</v>
      </c>
      <c r="BE232">
        <v>0</v>
      </c>
      <c r="BF232">
        <v>0</v>
      </c>
      <c r="BG232">
        <v>0</v>
      </c>
      <c r="BH232">
        <v>0</v>
      </c>
      <c r="BI232">
        <v>0</v>
      </c>
      <c r="BJ232">
        <v>0</v>
      </c>
      <c r="BK232">
        <v>0</v>
      </c>
      <c r="BL232">
        <v>1</v>
      </c>
      <c r="BM232">
        <v>0</v>
      </c>
      <c r="BN232">
        <v>1</v>
      </c>
      <c r="BO232">
        <v>0</v>
      </c>
      <c r="BP232">
        <v>0</v>
      </c>
      <c r="BQ232">
        <v>0</v>
      </c>
      <c r="BR232">
        <v>0</v>
      </c>
      <c r="BS232">
        <v>0</v>
      </c>
      <c r="BT232">
        <v>0</v>
      </c>
      <c r="BU232">
        <v>0</v>
      </c>
      <c r="BV232">
        <v>0</v>
      </c>
      <c r="BW232">
        <v>0</v>
      </c>
      <c r="BX232">
        <v>0</v>
      </c>
      <c r="BY232">
        <v>0</v>
      </c>
      <c r="BZ232">
        <v>0</v>
      </c>
      <c r="CA232">
        <v>0</v>
      </c>
      <c r="CB232">
        <v>0</v>
      </c>
      <c r="CC232">
        <v>0</v>
      </c>
      <c r="CD232">
        <v>1</v>
      </c>
      <c r="CE232">
        <v>0</v>
      </c>
      <c r="CF232">
        <v>0</v>
      </c>
      <c r="CG232">
        <v>0</v>
      </c>
      <c r="CH232">
        <v>0</v>
      </c>
      <c r="CI232">
        <v>0</v>
      </c>
      <c r="CJ232">
        <v>0</v>
      </c>
      <c r="CK232">
        <v>0</v>
      </c>
      <c r="CL232">
        <v>0</v>
      </c>
      <c r="CM232">
        <v>0</v>
      </c>
    </row>
    <row r="233" spans="1:91" x14ac:dyDescent="0.15">
      <c r="A233" t="s">
        <v>1970</v>
      </c>
      <c r="B233">
        <v>38</v>
      </c>
      <c r="C233">
        <v>1.4</v>
      </c>
      <c r="D233">
        <v>25</v>
      </c>
      <c r="E233" s="409">
        <v>0.5</v>
      </c>
      <c r="F233" s="409">
        <v>2.0653138016304352E-2</v>
      </c>
      <c r="G233" s="409">
        <v>0.6</v>
      </c>
      <c r="H233" s="409">
        <v>0.2</v>
      </c>
      <c r="I233" s="409">
        <v>8.2806968425869452E-3</v>
      </c>
      <c r="J233" s="409">
        <v>0.3</v>
      </c>
      <c r="K233">
        <v>0</v>
      </c>
      <c r="L233">
        <v>4</v>
      </c>
      <c r="M233">
        <v>0</v>
      </c>
      <c r="N233">
        <v>7</v>
      </c>
      <c r="O233">
        <v>8</v>
      </c>
      <c r="P233">
        <v>0</v>
      </c>
      <c r="Q233">
        <v>20</v>
      </c>
      <c r="R233">
        <v>0</v>
      </c>
      <c r="S233">
        <v>0</v>
      </c>
      <c r="T233">
        <v>2</v>
      </c>
      <c r="U233">
        <v>0</v>
      </c>
      <c r="V233">
        <v>5</v>
      </c>
      <c r="W233">
        <v>0</v>
      </c>
      <c r="X233">
        <v>0</v>
      </c>
      <c r="Y233">
        <v>0</v>
      </c>
      <c r="Z233">
        <v>0</v>
      </c>
      <c r="AA233" t="s">
        <v>2333</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M233">
        <v>0</v>
      </c>
      <c r="BN233">
        <v>5</v>
      </c>
      <c r="BO233">
        <v>0</v>
      </c>
      <c r="BP233">
        <v>0</v>
      </c>
      <c r="BQ233">
        <v>0</v>
      </c>
      <c r="BR233">
        <v>0</v>
      </c>
      <c r="BS233">
        <v>0</v>
      </c>
      <c r="BT233">
        <v>0</v>
      </c>
      <c r="BU233">
        <v>0</v>
      </c>
      <c r="BV233">
        <v>0</v>
      </c>
      <c r="BW233">
        <v>0</v>
      </c>
      <c r="BX233">
        <v>0</v>
      </c>
      <c r="BY233">
        <v>0</v>
      </c>
      <c r="BZ233">
        <v>0</v>
      </c>
      <c r="CA233">
        <v>0</v>
      </c>
      <c r="CB233">
        <v>3</v>
      </c>
      <c r="CC233">
        <v>0</v>
      </c>
      <c r="CD233">
        <v>2</v>
      </c>
      <c r="CE233">
        <v>0</v>
      </c>
      <c r="CF233">
        <v>0</v>
      </c>
      <c r="CG233">
        <v>0</v>
      </c>
      <c r="CH233">
        <v>0</v>
      </c>
      <c r="CI233">
        <v>0</v>
      </c>
      <c r="CJ233">
        <v>0</v>
      </c>
      <c r="CK233">
        <v>0</v>
      </c>
      <c r="CL233">
        <v>0</v>
      </c>
      <c r="CM233">
        <v>0</v>
      </c>
    </row>
    <row r="234" spans="1:91" x14ac:dyDescent="0.15">
      <c r="A234" t="s">
        <v>1995</v>
      </c>
      <c r="B234">
        <v>60</v>
      </c>
      <c r="C234">
        <v>3.5</v>
      </c>
      <c r="D234">
        <v>25</v>
      </c>
      <c r="E234" s="409">
        <v>1.5</v>
      </c>
      <c r="F234" s="409">
        <v>0.1</v>
      </c>
      <c r="G234" s="409">
        <v>0.7</v>
      </c>
      <c r="H234" s="409">
        <v>0.5</v>
      </c>
      <c r="I234" s="409">
        <v>2.6551120699094845E-2</v>
      </c>
      <c r="J234" s="409">
        <v>0.2</v>
      </c>
      <c r="K234">
        <v>0</v>
      </c>
      <c r="L234">
        <v>2</v>
      </c>
      <c r="M234">
        <v>0</v>
      </c>
      <c r="N234">
        <v>2</v>
      </c>
      <c r="O234">
        <v>10</v>
      </c>
      <c r="P234">
        <v>0</v>
      </c>
      <c r="Q234">
        <v>8</v>
      </c>
      <c r="R234">
        <v>0</v>
      </c>
      <c r="S234">
        <v>2</v>
      </c>
      <c r="T234">
        <v>6</v>
      </c>
      <c r="U234">
        <v>5</v>
      </c>
      <c r="V234">
        <v>12</v>
      </c>
      <c r="W234">
        <v>0</v>
      </c>
      <c r="X234">
        <v>0</v>
      </c>
      <c r="Y234">
        <v>1</v>
      </c>
      <c r="Z234">
        <v>2</v>
      </c>
      <c r="AA234" t="s">
        <v>2333</v>
      </c>
      <c r="AB234">
        <v>0</v>
      </c>
      <c r="AC234">
        <v>0</v>
      </c>
      <c r="AD234">
        <v>0</v>
      </c>
      <c r="AE234">
        <v>0</v>
      </c>
      <c r="AF234">
        <v>0</v>
      </c>
      <c r="AG234">
        <v>0</v>
      </c>
      <c r="AH234">
        <v>3</v>
      </c>
      <c r="AI234">
        <v>0</v>
      </c>
      <c r="AJ234">
        <v>0</v>
      </c>
      <c r="AK234">
        <v>0</v>
      </c>
      <c r="AL234">
        <v>0</v>
      </c>
      <c r="AM234">
        <v>1</v>
      </c>
      <c r="AN234">
        <v>0</v>
      </c>
      <c r="AO234">
        <v>0</v>
      </c>
      <c r="AP234">
        <v>1</v>
      </c>
      <c r="AQ234">
        <v>0</v>
      </c>
      <c r="AR234">
        <v>0</v>
      </c>
      <c r="AS234">
        <v>1</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v>0</v>
      </c>
      <c r="BY234">
        <v>0</v>
      </c>
      <c r="BZ234">
        <v>0</v>
      </c>
      <c r="CA234">
        <v>0</v>
      </c>
      <c r="CB234">
        <v>0</v>
      </c>
      <c r="CC234">
        <v>0</v>
      </c>
      <c r="CD234">
        <v>0</v>
      </c>
      <c r="CE234">
        <v>0</v>
      </c>
      <c r="CF234">
        <v>0</v>
      </c>
      <c r="CG234">
        <v>0</v>
      </c>
      <c r="CH234">
        <v>1</v>
      </c>
      <c r="CI234">
        <v>0</v>
      </c>
      <c r="CJ234">
        <v>0</v>
      </c>
      <c r="CK234">
        <v>0</v>
      </c>
      <c r="CL234">
        <v>0</v>
      </c>
      <c r="CM234">
        <v>0</v>
      </c>
    </row>
    <row r="235" spans="1:91" x14ac:dyDescent="0.15">
      <c r="A235" t="s">
        <v>2122</v>
      </c>
      <c r="B235">
        <v>200</v>
      </c>
      <c r="C235">
        <v>7.2</v>
      </c>
      <c r="D235">
        <v>110</v>
      </c>
      <c r="E235" s="409">
        <v>2.1</v>
      </c>
      <c r="F235" s="409">
        <v>0.1</v>
      </c>
      <c r="G235" s="409">
        <v>1.1000000000000001</v>
      </c>
      <c r="H235" s="409">
        <v>0.5</v>
      </c>
      <c r="I235" s="409">
        <v>1.8144752619097985E-2</v>
      </c>
      <c r="J235" s="409">
        <v>0.3</v>
      </c>
      <c r="K235">
        <v>0</v>
      </c>
      <c r="L235">
        <v>9</v>
      </c>
      <c r="M235">
        <v>0</v>
      </c>
      <c r="N235">
        <v>20</v>
      </c>
      <c r="O235">
        <v>11</v>
      </c>
      <c r="P235">
        <v>0</v>
      </c>
      <c r="Q235">
        <v>11</v>
      </c>
      <c r="R235">
        <v>0</v>
      </c>
      <c r="S235">
        <v>5</v>
      </c>
      <c r="T235">
        <v>13</v>
      </c>
      <c r="U235">
        <v>3</v>
      </c>
      <c r="V235">
        <v>14</v>
      </c>
      <c r="W235">
        <v>1</v>
      </c>
      <c r="X235">
        <v>0</v>
      </c>
      <c r="Y235">
        <v>0</v>
      </c>
      <c r="Z235">
        <v>12</v>
      </c>
      <c r="AA235" t="s">
        <v>2333</v>
      </c>
      <c r="AB235">
        <v>0</v>
      </c>
      <c r="AC235">
        <v>0</v>
      </c>
      <c r="AD235">
        <v>0</v>
      </c>
      <c r="AE235">
        <v>0</v>
      </c>
      <c r="AF235">
        <v>0</v>
      </c>
      <c r="AG235">
        <v>0</v>
      </c>
      <c r="AH235">
        <v>1</v>
      </c>
      <c r="AI235">
        <v>0</v>
      </c>
      <c r="AJ235">
        <v>0</v>
      </c>
      <c r="AK235">
        <v>0</v>
      </c>
      <c r="AL235">
        <v>0</v>
      </c>
      <c r="AM235">
        <v>0</v>
      </c>
      <c r="AN235">
        <v>0</v>
      </c>
      <c r="AO235">
        <v>0</v>
      </c>
      <c r="AP235">
        <v>0</v>
      </c>
      <c r="AQ235">
        <v>0</v>
      </c>
      <c r="AR235">
        <v>0</v>
      </c>
      <c r="AS235">
        <v>0</v>
      </c>
      <c r="AT235">
        <v>0</v>
      </c>
      <c r="AU235">
        <v>0</v>
      </c>
      <c r="AV235">
        <v>1</v>
      </c>
      <c r="AW235">
        <v>0</v>
      </c>
      <c r="AX235">
        <v>1</v>
      </c>
      <c r="AY235">
        <v>0</v>
      </c>
      <c r="AZ235">
        <v>0</v>
      </c>
      <c r="BA235">
        <v>0</v>
      </c>
      <c r="BB235">
        <v>4</v>
      </c>
      <c r="BC235">
        <v>0</v>
      </c>
      <c r="BD235">
        <v>0</v>
      </c>
      <c r="BE235">
        <v>0</v>
      </c>
      <c r="BF235">
        <v>0</v>
      </c>
      <c r="BG235">
        <v>0</v>
      </c>
      <c r="BH235">
        <v>0</v>
      </c>
      <c r="BI235">
        <v>0</v>
      </c>
      <c r="BJ235">
        <v>0</v>
      </c>
      <c r="BK235">
        <v>1</v>
      </c>
      <c r="BL235">
        <v>0</v>
      </c>
      <c r="BM235">
        <v>0</v>
      </c>
      <c r="BN235">
        <v>0</v>
      </c>
      <c r="BO235">
        <v>0</v>
      </c>
      <c r="BP235">
        <v>0</v>
      </c>
      <c r="BQ235">
        <v>0</v>
      </c>
      <c r="BR235">
        <v>0</v>
      </c>
      <c r="BS235">
        <v>2</v>
      </c>
      <c r="BT235">
        <v>0</v>
      </c>
      <c r="BU235">
        <v>0</v>
      </c>
      <c r="BV235">
        <v>0</v>
      </c>
      <c r="BW235">
        <v>2</v>
      </c>
      <c r="BX235">
        <v>0</v>
      </c>
      <c r="BY235">
        <v>0</v>
      </c>
      <c r="BZ235">
        <v>0</v>
      </c>
      <c r="CA235">
        <v>0</v>
      </c>
      <c r="CB235">
        <v>0</v>
      </c>
      <c r="CC235">
        <v>0</v>
      </c>
      <c r="CD235">
        <v>0</v>
      </c>
      <c r="CE235">
        <v>0</v>
      </c>
      <c r="CF235">
        <v>0</v>
      </c>
      <c r="CG235">
        <v>0</v>
      </c>
      <c r="CH235">
        <v>0</v>
      </c>
      <c r="CI235">
        <v>0</v>
      </c>
      <c r="CJ235">
        <v>0</v>
      </c>
      <c r="CK235">
        <v>0</v>
      </c>
      <c r="CL235">
        <v>0</v>
      </c>
      <c r="CM235">
        <v>0</v>
      </c>
    </row>
    <row r="236" spans="1:91" x14ac:dyDescent="0.15">
      <c r="A236" t="s">
        <v>2075</v>
      </c>
      <c r="B236">
        <v>248</v>
      </c>
      <c r="C236">
        <v>8.74</v>
      </c>
      <c r="D236">
        <v>130</v>
      </c>
      <c r="E236" s="409">
        <v>2.6</v>
      </c>
      <c r="F236" s="409">
        <v>0.1</v>
      </c>
      <c r="G236" s="409">
        <v>2.2999999999999998</v>
      </c>
      <c r="H236" s="409">
        <v>0.5</v>
      </c>
      <c r="I236" s="409">
        <v>1.1303176586431707E-2</v>
      </c>
      <c r="J236" s="409">
        <v>0.4</v>
      </c>
      <c r="K236">
        <v>0</v>
      </c>
      <c r="L236">
        <v>2</v>
      </c>
      <c r="M236">
        <v>0</v>
      </c>
      <c r="N236">
        <v>8</v>
      </c>
      <c r="O236">
        <v>18</v>
      </c>
      <c r="P236">
        <v>0</v>
      </c>
      <c r="Q236">
        <v>9</v>
      </c>
      <c r="R236">
        <v>0</v>
      </c>
      <c r="S236">
        <v>19</v>
      </c>
      <c r="T236">
        <v>11</v>
      </c>
      <c r="U236">
        <v>0</v>
      </c>
      <c r="V236">
        <v>26</v>
      </c>
      <c r="W236">
        <v>0</v>
      </c>
      <c r="X236">
        <v>0</v>
      </c>
      <c r="Y236">
        <v>0</v>
      </c>
      <c r="Z236">
        <v>9</v>
      </c>
      <c r="AA236" t="s">
        <v>2333</v>
      </c>
      <c r="AB236">
        <v>0</v>
      </c>
      <c r="AC236">
        <v>0</v>
      </c>
      <c r="AD236">
        <v>0</v>
      </c>
      <c r="AE236">
        <v>0</v>
      </c>
      <c r="AF236">
        <v>1</v>
      </c>
      <c r="AG236">
        <v>0</v>
      </c>
      <c r="AH236">
        <v>1</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1</v>
      </c>
      <c r="BC236">
        <v>0</v>
      </c>
      <c r="BD236">
        <v>0</v>
      </c>
      <c r="BE236">
        <v>0</v>
      </c>
      <c r="BF236">
        <v>0</v>
      </c>
      <c r="BG236">
        <v>0</v>
      </c>
      <c r="BH236">
        <v>0</v>
      </c>
      <c r="BI236">
        <v>1</v>
      </c>
      <c r="BJ236">
        <v>0</v>
      </c>
      <c r="BK236">
        <v>0</v>
      </c>
      <c r="BL236">
        <v>0</v>
      </c>
      <c r="BM236">
        <v>0</v>
      </c>
      <c r="BN236">
        <v>0</v>
      </c>
      <c r="BO236">
        <v>0</v>
      </c>
      <c r="BP236">
        <v>0</v>
      </c>
      <c r="BQ236">
        <v>0</v>
      </c>
      <c r="BR236">
        <v>0</v>
      </c>
      <c r="BS236">
        <v>1</v>
      </c>
      <c r="BT236">
        <v>0</v>
      </c>
      <c r="BU236">
        <v>0</v>
      </c>
      <c r="BV236">
        <v>0</v>
      </c>
      <c r="BW236">
        <v>0</v>
      </c>
      <c r="BX236">
        <v>0</v>
      </c>
      <c r="BY236">
        <v>0</v>
      </c>
      <c r="BZ236">
        <v>0</v>
      </c>
      <c r="CA236">
        <v>0</v>
      </c>
      <c r="CB236">
        <v>1</v>
      </c>
      <c r="CC236">
        <v>0</v>
      </c>
      <c r="CD236">
        <v>0</v>
      </c>
      <c r="CE236">
        <v>0</v>
      </c>
      <c r="CF236">
        <v>0</v>
      </c>
      <c r="CG236">
        <v>0</v>
      </c>
      <c r="CH236">
        <v>0</v>
      </c>
      <c r="CI236">
        <v>0</v>
      </c>
      <c r="CJ236">
        <v>0</v>
      </c>
      <c r="CK236">
        <v>0</v>
      </c>
      <c r="CL236">
        <v>0</v>
      </c>
      <c r="CM236">
        <v>0</v>
      </c>
    </row>
    <row r="237" spans="1:91" x14ac:dyDescent="0.15">
      <c r="A237" t="s">
        <v>2200</v>
      </c>
      <c r="B237">
        <v>59</v>
      </c>
      <c r="C237">
        <v>1.95</v>
      </c>
      <c r="D237">
        <v>75</v>
      </c>
      <c r="E237" s="409">
        <v>1.6</v>
      </c>
      <c r="F237" s="409">
        <v>0.1</v>
      </c>
      <c r="G237" s="409">
        <v>2.1</v>
      </c>
      <c r="H237" s="409">
        <v>0.2</v>
      </c>
      <c r="I237" s="409">
        <v>7.4783283068633414E-3</v>
      </c>
      <c r="J237" s="409">
        <v>0.3</v>
      </c>
      <c r="K237">
        <v>0</v>
      </c>
      <c r="L237">
        <v>7</v>
      </c>
      <c r="M237">
        <v>0</v>
      </c>
      <c r="N237">
        <v>5</v>
      </c>
      <c r="O237">
        <v>6</v>
      </c>
      <c r="P237">
        <v>0</v>
      </c>
      <c r="Q237">
        <v>6</v>
      </c>
      <c r="R237">
        <v>0</v>
      </c>
      <c r="S237">
        <v>0</v>
      </c>
      <c r="T237">
        <v>7</v>
      </c>
      <c r="U237">
        <v>4</v>
      </c>
      <c r="V237">
        <v>3</v>
      </c>
      <c r="W237">
        <v>2</v>
      </c>
      <c r="X237">
        <v>0</v>
      </c>
      <c r="Y237">
        <v>0</v>
      </c>
      <c r="Z237">
        <v>2</v>
      </c>
      <c r="AA237" t="s">
        <v>2333</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1</v>
      </c>
      <c r="BO237">
        <v>0</v>
      </c>
      <c r="BP237">
        <v>0</v>
      </c>
      <c r="BQ237">
        <v>0</v>
      </c>
      <c r="BR237">
        <v>0</v>
      </c>
      <c r="BS237">
        <v>0</v>
      </c>
      <c r="BT237">
        <v>0</v>
      </c>
      <c r="BU237">
        <v>0</v>
      </c>
      <c r="BV237">
        <v>0</v>
      </c>
      <c r="BW237">
        <v>0</v>
      </c>
      <c r="BX237">
        <v>0</v>
      </c>
      <c r="BY237">
        <v>0</v>
      </c>
      <c r="BZ237">
        <v>0</v>
      </c>
      <c r="CA237">
        <v>0</v>
      </c>
      <c r="CB237">
        <v>1</v>
      </c>
      <c r="CC237">
        <v>0</v>
      </c>
      <c r="CD237">
        <v>0</v>
      </c>
      <c r="CE237">
        <v>0</v>
      </c>
      <c r="CF237">
        <v>0</v>
      </c>
      <c r="CG237">
        <v>0</v>
      </c>
      <c r="CH237">
        <v>0</v>
      </c>
      <c r="CI237">
        <v>0</v>
      </c>
      <c r="CJ237">
        <v>0</v>
      </c>
      <c r="CK237">
        <v>0</v>
      </c>
      <c r="CL237">
        <v>0</v>
      </c>
      <c r="CM237">
        <v>0</v>
      </c>
    </row>
    <row r="238" spans="1:91" x14ac:dyDescent="0.15">
      <c r="A238" t="s">
        <v>1905</v>
      </c>
      <c r="B238">
        <v>220.4</v>
      </c>
      <c r="C238">
        <v>11.2</v>
      </c>
      <c r="D238">
        <v>113.6</v>
      </c>
      <c r="E238" s="409">
        <v>2.9</v>
      </c>
      <c r="F238" s="409">
        <v>0.1</v>
      </c>
      <c r="G238" s="409">
        <v>1.7</v>
      </c>
      <c r="H238" s="409">
        <v>0.6</v>
      </c>
      <c r="I238" s="409">
        <v>2.8266931421720549E-2</v>
      </c>
      <c r="J238" s="409">
        <v>0.3</v>
      </c>
      <c r="K238">
        <v>0</v>
      </c>
      <c r="L238">
        <v>3</v>
      </c>
      <c r="M238">
        <v>0</v>
      </c>
      <c r="N238">
        <v>6</v>
      </c>
      <c r="O238">
        <v>12</v>
      </c>
      <c r="P238">
        <v>0</v>
      </c>
      <c r="Q238">
        <v>2</v>
      </c>
      <c r="R238">
        <v>0</v>
      </c>
      <c r="S238">
        <v>4</v>
      </c>
      <c r="T238">
        <v>16</v>
      </c>
      <c r="U238">
        <v>2</v>
      </c>
      <c r="V238">
        <v>24</v>
      </c>
      <c r="W238">
        <v>0</v>
      </c>
      <c r="X238">
        <v>0</v>
      </c>
      <c r="Y238">
        <v>0</v>
      </c>
      <c r="Z238">
        <v>3</v>
      </c>
      <c r="AA238" t="s">
        <v>2333</v>
      </c>
      <c r="AB238">
        <v>0</v>
      </c>
      <c r="AC238">
        <v>0</v>
      </c>
      <c r="AD238">
        <v>0</v>
      </c>
      <c r="AE238">
        <v>1</v>
      </c>
      <c r="AF238">
        <v>0</v>
      </c>
      <c r="AG238">
        <v>0</v>
      </c>
      <c r="AH238">
        <v>0</v>
      </c>
      <c r="AI238">
        <v>0</v>
      </c>
      <c r="AJ238">
        <v>0</v>
      </c>
      <c r="AK238">
        <v>0</v>
      </c>
      <c r="AL238">
        <v>0</v>
      </c>
      <c r="AM238">
        <v>2</v>
      </c>
      <c r="AN238">
        <v>0</v>
      </c>
      <c r="AO238">
        <v>0</v>
      </c>
      <c r="AP238">
        <v>0</v>
      </c>
      <c r="AQ238">
        <v>0</v>
      </c>
      <c r="AR238">
        <v>0</v>
      </c>
      <c r="AS238">
        <v>1</v>
      </c>
      <c r="AT238">
        <v>0</v>
      </c>
      <c r="AU238">
        <v>0</v>
      </c>
      <c r="AV238">
        <v>0</v>
      </c>
      <c r="AW238">
        <v>0</v>
      </c>
      <c r="AX238">
        <v>1</v>
      </c>
      <c r="AY238">
        <v>0</v>
      </c>
      <c r="AZ238">
        <v>0</v>
      </c>
      <c r="BA238">
        <v>0</v>
      </c>
      <c r="BB238">
        <v>1</v>
      </c>
      <c r="BC238">
        <v>0</v>
      </c>
      <c r="BD238">
        <v>0</v>
      </c>
      <c r="BE238">
        <v>0</v>
      </c>
      <c r="BF238">
        <v>0</v>
      </c>
      <c r="BG238">
        <v>0</v>
      </c>
      <c r="BH238">
        <v>0</v>
      </c>
      <c r="BI238">
        <v>0</v>
      </c>
      <c r="BJ238">
        <v>0</v>
      </c>
      <c r="BK238">
        <v>0</v>
      </c>
      <c r="BL238">
        <v>0</v>
      </c>
      <c r="BM238">
        <v>0</v>
      </c>
      <c r="BN238">
        <v>1</v>
      </c>
      <c r="BO238">
        <v>0</v>
      </c>
      <c r="BP238">
        <v>0</v>
      </c>
      <c r="BQ238">
        <v>0</v>
      </c>
      <c r="BR238">
        <v>0</v>
      </c>
      <c r="BS238">
        <v>2</v>
      </c>
      <c r="BT238">
        <v>0</v>
      </c>
      <c r="BU238">
        <v>0</v>
      </c>
      <c r="BV238">
        <v>0</v>
      </c>
      <c r="BW238">
        <v>0</v>
      </c>
      <c r="BX238">
        <v>0</v>
      </c>
      <c r="BY238">
        <v>1</v>
      </c>
      <c r="BZ238">
        <v>0</v>
      </c>
      <c r="CA238">
        <v>0</v>
      </c>
      <c r="CB238">
        <v>0</v>
      </c>
      <c r="CC238">
        <v>0</v>
      </c>
      <c r="CD238">
        <v>0</v>
      </c>
      <c r="CE238">
        <v>0</v>
      </c>
      <c r="CF238">
        <v>0</v>
      </c>
      <c r="CG238">
        <v>0</v>
      </c>
      <c r="CH238">
        <v>2</v>
      </c>
      <c r="CI238">
        <v>0</v>
      </c>
      <c r="CJ238">
        <v>0</v>
      </c>
      <c r="CK238">
        <v>0</v>
      </c>
      <c r="CL238">
        <v>0</v>
      </c>
      <c r="CM238">
        <v>0</v>
      </c>
    </row>
    <row r="239" spans="1:91" x14ac:dyDescent="0.15">
      <c r="A239" t="s">
        <v>1927</v>
      </c>
      <c r="B239">
        <v>46</v>
      </c>
      <c r="C239">
        <v>1.43</v>
      </c>
      <c r="D239">
        <v>50</v>
      </c>
      <c r="E239" s="409">
        <v>1.2</v>
      </c>
      <c r="F239" s="409">
        <v>3.9365508521739125E-2</v>
      </c>
      <c r="G239" s="409">
        <v>0.8</v>
      </c>
      <c r="H239" s="409">
        <v>0.4</v>
      </c>
      <c r="I239" s="409">
        <v>1.2132319506170632E-2</v>
      </c>
      <c r="J239" s="409">
        <v>0.3</v>
      </c>
      <c r="K239">
        <v>0</v>
      </c>
      <c r="L239">
        <v>7</v>
      </c>
      <c r="M239">
        <v>0</v>
      </c>
      <c r="N239">
        <v>4</v>
      </c>
      <c r="O239">
        <v>12</v>
      </c>
      <c r="P239">
        <v>0</v>
      </c>
      <c r="Q239">
        <v>16</v>
      </c>
      <c r="R239">
        <v>0</v>
      </c>
      <c r="S239">
        <v>1</v>
      </c>
      <c r="T239">
        <v>13</v>
      </c>
      <c r="U239">
        <v>0</v>
      </c>
      <c r="V239">
        <v>21</v>
      </c>
      <c r="W239">
        <v>0</v>
      </c>
      <c r="X239">
        <v>0</v>
      </c>
      <c r="Y239">
        <v>0</v>
      </c>
      <c r="Z239">
        <v>11</v>
      </c>
      <c r="AA239" t="s">
        <v>2333</v>
      </c>
      <c r="AB239">
        <v>0</v>
      </c>
      <c r="AC239">
        <v>3</v>
      </c>
      <c r="AD239">
        <v>0</v>
      </c>
      <c r="AE239">
        <v>0</v>
      </c>
      <c r="AF239">
        <v>0</v>
      </c>
      <c r="AG239">
        <v>0</v>
      </c>
      <c r="AH239">
        <v>2</v>
      </c>
      <c r="AI239">
        <v>0</v>
      </c>
      <c r="AJ239">
        <v>0</v>
      </c>
      <c r="AK239">
        <v>0</v>
      </c>
      <c r="AL239">
        <v>0</v>
      </c>
      <c r="AM239">
        <v>2</v>
      </c>
      <c r="AN239">
        <v>0</v>
      </c>
      <c r="AO239">
        <v>0</v>
      </c>
      <c r="AP239">
        <v>0</v>
      </c>
      <c r="AQ239">
        <v>1</v>
      </c>
      <c r="AR239">
        <v>0</v>
      </c>
      <c r="AS239">
        <v>0</v>
      </c>
      <c r="AT239">
        <v>0</v>
      </c>
      <c r="AU239">
        <v>0</v>
      </c>
      <c r="AV239">
        <v>2</v>
      </c>
      <c r="AW239">
        <v>0</v>
      </c>
      <c r="AX239">
        <v>1</v>
      </c>
      <c r="AY239">
        <v>0</v>
      </c>
      <c r="AZ239">
        <v>0</v>
      </c>
      <c r="BA239">
        <v>0</v>
      </c>
      <c r="BB239">
        <v>0</v>
      </c>
      <c r="BC239">
        <v>0</v>
      </c>
      <c r="BD239">
        <v>0</v>
      </c>
      <c r="BE239">
        <v>0</v>
      </c>
      <c r="BF239">
        <v>0</v>
      </c>
      <c r="BG239">
        <v>0</v>
      </c>
      <c r="BH239">
        <v>0</v>
      </c>
      <c r="BI239">
        <v>0</v>
      </c>
      <c r="BJ239">
        <v>0</v>
      </c>
      <c r="BK239">
        <v>0</v>
      </c>
      <c r="BL239">
        <v>0</v>
      </c>
      <c r="BM239">
        <v>0</v>
      </c>
      <c r="BN239">
        <v>2</v>
      </c>
      <c r="BO239">
        <v>0</v>
      </c>
      <c r="BP239">
        <v>0</v>
      </c>
      <c r="BQ239">
        <v>0</v>
      </c>
      <c r="BR239">
        <v>0</v>
      </c>
      <c r="BS239">
        <v>1</v>
      </c>
      <c r="BT239">
        <v>0</v>
      </c>
      <c r="BU239">
        <v>0</v>
      </c>
      <c r="BV239">
        <v>0</v>
      </c>
      <c r="BW239">
        <v>1</v>
      </c>
      <c r="BX239">
        <v>0</v>
      </c>
      <c r="BY239">
        <v>0</v>
      </c>
      <c r="BZ239">
        <v>0</v>
      </c>
      <c r="CA239">
        <v>0</v>
      </c>
      <c r="CB239">
        <v>0</v>
      </c>
      <c r="CC239">
        <v>0</v>
      </c>
      <c r="CD239">
        <v>0</v>
      </c>
      <c r="CE239">
        <v>0</v>
      </c>
      <c r="CF239">
        <v>0</v>
      </c>
      <c r="CG239">
        <v>1</v>
      </c>
      <c r="CH239">
        <v>1</v>
      </c>
      <c r="CI239">
        <v>0</v>
      </c>
      <c r="CJ239">
        <v>0</v>
      </c>
      <c r="CK239">
        <v>0</v>
      </c>
      <c r="CL239">
        <v>0</v>
      </c>
      <c r="CM239">
        <v>0</v>
      </c>
    </row>
    <row r="240" spans="1:91" x14ac:dyDescent="0.15">
      <c r="A240" t="s">
        <v>2383</v>
      </c>
      <c r="B240">
        <v>35</v>
      </c>
      <c r="C240">
        <v>1</v>
      </c>
      <c r="D240">
        <v>60</v>
      </c>
      <c r="E240" s="409">
        <v>1.6</v>
      </c>
      <c r="F240" s="409">
        <v>0.1</v>
      </c>
      <c r="G240" s="409">
        <v>2.4</v>
      </c>
      <c r="H240" s="409">
        <v>0.2</v>
      </c>
      <c r="I240" s="409">
        <v>7.9896420472807799E-3</v>
      </c>
      <c r="J240" s="409">
        <v>0.2</v>
      </c>
      <c r="K240">
        <v>0</v>
      </c>
      <c r="L240">
        <v>5</v>
      </c>
      <c r="M240">
        <v>0</v>
      </c>
      <c r="N240">
        <v>6</v>
      </c>
      <c r="O240">
        <v>11</v>
      </c>
      <c r="P240">
        <v>0</v>
      </c>
      <c r="Q240">
        <v>4</v>
      </c>
      <c r="R240">
        <v>0</v>
      </c>
      <c r="S240">
        <v>0</v>
      </c>
      <c r="T240">
        <v>4</v>
      </c>
      <c r="U240">
        <v>0</v>
      </c>
      <c r="V240">
        <v>2</v>
      </c>
      <c r="W240">
        <v>0</v>
      </c>
      <c r="X240">
        <v>0</v>
      </c>
      <c r="Y240">
        <v>0</v>
      </c>
      <c r="Z240">
        <v>1</v>
      </c>
      <c r="AA240" t="s">
        <v>2333</v>
      </c>
      <c r="AB240">
        <v>0</v>
      </c>
      <c r="AC240">
        <v>0</v>
      </c>
      <c r="AD240">
        <v>0</v>
      </c>
      <c r="AE240">
        <v>0</v>
      </c>
      <c r="AF240">
        <v>0</v>
      </c>
      <c r="AG240">
        <v>0</v>
      </c>
      <c r="AH240">
        <v>0</v>
      </c>
      <c r="AI240">
        <v>0</v>
      </c>
      <c r="AJ240">
        <v>0</v>
      </c>
      <c r="AK240">
        <v>1</v>
      </c>
      <c r="AL240">
        <v>0</v>
      </c>
      <c r="AM240">
        <v>0</v>
      </c>
      <c r="AN240">
        <v>0</v>
      </c>
      <c r="AO240">
        <v>0</v>
      </c>
      <c r="AP240">
        <v>0</v>
      </c>
      <c r="AQ240">
        <v>0</v>
      </c>
      <c r="AR240">
        <v>0</v>
      </c>
      <c r="AS240">
        <v>0</v>
      </c>
      <c r="AT240">
        <v>0</v>
      </c>
      <c r="AU240">
        <v>0</v>
      </c>
      <c r="AV240">
        <v>0</v>
      </c>
      <c r="AW240">
        <v>0</v>
      </c>
      <c r="AX240">
        <v>1</v>
      </c>
      <c r="AY240">
        <v>0</v>
      </c>
      <c r="AZ240">
        <v>0</v>
      </c>
      <c r="BA240">
        <v>0</v>
      </c>
      <c r="BB240">
        <v>0</v>
      </c>
      <c r="BC240">
        <v>0</v>
      </c>
      <c r="BD240">
        <v>0</v>
      </c>
      <c r="BE240">
        <v>0</v>
      </c>
      <c r="BF240">
        <v>0</v>
      </c>
      <c r="BG240">
        <v>0</v>
      </c>
      <c r="BH240">
        <v>0</v>
      </c>
      <c r="BI240">
        <v>1</v>
      </c>
      <c r="BJ240">
        <v>0</v>
      </c>
      <c r="BK240">
        <v>0</v>
      </c>
      <c r="BL240">
        <v>0</v>
      </c>
      <c r="BM240">
        <v>0</v>
      </c>
      <c r="BN240">
        <v>0</v>
      </c>
      <c r="BO240">
        <v>0</v>
      </c>
      <c r="BP240">
        <v>0</v>
      </c>
      <c r="BQ240">
        <v>1</v>
      </c>
      <c r="BR240">
        <v>0</v>
      </c>
      <c r="BS240">
        <v>0</v>
      </c>
      <c r="BT240">
        <v>0</v>
      </c>
      <c r="BU240">
        <v>0</v>
      </c>
      <c r="BV240">
        <v>0</v>
      </c>
      <c r="BW240">
        <v>0</v>
      </c>
      <c r="BX240">
        <v>0</v>
      </c>
      <c r="BY240">
        <v>0</v>
      </c>
      <c r="BZ240">
        <v>0</v>
      </c>
      <c r="CA240">
        <v>0</v>
      </c>
      <c r="CB240">
        <v>0</v>
      </c>
      <c r="CC240">
        <v>0</v>
      </c>
      <c r="CD240">
        <v>1</v>
      </c>
      <c r="CE240">
        <v>0</v>
      </c>
      <c r="CF240">
        <v>0</v>
      </c>
      <c r="CG240">
        <v>0</v>
      </c>
      <c r="CH240">
        <v>3</v>
      </c>
      <c r="CI240">
        <v>0</v>
      </c>
      <c r="CJ240">
        <v>1</v>
      </c>
      <c r="CK240">
        <v>0</v>
      </c>
      <c r="CL240">
        <v>0</v>
      </c>
      <c r="CM240">
        <v>0</v>
      </c>
    </row>
    <row r="241" spans="1:91" x14ac:dyDescent="0.15">
      <c r="A241" t="s">
        <v>2003</v>
      </c>
      <c r="B241">
        <v>150</v>
      </c>
      <c r="C241">
        <v>9</v>
      </c>
      <c r="D241">
        <v>65</v>
      </c>
      <c r="E241" s="409">
        <v>0.8</v>
      </c>
      <c r="F241" s="409">
        <v>2.3057447290697673E-2</v>
      </c>
      <c r="G241" s="409">
        <v>1.1000000000000001</v>
      </c>
      <c r="H241" s="409">
        <v>0.2</v>
      </c>
      <c r="I241" s="409">
        <v>5.4393899004805896E-3</v>
      </c>
      <c r="J241" s="409">
        <v>0.3</v>
      </c>
      <c r="K241">
        <v>0</v>
      </c>
      <c r="L241">
        <v>6</v>
      </c>
      <c r="M241">
        <v>0</v>
      </c>
      <c r="N241">
        <v>1</v>
      </c>
      <c r="O241">
        <v>13</v>
      </c>
      <c r="P241">
        <v>0</v>
      </c>
      <c r="Q241">
        <v>13</v>
      </c>
      <c r="R241">
        <v>0</v>
      </c>
      <c r="S241">
        <v>1</v>
      </c>
      <c r="T241">
        <v>4</v>
      </c>
      <c r="U241">
        <v>1</v>
      </c>
      <c r="V241">
        <v>6</v>
      </c>
      <c r="W241">
        <v>1</v>
      </c>
      <c r="X241">
        <v>0</v>
      </c>
      <c r="Y241">
        <v>0</v>
      </c>
      <c r="Z241">
        <v>2</v>
      </c>
      <c r="AA241" t="s">
        <v>2333</v>
      </c>
      <c r="AB241">
        <v>0</v>
      </c>
      <c r="AC241">
        <v>0</v>
      </c>
      <c r="AD241">
        <v>0</v>
      </c>
      <c r="AE241">
        <v>0</v>
      </c>
      <c r="AF241">
        <v>0</v>
      </c>
      <c r="AG241">
        <v>0</v>
      </c>
      <c r="AH241">
        <v>1</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1</v>
      </c>
      <c r="BM241">
        <v>0</v>
      </c>
      <c r="BN241">
        <v>0</v>
      </c>
      <c r="BO241">
        <v>0</v>
      </c>
      <c r="BP241">
        <v>0</v>
      </c>
      <c r="BQ241">
        <v>0</v>
      </c>
      <c r="BR241">
        <v>0</v>
      </c>
      <c r="BS241">
        <v>3</v>
      </c>
      <c r="BT241">
        <v>0</v>
      </c>
      <c r="BU241">
        <v>0</v>
      </c>
      <c r="BV241">
        <v>0</v>
      </c>
      <c r="BW241">
        <v>0</v>
      </c>
      <c r="BX241">
        <v>0</v>
      </c>
      <c r="BY241">
        <v>1</v>
      </c>
      <c r="BZ241">
        <v>0</v>
      </c>
      <c r="CA241">
        <v>0</v>
      </c>
      <c r="CB241">
        <v>0</v>
      </c>
      <c r="CC241">
        <v>0</v>
      </c>
      <c r="CD241">
        <v>0</v>
      </c>
      <c r="CE241">
        <v>0</v>
      </c>
      <c r="CF241">
        <v>0</v>
      </c>
      <c r="CG241">
        <v>0</v>
      </c>
      <c r="CH241">
        <v>1</v>
      </c>
      <c r="CI241">
        <v>0</v>
      </c>
      <c r="CJ241">
        <v>0</v>
      </c>
      <c r="CK241">
        <v>0</v>
      </c>
      <c r="CL241">
        <v>0</v>
      </c>
      <c r="CM241">
        <v>0</v>
      </c>
    </row>
    <row r="242" spans="1:91" x14ac:dyDescent="0.15">
      <c r="A242" t="s">
        <v>2272</v>
      </c>
      <c r="B242">
        <v>140</v>
      </c>
      <c r="C242">
        <v>4</v>
      </c>
      <c r="D242">
        <v>293</v>
      </c>
      <c r="E242" s="409">
        <v>0.4</v>
      </c>
      <c r="F242" s="409">
        <v>6.7270121563706578E-3</v>
      </c>
      <c r="G242" s="409">
        <v>1.2</v>
      </c>
      <c r="H242" s="409">
        <v>0.1</v>
      </c>
      <c r="I242" s="409">
        <v>1.599019228563064E-3</v>
      </c>
      <c r="J242" s="409">
        <v>0.3</v>
      </c>
      <c r="K242">
        <v>0</v>
      </c>
      <c r="L242">
        <v>9</v>
      </c>
      <c r="M242">
        <v>0</v>
      </c>
      <c r="N242">
        <v>60</v>
      </c>
      <c r="O242">
        <v>68</v>
      </c>
      <c r="P242">
        <v>0</v>
      </c>
      <c r="Q242">
        <v>71</v>
      </c>
      <c r="R242">
        <v>0</v>
      </c>
      <c r="S242">
        <v>8</v>
      </c>
      <c r="T242">
        <v>17</v>
      </c>
      <c r="U242">
        <v>6</v>
      </c>
      <c r="V242">
        <v>22</v>
      </c>
      <c r="W242">
        <v>1</v>
      </c>
      <c r="X242">
        <v>0</v>
      </c>
      <c r="Y242">
        <v>0</v>
      </c>
      <c r="Z242">
        <v>5</v>
      </c>
      <c r="AA242" t="s">
        <v>2333</v>
      </c>
      <c r="AB242">
        <v>0</v>
      </c>
      <c r="AC242">
        <v>0</v>
      </c>
      <c r="AD242">
        <v>0</v>
      </c>
      <c r="AE242">
        <v>0</v>
      </c>
      <c r="AF242">
        <v>0</v>
      </c>
      <c r="AG242">
        <v>0</v>
      </c>
      <c r="AH242">
        <v>2</v>
      </c>
      <c r="AI242">
        <v>0</v>
      </c>
      <c r="AJ242">
        <v>0</v>
      </c>
      <c r="AK242">
        <v>0</v>
      </c>
      <c r="AL242">
        <v>0</v>
      </c>
      <c r="AM242">
        <v>3</v>
      </c>
      <c r="AN242">
        <v>0</v>
      </c>
      <c r="AO242">
        <v>0</v>
      </c>
      <c r="AP242">
        <v>0</v>
      </c>
      <c r="AQ242">
        <v>1</v>
      </c>
      <c r="AR242">
        <v>0</v>
      </c>
      <c r="AS242">
        <v>1</v>
      </c>
      <c r="AT242">
        <v>0</v>
      </c>
      <c r="AU242">
        <v>0</v>
      </c>
      <c r="AV242">
        <v>1</v>
      </c>
      <c r="AW242">
        <v>0</v>
      </c>
      <c r="AX242">
        <v>1</v>
      </c>
      <c r="AY242">
        <v>0</v>
      </c>
      <c r="AZ242">
        <v>0</v>
      </c>
      <c r="BA242">
        <v>5</v>
      </c>
      <c r="BB242">
        <v>0</v>
      </c>
      <c r="BC242">
        <v>0</v>
      </c>
      <c r="BD242">
        <v>0</v>
      </c>
      <c r="BE242">
        <v>0</v>
      </c>
      <c r="BF242">
        <v>0</v>
      </c>
      <c r="BG242">
        <v>0</v>
      </c>
      <c r="BH242">
        <v>0</v>
      </c>
      <c r="BI242">
        <v>1</v>
      </c>
      <c r="BJ242">
        <v>0</v>
      </c>
      <c r="BK242">
        <v>2</v>
      </c>
      <c r="BL242">
        <v>0</v>
      </c>
      <c r="BM242">
        <v>0</v>
      </c>
      <c r="BN242">
        <v>5</v>
      </c>
      <c r="BO242">
        <v>0</v>
      </c>
      <c r="BP242">
        <v>0</v>
      </c>
      <c r="BQ242">
        <v>0</v>
      </c>
      <c r="BR242">
        <v>0</v>
      </c>
      <c r="BS242">
        <v>3</v>
      </c>
      <c r="BT242">
        <v>0</v>
      </c>
      <c r="BU242">
        <v>0</v>
      </c>
      <c r="BV242">
        <v>0</v>
      </c>
      <c r="BW242">
        <v>2</v>
      </c>
      <c r="BX242">
        <v>0</v>
      </c>
      <c r="BY242">
        <v>0</v>
      </c>
      <c r="BZ242">
        <v>0</v>
      </c>
      <c r="CA242">
        <v>0</v>
      </c>
      <c r="CB242">
        <v>0</v>
      </c>
      <c r="CC242">
        <v>0</v>
      </c>
      <c r="CD242">
        <v>3</v>
      </c>
      <c r="CE242">
        <v>0</v>
      </c>
      <c r="CF242">
        <v>0</v>
      </c>
      <c r="CG242">
        <v>0</v>
      </c>
      <c r="CH242">
        <v>1</v>
      </c>
      <c r="CI242">
        <v>0</v>
      </c>
      <c r="CJ242">
        <v>1</v>
      </c>
      <c r="CK242">
        <v>0</v>
      </c>
      <c r="CL242">
        <v>0</v>
      </c>
      <c r="CM242">
        <v>0</v>
      </c>
    </row>
    <row r="243" spans="1:91" x14ac:dyDescent="0.15">
      <c r="A243" t="s">
        <v>1992</v>
      </c>
      <c r="B243">
        <v>220.9</v>
      </c>
      <c r="C243">
        <v>9.1999999999999993</v>
      </c>
      <c r="D243">
        <v>115.56</v>
      </c>
      <c r="E243" s="409">
        <v>2.5</v>
      </c>
      <c r="F243" s="409">
        <v>0.1</v>
      </c>
      <c r="G243" s="409">
        <v>2</v>
      </c>
      <c r="H243" s="409">
        <v>0.5</v>
      </c>
      <c r="I243" s="409">
        <v>1.5631304210910524E-2</v>
      </c>
      <c r="J243" s="409">
        <v>0.4</v>
      </c>
      <c r="K243">
        <v>0</v>
      </c>
      <c r="L243">
        <v>5</v>
      </c>
      <c r="M243">
        <v>0</v>
      </c>
      <c r="N243">
        <v>7</v>
      </c>
      <c r="O243">
        <v>13</v>
      </c>
      <c r="P243">
        <v>0</v>
      </c>
      <c r="Q243">
        <v>12</v>
      </c>
      <c r="R243">
        <v>0</v>
      </c>
      <c r="S243">
        <v>9</v>
      </c>
      <c r="T243">
        <v>12</v>
      </c>
      <c r="U243">
        <v>0</v>
      </c>
      <c r="V243">
        <v>13</v>
      </c>
      <c r="W243">
        <v>0</v>
      </c>
      <c r="X243">
        <v>0</v>
      </c>
      <c r="Y243">
        <v>0</v>
      </c>
      <c r="Z243">
        <v>4</v>
      </c>
      <c r="AA243" t="s">
        <v>2333</v>
      </c>
      <c r="AB243">
        <v>0</v>
      </c>
      <c r="AC243">
        <v>0</v>
      </c>
      <c r="AD243">
        <v>0</v>
      </c>
      <c r="AE243">
        <v>1</v>
      </c>
      <c r="AF243">
        <v>4</v>
      </c>
      <c r="AG243">
        <v>0</v>
      </c>
      <c r="AH243">
        <v>1</v>
      </c>
      <c r="AI243">
        <v>0</v>
      </c>
      <c r="AJ243">
        <v>0</v>
      </c>
      <c r="AK243">
        <v>0</v>
      </c>
      <c r="AL243">
        <v>0</v>
      </c>
      <c r="AM243">
        <v>0</v>
      </c>
      <c r="AN243">
        <v>0</v>
      </c>
      <c r="AO243">
        <v>0</v>
      </c>
      <c r="AP243">
        <v>0</v>
      </c>
      <c r="AQ243">
        <v>0</v>
      </c>
      <c r="AR243">
        <v>0</v>
      </c>
      <c r="AS243">
        <v>1</v>
      </c>
      <c r="AT243">
        <v>0</v>
      </c>
      <c r="AU243">
        <v>0</v>
      </c>
      <c r="AV243">
        <v>3</v>
      </c>
      <c r="AW243">
        <v>0</v>
      </c>
      <c r="AX243">
        <v>1</v>
      </c>
      <c r="AY243">
        <v>0</v>
      </c>
      <c r="AZ243">
        <v>0</v>
      </c>
      <c r="BA243">
        <v>1</v>
      </c>
      <c r="BB243">
        <v>1</v>
      </c>
      <c r="BC243">
        <v>0</v>
      </c>
      <c r="BD243">
        <v>1</v>
      </c>
      <c r="BE243">
        <v>0</v>
      </c>
      <c r="BF243">
        <v>0</v>
      </c>
      <c r="BG243">
        <v>0</v>
      </c>
      <c r="BH243">
        <v>0</v>
      </c>
      <c r="BJ243">
        <v>0</v>
      </c>
      <c r="BK243">
        <v>1</v>
      </c>
      <c r="BL243">
        <v>3</v>
      </c>
      <c r="BM243">
        <v>0</v>
      </c>
      <c r="BN243">
        <v>1</v>
      </c>
      <c r="BO243">
        <v>0</v>
      </c>
      <c r="BP243">
        <v>0</v>
      </c>
      <c r="BQ243">
        <v>0</v>
      </c>
      <c r="BR243">
        <v>0</v>
      </c>
      <c r="BS243">
        <v>1</v>
      </c>
      <c r="BT243">
        <v>0</v>
      </c>
      <c r="BU243">
        <v>0</v>
      </c>
      <c r="BV243">
        <v>0</v>
      </c>
      <c r="BW243">
        <v>0</v>
      </c>
      <c r="BX243">
        <v>0</v>
      </c>
      <c r="BY243">
        <v>0</v>
      </c>
      <c r="BZ243">
        <v>0</v>
      </c>
      <c r="CA243">
        <v>0</v>
      </c>
      <c r="CB243">
        <v>1</v>
      </c>
      <c r="CC243">
        <v>0</v>
      </c>
      <c r="CD243">
        <v>1</v>
      </c>
      <c r="CE243">
        <v>0</v>
      </c>
      <c r="CF243">
        <v>0</v>
      </c>
      <c r="CG243">
        <v>0</v>
      </c>
      <c r="CH243">
        <v>1</v>
      </c>
      <c r="CI243">
        <v>0</v>
      </c>
      <c r="CJ243">
        <v>0</v>
      </c>
      <c r="CK243">
        <v>0</v>
      </c>
      <c r="CL243">
        <v>0</v>
      </c>
      <c r="CM243">
        <v>0</v>
      </c>
    </row>
    <row r="244" spans="1:91" x14ac:dyDescent="0.15">
      <c r="A244" t="s">
        <v>1980</v>
      </c>
      <c r="B244">
        <v>700</v>
      </c>
      <c r="C244">
        <v>20</v>
      </c>
      <c r="D244">
        <v>400</v>
      </c>
      <c r="E244" s="409">
        <v>3.8</v>
      </c>
      <c r="F244" s="409">
        <v>0.1</v>
      </c>
      <c r="G244" s="409">
        <v>3.2</v>
      </c>
      <c r="H244" s="409">
        <v>0.5</v>
      </c>
      <c r="I244" s="409">
        <v>1.567860099014862E-2</v>
      </c>
      <c r="J244" s="409">
        <v>0.4</v>
      </c>
      <c r="K244">
        <v>0</v>
      </c>
      <c r="L244">
        <v>10</v>
      </c>
      <c r="M244">
        <v>0</v>
      </c>
      <c r="N244">
        <v>13</v>
      </c>
      <c r="O244">
        <v>7</v>
      </c>
      <c r="P244">
        <v>0</v>
      </c>
      <c r="Q244">
        <v>16</v>
      </c>
      <c r="R244">
        <v>0</v>
      </c>
      <c r="S244">
        <v>10</v>
      </c>
      <c r="T244">
        <v>56</v>
      </c>
      <c r="U244">
        <v>17</v>
      </c>
      <c r="V244">
        <v>27</v>
      </c>
      <c r="W244">
        <v>1</v>
      </c>
      <c r="X244">
        <v>0</v>
      </c>
      <c r="Y244">
        <v>0</v>
      </c>
      <c r="Z244">
        <v>5</v>
      </c>
      <c r="AA244" t="s">
        <v>2333</v>
      </c>
      <c r="AB244">
        <v>0</v>
      </c>
      <c r="AC244">
        <v>0</v>
      </c>
      <c r="AD244">
        <v>0</v>
      </c>
      <c r="AE244">
        <v>0</v>
      </c>
      <c r="AF244">
        <v>0</v>
      </c>
      <c r="AG244">
        <v>0</v>
      </c>
      <c r="AH244">
        <v>3</v>
      </c>
      <c r="AI244">
        <v>0</v>
      </c>
      <c r="AJ244">
        <v>0</v>
      </c>
      <c r="AK244">
        <v>0</v>
      </c>
      <c r="AL244">
        <v>0</v>
      </c>
      <c r="AM244">
        <v>3</v>
      </c>
      <c r="AN244">
        <v>0</v>
      </c>
      <c r="AO244">
        <v>0</v>
      </c>
      <c r="AP244">
        <v>0</v>
      </c>
      <c r="AQ244">
        <v>1</v>
      </c>
      <c r="AR244">
        <v>0</v>
      </c>
      <c r="AS244">
        <v>0</v>
      </c>
      <c r="AT244">
        <v>0</v>
      </c>
      <c r="AU244">
        <v>0</v>
      </c>
      <c r="AV244">
        <v>1</v>
      </c>
      <c r="AW244">
        <v>0</v>
      </c>
      <c r="AX244">
        <v>1</v>
      </c>
      <c r="AY244">
        <v>0</v>
      </c>
      <c r="AZ244">
        <v>0</v>
      </c>
      <c r="BA244">
        <v>0</v>
      </c>
      <c r="BB244">
        <v>3</v>
      </c>
      <c r="BC244">
        <v>0</v>
      </c>
      <c r="BD244">
        <v>0</v>
      </c>
      <c r="BE244">
        <v>0</v>
      </c>
      <c r="BF244">
        <v>0</v>
      </c>
      <c r="BG244">
        <v>0</v>
      </c>
      <c r="BH244">
        <v>0</v>
      </c>
      <c r="BI244">
        <v>0</v>
      </c>
      <c r="BJ244">
        <v>0</v>
      </c>
      <c r="BK244">
        <v>0</v>
      </c>
      <c r="BL244">
        <v>0</v>
      </c>
      <c r="BM244">
        <v>0</v>
      </c>
      <c r="BN244">
        <v>2</v>
      </c>
      <c r="BO244">
        <v>0</v>
      </c>
      <c r="BP244">
        <v>0</v>
      </c>
      <c r="BQ244">
        <v>0</v>
      </c>
      <c r="BR244">
        <v>0</v>
      </c>
      <c r="BS244">
        <v>4</v>
      </c>
      <c r="BT244">
        <v>0</v>
      </c>
      <c r="BU244">
        <v>0</v>
      </c>
      <c r="BV244">
        <v>0</v>
      </c>
      <c r="BW244">
        <v>0</v>
      </c>
      <c r="BX244">
        <v>0</v>
      </c>
      <c r="BY244">
        <v>0</v>
      </c>
      <c r="BZ244">
        <v>0</v>
      </c>
      <c r="CA244">
        <v>0</v>
      </c>
      <c r="CB244">
        <v>0</v>
      </c>
      <c r="CC244">
        <v>0</v>
      </c>
      <c r="CD244">
        <v>1</v>
      </c>
      <c r="CE244">
        <v>0</v>
      </c>
      <c r="CF244">
        <v>0</v>
      </c>
      <c r="CG244">
        <v>0</v>
      </c>
      <c r="CH244">
        <v>5</v>
      </c>
      <c r="CI244">
        <v>2</v>
      </c>
      <c r="CJ244">
        <v>0</v>
      </c>
      <c r="CK244">
        <v>0</v>
      </c>
      <c r="CL244">
        <v>0</v>
      </c>
      <c r="CM244">
        <v>0</v>
      </c>
    </row>
    <row r="245" spans="1:91" x14ac:dyDescent="0.15">
      <c r="A245" t="s">
        <v>1951</v>
      </c>
      <c r="B245">
        <v>49.5</v>
      </c>
      <c r="C245">
        <v>1.2</v>
      </c>
      <c r="D245">
        <v>39.799999999999997</v>
      </c>
      <c r="E245" s="409">
        <v>1.9</v>
      </c>
      <c r="F245" s="409">
        <v>0.1</v>
      </c>
      <c r="G245" s="409">
        <v>1.6</v>
      </c>
      <c r="H245" s="409">
        <v>0.4</v>
      </c>
      <c r="I245" s="409">
        <v>1.0952742320444808E-2</v>
      </c>
      <c r="J245" s="409">
        <v>0.3</v>
      </c>
      <c r="K245">
        <v>0</v>
      </c>
      <c r="L245">
        <v>3</v>
      </c>
      <c r="M245">
        <v>0</v>
      </c>
      <c r="N245">
        <v>8</v>
      </c>
      <c r="O245">
        <v>11</v>
      </c>
      <c r="P245">
        <v>0</v>
      </c>
      <c r="Q245">
        <v>6</v>
      </c>
      <c r="R245">
        <v>0</v>
      </c>
      <c r="S245">
        <v>4</v>
      </c>
      <c r="T245">
        <v>2</v>
      </c>
      <c r="U245">
        <v>2</v>
      </c>
      <c r="V245">
        <v>3</v>
      </c>
      <c r="W245">
        <v>0</v>
      </c>
      <c r="X245">
        <v>0</v>
      </c>
      <c r="Y245">
        <v>0</v>
      </c>
      <c r="Z245">
        <v>1</v>
      </c>
      <c r="AA245" t="s">
        <v>2333</v>
      </c>
      <c r="AB245">
        <v>0</v>
      </c>
      <c r="AC245">
        <v>0</v>
      </c>
      <c r="AD245">
        <v>0</v>
      </c>
      <c r="AE245">
        <v>0</v>
      </c>
      <c r="AF245">
        <v>0</v>
      </c>
      <c r="AG245">
        <v>0</v>
      </c>
      <c r="AH245">
        <v>1</v>
      </c>
      <c r="AI245">
        <v>0</v>
      </c>
      <c r="AJ245">
        <v>0</v>
      </c>
      <c r="AK245">
        <v>0</v>
      </c>
      <c r="AL245">
        <v>0</v>
      </c>
      <c r="AM245">
        <v>0</v>
      </c>
      <c r="AN245">
        <v>0</v>
      </c>
      <c r="AO245">
        <v>0</v>
      </c>
      <c r="AP245">
        <v>0</v>
      </c>
      <c r="AQ245">
        <v>0</v>
      </c>
      <c r="AR245">
        <v>0</v>
      </c>
      <c r="AS245">
        <v>0</v>
      </c>
      <c r="AT245">
        <v>0</v>
      </c>
      <c r="AU245">
        <v>0</v>
      </c>
      <c r="AV245">
        <v>1</v>
      </c>
      <c r="AW245">
        <v>0</v>
      </c>
      <c r="AX245">
        <v>1</v>
      </c>
      <c r="AY245">
        <v>0</v>
      </c>
      <c r="AZ245">
        <v>0</v>
      </c>
      <c r="BA245">
        <v>0</v>
      </c>
      <c r="BB245">
        <v>0</v>
      </c>
      <c r="BC245">
        <v>0</v>
      </c>
      <c r="BD245">
        <v>0</v>
      </c>
      <c r="BE245">
        <v>0</v>
      </c>
      <c r="BF245">
        <v>0</v>
      </c>
      <c r="BG245">
        <v>0</v>
      </c>
      <c r="BH245">
        <v>0</v>
      </c>
      <c r="BI245">
        <v>0</v>
      </c>
      <c r="BJ245">
        <v>0</v>
      </c>
      <c r="BK245">
        <v>1</v>
      </c>
      <c r="BL245">
        <v>0</v>
      </c>
      <c r="BM245">
        <v>0</v>
      </c>
      <c r="BN245">
        <v>1</v>
      </c>
      <c r="BO245">
        <v>0</v>
      </c>
      <c r="BP245">
        <v>0</v>
      </c>
      <c r="BQ245">
        <v>0</v>
      </c>
      <c r="BR245">
        <v>0</v>
      </c>
      <c r="BS245">
        <v>0</v>
      </c>
      <c r="BT245">
        <v>0</v>
      </c>
      <c r="BU245">
        <v>0</v>
      </c>
      <c r="BV245">
        <v>0</v>
      </c>
      <c r="BW245">
        <v>0</v>
      </c>
      <c r="BX245">
        <v>0</v>
      </c>
      <c r="BY245">
        <v>1</v>
      </c>
      <c r="BZ245">
        <v>0</v>
      </c>
      <c r="CA245">
        <v>0</v>
      </c>
      <c r="CB245">
        <v>0</v>
      </c>
      <c r="CC245">
        <v>0</v>
      </c>
      <c r="CD245">
        <v>0</v>
      </c>
      <c r="CE245">
        <v>0</v>
      </c>
      <c r="CF245">
        <v>0</v>
      </c>
      <c r="CG245">
        <v>0</v>
      </c>
      <c r="CH245">
        <v>1</v>
      </c>
      <c r="CI245">
        <v>0</v>
      </c>
      <c r="CJ245">
        <v>0</v>
      </c>
      <c r="CK245">
        <v>0</v>
      </c>
      <c r="CL245">
        <v>0</v>
      </c>
      <c r="CM245">
        <v>0</v>
      </c>
    </row>
    <row r="246" spans="1:91" x14ac:dyDescent="0.15">
      <c r="A246" t="s">
        <v>1891</v>
      </c>
      <c r="B246">
        <v>80</v>
      </c>
      <c r="C246">
        <v>3.4</v>
      </c>
      <c r="D246">
        <v>60</v>
      </c>
      <c r="E246" s="409">
        <v>1.3</v>
      </c>
      <c r="F246" s="409">
        <v>0.1</v>
      </c>
      <c r="G246" s="409">
        <v>1</v>
      </c>
      <c r="H246" s="409">
        <v>0.4</v>
      </c>
      <c r="I246" s="409">
        <v>1.6483398013620882E-2</v>
      </c>
      <c r="J246" s="409">
        <v>0.3</v>
      </c>
      <c r="K246">
        <v>0</v>
      </c>
      <c r="L246">
        <v>3</v>
      </c>
      <c r="M246">
        <v>0</v>
      </c>
      <c r="N246">
        <v>5</v>
      </c>
      <c r="O246">
        <v>7</v>
      </c>
      <c r="P246">
        <v>0</v>
      </c>
      <c r="Q246">
        <v>13</v>
      </c>
      <c r="R246">
        <v>0</v>
      </c>
      <c r="S246">
        <v>7</v>
      </c>
      <c r="T246">
        <v>9</v>
      </c>
      <c r="U246">
        <v>1</v>
      </c>
      <c r="V246">
        <v>20</v>
      </c>
      <c r="W246">
        <v>0</v>
      </c>
      <c r="X246">
        <v>0</v>
      </c>
      <c r="Y246">
        <v>0</v>
      </c>
      <c r="Z246">
        <v>7</v>
      </c>
      <c r="AA246" t="s">
        <v>2333</v>
      </c>
      <c r="AB246">
        <v>0</v>
      </c>
      <c r="AC246">
        <v>0</v>
      </c>
      <c r="AD246">
        <v>0</v>
      </c>
      <c r="AE246">
        <v>0</v>
      </c>
      <c r="AF246">
        <v>0</v>
      </c>
      <c r="AG246">
        <v>0</v>
      </c>
      <c r="AH246">
        <v>0</v>
      </c>
      <c r="AI246">
        <v>0</v>
      </c>
      <c r="AJ246">
        <v>1</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4</v>
      </c>
      <c r="BO246">
        <v>0</v>
      </c>
      <c r="BP246">
        <v>1</v>
      </c>
      <c r="BQ246">
        <v>0</v>
      </c>
      <c r="BR246">
        <v>0</v>
      </c>
      <c r="BS246">
        <v>2</v>
      </c>
      <c r="BT246">
        <v>0</v>
      </c>
      <c r="BU246">
        <v>0</v>
      </c>
      <c r="BV246">
        <v>0</v>
      </c>
      <c r="BW246">
        <v>2</v>
      </c>
      <c r="BX246">
        <v>0</v>
      </c>
      <c r="BY246">
        <v>0</v>
      </c>
      <c r="BZ246">
        <v>0</v>
      </c>
      <c r="CA246">
        <v>0</v>
      </c>
      <c r="CB246">
        <v>0</v>
      </c>
      <c r="CC246">
        <v>0</v>
      </c>
      <c r="CD246">
        <v>0</v>
      </c>
      <c r="CE246">
        <v>0</v>
      </c>
      <c r="CF246">
        <v>0</v>
      </c>
      <c r="CG246">
        <v>1</v>
      </c>
      <c r="CH246">
        <v>1</v>
      </c>
      <c r="CI246">
        <v>0</v>
      </c>
      <c r="CJ246">
        <v>0</v>
      </c>
      <c r="CK246">
        <v>0</v>
      </c>
      <c r="CL246">
        <v>0</v>
      </c>
      <c r="CM246">
        <v>0</v>
      </c>
    </row>
    <row r="247" spans="1:91" x14ac:dyDescent="0.15">
      <c r="A247" t="s">
        <v>2113</v>
      </c>
      <c r="B247">
        <v>20</v>
      </c>
      <c r="C247">
        <v>0.8</v>
      </c>
      <c r="D247">
        <v>35</v>
      </c>
      <c r="E247" s="409">
        <v>0.8</v>
      </c>
      <c r="F247" s="409">
        <v>3.7051349762295079E-2</v>
      </c>
      <c r="G247" s="409">
        <v>0.7</v>
      </c>
      <c r="H247" s="409">
        <v>0.3</v>
      </c>
      <c r="I247" s="409">
        <v>1.1998239311044104E-2</v>
      </c>
      <c r="J247" s="409">
        <v>0.2</v>
      </c>
      <c r="K247">
        <v>0</v>
      </c>
      <c r="L247">
        <v>3</v>
      </c>
      <c r="M247">
        <v>0</v>
      </c>
      <c r="N247">
        <v>12</v>
      </c>
      <c r="O247">
        <v>14</v>
      </c>
      <c r="P247">
        <v>0</v>
      </c>
      <c r="Q247">
        <v>18</v>
      </c>
      <c r="R247">
        <v>0</v>
      </c>
      <c r="S247">
        <v>5</v>
      </c>
      <c r="T247">
        <v>7</v>
      </c>
      <c r="U247">
        <v>1</v>
      </c>
      <c r="V247">
        <v>4</v>
      </c>
      <c r="W247">
        <v>0</v>
      </c>
      <c r="X247">
        <v>0</v>
      </c>
      <c r="Y247">
        <v>0</v>
      </c>
      <c r="Z247">
        <v>2</v>
      </c>
      <c r="AA247" t="s">
        <v>2333</v>
      </c>
      <c r="AB247">
        <v>0</v>
      </c>
      <c r="AC247">
        <v>0</v>
      </c>
      <c r="AD247">
        <v>0</v>
      </c>
      <c r="AE247">
        <v>1</v>
      </c>
      <c r="AF247">
        <v>0</v>
      </c>
      <c r="AG247">
        <v>0</v>
      </c>
      <c r="AH247">
        <v>7</v>
      </c>
      <c r="AI247">
        <v>0</v>
      </c>
      <c r="AJ247">
        <v>0</v>
      </c>
      <c r="AK247">
        <v>0</v>
      </c>
      <c r="AL247">
        <v>0</v>
      </c>
      <c r="AM247">
        <v>0</v>
      </c>
      <c r="AN247">
        <v>0</v>
      </c>
      <c r="AO247">
        <v>0</v>
      </c>
      <c r="AP247">
        <v>0</v>
      </c>
      <c r="AQ247">
        <v>0</v>
      </c>
      <c r="AR247">
        <v>0</v>
      </c>
      <c r="AS247">
        <v>0</v>
      </c>
      <c r="AT247">
        <v>0</v>
      </c>
      <c r="AU247">
        <v>0</v>
      </c>
      <c r="AV247">
        <v>1</v>
      </c>
      <c r="AW247">
        <v>0</v>
      </c>
      <c r="AX247">
        <v>0</v>
      </c>
      <c r="AY247">
        <v>0</v>
      </c>
      <c r="AZ247">
        <v>0</v>
      </c>
      <c r="BA247">
        <v>2</v>
      </c>
      <c r="BB247">
        <v>1</v>
      </c>
      <c r="BC247">
        <v>0</v>
      </c>
      <c r="BD247">
        <v>2</v>
      </c>
      <c r="BE247">
        <v>0</v>
      </c>
      <c r="BF247">
        <v>0</v>
      </c>
      <c r="BG247">
        <v>0</v>
      </c>
      <c r="BH247">
        <v>0</v>
      </c>
      <c r="BI247">
        <v>0</v>
      </c>
      <c r="BJ247">
        <v>0</v>
      </c>
      <c r="BK247">
        <v>0</v>
      </c>
      <c r="BL247">
        <v>0</v>
      </c>
      <c r="BM247">
        <v>0</v>
      </c>
      <c r="BN247">
        <v>3</v>
      </c>
      <c r="BO247">
        <v>0</v>
      </c>
      <c r="BP247">
        <v>0</v>
      </c>
      <c r="BQ247">
        <v>0</v>
      </c>
      <c r="BR247">
        <v>0</v>
      </c>
      <c r="BS247">
        <v>0</v>
      </c>
      <c r="BT247">
        <v>0</v>
      </c>
      <c r="BU247">
        <v>0</v>
      </c>
      <c r="BV247">
        <v>0</v>
      </c>
      <c r="BW247">
        <v>0</v>
      </c>
      <c r="BX247">
        <v>0</v>
      </c>
      <c r="BY247">
        <v>0</v>
      </c>
      <c r="BZ247">
        <v>0</v>
      </c>
      <c r="CA247">
        <v>0</v>
      </c>
      <c r="CB247">
        <v>0</v>
      </c>
      <c r="CC247">
        <v>0</v>
      </c>
      <c r="CD247">
        <v>2</v>
      </c>
      <c r="CE247">
        <v>0</v>
      </c>
      <c r="CF247">
        <v>0</v>
      </c>
      <c r="CG247">
        <v>0</v>
      </c>
      <c r="CH247">
        <v>0</v>
      </c>
      <c r="CI247">
        <v>0</v>
      </c>
      <c r="CJ247">
        <v>0</v>
      </c>
      <c r="CK247">
        <v>0</v>
      </c>
      <c r="CL247">
        <v>0</v>
      </c>
      <c r="CM247">
        <v>0</v>
      </c>
    </row>
    <row r="248" spans="1:91" x14ac:dyDescent="0.15">
      <c r="A248" t="s">
        <v>2330</v>
      </c>
      <c r="B248">
        <v>56.7</v>
      </c>
      <c r="C248">
        <v>2.1</v>
      </c>
      <c r="D248">
        <v>23.2</v>
      </c>
      <c r="E248" s="409">
        <v>1.5</v>
      </c>
      <c r="F248" s="409">
        <v>0.1</v>
      </c>
      <c r="G248" s="409">
        <v>0.6</v>
      </c>
      <c r="H248" s="409">
        <v>0.8</v>
      </c>
      <c r="I248" s="409">
        <v>3.2199067921254022E-2</v>
      </c>
      <c r="J248" s="409">
        <v>0.3</v>
      </c>
      <c r="K248">
        <v>0</v>
      </c>
      <c r="L248">
        <v>1</v>
      </c>
      <c r="M248">
        <v>0</v>
      </c>
      <c r="N248">
        <v>4</v>
      </c>
      <c r="O248">
        <v>2</v>
      </c>
      <c r="P248">
        <v>0</v>
      </c>
      <c r="Q248">
        <v>6</v>
      </c>
      <c r="R248">
        <v>0</v>
      </c>
      <c r="S248">
        <v>4</v>
      </c>
      <c r="T248">
        <v>10</v>
      </c>
      <c r="U248">
        <v>3</v>
      </c>
      <c r="V248">
        <v>8</v>
      </c>
      <c r="W248">
        <v>0</v>
      </c>
      <c r="X248">
        <v>0</v>
      </c>
      <c r="Y248">
        <v>0</v>
      </c>
      <c r="Z248">
        <v>2</v>
      </c>
      <c r="AA248" t="s">
        <v>2331</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v>0</v>
      </c>
      <c r="BY248">
        <v>0</v>
      </c>
      <c r="BZ248">
        <v>0</v>
      </c>
      <c r="CA248">
        <v>0</v>
      </c>
      <c r="CB248">
        <v>0</v>
      </c>
      <c r="CC248">
        <v>0</v>
      </c>
      <c r="CD248">
        <v>0</v>
      </c>
      <c r="CE248">
        <v>0</v>
      </c>
      <c r="CF248">
        <v>0</v>
      </c>
      <c r="CG248">
        <v>0</v>
      </c>
      <c r="CH248">
        <v>0</v>
      </c>
      <c r="CI248">
        <v>0</v>
      </c>
      <c r="CJ248">
        <v>0</v>
      </c>
      <c r="CK248">
        <v>0</v>
      </c>
      <c r="CL248">
        <v>0</v>
      </c>
      <c r="CM248">
        <v>0</v>
      </c>
    </row>
    <row r="249" spans="1:91" x14ac:dyDescent="0.15">
      <c r="A249" t="s">
        <v>2288</v>
      </c>
      <c r="B249">
        <v>14.3</v>
      </c>
      <c r="C249">
        <v>7.0000000000000007E-2</v>
      </c>
      <c r="D249">
        <v>147.5</v>
      </c>
      <c r="E249" s="409">
        <v>0.1</v>
      </c>
      <c r="F249" s="409">
        <v>7.9466760245901647E-4</v>
      </c>
      <c r="G249" s="409">
        <v>1.3</v>
      </c>
      <c r="H249" s="409">
        <v>2.0714083529593925E-2</v>
      </c>
      <c r="I249" s="409">
        <v>1.2106483655217369E-4</v>
      </c>
      <c r="J249" s="409">
        <v>0.2</v>
      </c>
      <c r="K249">
        <v>0</v>
      </c>
      <c r="L249">
        <v>50</v>
      </c>
      <c r="M249">
        <v>0</v>
      </c>
      <c r="N249">
        <v>17</v>
      </c>
      <c r="O249">
        <v>51</v>
      </c>
      <c r="P249">
        <v>0</v>
      </c>
      <c r="Q249">
        <v>2</v>
      </c>
      <c r="R249">
        <v>0</v>
      </c>
      <c r="S249">
        <v>0</v>
      </c>
      <c r="T249">
        <v>3</v>
      </c>
      <c r="U249">
        <v>0</v>
      </c>
      <c r="V249">
        <v>0</v>
      </c>
      <c r="W249">
        <v>0</v>
      </c>
      <c r="X249">
        <v>0</v>
      </c>
      <c r="Y249">
        <v>0</v>
      </c>
      <c r="Z249">
        <v>1</v>
      </c>
      <c r="AA249" t="s">
        <v>2333</v>
      </c>
      <c r="AB249">
        <v>0</v>
      </c>
      <c r="AC249">
        <v>2</v>
      </c>
      <c r="AD249">
        <v>0</v>
      </c>
      <c r="AE249">
        <v>0</v>
      </c>
      <c r="AF249">
        <v>8</v>
      </c>
      <c r="AG249">
        <v>0</v>
      </c>
      <c r="AH249">
        <v>2</v>
      </c>
      <c r="AI249">
        <v>0</v>
      </c>
      <c r="AJ249">
        <v>0</v>
      </c>
      <c r="AK249">
        <v>0</v>
      </c>
      <c r="AL249">
        <v>0</v>
      </c>
      <c r="AM249">
        <v>0</v>
      </c>
      <c r="AN249">
        <v>0</v>
      </c>
      <c r="AO249">
        <v>0</v>
      </c>
      <c r="AP249">
        <v>0</v>
      </c>
      <c r="AQ249">
        <v>1</v>
      </c>
      <c r="AR249">
        <v>0</v>
      </c>
      <c r="AS249">
        <v>6</v>
      </c>
      <c r="AT249">
        <v>0</v>
      </c>
      <c r="AU249">
        <v>2</v>
      </c>
      <c r="AV249">
        <v>1</v>
      </c>
      <c r="AW249">
        <v>0</v>
      </c>
      <c r="AX249">
        <v>0</v>
      </c>
      <c r="AY249">
        <v>0</v>
      </c>
      <c r="AZ249">
        <v>0</v>
      </c>
      <c r="BA249">
        <v>0</v>
      </c>
      <c r="BB249">
        <v>0</v>
      </c>
      <c r="BC249">
        <v>0</v>
      </c>
      <c r="BD249">
        <v>0</v>
      </c>
      <c r="BE249">
        <v>0</v>
      </c>
      <c r="BF249">
        <v>0</v>
      </c>
      <c r="BG249">
        <v>0</v>
      </c>
      <c r="BH249">
        <v>0</v>
      </c>
      <c r="BI249">
        <v>3</v>
      </c>
      <c r="BJ249">
        <v>0</v>
      </c>
      <c r="BK249">
        <v>1</v>
      </c>
      <c r="BL249">
        <v>4</v>
      </c>
      <c r="BM249">
        <v>0</v>
      </c>
      <c r="BN249">
        <v>0</v>
      </c>
      <c r="BO249">
        <v>0</v>
      </c>
      <c r="BP249">
        <v>0</v>
      </c>
      <c r="BQ249">
        <v>0</v>
      </c>
      <c r="BR249">
        <v>0</v>
      </c>
      <c r="BS249">
        <v>0</v>
      </c>
      <c r="BT249">
        <v>0</v>
      </c>
      <c r="BU249">
        <v>0</v>
      </c>
      <c r="BV249">
        <v>0</v>
      </c>
      <c r="BW249">
        <v>0</v>
      </c>
      <c r="BX249">
        <v>0</v>
      </c>
      <c r="BY249">
        <v>8</v>
      </c>
      <c r="BZ249">
        <v>0</v>
      </c>
      <c r="CA249">
        <v>0</v>
      </c>
      <c r="CB249">
        <v>2</v>
      </c>
      <c r="CC249">
        <v>0</v>
      </c>
      <c r="CD249">
        <v>0</v>
      </c>
      <c r="CE249">
        <v>0</v>
      </c>
      <c r="CF249">
        <v>0</v>
      </c>
      <c r="CG249">
        <v>0</v>
      </c>
      <c r="CH249">
        <v>0</v>
      </c>
      <c r="CI249">
        <v>0</v>
      </c>
      <c r="CJ249">
        <v>0</v>
      </c>
      <c r="CK249">
        <v>0</v>
      </c>
      <c r="CL249">
        <v>0</v>
      </c>
      <c r="CM249">
        <v>0</v>
      </c>
    </row>
    <row r="250" spans="1:91" x14ac:dyDescent="0.15">
      <c r="A250" t="s">
        <v>2025</v>
      </c>
      <c r="B250">
        <v>125</v>
      </c>
      <c r="C250">
        <v>4</v>
      </c>
      <c r="D250">
        <v>195</v>
      </c>
      <c r="E250" s="409">
        <v>1.6</v>
      </c>
      <c r="F250" s="409">
        <v>4.6982922919191927E-2</v>
      </c>
      <c r="G250" s="409">
        <v>2.2000000000000002</v>
      </c>
      <c r="H250" s="409">
        <v>0.3</v>
      </c>
      <c r="I250" s="409">
        <v>7.3680723879615837E-3</v>
      </c>
      <c r="J250" s="409">
        <v>0.3</v>
      </c>
      <c r="K250">
        <v>0</v>
      </c>
      <c r="L250">
        <v>13</v>
      </c>
      <c r="M250">
        <v>0</v>
      </c>
      <c r="N250">
        <v>14</v>
      </c>
      <c r="O250">
        <v>33</v>
      </c>
      <c r="P250">
        <v>0</v>
      </c>
      <c r="Q250">
        <v>8</v>
      </c>
      <c r="R250">
        <v>1</v>
      </c>
      <c r="S250">
        <v>6</v>
      </c>
      <c r="T250">
        <v>14</v>
      </c>
      <c r="U250">
        <v>4</v>
      </c>
      <c r="V250">
        <v>5</v>
      </c>
      <c r="W250">
        <v>0</v>
      </c>
      <c r="X250">
        <v>0</v>
      </c>
      <c r="Y250">
        <v>0</v>
      </c>
      <c r="Z250">
        <v>2</v>
      </c>
      <c r="AA250" t="s">
        <v>2333</v>
      </c>
      <c r="AB250">
        <v>0</v>
      </c>
      <c r="AC250">
        <v>0</v>
      </c>
      <c r="AD250">
        <v>0</v>
      </c>
      <c r="AE250">
        <v>2</v>
      </c>
      <c r="AF250">
        <v>3</v>
      </c>
      <c r="AG250">
        <v>0</v>
      </c>
      <c r="AH250">
        <v>1</v>
      </c>
      <c r="AI250">
        <v>0</v>
      </c>
      <c r="AJ250">
        <v>1</v>
      </c>
      <c r="AK250">
        <v>0</v>
      </c>
      <c r="AL250">
        <v>0</v>
      </c>
      <c r="AM250">
        <v>0</v>
      </c>
      <c r="AN250">
        <v>0</v>
      </c>
      <c r="AO250">
        <v>0</v>
      </c>
      <c r="AP250">
        <v>0</v>
      </c>
      <c r="AQ250">
        <v>0</v>
      </c>
      <c r="AR250">
        <v>0</v>
      </c>
      <c r="AS250">
        <v>2</v>
      </c>
      <c r="AT250">
        <v>0</v>
      </c>
      <c r="AU250">
        <v>2</v>
      </c>
      <c r="AV250">
        <v>0</v>
      </c>
      <c r="AW250">
        <v>0</v>
      </c>
      <c r="AX250">
        <v>0</v>
      </c>
      <c r="AY250">
        <v>0</v>
      </c>
      <c r="AZ250">
        <v>0</v>
      </c>
      <c r="BA250">
        <v>0</v>
      </c>
      <c r="BB250">
        <v>0</v>
      </c>
      <c r="BC250">
        <v>0</v>
      </c>
      <c r="BD250">
        <v>0</v>
      </c>
      <c r="BE250">
        <v>0</v>
      </c>
      <c r="BF250">
        <v>0</v>
      </c>
      <c r="BG250">
        <v>0</v>
      </c>
      <c r="BH250">
        <v>0</v>
      </c>
      <c r="BI250">
        <v>1</v>
      </c>
      <c r="BJ250">
        <v>0</v>
      </c>
      <c r="BK250">
        <v>1</v>
      </c>
      <c r="BL250">
        <v>1</v>
      </c>
      <c r="BM250">
        <v>0</v>
      </c>
      <c r="BN250">
        <v>0</v>
      </c>
      <c r="BO250">
        <v>0</v>
      </c>
      <c r="BP250">
        <v>0</v>
      </c>
      <c r="BQ250">
        <v>1</v>
      </c>
      <c r="BR250">
        <v>0</v>
      </c>
      <c r="BS250">
        <v>0</v>
      </c>
      <c r="BT250">
        <v>0</v>
      </c>
      <c r="BU250">
        <v>0</v>
      </c>
      <c r="BV250">
        <v>0</v>
      </c>
      <c r="BW250">
        <v>0</v>
      </c>
      <c r="BX250">
        <v>0</v>
      </c>
      <c r="BY250">
        <v>5</v>
      </c>
      <c r="BZ250">
        <v>0</v>
      </c>
      <c r="CA250">
        <v>0</v>
      </c>
      <c r="CB250">
        <v>1</v>
      </c>
      <c r="CC250">
        <v>0</v>
      </c>
      <c r="CD250">
        <v>0</v>
      </c>
      <c r="CE250">
        <v>0</v>
      </c>
      <c r="CF250">
        <v>1</v>
      </c>
      <c r="CG250">
        <v>0</v>
      </c>
      <c r="CH250">
        <v>1</v>
      </c>
      <c r="CI250">
        <v>0</v>
      </c>
      <c r="CJ250">
        <v>0</v>
      </c>
      <c r="CK250">
        <v>0</v>
      </c>
      <c r="CL250">
        <v>0</v>
      </c>
      <c r="CM250">
        <v>0</v>
      </c>
    </row>
    <row r="251" spans="1:91" x14ac:dyDescent="0.15">
      <c r="A251" t="s">
        <v>1847</v>
      </c>
      <c r="B251">
        <v>63</v>
      </c>
      <c r="D251">
        <v>1660</v>
      </c>
      <c r="E251" s="409">
        <v>0.7</v>
      </c>
      <c r="F251" s="409">
        <v>0</v>
      </c>
      <c r="G251" s="409">
        <v>18.600000000000001</v>
      </c>
      <c r="H251" s="409">
        <v>1.966249808351624E-2</v>
      </c>
      <c r="I251" s="409">
        <v>0</v>
      </c>
      <c r="J251" s="409">
        <v>0.5</v>
      </c>
      <c r="K251">
        <v>0</v>
      </c>
      <c r="L251">
        <v>15</v>
      </c>
      <c r="M251">
        <v>0</v>
      </c>
      <c r="N251">
        <v>0</v>
      </c>
      <c r="O251">
        <v>57</v>
      </c>
      <c r="P251">
        <v>0</v>
      </c>
      <c r="Q251">
        <v>27</v>
      </c>
      <c r="R251">
        <v>0</v>
      </c>
      <c r="S251">
        <v>0</v>
      </c>
      <c r="T251">
        <v>0</v>
      </c>
      <c r="U251">
        <v>0</v>
      </c>
      <c r="V251">
        <v>0</v>
      </c>
      <c r="W251">
        <v>0</v>
      </c>
      <c r="X251">
        <v>0</v>
      </c>
      <c r="Y251">
        <v>0</v>
      </c>
      <c r="Z251">
        <v>0</v>
      </c>
      <c r="AA251" t="s">
        <v>2333</v>
      </c>
      <c r="AB251">
        <v>0</v>
      </c>
      <c r="AC251">
        <v>0</v>
      </c>
      <c r="AD251">
        <v>0</v>
      </c>
      <c r="AE251">
        <v>0</v>
      </c>
      <c r="AF251">
        <v>3</v>
      </c>
      <c r="AG251">
        <v>0</v>
      </c>
      <c r="AH251">
        <v>1</v>
      </c>
      <c r="AI251">
        <v>0</v>
      </c>
      <c r="AJ251">
        <v>0</v>
      </c>
      <c r="AK251">
        <v>0</v>
      </c>
      <c r="AL251">
        <v>0</v>
      </c>
      <c r="AM251">
        <v>0</v>
      </c>
      <c r="AN251">
        <v>0</v>
      </c>
      <c r="AO251">
        <v>0</v>
      </c>
      <c r="AP251">
        <v>0</v>
      </c>
      <c r="AQ251">
        <v>0</v>
      </c>
      <c r="AR251">
        <v>0</v>
      </c>
      <c r="AS251">
        <v>0</v>
      </c>
      <c r="AT251">
        <v>0</v>
      </c>
      <c r="AU251">
        <v>0</v>
      </c>
      <c r="AV251">
        <v>1</v>
      </c>
      <c r="AW251">
        <v>0</v>
      </c>
      <c r="AX251">
        <v>3</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v>0</v>
      </c>
      <c r="BY251">
        <v>0</v>
      </c>
      <c r="BZ251">
        <v>0</v>
      </c>
      <c r="CA251">
        <v>0</v>
      </c>
      <c r="CB251">
        <v>0</v>
      </c>
      <c r="CC251">
        <v>0</v>
      </c>
      <c r="CD251">
        <v>0</v>
      </c>
      <c r="CE251">
        <v>0</v>
      </c>
      <c r="CF251">
        <v>0</v>
      </c>
      <c r="CG251">
        <v>0</v>
      </c>
      <c r="CH251">
        <v>0</v>
      </c>
      <c r="CI251">
        <v>0</v>
      </c>
      <c r="CJ251">
        <v>0</v>
      </c>
      <c r="CK251">
        <v>0</v>
      </c>
      <c r="CL251">
        <v>0</v>
      </c>
      <c r="CM251">
        <v>0</v>
      </c>
    </row>
    <row r="252" spans="1:91" x14ac:dyDescent="0.15">
      <c r="A252" t="s">
        <v>1952</v>
      </c>
      <c r="B252">
        <v>45.5</v>
      </c>
      <c r="D252">
        <v>1030</v>
      </c>
      <c r="E252" s="409">
        <v>0.6</v>
      </c>
      <c r="F252" s="409">
        <v>0</v>
      </c>
      <c r="G252" s="409">
        <v>9.6</v>
      </c>
      <c r="H252" s="409">
        <v>1.4468506848909796E-2</v>
      </c>
      <c r="I252" s="409">
        <v>0</v>
      </c>
      <c r="J252" s="409">
        <v>0.2</v>
      </c>
      <c r="K252">
        <v>0</v>
      </c>
      <c r="L252">
        <v>20</v>
      </c>
      <c r="M252">
        <v>0</v>
      </c>
      <c r="N252">
        <v>4</v>
      </c>
      <c r="O252">
        <v>40</v>
      </c>
      <c r="P252">
        <v>0</v>
      </c>
      <c r="Q252">
        <v>15</v>
      </c>
      <c r="R252">
        <v>0</v>
      </c>
      <c r="S252">
        <v>0</v>
      </c>
      <c r="T252">
        <v>0</v>
      </c>
      <c r="U252">
        <v>0</v>
      </c>
      <c r="V252">
        <v>0</v>
      </c>
      <c r="W252">
        <v>0</v>
      </c>
      <c r="X252">
        <v>0</v>
      </c>
      <c r="Y252">
        <v>0</v>
      </c>
      <c r="Z252">
        <v>0</v>
      </c>
      <c r="AA252" t="s">
        <v>2333</v>
      </c>
      <c r="AB252">
        <v>0</v>
      </c>
      <c r="AC252">
        <v>0</v>
      </c>
      <c r="AD252">
        <v>0</v>
      </c>
      <c r="AE252">
        <v>0</v>
      </c>
      <c r="AF252">
        <v>1</v>
      </c>
      <c r="AG252">
        <v>0</v>
      </c>
      <c r="AH252">
        <v>7</v>
      </c>
      <c r="AI252">
        <v>0</v>
      </c>
      <c r="AJ252">
        <v>0</v>
      </c>
      <c r="AK252">
        <v>0</v>
      </c>
      <c r="AL252">
        <v>0</v>
      </c>
      <c r="AM252">
        <v>0</v>
      </c>
      <c r="AN252">
        <v>0</v>
      </c>
      <c r="AO252">
        <v>0</v>
      </c>
      <c r="AP252">
        <v>0</v>
      </c>
      <c r="AQ252">
        <v>0</v>
      </c>
      <c r="AR252">
        <v>0</v>
      </c>
      <c r="AS252">
        <v>7</v>
      </c>
      <c r="AT252">
        <v>0</v>
      </c>
      <c r="AU252">
        <v>1</v>
      </c>
      <c r="AV252">
        <v>0</v>
      </c>
      <c r="AW252">
        <v>0</v>
      </c>
      <c r="AX252">
        <v>0</v>
      </c>
      <c r="AY252">
        <v>0</v>
      </c>
      <c r="AZ252">
        <v>0</v>
      </c>
      <c r="BA252">
        <v>0</v>
      </c>
      <c r="BB252">
        <v>0</v>
      </c>
      <c r="BC252">
        <v>0</v>
      </c>
      <c r="BD252">
        <v>0</v>
      </c>
      <c r="BE252">
        <v>0</v>
      </c>
      <c r="BF252">
        <v>0</v>
      </c>
      <c r="BG252">
        <v>0</v>
      </c>
      <c r="BH252">
        <v>0</v>
      </c>
      <c r="BI252">
        <v>0</v>
      </c>
      <c r="BJ252">
        <v>0</v>
      </c>
      <c r="BK252">
        <v>0</v>
      </c>
      <c r="BL252">
        <v>5</v>
      </c>
      <c r="BM252">
        <v>0</v>
      </c>
      <c r="BN252">
        <v>3</v>
      </c>
      <c r="BO252">
        <v>0</v>
      </c>
      <c r="BP252">
        <v>0</v>
      </c>
      <c r="BQ252">
        <v>0</v>
      </c>
      <c r="BR252">
        <v>0</v>
      </c>
      <c r="BS252">
        <v>0</v>
      </c>
      <c r="BT252">
        <v>0</v>
      </c>
      <c r="BU252">
        <v>0</v>
      </c>
      <c r="BV252">
        <v>0</v>
      </c>
      <c r="BW252">
        <v>0</v>
      </c>
      <c r="BX252">
        <v>0</v>
      </c>
      <c r="BY252">
        <v>7</v>
      </c>
      <c r="BZ252">
        <v>0</v>
      </c>
      <c r="CA252">
        <v>0</v>
      </c>
      <c r="CB252">
        <v>1</v>
      </c>
      <c r="CC252">
        <v>0</v>
      </c>
      <c r="CD252">
        <v>0</v>
      </c>
      <c r="CE252">
        <v>0</v>
      </c>
      <c r="CF252">
        <v>0</v>
      </c>
      <c r="CG252">
        <v>0</v>
      </c>
      <c r="CH252">
        <v>0</v>
      </c>
      <c r="CI252">
        <v>0</v>
      </c>
      <c r="CJ252">
        <v>0</v>
      </c>
      <c r="CK252">
        <v>0</v>
      </c>
      <c r="CL252">
        <v>0</v>
      </c>
      <c r="CM252">
        <v>0</v>
      </c>
    </row>
    <row r="253" spans="1:91" x14ac:dyDescent="0.15">
      <c r="A253" t="s">
        <v>2044</v>
      </c>
      <c r="B253">
        <v>225.7</v>
      </c>
      <c r="C253">
        <v>8.5</v>
      </c>
      <c r="D253">
        <v>909.1</v>
      </c>
      <c r="E253" s="409">
        <v>2.7</v>
      </c>
      <c r="F253" s="409">
        <v>0.1</v>
      </c>
      <c r="G253" s="409">
        <v>14.9</v>
      </c>
      <c r="H253" s="409">
        <v>0.1</v>
      </c>
      <c r="I253" s="409">
        <v>3.4210431552447076E-3</v>
      </c>
      <c r="J253" s="409">
        <v>0.4</v>
      </c>
      <c r="K253">
        <v>0</v>
      </c>
      <c r="L253">
        <v>25</v>
      </c>
      <c r="M253">
        <v>0</v>
      </c>
      <c r="N253">
        <v>3</v>
      </c>
      <c r="O253">
        <v>43</v>
      </c>
      <c r="P253">
        <v>0</v>
      </c>
      <c r="Q253">
        <v>14</v>
      </c>
      <c r="R253">
        <v>0</v>
      </c>
      <c r="S253">
        <v>0</v>
      </c>
      <c r="T253">
        <v>0</v>
      </c>
      <c r="U253">
        <v>0</v>
      </c>
      <c r="V253">
        <v>2</v>
      </c>
      <c r="W253">
        <v>0</v>
      </c>
      <c r="X253">
        <v>0</v>
      </c>
      <c r="Y253">
        <v>0</v>
      </c>
      <c r="Z253">
        <v>2</v>
      </c>
      <c r="AA253" t="s">
        <v>2333</v>
      </c>
      <c r="AB253">
        <v>0</v>
      </c>
      <c r="AC253">
        <v>0</v>
      </c>
      <c r="AD253">
        <v>0</v>
      </c>
      <c r="AE253">
        <v>1</v>
      </c>
      <c r="AF253">
        <v>11</v>
      </c>
      <c r="AG253">
        <v>0</v>
      </c>
      <c r="AH253">
        <v>5</v>
      </c>
      <c r="AI253">
        <v>0</v>
      </c>
      <c r="AJ253">
        <v>0</v>
      </c>
      <c r="AK253">
        <v>0</v>
      </c>
      <c r="AL253">
        <v>0</v>
      </c>
      <c r="AM253">
        <v>1</v>
      </c>
      <c r="AN253">
        <v>0</v>
      </c>
      <c r="AO253">
        <v>0</v>
      </c>
      <c r="AP253">
        <v>0</v>
      </c>
      <c r="AQ253">
        <v>1</v>
      </c>
      <c r="AR253">
        <v>0</v>
      </c>
      <c r="AS253">
        <v>2</v>
      </c>
      <c r="AT253">
        <v>0</v>
      </c>
      <c r="AU253">
        <v>0</v>
      </c>
      <c r="AV253">
        <v>0</v>
      </c>
      <c r="AW253">
        <v>0</v>
      </c>
      <c r="AX253">
        <v>0</v>
      </c>
      <c r="AY253">
        <v>0</v>
      </c>
      <c r="AZ253">
        <v>0</v>
      </c>
      <c r="BA253">
        <v>0</v>
      </c>
      <c r="BB253">
        <v>0</v>
      </c>
      <c r="BC253">
        <v>1</v>
      </c>
      <c r="BD253">
        <v>0</v>
      </c>
      <c r="BE253">
        <v>0</v>
      </c>
      <c r="BF253">
        <v>0</v>
      </c>
      <c r="BG253">
        <v>0</v>
      </c>
      <c r="BH253">
        <v>0</v>
      </c>
      <c r="BI253">
        <v>0</v>
      </c>
      <c r="BJ253">
        <v>0</v>
      </c>
      <c r="BK253">
        <v>0</v>
      </c>
      <c r="BL253">
        <v>4</v>
      </c>
      <c r="BM253">
        <v>0</v>
      </c>
      <c r="BN253">
        <v>1</v>
      </c>
      <c r="BO253">
        <v>0</v>
      </c>
      <c r="BP253">
        <v>0</v>
      </c>
      <c r="BQ253">
        <v>0</v>
      </c>
      <c r="BR253">
        <v>0</v>
      </c>
      <c r="BS253">
        <v>0</v>
      </c>
      <c r="BT253">
        <v>0</v>
      </c>
      <c r="BU253">
        <v>0</v>
      </c>
      <c r="BV253">
        <v>0</v>
      </c>
      <c r="BW253">
        <v>0</v>
      </c>
      <c r="BX253">
        <v>0</v>
      </c>
      <c r="BY253">
        <v>5</v>
      </c>
      <c r="BZ253">
        <v>0</v>
      </c>
      <c r="CA253">
        <v>0</v>
      </c>
      <c r="CB253">
        <v>0</v>
      </c>
      <c r="CC253">
        <v>0</v>
      </c>
      <c r="CD253">
        <v>0</v>
      </c>
      <c r="CE253">
        <v>0</v>
      </c>
      <c r="CF253">
        <v>0</v>
      </c>
      <c r="CG253">
        <v>0</v>
      </c>
      <c r="CH253">
        <v>0</v>
      </c>
      <c r="CI253">
        <v>0</v>
      </c>
      <c r="CJ253">
        <v>0</v>
      </c>
      <c r="CK253">
        <v>0</v>
      </c>
      <c r="CL253">
        <v>0</v>
      </c>
      <c r="CM253">
        <v>0</v>
      </c>
    </row>
    <row r="254" spans="1:91" x14ac:dyDescent="0.15">
      <c r="A254" t="s">
        <v>2121</v>
      </c>
      <c r="B254">
        <v>350</v>
      </c>
      <c r="C254">
        <v>8</v>
      </c>
      <c r="D254">
        <v>500</v>
      </c>
      <c r="E254" s="409">
        <v>4.5999999999999996</v>
      </c>
      <c r="F254" s="409">
        <v>0.1</v>
      </c>
      <c r="G254" s="409">
        <v>6.3</v>
      </c>
      <c r="H254" s="409">
        <v>0.3</v>
      </c>
      <c r="I254" s="409">
        <v>7.1028191992598879E-3</v>
      </c>
      <c r="J254" s="409">
        <v>0.4</v>
      </c>
      <c r="K254">
        <v>0</v>
      </c>
      <c r="L254">
        <v>0</v>
      </c>
      <c r="M254">
        <v>0</v>
      </c>
      <c r="N254">
        <v>0</v>
      </c>
      <c r="O254">
        <v>0</v>
      </c>
      <c r="P254">
        <v>0</v>
      </c>
      <c r="Q254">
        <v>0</v>
      </c>
      <c r="R254">
        <v>0</v>
      </c>
      <c r="S254">
        <v>1</v>
      </c>
      <c r="T254">
        <v>54</v>
      </c>
      <c r="U254">
        <v>22</v>
      </c>
      <c r="V254">
        <v>0</v>
      </c>
      <c r="W254">
        <v>0</v>
      </c>
      <c r="X254">
        <v>0</v>
      </c>
      <c r="Y254">
        <v>0</v>
      </c>
      <c r="Z254">
        <v>0</v>
      </c>
      <c r="AA254" t="s">
        <v>2333</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1</v>
      </c>
      <c r="BB254">
        <v>0</v>
      </c>
      <c r="BC254">
        <v>0</v>
      </c>
      <c r="BD254">
        <v>0</v>
      </c>
      <c r="BE254">
        <v>0</v>
      </c>
      <c r="BF254">
        <v>0</v>
      </c>
      <c r="BG254">
        <v>0</v>
      </c>
      <c r="BH254">
        <v>0</v>
      </c>
      <c r="BI254">
        <v>0</v>
      </c>
      <c r="BJ254">
        <v>0</v>
      </c>
      <c r="BK254">
        <v>0</v>
      </c>
      <c r="BL254">
        <v>0</v>
      </c>
      <c r="BM254">
        <v>0</v>
      </c>
      <c r="BN254">
        <v>0</v>
      </c>
      <c r="BO254">
        <v>0</v>
      </c>
      <c r="BP254">
        <v>0</v>
      </c>
      <c r="BQ254">
        <v>13</v>
      </c>
      <c r="BR254">
        <v>0</v>
      </c>
      <c r="BS254">
        <v>0</v>
      </c>
      <c r="BT254">
        <v>0</v>
      </c>
      <c r="BU254">
        <v>0</v>
      </c>
      <c r="BV254">
        <v>0</v>
      </c>
      <c r="BW254">
        <v>0</v>
      </c>
      <c r="BX254">
        <v>0</v>
      </c>
      <c r="BY254">
        <v>0</v>
      </c>
      <c r="BZ254">
        <v>0</v>
      </c>
      <c r="CA254">
        <v>0</v>
      </c>
      <c r="CB254">
        <v>0</v>
      </c>
      <c r="CC254">
        <v>0</v>
      </c>
      <c r="CD254">
        <v>0</v>
      </c>
      <c r="CE254">
        <v>0</v>
      </c>
      <c r="CF254">
        <v>0</v>
      </c>
      <c r="CG254">
        <v>0</v>
      </c>
      <c r="CH254">
        <v>8</v>
      </c>
      <c r="CI254">
        <v>0</v>
      </c>
      <c r="CJ254">
        <v>0</v>
      </c>
      <c r="CK254">
        <v>0</v>
      </c>
      <c r="CL254">
        <v>0</v>
      </c>
      <c r="CM254">
        <v>0</v>
      </c>
    </row>
    <row r="255" spans="1:91" x14ac:dyDescent="0.15">
      <c r="A255" t="s">
        <v>2128</v>
      </c>
      <c r="B255">
        <v>349.6</v>
      </c>
      <c r="C255">
        <v>8.8000000000000007</v>
      </c>
      <c r="D255">
        <v>517.4</v>
      </c>
      <c r="E255" s="409">
        <v>31.9</v>
      </c>
      <c r="F255" s="409">
        <v>0.9</v>
      </c>
      <c r="G255" s="409">
        <v>32.200000000000003</v>
      </c>
      <c r="H255" s="409">
        <v>0.6</v>
      </c>
      <c r="I255" s="409">
        <v>1.5113785088527232E-2</v>
      </c>
      <c r="J255" s="409">
        <v>0.6</v>
      </c>
      <c r="K255">
        <v>0</v>
      </c>
      <c r="L255">
        <v>0</v>
      </c>
      <c r="M255">
        <v>0</v>
      </c>
      <c r="N255">
        <v>0</v>
      </c>
      <c r="O255">
        <v>0</v>
      </c>
      <c r="P255">
        <v>0</v>
      </c>
      <c r="Q255">
        <v>0</v>
      </c>
      <c r="R255">
        <v>0</v>
      </c>
      <c r="S255">
        <v>0</v>
      </c>
      <c r="T255">
        <v>18</v>
      </c>
      <c r="U255">
        <v>17</v>
      </c>
      <c r="V255">
        <v>0</v>
      </c>
      <c r="W255">
        <v>0</v>
      </c>
      <c r="X255">
        <v>0</v>
      </c>
      <c r="Y255">
        <v>0</v>
      </c>
      <c r="Z255">
        <v>0</v>
      </c>
      <c r="AA255" t="s">
        <v>2333</v>
      </c>
      <c r="AB255">
        <v>0</v>
      </c>
      <c r="AC255">
        <v>0</v>
      </c>
      <c r="AD255">
        <v>0</v>
      </c>
      <c r="AE255">
        <v>0</v>
      </c>
      <c r="AF255">
        <v>0</v>
      </c>
      <c r="AG255">
        <v>0</v>
      </c>
      <c r="AH255">
        <v>0</v>
      </c>
      <c r="AI255">
        <v>0</v>
      </c>
      <c r="AJ255">
        <v>0</v>
      </c>
      <c r="AK255">
        <v>3</v>
      </c>
      <c r="AL255">
        <v>0</v>
      </c>
      <c r="AM255">
        <v>0</v>
      </c>
      <c r="AN255">
        <v>0</v>
      </c>
      <c r="AO255">
        <v>0</v>
      </c>
      <c r="AP255">
        <v>0</v>
      </c>
      <c r="AQ255">
        <v>0</v>
      </c>
      <c r="AR255">
        <v>0</v>
      </c>
      <c r="AS255">
        <v>0</v>
      </c>
      <c r="AT255">
        <v>0</v>
      </c>
      <c r="AU255">
        <v>0</v>
      </c>
      <c r="AV255">
        <v>0</v>
      </c>
      <c r="AW255">
        <v>0</v>
      </c>
      <c r="AX255">
        <v>0</v>
      </c>
      <c r="AY255">
        <v>0</v>
      </c>
      <c r="AZ255">
        <v>0</v>
      </c>
      <c r="BA255">
        <v>0</v>
      </c>
      <c r="BB255">
        <v>5</v>
      </c>
      <c r="BC255">
        <v>0</v>
      </c>
      <c r="BD255">
        <v>0</v>
      </c>
      <c r="BE255">
        <v>0</v>
      </c>
      <c r="BF255">
        <v>0</v>
      </c>
      <c r="BG255">
        <v>0</v>
      </c>
      <c r="BH255">
        <v>0</v>
      </c>
      <c r="BI255">
        <v>0</v>
      </c>
      <c r="BJ255">
        <v>0</v>
      </c>
      <c r="BK255">
        <v>0</v>
      </c>
      <c r="BL255">
        <v>0</v>
      </c>
      <c r="BM255">
        <v>0</v>
      </c>
      <c r="BN255">
        <v>0</v>
      </c>
      <c r="BO255">
        <v>0</v>
      </c>
      <c r="BP255">
        <v>0</v>
      </c>
      <c r="BQ255">
        <v>5</v>
      </c>
      <c r="BR255">
        <v>0</v>
      </c>
      <c r="BS255">
        <v>0</v>
      </c>
      <c r="BT255">
        <v>0</v>
      </c>
      <c r="BU255">
        <v>0</v>
      </c>
      <c r="BV255">
        <v>0</v>
      </c>
      <c r="BW255">
        <v>0</v>
      </c>
      <c r="BX255">
        <v>0</v>
      </c>
      <c r="BY255">
        <v>0</v>
      </c>
      <c r="BZ255">
        <v>0</v>
      </c>
      <c r="CA255">
        <v>1</v>
      </c>
      <c r="CB255">
        <v>0</v>
      </c>
      <c r="CC255">
        <v>0</v>
      </c>
      <c r="CD255">
        <v>0</v>
      </c>
      <c r="CE255">
        <v>0</v>
      </c>
      <c r="CF255">
        <v>0</v>
      </c>
      <c r="CG255">
        <v>2</v>
      </c>
      <c r="CH255">
        <v>8</v>
      </c>
      <c r="CI255">
        <v>0</v>
      </c>
      <c r="CJ255">
        <v>0</v>
      </c>
      <c r="CK255">
        <v>0</v>
      </c>
      <c r="CL255">
        <v>0</v>
      </c>
      <c r="CM255">
        <v>0</v>
      </c>
    </row>
    <row r="256" spans="1:91" x14ac:dyDescent="0.15">
      <c r="A256" t="s">
        <v>2151</v>
      </c>
      <c r="B256">
        <v>230</v>
      </c>
      <c r="C256">
        <v>8</v>
      </c>
      <c r="D256">
        <v>195</v>
      </c>
      <c r="E256" s="409">
        <v>3.4</v>
      </c>
      <c r="F256" s="409">
        <v>0.1</v>
      </c>
      <c r="G256" s="409">
        <v>5.8</v>
      </c>
      <c r="H256" s="409">
        <v>0.2</v>
      </c>
      <c r="I256" s="409">
        <v>5.3311077857580462E-3</v>
      </c>
      <c r="J256" s="409">
        <v>0.3</v>
      </c>
      <c r="K256">
        <v>0</v>
      </c>
      <c r="L256">
        <v>1</v>
      </c>
      <c r="M256">
        <v>0</v>
      </c>
      <c r="N256">
        <v>0</v>
      </c>
      <c r="O256">
        <v>0</v>
      </c>
      <c r="P256">
        <v>0</v>
      </c>
      <c r="Q256">
        <v>0</v>
      </c>
      <c r="R256">
        <v>0</v>
      </c>
      <c r="S256">
        <v>2</v>
      </c>
      <c r="T256">
        <v>18</v>
      </c>
      <c r="U256">
        <v>8</v>
      </c>
      <c r="V256">
        <v>6</v>
      </c>
      <c r="W256">
        <v>0</v>
      </c>
      <c r="X256">
        <v>0</v>
      </c>
      <c r="Y256">
        <v>0</v>
      </c>
      <c r="Z256">
        <v>0</v>
      </c>
      <c r="AA256" t="s">
        <v>2333</v>
      </c>
      <c r="AB256">
        <v>0</v>
      </c>
      <c r="AC256">
        <v>0</v>
      </c>
      <c r="AD256">
        <v>0</v>
      </c>
      <c r="AE256">
        <v>0</v>
      </c>
      <c r="AF256">
        <v>0</v>
      </c>
      <c r="AG256">
        <v>0</v>
      </c>
      <c r="AH256">
        <v>0</v>
      </c>
      <c r="AI256">
        <v>0</v>
      </c>
      <c r="AJ256">
        <v>0</v>
      </c>
      <c r="AK256">
        <v>2</v>
      </c>
      <c r="AL256">
        <v>0</v>
      </c>
      <c r="AM256">
        <v>3</v>
      </c>
      <c r="AN256">
        <v>0</v>
      </c>
      <c r="AO256">
        <v>0</v>
      </c>
      <c r="AP256">
        <v>0</v>
      </c>
      <c r="AQ256">
        <v>0</v>
      </c>
      <c r="AR256">
        <v>0</v>
      </c>
      <c r="AS256">
        <v>0</v>
      </c>
      <c r="AT256">
        <v>0</v>
      </c>
      <c r="AU256">
        <v>0</v>
      </c>
      <c r="AV256">
        <v>0</v>
      </c>
      <c r="AW256">
        <v>0</v>
      </c>
      <c r="AX256">
        <v>0</v>
      </c>
      <c r="AY256">
        <v>0</v>
      </c>
      <c r="AZ256">
        <v>0</v>
      </c>
      <c r="BA256">
        <v>1</v>
      </c>
      <c r="BB256">
        <v>5</v>
      </c>
      <c r="BC256">
        <v>0</v>
      </c>
      <c r="BD256">
        <v>0</v>
      </c>
      <c r="BE256">
        <v>0</v>
      </c>
      <c r="BF256">
        <v>0</v>
      </c>
      <c r="BG256">
        <v>0</v>
      </c>
      <c r="BH256">
        <v>0</v>
      </c>
      <c r="BI256">
        <v>0</v>
      </c>
      <c r="BJ256">
        <v>0</v>
      </c>
      <c r="BK256">
        <v>0</v>
      </c>
      <c r="BL256">
        <v>0</v>
      </c>
      <c r="BM256">
        <v>0</v>
      </c>
      <c r="BN256">
        <v>0</v>
      </c>
      <c r="BO256">
        <v>0</v>
      </c>
      <c r="BP256">
        <v>2</v>
      </c>
      <c r="BQ256">
        <v>3</v>
      </c>
      <c r="BR256">
        <v>1</v>
      </c>
      <c r="BS256">
        <v>3</v>
      </c>
      <c r="BT256">
        <v>0</v>
      </c>
      <c r="BU256">
        <v>0</v>
      </c>
      <c r="BV256">
        <v>0</v>
      </c>
      <c r="BW256">
        <v>0</v>
      </c>
      <c r="BX256">
        <v>0</v>
      </c>
      <c r="BY256">
        <v>0</v>
      </c>
      <c r="BZ256">
        <v>0</v>
      </c>
      <c r="CA256">
        <v>0</v>
      </c>
      <c r="CB256">
        <v>0</v>
      </c>
      <c r="CC256">
        <v>0</v>
      </c>
      <c r="CD256">
        <v>0</v>
      </c>
      <c r="CE256">
        <v>0</v>
      </c>
      <c r="CF256">
        <v>0</v>
      </c>
      <c r="CG256">
        <v>2</v>
      </c>
      <c r="CH256">
        <v>2</v>
      </c>
      <c r="CI256">
        <v>0</v>
      </c>
      <c r="CJ256">
        <v>0</v>
      </c>
      <c r="CK256">
        <v>0</v>
      </c>
      <c r="CL256">
        <v>0</v>
      </c>
      <c r="CM256">
        <v>0</v>
      </c>
    </row>
    <row r="257" spans="1:91" x14ac:dyDescent="0.15">
      <c r="A257" t="s">
        <v>2164</v>
      </c>
      <c r="B257">
        <v>885.4</v>
      </c>
      <c r="C257">
        <v>19.600000000000001</v>
      </c>
      <c r="D257">
        <v>790.2</v>
      </c>
      <c r="E257" s="409">
        <v>9.6</v>
      </c>
      <c r="F257" s="409">
        <v>0.2</v>
      </c>
      <c r="G257" s="409">
        <v>10.199999999999999</v>
      </c>
      <c r="H257" s="409">
        <v>0.4</v>
      </c>
      <c r="I257" s="409">
        <v>8.7421567112499991E-3</v>
      </c>
      <c r="J257" s="409">
        <v>0.4</v>
      </c>
      <c r="K257">
        <v>0</v>
      </c>
      <c r="L257">
        <v>13</v>
      </c>
      <c r="M257">
        <v>0</v>
      </c>
      <c r="N257">
        <v>4</v>
      </c>
      <c r="O257">
        <v>0</v>
      </c>
      <c r="P257">
        <v>0</v>
      </c>
      <c r="Q257">
        <v>0</v>
      </c>
      <c r="R257">
        <v>0</v>
      </c>
      <c r="S257">
        <v>8</v>
      </c>
      <c r="T257">
        <v>41</v>
      </c>
      <c r="U257">
        <v>19</v>
      </c>
      <c r="V257">
        <v>2</v>
      </c>
      <c r="W257">
        <v>0</v>
      </c>
      <c r="X257">
        <v>0</v>
      </c>
      <c r="Y257">
        <v>0</v>
      </c>
      <c r="Z257">
        <v>0</v>
      </c>
      <c r="AA257" t="s">
        <v>2333</v>
      </c>
      <c r="AB257">
        <v>0</v>
      </c>
      <c r="AC257">
        <v>4</v>
      </c>
      <c r="AD257">
        <v>0</v>
      </c>
      <c r="AE257">
        <v>1</v>
      </c>
      <c r="AF257">
        <v>0</v>
      </c>
      <c r="AG257">
        <v>0</v>
      </c>
      <c r="AH257">
        <v>0</v>
      </c>
      <c r="AI257">
        <v>0</v>
      </c>
      <c r="AJ257">
        <v>7</v>
      </c>
      <c r="AK257">
        <v>1</v>
      </c>
      <c r="AL257">
        <v>0</v>
      </c>
      <c r="AM257">
        <v>1</v>
      </c>
      <c r="AN257">
        <v>0</v>
      </c>
      <c r="AO257">
        <v>0</v>
      </c>
      <c r="AP257">
        <v>0</v>
      </c>
      <c r="AQ257">
        <v>0</v>
      </c>
      <c r="AR257">
        <v>0</v>
      </c>
      <c r="AS257">
        <v>1</v>
      </c>
      <c r="AT257">
        <v>0</v>
      </c>
      <c r="AU257">
        <v>1</v>
      </c>
      <c r="AV257">
        <v>0</v>
      </c>
      <c r="AW257">
        <v>0</v>
      </c>
      <c r="AX257">
        <v>0</v>
      </c>
      <c r="AY257">
        <v>0</v>
      </c>
      <c r="AZ257">
        <v>1</v>
      </c>
      <c r="BA257">
        <v>0</v>
      </c>
      <c r="BB257">
        <v>5</v>
      </c>
      <c r="BC257">
        <v>0</v>
      </c>
      <c r="BD257">
        <v>0</v>
      </c>
      <c r="BE257">
        <v>0</v>
      </c>
      <c r="BF257">
        <v>0</v>
      </c>
      <c r="BG257">
        <v>0</v>
      </c>
      <c r="BH257">
        <v>0</v>
      </c>
      <c r="BI257">
        <v>0</v>
      </c>
      <c r="BJ257">
        <v>0</v>
      </c>
      <c r="BK257">
        <v>0</v>
      </c>
      <c r="BL257">
        <v>0</v>
      </c>
      <c r="BM257">
        <v>0</v>
      </c>
      <c r="BN257">
        <v>0</v>
      </c>
      <c r="BO257">
        <v>0</v>
      </c>
      <c r="BP257">
        <v>1</v>
      </c>
      <c r="BQ257">
        <v>0</v>
      </c>
      <c r="BR257">
        <v>0</v>
      </c>
      <c r="BS257">
        <v>0</v>
      </c>
      <c r="BT257">
        <v>0</v>
      </c>
      <c r="BU257">
        <v>0</v>
      </c>
      <c r="BV257">
        <v>0</v>
      </c>
      <c r="BW257">
        <v>0</v>
      </c>
      <c r="BX257">
        <v>0</v>
      </c>
      <c r="BY257">
        <v>1</v>
      </c>
      <c r="BZ257">
        <v>0</v>
      </c>
      <c r="CA257">
        <v>0</v>
      </c>
      <c r="CB257">
        <v>0</v>
      </c>
      <c r="CC257">
        <v>0</v>
      </c>
      <c r="CD257">
        <v>0</v>
      </c>
      <c r="CE257">
        <v>0</v>
      </c>
      <c r="CF257">
        <v>0</v>
      </c>
      <c r="CG257">
        <v>0</v>
      </c>
      <c r="CH257">
        <v>5</v>
      </c>
      <c r="CI257">
        <v>0</v>
      </c>
      <c r="CJ257">
        <v>0</v>
      </c>
      <c r="CK257">
        <v>0</v>
      </c>
      <c r="CL257">
        <v>0</v>
      </c>
      <c r="CM257">
        <v>0</v>
      </c>
    </row>
    <row r="258" spans="1:91" x14ac:dyDescent="0.15">
      <c r="A258" t="s">
        <v>2166</v>
      </c>
      <c r="B258">
        <v>46.5</v>
      </c>
      <c r="D258">
        <v>980</v>
      </c>
      <c r="E258" s="409">
        <v>0.6</v>
      </c>
      <c r="F258" s="409">
        <v>0</v>
      </c>
      <c r="G258" s="409">
        <v>13.9</v>
      </c>
      <c r="H258" s="409">
        <v>2.0124640034767688E-2</v>
      </c>
      <c r="I258" s="409">
        <v>0</v>
      </c>
      <c r="J258" s="409">
        <v>0.5</v>
      </c>
      <c r="K258">
        <v>0</v>
      </c>
      <c r="L258">
        <v>19</v>
      </c>
      <c r="M258">
        <v>0</v>
      </c>
      <c r="N258">
        <v>5</v>
      </c>
      <c r="O258">
        <v>67</v>
      </c>
      <c r="P258">
        <v>0</v>
      </c>
      <c r="Q258">
        <v>38</v>
      </c>
      <c r="R258">
        <v>0</v>
      </c>
      <c r="S258">
        <v>0</v>
      </c>
      <c r="T258">
        <v>0</v>
      </c>
      <c r="U258">
        <v>0</v>
      </c>
      <c r="V258">
        <v>0</v>
      </c>
      <c r="W258">
        <v>0</v>
      </c>
      <c r="X258">
        <v>0</v>
      </c>
      <c r="Y258">
        <v>0</v>
      </c>
      <c r="Z258">
        <v>0</v>
      </c>
      <c r="AA258" t="s">
        <v>2333</v>
      </c>
      <c r="AB258">
        <v>0</v>
      </c>
      <c r="AC258">
        <v>0</v>
      </c>
      <c r="AD258">
        <v>0</v>
      </c>
      <c r="AE258">
        <v>0</v>
      </c>
      <c r="AF258">
        <v>2</v>
      </c>
      <c r="AG258">
        <v>0</v>
      </c>
      <c r="AH258">
        <v>1</v>
      </c>
      <c r="AI258">
        <v>0</v>
      </c>
      <c r="AJ258">
        <v>0</v>
      </c>
      <c r="AK258">
        <v>0</v>
      </c>
      <c r="AL258">
        <v>0</v>
      </c>
      <c r="AM258">
        <v>0</v>
      </c>
      <c r="AN258">
        <v>0</v>
      </c>
      <c r="AO258">
        <v>0</v>
      </c>
      <c r="AP258">
        <v>0</v>
      </c>
      <c r="AQ258">
        <v>0</v>
      </c>
      <c r="AR258">
        <v>0</v>
      </c>
      <c r="AS258">
        <v>3</v>
      </c>
      <c r="AT258">
        <v>0</v>
      </c>
      <c r="AU258">
        <v>0</v>
      </c>
      <c r="AV258">
        <v>1</v>
      </c>
      <c r="AW258">
        <v>0</v>
      </c>
      <c r="AX258">
        <v>2</v>
      </c>
      <c r="AY258">
        <v>0</v>
      </c>
      <c r="AZ258">
        <v>0</v>
      </c>
      <c r="BA258">
        <v>0</v>
      </c>
      <c r="BB258">
        <v>0</v>
      </c>
      <c r="BC258">
        <v>0</v>
      </c>
      <c r="BD258">
        <v>0</v>
      </c>
      <c r="BE258">
        <v>0</v>
      </c>
      <c r="BF258">
        <v>0</v>
      </c>
      <c r="BG258">
        <v>0</v>
      </c>
      <c r="BH258">
        <v>0</v>
      </c>
      <c r="BI258">
        <v>0</v>
      </c>
      <c r="BJ258">
        <v>0</v>
      </c>
      <c r="BK258">
        <v>0</v>
      </c>
      <c r="BL258">
        <v>2</v>
      </c>
      <c r="BM258">
        <v>0</v>
      </c>
      <c r="BN258">
        <v>9</v>
      </c>
      <c r="BO258">
        <v>0</v>
      </c>
      <c r="BP258">
        <v>0</v>
      </c>
      <c r="BQ258">
        <v>0</v>
      </c>
      <c r="BR258">
        <v>0</v>
      </c>
      <c r="BS258">
        <v>0</v>
      </c>
      <c r="BT258">
        <v>0</v>
      </c>
      <c r="BU258">
        <v>0</v>
      </c>
      <c r="BV258">
        <v>0</v>
      </c>
      <c r="BW258">
        <v>0</v>
      </c>
      <c r="BX258">
        <v>0</v>
      </c>
      <c r="BY258">
        <v>7</v>
      </c>
      <c r="BZ258">
        <v>0</v>
      </c>
      <c r="CA258">
        <v>1</v>
      </c>
      <c r="CB258">
        <v>1</v>
      </c>
      <c r="CC258">
        <v>0</v>
      </c>
      <c r="CD258">
        <v>0</v>
      </c>
      <c r="CE258">
        <v>0</v>
      </c>
      <c r="CF258">
        <v>0</v>
      </c>
      <c r="CG258">
        <v>0</v>
      </c>
      <c r="CH258">
        <v>0</v>
      </c>
      <c r="CI258">
        <v>0</v>
      </c>
      <c r="CJ258">
        <v>0</v>
      </c>
      <c r="CK258">
        <v>0</v>
      </c>
      <c r="CL258">
        <v>0</v>
      </c>
      <c r="CM258">
        <v>0</v>
      </c>
    </row>
    <row r="259" spans="1:91" x14ac:dyDescent="0.15">
      <c r="A259" t="s">
        <v>2387</v>
      </c>
      <c r="B259">
        <v>1570</v>
      </c>
      <c r="C259">
        <v>31.5</v>
      </c>
      <c r="D259">
        <v>1330</v>
      </c>
      <c r="E259" s="409">
        <v>11.9</v>
      </c>
      <c r="F259" s="409">
        <v>0.3</v>
      </c>
      <c r="G259" s="409">
        <v>14.4</v>
      </c>
      <c r="H259" s="409">
        <v>0.3</v>
      </c>
      <c r="I259" s="409">
        <v>7.6639962248548233E-3</v>
      </c>
      <c r="J259" s="409">
        <v>0.4</v>
      </c>
      <c r="K259">
        <v>7</v>
      </c>
      <c r="L259">
        <v>1</v>
      </c>
      <c r="M259">
        <v>0</v>
      </c>
      <c r="N259">
        <v>0</v>
      </c>
      <c r="O259">
        <v>0</v>
      </c>
      <c r="P259">
        <v>0</v>
      </c>
      <c r="Q259">
        <v>0</v>
      </c>
      <c r="R259">
        <v>3</v>
      </c>
      <c r="S259">
        <v>22</v>
      </c>
      <c r="T259">
        <v>46</v>
      </c>
      <c r="U259">
        <v>18</v>
      </c>
      <c r="V259">
        <v>7</v>
      </c>
      <c r="W259">
        <v>2</v>
      </c>
      <c r="X259">
        <v>0</v>
      </c>
      <c r="Y259">
        <v>0</v>
      </c>
      <c r="Z259">
        <v>0</v>
      </c>
      <c r="AA259" t="s">
        <v>2333</v>
      </c>
      <c r="AB259">
        <v>2</v>
      </c>
      <c r="AC259">
        <v>0</v>
      </c>
      <c r="AD259">
        <v>0</v>
      </c>
      <c r="AE259">
        <v>0</v>
      </c>
      <c r="AF259">
        <v>0</v>
      </c>
      <c r="AG259">
        <v>0</v>
      </c>
      <c r="AH259">
        <v>0</v>
      </c>
      <c r="AI259">
        <v>1</v>
      </c>
      <c r="AJ259">
        <v>7</v>
      </c>
      <c r="AK259">
        <v>1</v>
      </c>
      <c r="AL259">
        <v>0</v>
      </c>
      <c r="AM259">
        <v>3</v>
      </c>
      <c r="AN259">
        <v>0</v>
      </c>
      <c r="AO259">
        <v>0</v>
      </c>
      <c r="AP259">
        <v>0</v>
      </c>
      <c r="AQ259">
        <v>0</v>
      </c>
      <c r="AR259">
        <v>0</v>
      </c>
      <c r="AS259">
        <v>0</v>
      </c>
      <c r="AT259">
        <v>0</v>
      </c>
      <c r="AU259">
        <v>0</v>
      </c>
      <c r="AV259">
        <v>0</v>
      </c>
      <c r="AW259">
        <v>0</v>
      </c>
      <c r="AX259">
        <v>0</v>
      </c>
      <c r="AY259">
        <v>0</v>
      </c>
      <c r="AZ259">
        <v>0</v>
      </c>
      <c r="BA259">
        <v>1</v>
      </c>
      <c r="BB259">
        <v>8</v>
      </c>
      <c r="BC259">
        <v>0</v>
      </c>
      <c r="BD259">
        <v>1</v>
      </c>
      <c r="BE259">
        <v>0</v>
      </c>
      <c r="BF259">
        <v>0</v>
      </c>
      <c r="BG259">
        <v>0</v>
      </c>
      <c r="BH259">
        <v>0</v>
      </c>
      <c r="BI259">
        <v>0</v>
      </c>
      <c r="BJ259">
        <v>0</v>
      </c>
      <c r="BK259">
        <v>0</v>
      </c>
      <c r="BL259">
        <v>0</v>
      </c>
      <c r="BM259">
        <v>0</v>
      </c>
      <c r="BN259">
        <v>0</v>
      </c>
      <c r="BO259">
        <v>2</v>
      </c>
      <c r="BP259">
        <v>5</v>
      </c>
      <c r="BQ259">
        <v>1</v>
      </c>
      <c r="BR259">
        <v>0</v>
      </c>
      <c r="BS259">
        <v>2</v>
      </c>
      <c r="BT259">
        <v>0</v>
      </c>
      <c r="BU259">
        <v>0</v>
      </c>
      <c r="BV259">
        <v>0</v>
      </c>
      <c r="BW259">
        <v>0</v>
      </c>
      <c r="BX259">
        <v>0</v>
      </c>
      <c r="BY259">
        <v>0</v>
      </c>
      <c r="BZ259">
        <v>0</v>
      </c>
      <c r="CA259">
        <v>0</v>
      </c>
      <c r="CB259">
        <v>0</v>
      </c>
      <c r="CC259">
        <v>0</v>
      </c>
      <c r="CD259">
        <v>0</v>
      </c>
      <c r="CE259">
        <v>0</v>
      </c>
      <c r="CF259">
        <v>0</v>
      </c>
      <c r="CG259">
        <v>0</v>
      </c>
      <c r="CH259">
        <v>4</v>
      </c>
      <c r="CI259">
        <v>0</v>
      </c>
      <c r="CJ259">
        <v>3</v>
      </c>
      <c r="CK259">
        <v>0</v>
      </c>
      <c r="CL259">
        <v>0</v>
      </c>
      <c r="CM259">
        <v>0</v>
      </c>
    </row>
    <row r="260" spans="1:91" x14ac:dyDescent="0.15">
      <c r="A260" t="s">
        <v>2167</v>
      </c>
      <c r="B260">
        <v>13</v>
      </c>
      <c r="D260">
        <v>350</v>
      </c>
      <c r="E260" s="409">
        <v>0.4</v>
      </c>
      <c r="F260" s="409">
        <v>0</v>
      </c>
      <c r="G260" s="409">
        <v>12.1</v>
      </c>
      <c r="H260" s="409">
        <v>1.4875680490073661E-2</v>
      </c>
      <c r="I260" s="409">
        <v>0</v>
      </c>
      <c r="J260" s="409">
        <v>0.4</v>
      </c>
      <c r="K260">
        <v>0</v>
      </c>
      <c r="L260">
        <v>9</v>
      </c>
      <c r="M260">
        <v>0</v>
      </c>
      <c r="N260">
        <v>1</v>
      </c>
      <c r="O260">
        <v>17</v>
      </c>
      <c r="P260">
        <v>0</v>
      </c>
      <c r="Q260">
        <v>6</v>
      </c>
      <c r="R260">
        <v>0</v>
      </c>
      <c r="S260">
        <v>0</v>
      </c>
      <c r="T260">
        <v>0</v>
      </c>
      <c r="U260">
        <v>0</v>
      </c>
      <c r="V260">
        <v>0</v>
      </c>
      <c r="W260">
        <v>0</v>
      </c>
      <c r="X260">
        <v>0</v>
      </c>
      <c r="Y260">
        <v>0</v>
      </c>
      <c r="Z260">
        <v>0</v>
      </c>
      <c r="AA260" t="s">
        <v>2333</v>
      </c>
      <c r="AB260">
        <v>0</v>
      </c>
      <c r="AC260">
        <v>0</v>
      </c>
      <c r="AD260">
        <v>0</v>
      </c>
      <c r="AE260">
        <v>0</v>
      </c>
      <c r="AF260">
        <v>1</v>
      </c>
      <c r="AG260">
        <v>0</v>
      </c>
      <c r="AH260">
        <v>2</v>
      </c>
      <c r="AI260">
        <v>0</v>
      </c>
      <c r="AJ260">
        <v>0</v>
      </c>
      <c r="AK260">
        <v>0</v>
      </c>
      <c r="AL260">
        <v>0</v>
      </c>
      <c r="AM260">
        <v>0</v>
      </c>
      <c r="AN260">
        <v>0</v>
      </c>
      <c r="AO260">
        <v>0</v>
      </c>
      <c r="AP260">
        <v>0</v>
      </c>
      <c r="AQ260">
        <v>0</v>
      </c>
      <c r="AR260">
        <v>0</v>
      </c>
      <c r="AS260">
        <v>2</v>
      </c>
      <c r="AT260">
        <v>0</v>
      </c>
      <c r="AU260">
        <v>0</v>
      </c>
      <c r="AV260">
        <v>0</v>
      </c>
      <c r="AW260">
        <v>0</v>
      </c>
      <c r="AX260">
        <v>0</v>
      </c>
      <c r="AY260">
        <v>0</v>
      </c>
      <c r="AZ260">
        <v>0</v>
      </c>
      <c r="BA260">
        <v>0</v>
      </c>
      <c r="BB260">
        <v>0</v>
      </c>
      <c r="BC260">
        <v>0</v>
      </c>
      <c r="BD260">
        <v>0</v>
      </c>
      <c r="BE260">
        <v>0</v>
      </c>
      <c r="BF260">
        <v>0</v>
      </c>
      <c r="BG260">
        <v>0</v>
      </c>
      <c r="BH260">
        <v>0</v>
      </c>
      <c r="BI260">
        <v>1</v>
      </c>
      <c r="BJ260">
        <v>0</v>
      </c>
      <c r="BK260">
        <v>0</v>
      </c>
      <c r="BL260">
        <v>1</v>
      </c>
      <c r="BM260">
        <v>0</v>
      </c>
      <c r="BN260">
        <v>1</v>
      </c>
      <c r="BO260">
        <v>0</v>
      </c>
      <c r="BP260">
        <v>0</v>
      </c>
      <c r="BQ260">
        <v>0</v>
      </c>
      <c r="BR260">
        <v>0</v>
      </c>
      <c r="BS260">
        <v>0</v>
      </c>
      <c r="BT260">
        <v>0</v>
      </c>
      <c r="BU260">
        <v>0</v>
      </c>
      <c r="BV260">
        <v>0</v>
      </c>
      <c r="BW260">
        <v>0</v>
      </c>
      <c r="BX260">
        <v>0</v>
      </c>
      <c r="BY260">
        <v>3</v>
      </c>
      <c r="BZ260">
        <v>0</v>
      </c>
      <c r="CA260">
        <v>0</v>
      </c>
      <c r="CB260">
        <v>0</v>
      </c>
      <c r="CC260">
        <v>0</v>
      </c>
      <c r="CD260">
        <v>0</v>
      </c>
      <c r="CE260">
        <v>0</v>
      </c>
      <c r="CF260">
        <v>0</v>
      </c>
      <c r="CG260">
        <v>0</v>
      </c>
      <c r="CH260">
        <v>0</v>
      </c>
      <c r="CI260">
        <v>0</v>
      </c>
      <c r="CJ260">
        <v>0</v>
      </c>
      <c r="CK260">
        <v>0</v>
      </c>
      <c r="CL260">
        <v>0</v>
      </c>
      <c r="CM260">
        <v>0</v>
      </c>
    </row>
    <row r="261" spans="1:91" x14ac:dyDescent="0.15">
      <c r="A261" t="s">
        <v>2168</v>
      </c>
      <c r="B261">
        <v>18</v>
      </c>
      <c r="D261">
        <v>685</v>
      </c>
      <c r="E261" s="409">
        <v>0.4</v>
      </c>
      <c r="F261" s="409">
        <v>0</v>
      </c>
      <c r="G261" s="409">
        <v>12.5</v>
      </c>
      <c r="H261" s="409">
        <v>1.2499999999999997E-2</v>
      </c>
      <c r="I261" s="409">
        <v>0</v>
      </c>
      <c r="J261" s="409">
        <v>0.4</v>
      </c>
      <c r="K261">
        <v>0</v>
      </c>
      <c r="L261">
        <v>15</v>
      </c>
      <c r="M261">
        <v>0</v>
      </c>
      <c r="N261">
        <v>0</v>
      </c>
      <c r="O261">
        <v>36</v>
      </c>
      <c r="P261">
        <v>0</v>
      </c>
      <c r="Q261">
        <v>0</v>
      </c>
      <c r="R261">
        <v>0</v>
      </c>
      <c r="S261">
        <v>0</v>
      </c>
      <c r="T261">
        <v>0</v>
      </c>
      <c r="U261">
        <v>0</v>
      </c>
      <c r="V261">
        <v>0</v>
      </c>
      <c r="W261">
        <v>0</v>
      </c>
      <c r="X261">
        <v>0</v>
      </c>
      <c r="Y261">
        <v>0</v>
      </c>
      <c r="Z261">
        <v>0</v>
      </c>
      <c r="AA261" t="s">
        <v>2333</v>
      </c>
      <c r="AB261">
        <v>0</v>
      </c>
      <c r="AC261">
        <v>0</v>
      </c>
      <c r="AD261">
        <v>0</v>
      </c>
      <c r="AE261">
        <v>0</v>
      </c>
      <c r="AF261">
        <v>4</v>
      </c>
      <c r="AG261">
        <v>0</v>
      </c>
      <c r="AH261">
        <v>0</v>
      </c>
      <c r="AI261">
        <v>0</v>
      </c>
      <c r="AJ261">
        <v>0</v>
      </c>
      <c r="AK261">
        <v>0</v>
      </c>
      <c r="AL261">
        <v>0</v>
      </c>
      <c r="AM261">
        <v>0</v>
      </c>
      <c r="AN261">
        <v>0</v>
      </c>
      <c r="AO261">
        <v>0</v>
      </c>
      <c r="AP261">
        <v>0</v>
      </c>
      <c r="AQ261">
        <v>0</v>
      </c>
      <c r="AR261">
        <v>0</v>
      </c>
      <c r="AS261">
        <v>3</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5</v>
      </c>
      <c r="BM261">
        <v>0</v>
      </c>
      <c r="BN261">
        <v>0</v>
      </c>
      <c r="BO261">
        <v>0</v>
      </c>
      <c r="BP261">
        <v>0</v>
      </c>
      <c r="BQ261">
        <v>0</v>
      </c>
      <c r="BR261">
        <v>0</v>
      </c>
      <c r="BS261">
        <v>0</v>
      </c>
      <c r="BT261">
        <v>0</v>
      </c>
      <c r="BU261">
        <v>0</v>
      </c>
      <c r="BV261">
        <v>0</v>
      </c>
      <c r="BW261">
        <v>0</v>
      </c>
      <c r="BX261">
        <v>0</v>
      </c>
      <c r="BY261">
        <v>5</v>
      </c>
      <c r="BZ261">
        <v>0</v>
      </c>
      <c r="CA261">
        <v>0</v>
      </c>
      <c r="CB261">
        <v>0</v>
      </c>
      <c r="CC261">
        <v>0</v>
      </c>
      <c r="CD261">
        <v>0</v>
      </c>
      <c r="CE261">
        <v>0</v>
      </c>
      <c r="CF261">
        <v>0</v>
      </c>
      <c r="CG261">
        <v>0</v>
      </c>
      <c r="CH261">
        <v>0</v>
      </c>
      <c r="CI261">
        <v>0</v>
      </c>
      <c r="CJ261">
        <v>0</v>
      </c>
      <c r="CK261">
        <v>0</v>
      </c>
      <c r="CL261">
        <v>0</v>
      </c>
      <c r="CM261">
        <v>0</v>
      </c>
    </row>
    <row r="262" spans="1:91" x14ac:dyDescent="0.15">
      <c r="A262" t="s">
        <v>2169</v>
      </c>
      <c r="B262">
        <v>24</v>
      </c>
      <c r="D262">
        <v>720</v>
      </c>
      <c r="E262" s="409">
        <v>0.4</v>
      </c>
      <c r="F262" s="409">
        <v>0</v>
      </c>
      <c r="G262" s="409">
        <v>14.5</v>
      </c>
      <c r="H262" s="409">
        <v>1.3417348465994725E-2</v>
      </c>
      <c r="I262" s="409">
        <v>0</v>
      </c>
      <c r="J262" s="409">
        <v>0.5</v>
      </c>
      <c r="K262">
        <v>0</v>
      </c>
      <c r="L262">
        <v>13</v>
      </c>
      <c r="M262">
        <v>0</v>
      </c>
      <c r="N262">
        <v>0</v>
      </c>
      <c r="O262">
        <v>32</v>
      </c>
      <c r="P262">
        <v>0</v>
      </c>
      <c r="Q262">
        <v>9</v>
      </c>
      <c r="R262">
        <v>0</v>
      </c>
      <c r="S262">
        <v>0</v>
      </c>
      <c r="T262">
        <v>0</v>
      </c>
      <c r="U262">
        <v>0</v>
      </c>
      <c r="V262">
        <v>0</v>
      </c>
      <c r="W262">
        <v>0</v>
      </c>
      <c r="X262">
        <v>0</v>
      </c>
      <c r="Y262">
        <v>0</v>
      </c>
      <c r="Z262">
        <v>0</v>
      </c>
      <c r="AA262" t="s">
        <v>2333</v>
      </c>
      <c r="AB262">
        <v>0</v>
      </c>
      <c r="AC262">
        <v>0</v>
      </c>
      <c r="AD262">
        <v>0</v>
      </c>
      <c r="AE262">
        <v>0</v>
      </c>
      <c r="AF262">
        <v>0</v>
      </c>
      <c r="AG262">
        <v>0</v>
      </c>
      <c r="AH262">
        <v>3</v>
      </c>
      <c r="AI262">
        <v>0</v>
      </c>
      <c r="AJ262">
        <v>0</v>
      </c>
      <c r="AK262">
        <v>0</v>
      </c>
      <c r="AL262">
        <v>0</v>
      </c>
      <c r="AM262">
        <v>0</v>
      </c>
      <c r="AN262">
        <v>0</v>
      </c>
      <c r="AO262">
        <v>0</v>
      </c>
      <c r="AP262">
        <v>0</v>
      </c>
      <c r="AQ262">
        <v>0</v>
      </c>
      <c r="AR262">
        <v>0</v>
      </c>
      <c r="AS262">
        <v>2</v>
      </c>
      <c r="AT262">
        <v>0</v>
      </c>
      <c r="AU262">
        <v>0</v>
      </c>
      <c r="AV262">
        <v>0</v>
      </c>
      <c r="AW262">
        <v>0</v>
      </c>
      <c r="AX262">
        <v>1</v>
      </c>
      <c r="AY262">
        <v>0</v>
      </c>
      <c r="AZ262">
        <v>0</v>
      </c>
      <c r="BA262">
        <v>0</v>
      </c>
      <c r="BB262">
        <v>0</v>
      </c>
      <c r="BC262">
        <v>0</v>
      </c>
      <c r="BD262">
        <v>0</v>
      </c>
      <c r="BE262">
        <v>0</v>
      </c>
      <c r="BF262">
        <v>0</v>
      </c>
      <c r="BG262">
        <v>0</v>
      </c>
      <c r="BH262">
        <v>0</v>
      </c>
      <c r="BI262">
        <v>0</v>
      </c>
      <c r="BJ262">
        <v>0</v>
      </c>
      <c r="BK262">
        <v>0</v>
      </c>
      <c r="BL262">
        <v>1</v>
      </c>
      <c r="BM262">
        <v>0</v>
      </c>
      <c r="BN262">
        <v>4</v>
      </c>
      <c r="BO262">
        <v>0</v>
      </c>
      <c r="BP262">
        <v>0</v>
      </c>
      <c r="BQ262">
        <v>0</v>
      </c>
      <c r="BR262">
        <v>0</v>
      </c>
      <c r="BS262">
        <v>0</v>
      </c>
      <c r="BT262">
        <v>0</v>
      </c>
      <c r="BU262">
        <v>0</v>
      </c>
      <c r="BV262">
        <v>0</v>
      </c>
      <c r="BW262">
        <v>0</v>
      </c>
      <c r="BX262">
        <v>0</v>
      </c>
      <c r="BY262">
        <v>5</v>
      </c>
      <c r="BZ262">
        <v>0</v>
      </c>
      <c r="CA262">
        <v>0</v>
      </c>
      <c r="CB262">
        <v>0</v>
      </c>
      <c r="CC262">
        <v>0</v>
      </c>
      <c r="CD262">
        <v>0</v>
      </c>
      <c r="CE262">
        <v>0</v>
      </c>
      <c r="CF262">
        <v>0</v>
      </c>
      <c r="CG262">
        <v>0</v>
      </c>
      <c r="CH262">
        <v>0</v>
      </c>
      <c r="CI262">
        <v>0</v>
      </c>
      <c r="CJ262">
        <v>0</v>
      </c>
      <c r="CK262">
        <v>0</v>
      </c>
      <c r="CL262">
        <v>0</v>
      </c>
      <c r="CM262">
        <v>0</v>
      </c>
    </row>
    <row r="263" spans="1:91" x14ac:dyDescent="0.15">
      <c r="A263" t="s">
        <v>2170</v>
      </c>
      <c r="B263">
        <v>30</v>
      </c>
      <c r="C263">
        <v>0.2</v>
      </c>
      <c r="D263">
        <v>900</v>
      </c>
      <c r="E263" s="409">
        <v>0.5</v>
      </c>
      <c r="F263" s="409">
        <v>3.8809328358208956E-4</v>
      </c>
      <c r="G263" s="409">
        <v>14.6</v>
      </c>
      <c r="H263" s="409">
        <v>1.6569959028716726E-2</v>
      </c>
      <c r="I263" s="409">
        <v>1.3296874073134661E-5</v>
      </c>
      <c r="J263" s="409">
        <v>0.5</v>
      </c>
      <c r="K263">
        <v>0</v>
      </c>
      <c r="L263">
        <v>13</v>
      </c>
      <c r="M263">
        <v>0</v>
      </c>
      <c r="N263">
        <v>1</v>
      </c>
      <c r="O263">
        <v>38</v>
      </c>
      <c r="P263">
        <v>0</v>
      </c>
      <c r="Q263">
        <v>16</v>
      </c>
      <c r="R263">
        <v>0</v>
      </c>
      <c r="S263">
        <v>0</v>
      </c>
      <c r="T263">
        <v>1</v>
      </c>
      <c r="U263">
        <v>0</v>
      </c>
      <c r="V263">
        <v>1</v>
      </c>
      <c r="W263">
        <v>0</v>
      </c>
      <c r="X263">
        <v>0</v>
      </c>
      <c r="Y263">
        <v>0</v>
      </c>
      <c r="Z263">
        <v>0</v>
      </c>
      <c r="AA263" t="s">
        <v>2333</v>
      </c>
      <c r="AB263">
        <v>0</v>
      </c>
      <c r="AC263">
        <v>0</v>
      </c>
      <c r="AD263">
        <v>0</v>
      </c>
      <c r="AE263">
        <v>0</v>
      </c>
      <c r="AF263">
        <v>1</v>
      </c>
      <c r="AG263">
        <v>0</v>
      </c>
      <c r="AH263">
        <v>3</v>
      </c>
      <c r="AI263">
        <v>0</v>
      </c>
      <c r="AJ263">
        <v>0</v>
      </c>
      <c r="AK263">
        <v>0</v>
      </c>
      <c r="AL263">
        <v>0</v>
      </c>
      <c r="AM263">
        <v>0</v>
      </c>
      <c r="AN263">
        <v>0</v>
      </c>
      <c r="AO263">
        <v>0</v>
      </c>
      <c r="AP263">
        <v>0</v>
      </c>
      <c r="AQ263">
        <v>0</v>
      </c>
      <c r="AR263">
        <v>0</v>
      </c>
      <c r="AS263">
        <v>2</v>
      </c>
      <c r="AT263">
        <v>0</v>
      </c>
      <c r="AU263">
        <v>0</v>
      </c>
      <c r="AV263">
        <v>0</v>
      </c>
      <c r="AW263">
        <v>0</v>
      </c>
      <c r="AX263">
        <v>0</v>
      </c>
      <c r="AY263">
        <v>0</v>
      </c>
      <c r="AZ263">
        <v>0</v>
      </c>
      <c r="BA263">
        <v>0</v>
      </c>
      <c r="BB263">
        <v>0</v>
      </c>
      <c r="BC263">
        <v>0</v>
      </c>
      <c r="BD263">
        <v>0</v>
      </c>
      <c r="BE263">
        <v>0</v>
      </c>
      <c r="BF263">
        <v>0</v>
      </c>
      <c r="BG263">
        <v>0</v>
      </c>
      <c r="BH263">
        <v>0</v>
      </c>
      <c r="BI263">
        <v>1</v>
      </c>
      <c r="BJ263">
        <v>0</v>
      </c>
      <c r="BK263">
        <v>0</v>
      </c>
      <c r="BL263">
        <v>1</v>
      </c>
      <c r="BM263">
        <v>0</v>
      </c>
      <c r="BN263">
        <v>4</v>
      </c>
      <c r="BO263">
        <v>0</v>
      </c>
      <c r="BP263">
        <v>0</v>
      </c>
      <c r="BQ263">
        <v>0</v>
      </c>
      <c r="BR263">
        <v>0</v>
      </c>
      <c r="BS263">
        <v>0</v>
      </c>
      <c r="BT263">
        <v>0</v>
      </c>
      <c r="BU263">
        <v>0</v>
      </c>
      <c r="BV263">
        <v>0</v>
      </c>
      <c r="BW263">
        <v>0</v>
      </c>
      <c r="BX263">
        <v>0</v>
      </c>
      <c r="BY263">
        <v>5</v>
      </c>
      <c r="BZ263">
        <v>0</v>
      </c>
      <c r="CA263">
        <v>0</v>
      </c>
      <c r="CB263">
        <v>0</v>
      </c>
      <c r="CC263">
        <v>0</v>
      </c>
      <c r="CD263">
        <v>0</v>
      </c>
      <c r="CE263">
        <v>0</v>
      </c>
      <c r="CF263">
        <v>0</v>
      </c>
      <c r="CG263">
        <v>0</v>
      </c>
      <c r="CH263">
        <v>0</v>
      </c>
      <c r="CI263">
        <v>0</v>
      </c>
      <c r="CJ263">
        <v>0</v>
      </c>
      <c r="CK263">
        <v>0</v>
      </c>
      <c r="CL263">
        <v>0</v>
      </c>
      <c r="CM263">
        <v>0</v>
      </c>
    </row>
    <row r="264" spans="1:91" x14ac:dyDescent="0.15">
      <c r="A264" t="s">
        <v>2171</v>
      </c>
      <c r="B264">
        <v>31</v>
      </c>
      <c r="D264">
        <v>1000</v>
      </c>
      <c r="E264" s="409">
        <v>0.5</v>
      </c>
      <c r="F264" s="409">
        <v>0</v>
      </c>
      <c r="G264" s="409">
        <v>13.7</v>
      </c>
      <c r="H264" s="409">
        <v>1.2859487138450629E-2</v>
      </c>
      <c r="I264" s="409">
        <v>0</v>
      </c>
      <c r="J264" s="409">
        <v>0.4</v>
      </c>
      <c r="K264">
        <v>0</v>
      </c>
      <c r="L264">
        <v>20</v>
      </c>
      <c r="M264">
        <v>0</v>
      </c>
      <c r="N264">
        <v>0</v>
      </c>
      <c r="O264">
        <v>51</v>
      </c>
      <c r="P264">
        <v>0</v>
      </c>
      <c r="Q264">
        <v>7</v>
      </c>
      <c r="R264">
        <v>0</v>
      </c>
      <c r="S264">
        <v>0</v>
      </c>
      <c r="T264">
        <v>0</v>
      </c>
      <c r="U264">
        <v>0</v>
      </c>
      <c r="V264">
        <v>0</v>
      </c>
      <c r="W264">
        <v>0</v>
      </c>
      <c r="X264">
        <v>0</v>
      </c>
      <c r="Y264">
        <v>0</v>
      </c>
      <c r="Z264">
        <v>0</v>
      </c>
      <c r="AA264" t="s">
        <v>2333</v>
      </c>
      <c r="AB264">
        <v>0</v>
      </c>
      <c r="AC264">
        <v>0</v>
      </c>
      <c r="AD264">
        <v>0</v>
      </c>
      <c r="AE264">
        <v>0</v>
      </c>
      <c r="AF264">
        <v>2</v>
      </c>
      <c r="AG264">
        <v>0</v>
      </c>
      <c r="AH264">
        <v>2</v>
      </c>
      <c r="AI264">
        <v>0</v>
      </c>
      <c r="AJ264">
        <v>0</v>
      </c>
      <c r="AK264">
        <v>0</v>
      </c>
      <c r="AL264">
        <v>0</v>
      </c>
      <c r="AM264">
        <v>0</v>
      </c>
      <c r="AN264">
        <v>0</v>
      </c>
      <c r="AO264">
        <v>0</v>
      </c>
      <c r="AP264">
        <v>0</v>
      </c>
      <c r="AQ264">
        <v>0</v>
      </c>
      <c r="AR264">
        <v>0</v>
      </c>
      <c r="AS264">
        <v>2</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3</v>
      </c>
      <c r="BM264">
        <v>0</v>
      </c>
      <c r="BN264">
        <v>3</v>
      </c>
      <c r="BO264">
        <v>0</v>
      </c>
      <c r="BP264">
        <v>0</v>
      </c>
      <c r="BQ264">
        <v>0</v>
      </c>
      <c r="BR264">
        <v>0</v>
      </c>
      <c r="BS264">
        <v>0</v>
      </c>
      <c r="BT264">
        <v>0</v>
      </c>
      <c r="BU264">
        <v>0</v>
      </c>
      <c r="BV264">
        <v>0</v>
      </c>
      <c r="BW264">
        <v>0</v>
      </c>
      <c r="BX264">
        <v>0</v>
      </c>
      <c r="BY264">
        <v>6</v>
      </c>
      <c r="BZ264">
        <v>0</v>
      </c>
      <c r="CA264">
        <v>0</v>
      </c>
      <c r="CB264">
        <v>0</v>
      </c>
      <c r="CC264">
        <v>0</v>
      </c>
      <c r="CD264">
        <v>0</v>
      </c>
      <c r="CE264">
        <v>0</v>
      </c>
      <c r="CF264">
        <v>0</v>
      </c>
      <c r="CG264">
        <v>0</v>
      </c>
      <c r="CH264">
        <v>0</v>
      </c>
      <c r="CI264">
        <v>0</v>
      </c>
      <c r="CJ264">
        <v>0</v>
      </c>
      <c r="CK264">
        <v>0</v>
      </c>
      <c r="CL264">
        <v>0</v>
      </c>
      <c r="CM264">
        <v>0</v>
      </c>
    </row>
    <row r="265" spans="1:91" x14ac:dyDescent="0.15">
      <c r="A265" t="s">
        <v>2172</v>
      </c>
      <c r="B265">
        <v>21</v>
      </c>
      <c r="D265">
        <v>800</v>
      </c>
      <c r="E265" s="409">
        <v>0.5</v>
      </c>
      <c r="F265" s="409">
        <v>0</v>
      </c>
      <c r="G265" s="409">
        <v>18</v>
      </c>
      <c r="H265" s="409">
        <v>1.3192334714415837E-2</v>
      </c>
      <c r="I265" s="409">
        <v>0</v>
      </c>
      <c r="J265" s="409">
        <v>0.5</v>
      </c>
      <c r="K265">
        <v>0</v>
      </c>
      <c r="L265">
        <v>13</v>
      </c>
      <c r="M265">
        <v>0</v>
      </c>
      <c r="N265">
        <v>0</v>
      </c>
      <c r="O265">
        <v>38</v>
      </c>
      <c r="P265">
        <v>0</v>
      </c>
      <c r="Q265">
        <v>6</v>
      </c>
      <c r="R265">
        <v>0</v>
      </c>
      <c r="S265">
        <v>0</v>
      </c>
      <c r="T265">
        <v>0</v>
      </c>
      <c r="U265">
        <v>0</v>
      </c>
      <c r="V265">
        <v>0</v>
      </c>
      <c r="W265">
        <v>0</v>
      </c>
      <c r="X265">
        <v>0</v>
      </c>
      <c r="Y265">
        <v>0</v>
      </c>
      <c r="Z265">
        <v>0</v>
      </c>
      <c r="AA265" t="s">
        <v>2333</v>
      </c>
      <c r="AB265">
        <v>0</v>
      </c>
      <c r="AC265">
        <v>0</v>
      </c>
      <c r="AD265">
        <v>0</v>
      </c>
      <c r="AE265">
        <v>0</v>
      </c>
      <c r="AF265">
        <v>1</v>
      </c>
      <c r="AG265">
        <v>0</v>
      </c>
      <c r="AH265">
        <v>2</v>
      </c>
      <c r="AI265">
        <v>0</v>
      </c>
      <c r="AJ265">
        <v>0</v>
      </c>
      <c r="AK265">
        <v>0</v>
      </c>
      <c r="AL265">
        <v>0</v>
      </c>
      <c r="AM265">
        <v>0</v>
      </c>
      <c r="AN265">
        <v>0</v>
      </c>
      <c r="AO265">
        <v>0</v>
      </c>
      <c r="AP265">
        <v>0</v>
      </c>
      <c r="AQ265">
        <v>0</v>
      </c>
      <c r="AR265">
        <v>0</v>
      </c>
      <c r="AS265">
        <v>2</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1</v>
      </c>
      <c r="BM265">
        <v>0</v>
      </c>
      <c r="BN265">
        <v>2</v>
      </c>
      <c r="BO265">
        <v>0</v>
      </c>
      <c r="BP265">
        <v>0</v>
      </c>
      <c r="BQ265">
        <v>0</v>
      </c>
      <c r="BR265">
        <v>0</v>
      </c>
      <c r="BS265">
        <v>0</v>
      </c>
      <c r="BT265">
        <v>0</v>
      </c>
      <c r="BU265">
        <v>0</v>
      </c>
      <c r="BV265">
        <v>0</v>
      </c>
      <c r="BW265">
        <v>0</v>
      </c>
      <c r="BX265">
        <v>0</v>
      </c>
      <c r="BY265">
        <v>3</v>
      </c>
      <c r="BZ265">
        <v>0</v>
      </c>
      <c r="CA265">
        <v>0</v>
      </c>
      <c r="CB265">
        <v>0</v>
      </c>
      <c r="CC265">
        <v>0</v>
      </c>
      <c r="CD265">
        <v>0</v>
      </c>
      <c r="CE265">
        <v>0</v>
      </c>
      <c r="CF265">
        <v>0</v>
      </c>
      <c r="CG265">
        <v>0</v>
      </c>
      <c r="CH265">
        <v>0</v>
      </c>
      <c r="CI265">
        <v>0</v>
      </c>
      <c r="CJ265">
        <v>0</v>
      </c>
      <c r="CK265">
        <v>0</v>
      </c>
      <c r="CL265">
        <v>0</v>
      </c>
      <c r="CM265">
        <v>0</v>
      </c>
    </row>
    <row r="266" spans="1:91" x14ac:dyDescent="0.15">
      <c r="A266" t="s">
        <v>2328</v>
      </c>
      <c r="B266">
        <v>4479</v>
      </c>
      <c r="C266">
        <v>180</v>
      </c>
      <c r="D266">
        <v>1037</v>
      </c>
      <c r="E266" s="409">
        <v>118.1</v>
      </c>
      <c r="F266" s="409">
        <v>3.7</v>
      </c>
      <c r="G266" s="409">
        <v>35.700000000000003</v>
      </c>
      <c r="H266" s="409">
        <v>2.8</v>
      </c>
      <c r="I266" s="409">
        <v>0.1</v>
      </c>
      <c r="J266" s="409">
        <v>0.8</v>
      </c>
      <c r="K266">
        <v>0</v>
      </c>
      <c r="L266">
        <v>0</v>
      </c>
      <c r="M266">
        <v>0</v>
      </c>
      <c r="N266">
        <v>0</v>
      </c>
      <c r="O266">
        <v>1</v>
      </c>
      <c r="P266">
        <v>0</v>
      </c>
      <c r="Q266">
        <v>0</v>
      </c>
      <c r="R266">
        <v>0</v>
      </c>
      <c r="S266">
        <v>2</v>
      </c>
      <c r="T266">
        <v>10</v>
      </c>
      <c r="U266">
        <v>6</v>
      </c>
      <c r="V266">
        <v>12</v>
      </c>
      <c r="W266">
        <v>0</v>
      </c>
      <c r="X266">
        <v>0</v>
      </c>
      <c r="Y266">
        <v>0</v>
      </c>
      <c r="Z266">
        <v>0</v>
      </c>
      <c r="AA266" t="s">
        <v>2329</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1</v>
      </c>
      <c r="BQ266">
        <v>0</v>
      </c>
      <c r="BR266">
        <v>0</v>
      </c>
      <c r="BS266">
        <v>4</v>
      </c>
      <c r="BT266">
        <v>0</v>
      </c>
      <c r="BU266">
        <v>0</v>
      </c>
      <c r="BV266">
        <v>0</v>
      </c>
      <c r="BW266">
        <v>0</v>
      </c>
      <c r="BX266">
        <v>0</v>
      </c>
      <c r="BY266">
        <v>0</v>
      </c>
      <c r="BZ266">
        <v>0</v>
      </c>
      <c r="CA266">
        <v>0</v>
      </c>
      <c r="CB266">
        <v>0</v>
      </c>
      <c r="CC266">
        <v>0</v>
      </c>
      <c r="CD266">
        <v>0</v>
      </c>
      <c r="CE266">
        <v>0</v>
      </c>
      <c r="CF266">
        <v>0</v>
      </c>
      <c r="CG266">
        <v>2</v>
      </c>
      <c r="CH266">
        <v>5</v>
      </c>
      <c r="CI266">
        <v>0</v>
      </c>
      <c r="CJ266">
        <v>0</v>
      </c>
      <c r="CK266">
        <v>0</v>
      </c>
      <c r="CL266">
        <v>0</v>
      </c>
      <c r="CM266">
        <v>0</v>
      </c>
    </row>
    <row r="267" spans="1:91" x14ac:dyDescent="0.15">
      <c r="A267" t="s">
        <v>2332</v>
      </c>
      <c r="B267">
        <v>9500</v>
      </c>
      <c r="C267">
        <v>355</v>
      </c>
      <c r="D267">
        <v>2320</v>
      </c>
      <c r="E267" s="409">
        <v>115.3</v>
      </c>
      <c r="F267" s="409">
        <v>4.3</v>
      </c>
      <c r="G267" s="409">
        <v>28.2</v>
      </c>
      <c r="H267" s="409">
        <v>2.2999999999999998</v>
      </c>
      <c r="I267" s="409">
        <v>0.1</v>
      </c>
      <c r="J267" s="409">
        <v>0.6</v>
      </c>
      <c r="K267">
        <v>0</v>
      </c>
      <c r="L267">
        <v>0</v>
      </c>
      <c r="M267">
        <v>0</v>
      </c>
      <c r="N267">
        <v>0</v>
      </c>
      <c r="O267">
        <v>0</v>
      </c>
      <c r="P267">
        <v>0</v>
      </c>
      <c r="Q267">
        <v>0</v>
      </c>
      <c r="R267">
        <v>1</v>
      </c>
      <c r="S267">
        <v>9</v>
      </c>
      <c r="T267">
        <v>37</v>
      </c>
      <c r="U267">
        <v>6</v>
      </c>
      <c r="V267">
        <v>31</v>
      </c>
      <c r="W267">
        <v>0</v>
      </c>
      <c r="X267">
        <v>0</v>
      </c>
      <c r="Y267">
        <v>0</v>
      </c>
      <c r="Z267">
        <v>0</v>
      </c>
      <c r="AA267" t="s">
        <v>2320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v>0</v>
      </c>
      <c r="BY267">
        <v>0</v>
      </c>
      <c r="BZ267">
        <v>0</v>
      </c>
      <c r="CA267">
        <v>0</v>
      </c>
      <c r="CB267">
        <v>0</v>
      </c>
      <c r="CC267">
        <v>0</v>
      </c>
      <c r="CD267">
        <v>0</v>
      </c>
      <c r="CE267">
        <v>0</v>
      </c>
      <c r="CF267">
        <v>0</v>
      </c>
      <c r="CG267">
        <v>0</v>
      </c>
      <c r="CH267">
        <v>0</v>
      </c>
      <c r="CI267">
        <v>0</v>
      </c>
      <c r="CJ267">
        <v>0</v>
      </c>
      <c r="CK267">
        <v>0</v>
      </c>
      <c r="CL267">
        <v>0</v>
      </c>
      <c r="CM267">
        <v>0</v>
      </c>
    </row>
    <row r="268" spans="1:91" x14ac:dyDescent="0.15">
      <c r="A268" t="s">
        <v>2480</v>
      </c>
      <c r="B268">
        <v>300</v>
      </c>
      <c r="C268">
        <v>6.5</v>
      </c>
      <c r="D268">
        <v>480</v>
      </c>
      <c r="E268" s="409">
        <v>7.8</v>
      </c>
      <c r="F268" s="409">
        <v>0.2</v>
      </c>
      <c r="G268" s="409">
        <v>13.8</v>
      </c>
      <c r="H268" s="409">
        <v>0.2</v>
      </c>
      <c r="I268" s="409">
        <v>5.5707468897875888E-3</v>
      </c>
      <c r="J268" s="409">
        <v>0.4</v>
      </c>
      <c r="K268">
        <v>0</v>
      </c>
      <c r="L268">
        <v>0</v>
      </c>
      <c r="M268">
        <v>0</v>
      </c>
      <c r="N268">
        <v>0</v>
      </c>
      <c r="O268">
        <v>1</v>
      </c>
      <c r="P268">
        <v>0</v>
      </c>
      <c r="Q268">
        <v>0</v>
      </c>
      <c r="R268">
        <v>0</v>
      </c>
      <c r="S268">
        <v>0</v>
      </c>
      <c r="T268">
        <v>27</v>
      </c>
      <c r="U268">
        <v>13</v>
      </c>
      <c r="V268">
        <v>0</v>
      </c>
      <c r="W268">
        <v>0</v>
      </c>
      <c r="X268">
        <v>0</v>
      </c>
      <c r="Y268">
        <v>0</v>
      </c>
      <c r="Z268">
        <v>0</v>
      </c>
      <c r="AA268" t="s">
        <v>2333</v>
      </c>
      <c r="AB268">
        <v>0</v>
      </c>
      <c r="AC268">
        <v>0</v>
      </c>
      <c r="AD268">
        <v>0</v>
      </c>
      <c r="AE268">
        <v>0</v>
      </c>
      <c r="AF268">
        <v>0</v>
      </c>
      <c r="AG268">
        <v>0</v>
      </c>
      <c r="AH268">
        <v>0</v>
      </c>
      <c r="AI268">
        <v>0</v>
      </c>
      <c r="AJ268">
        <v>0</v>
      </c>
      <c r="AK268">
        <v>2</v>
      </c>
      <c r="AL268">
        <v>0</v>
      </c>
      <c r="AM268">
        <v>0</v>
      </c>
      <c r="AN268">
        <v>0</v>
      </c>
      <c r="AO268">
        <v>0</v>
      </c>
      <c r="AP268">
        <v>0</v>
      </c>
      <c r="AQ268">
        <v>0</v>
      </c>
      <c r="AR268">
        <v>0</v>
      </c>
      <c r="AS268">
        <v>0</v>
      </c>
      <c r="AT268">
        <v>0</v>
      </c>
      <c r="AU268">
        <v>0</v>
      </c>
      <c r="AV268">
        <v>0</v>
      </c>
      <c r="AW268">
        <v>0</v>
      </c>
      <c r="AX268">
        <v>0</v>
      </c>
      <c r="AY268">
        <v>0</v>
      </c>
      <c r="AZ268">
        <v>0</v>
      </c>
      <c r="BA268">
        <v>0</v>
      </c>
      <c r="BB268">
        <v>2</v>
      </c>
      <c r="BC268">
        <v>0</v>
      </c>
      <c r="BD268">
        <v>0</v>
      </c>
      <c r="BE268">
        <v>0</v>
      </c>
      <c r="BF268">
        <v>0</v>
      </c>
      <c r="BG268">
        <v>0</v>
      </c>
      <c r="BH268">
        <v>0</v>
      </c>
      <c r="BI268">
        <v>0</v>
      </c>
      <c r="BJ268">
        <v>0</v>
      </c>
      <c r="BK268">
        <v>0</v>
      </c>
      <c r="BL268">
        <v>0</v>
      </c>
      <c r="BM268">
        <v>0</v>
      </c>
      <c r="BN268">
        <v>0</v>
      </c>
      <c r="BO268">
        <v>0</v>
      </c>
      <c r="BP268">
        <v>0</v>
      </c>
      <c r="BQ268">
        <v>6</v>
      </c>
      <c r="BR268">
        <v>0</v>
      </c>
      <c r="BS268">
        <v>0</v>
      </c>
      <c r="BT268">
        <v>0</v>
      </c>
      <c r="BU268">
        <v>0</v>
      </c>
      <c r="BV268">
        <v>0</v>
      </c>
      <c r="BW268">
        <v>0</v>
      </c>
      <c r="BX268">
        <v>0</v>
      </c>
      <c r="BY268">
        <v>0</v>
      </c>
      <c r="BZ268">
        <v>0</v>
      </c>
      <c r="CA268">
        <v>0</v>
      </c>
      <c r="CB268">
        <v>0</v>
      </c>
      <c r="CC268">
        <v>0</v>
      </c>
      <c r="CD268">
        <v>0</v>
      </c>
      <c r="CE268">
        <v>0</v>
      </c>
      <c r="CF268">
        <v>0</v>
      </c>
      <c r="CG268">
        <v>0</v>
      </c>
      <c r="CH268">
        <v>6</v>
      </c>
      <c r="CI268">
        <v>0</v>
      </c>
      <c r="CJ268">
        <v>0</v>
      </c>
      <c r="CK268">
        <v>0</v>
      </c>
      <c r="CL268">
        <v>0</v>
      </c>
      <c r="CM268">
        <v>0</v>
      </c>
    </row>
    <row r="269" spans="1:91" x14ac:dyDescent="0.15">
      <c r="A269" t="s">
        <v>2521</v>
      </c>
      <c r="B269">
        <v>389</v>
      </c>
      <c r="C269">
        <v>9.1</v>
      </c>
      <c r="D269">
        <v>555</v>
      </c>
      <c r="K269">
        <v>0</v>
      </c>
      <c r="L269">
        <v>0</v>
      </c>
      <c r="M269">
        <v>0</v>
      </c>
      <c r="N269">
        <v>0</v>
      </c>
      <c r="O269">
        <v>0</v>
      </c>
      <c r="P269">
        <v>0</v>
      </c>
      <c r="Q269">
        <v>0</v>
      </c>
      <c r="R269">
        <v>0</v>
      </c>
      <c r="S269">
        <v>0</v>
      </c>
      <c r="T269">
        <v>20</v>
      </c>
      <c r="U269">
        <v>10</v>
      </c>
      <c r="V269">
        <v>0</v>
      </c>
      <c r="W269">
        <v>0</v>
      </c>
      <c r="X269">
        <v>0</v>
      </c>
      <c r="Y269">
        <v>0</v>
      </c>
      <c r="Z269">
        <v>0</v>
      </c>
      <c r="AA269" t="s">
        <v>2522</v>
      </c>
    </row>
    <row r="270" spans="1:91" x14ac:dyDescent="0.15">
      <c r="A270" t="s">
        <v>2523</v>
      </c>
      <c r="B270">
        <v>590</v>
      </c>
      <c r="C270">
        <v>13</v>
      </c>
      <c r="D270">
        <v>670</v>
      </c>
      <c r="K270">
        <v>0</v>
      </c>
      <c r="L270">
        <v>2</v>
      </c>
      <c r="M270">
        <v>0</v>
      </c>
      <c r="N270">
        <v>0</v>
      </c>
      <c r="O270">
        <v>0</v>
      </c>
      <c r="P270">
        <v>0</v>
      </c>
      <c r="Q270">
        <v>0</v>
      </c>
      <c r="R270">
        <v>0</v>
      </c>
      <c r="S270">
        <v>7</v>
      </c>
      <c r="T270">
        <v>71</v>
      </c>
      <c r="U270">
        <v>3</v>
      </c>
      <c r="V270">
        <v>0</v>
      </c>
      <c r="W270">
        <v>0</v>
      </c>
      <c r="X270">
        <v>0</v>
      </c>
      <c r="Y270">
        <v>0</v>
      </c>
      <c r="Z270">
        <v>0</v>
      </c>
      <c r="AA270" t="s">
        <v>2524</v>
      </c>
    </row>
    <row r="271" spans="1:91" x14ac:dyDescent="0.15">
      <c r="A271" t="s">
        <v>2105</v>
      </c>
      <c r="B271">
        <v>486.7</v>
      </c>
      <c r="C271">
        <v>16.3</v>
      </c>
      <c r="D271">
        <v>337.9</v>
      </c>
      <c r="E271" s="409">
        <v>6.2</v>
      </c>
      <c r="F271" s="409">
        <v>0.2</v>
      </c>
      <c r="G271" s="409">
        <v>7.5</v>
      </c>
      <c r="H271" s="409">
        <v>0.3</v>
      </c>
      <c r="I271" s="409">
        <v>7.8023687525624538E-3</v>
      </c>
      <c r="J271" s="409">
        <v>0.3</v>
      </c>
      <c r="K271">
        <v>0</v>
      </c>
      <c r="L271">
        <v>12</v>
      </c>
      <c r="M271">
        <v>0</v>
      </c>
      <c r="N271">
        <v>2</v>
      </c>
      <c r="O271">
        <v>29</v>
      </c>
      <c r="P271">
        <v>0</v>
      </c>
      <c r="Q271">
        <v>2</v>
      </c>
      <c r="R271">
        <v>0</v>
      </c>
      <c r="S271">
        <v>2</v>
      </c>
      <c r="T271">
        <v>27</v>
      </c>
      <c r="U271">
        <v>10</v>
      </c>
      <c r="V271">
        <v>3</v>
      </c>
      <c r="W271">
        <v>1</v>
      </c>
      <c r="X271">
        <v>0</v>
      </c>
      <c r="Y271">
        <v>0</v>
      </c>
      <c r="Z271">
        <v>0</v>
      </c>
      <c r="AA271" t="s">
        <v>2333</v>
      </c>
      <c r="AB271">
        <v>0</v>
      </c>
      <c r="AC271">
        <v>3</v>
      </c>
      <c r="AD271">
        <v>0</v>
      </c>
      <c r="AE271">
        <v>0</v>
      </c>
      <c r="AF271">
        <v>1</v>
      </c>
      <c r="AG271">
        <v>0</v>
      </c>
      <c r="AH271">
        <v>1</v>
      </c>
      <c r="AI271">
        <v>0</v>
      </c>
      <c r="AJ271">
        <v>0</v>
      </c>
      <c r="AK271">
        <v>0</v>
      </c>
      <c r="AL271">
        <v>0</v>
      </c>
      <c r="AM271">
        <v>0</v>
      </c>
      <c r="AN271">
        <v>0</v>
      </c>
      <c r="AO271">
        <v>0</v>
      </c>
      <c r="AP271">
        <v>0</v>
      </c>
      <c r="AQ271">
        <v>0</v>
      </c>
      <c r="AR271">
        <v>0</v>
      </c>
      <c r="AS271">
        <v>1</v>
      </c>
      <c r="AT271">
        <v>0</v>
      </c>
      <c r="AU271">
        <v>1</v>
      </c>
      <c r="AV271">
        <v>1</v>
      </c>
      <c r="AW271">
        <v>0</v>
      </c>
      <c r="AX271">
        <v>0</v>
      </c>
      <c r="AY271">
        <v>0</v>
      </c>
      <c r="AZ271">
        <v>0</v>
      </c>
      <c r="BA271">
        <v>0</v>
      </c>
      <c r="BB271">
        <v>1</v>
      </c>
      <c r="BC271">
        <v>1</v>
      </c>
      <c r="BD271">
        <v>0</v>
      </c>
      <c r="BE271">
        <v>0</v>
      </c>
      <c r="BF271">
        <v>0</v>
      </c>
      <c r="BG271">
        <v>0</v>
      </c>
      <c r="BH271">
        <v>0</v>
      </c>
      <c r="BI271">
        <v>0</v>
      </c>
      <c r="BJ271">
        <v>0</v>
      </c>
      <c r="BK271">
        <v>0</v>
      </c>
      <c r="BL271">
        <v>6</v>
      </c>
      <c r="BM271">
        <v>0</v>
      </c>
      <c r="BN271">
        <v>0</v>
      </c>
      <c r="BO271">
        <v>0</v>
      </c>
      <c r="BP271">
        <v>0</v>
      </c>
      <c r="BQ271">
        <v>2</v>
      </c>
      <c r="BR271">
        <v>0</v>
      </c>
      <c r="BS271">
        <v>1</v>
      </c>
      <c r="BT271">
        <v>0</v>
      </c>
      <c r="BU271">
        <v>0</v>
      </c>
      <c r="BV271">
        <v>0</v>
      </c>
      <c r="BW271">
        <v>0</v>
      </c>
      <c r="BX271">
        <v>0</v>
      </c>
      <c r="BY271">
        <v>1</v>
      </c>
      <c r="BZ271">
        <v>0</v>
      </c>
      <c r="CA271">
        <v>0</v>
      </c>
      <c r="CB271">
        <v>5</v>
      </c>
      <c r="CC271">
        <v>0</v>
      </c>
      <c r="CD271">
        <v>0</v>
      </c>
      <c r="CE271">
        <v>0</v>
      </c>
      <c r="CF271">
        <v>0</v>
      </c>
      <c r="CG271">
        <v>0</v>
      </c>
      <c r="CH271">
        <v>2</v>
      </c>
      <c r="CI271">
        <v>0</v>
      </c>
      <c r="CJ271">
        <v>0</v>
      </c>
      <c r="CK271">
        <v>0</v>
      </c>
      <c r="CL271">
        <v>0</v>
      </c>
      <c r="CM271">
        <v>0</v>
      </c>
    </row>
    <row r="272" spans="1:91" x14ac:dyDescent="0.15">
      <c r="A272" t="s">
        <v>2066</v>
      </c>
      <c r="B272">
        <v>393</v>
      </c>
      <c r="C272">
        <v>9.1999999999999993</v>
      </c>
      <c r="D272">
        <v>605</v>
      </c>
      <c r="E272" s="409">
        <v>16.3</v>
      </c>
      <c r="F272" s="409">
        <v>0.4</v>
      </c>
      <c r="G272" s="409">
        <v>24.1</v>
      </c>
      <c r="H272" s="409">
        <v>0.4</v>
      </c>
      <c r="I272" s="409">
        <v>9.7418042185849988E-3</v>
      </c>
      <c r="J272" s="409">
        <v>0.5</v>
      </c>
      <c r="K272">
        <v>0</v>
      </c>
      <c r="L272">
        <v>0</v>
      </c>
      <c r="M272">
        <v>0</v>
      </c>
      <c r="N272">
        <v>0</v>
      </c>
      <c r="O272">
        <v>0</v>
      </c>
      <c r="P272">
        <v>0</v>
      </c>
      <c r="Q272">
        <v>0</v>
      </c>
      <c r="R272">
        <v>0</v>
      </c>
      <c r="S272">
        <v>0</v>
      </c>
      <c r="T272">
        <v>25</v>
      </c>
      <c r="U272">
        <v>12</v>
      </c>
      <c r="V272">
        <v>2</v>
      </c>
      <c r="W272">
        <v>0</v>
      </c>
      <c r="X272">
        <v>0</v>
      </c>
      <c r="Y272">
        <v>0</v>
      </c>
      <c r="Z272">
        <v>0</v>
      </c>
      <c r="AA272" t="s">
        <v>2333</v>
      </c>
      <c r="AB272">
        <v>0</v>
      </c>
      <c r="AC272">
        <v>0</v>
      </c>
      <c r="AD272">
        <v>0</v>
      </c>
      <c r="AE272">
        <v>0</v>
      </c>
      <c r="AF272">
        <v>0</v>
      </c>
      <c r="AG272">
        <v>0</v>
      </c>
      <c r="AH272">
        <v>0</v>
      </c>
      <c r="AI272">
        <v>0</v>
      </c>
      <c r="AJ272">
        <v>0</v>
      </c>
      <c r="AK272">
        <v>0</v>
      </c>
      <c r="AL272">
        <v>0</v>
      </c>
      <c r="AM272">
        <v>1</v>
      </c>
      <c r="AN272">
        <v>0</v>
      </c>
      <c r="AO272">
        <v>0</v>
      </c>
      <c r="AP272">
        <v>0</v>
      </c>
      <c r="AQ272">
        <v>0</v>
      </c>
      <c r="AR272">
        <v>0</v>
      </c>
      <c r="AS272">
        <v>0</v>
      </c>
      <c r="AT272">
        <v>0</v>
      </c>
      <c r="AU272">
        <v>0</v>
      </c>
      <c r="AV272">
        <v>0</v>
      </c>
      <c r="AW272">
        <v>0</v>
      </c>
      <c r="AX272">
        <v>0</v>
      </c>
      <c r="AY272">
        <v>0</v>
      </c>
      <c r="AZ272">
        <v>0</v>
      </c>
      <c r="BA272">
        <v>0</v>
      </c>
      <c r="BB272">
        <v>5</v>
      </c>
      <c r="BC272">
        <v>0</v>
      </c>
      <c r="BD272">
        <v>0</v>
      </c>
      <c r="BE272">
        <v>0</v>
      </c>
      <c r="BF272">
        <v>0</v>
      </c>
      <c r="BG272">
        <v>0</v>
      </c>
      <c r="BH272">
        <v>0</v>
      </c>
      <c r="BI272">
        <v>0</v>
      </c>
      <c r="BJ272">
        <v>0</v>
      </c>
      <c r="BK272">
        <v>0</v>
      </c>
      <c r="BL272">
        <v>0</v>
      </c>
      <c r="BM272">
        <v>0</v>
      </c>
      <c r="BN272">
        <v>0</v>
      </c>
      <c r="BO272">
        <v>0</v>
      </c>
      <c r="BP272">
        <v>0</v>
      </c>
      <c r="BQ272">
        <v>0</v>
      </c>
      <c r="BR272">
        <v>0</v>
      </c>
      <c r="BS272">
        <v>1</v>
      </c>
      <c r="BT272">
        <v>0</v>
      </c>
      <c r="BU272">
        <v>0</v>
      </c>
      <c r="BV272">
        <v>0</v>
      </c>
      <c r="BW272">
        <v>0</v>
      </c>
      <c r="BX272">
        <v>0</v>
      </c>
      <c r="BY272">
        <v>0</v>
      </c>
      <c r="BZ272">
        <v>0</v>
      </c>
      <c r="CA272">
        <v>0</v>
      </c>
      <c r="CB272">
        <v>0</v>
      </c>
      <c r="CC272">
        <v>0</v>
      </c>
      <c r="CD272">
        <v>0</v>
      </c>
      <c r="CE272">
        <v>0</v>
      </c>
      <c r="CF272">
        <v>0</v>
      </c>
      <c r="CG272">
        <v>0</v>
      </c>
      <c r="CH272">
        <v>3</v>
      </c>
      <c r="CI272">
        <v>0</v>
      </c>
      <c r="CJ272">
        <v>0</v>
      </c>
      <c r="CK272">
        <v>0</v>
      </c>
      <c r="CL272">
        <v>0</v>
      </c>
      <c r="CM272">
        <v>0</v>
      </c>
    </row>
    <row r="273" spans="1:91" x14ac:dyDescent="0.15">
      <c r="A273" t="s">
        <v>1919</v>
      </c>
      <c r="B273">
        <v>7.6</v>
      </c>
      <c r="D273">
        <v>87.4</v>
      </c>
      <c r="E273" s="409">
        <v>0.2</v>
      </c>
      <c r="F273" s="409">
        <v>0</v>
      </c>
      <c r="G273" s="409">
        <v>2</v>
      </c>
      <c r="H273" s="409">
        <v>1.2500000000000002E-2</v>
      </c>
      <c r="I273" s="409">
        <v>0</v>
      </c>
      <c r="J273" s="409">
        <v>0.1</v>
      </c>
      <c r="K273">
        <v>0</v>
      </c>
      <c r="L273">
        <v>65</v>
      </c>
      <c r="M273">
        <v>0</v>
      </c>
      <c r="N273">
        <v>0</v>
      </c>
      <c r="O273">
        <v>1</v>
      </c>
      <c r="P273">
        <v>0</v>
      </c>
      <c r="Q273">
        <v>0</v>
      </c>
      <c r="R273">
        <v>0</v>
      </c>
      <c r="S273">
        <v>0</v>
      </c>
      <c r="T273">
        <v>0</v>
      </c>
      <c r="U273">
        <v>0</v>
      </c>
      <c r="V273">
        <v>0</v>
      </c>
      <c r="W273">
        <v>0</v>
      </c>
      <c r="X273">
        <v>0</v>
      </c>
      <c r="Y273">
        <v>0</v>
      </c>
      <c r="Z273">
        <v>0</v>
      </c>
      <c r="AA273" t="s">
        <v>2333</v>
      </c>
      <c r="AB273">
        <v>0</v>
      </c>
      <c r="AC273">
        <v>40</v>
      </c>
      <c r="AD273">
        <v>0</v>
      </c>
      <c r="AE273">
        <v>0</v>
      </c>
      <c r="AF273">
        <v>0</v>
      </c>
      <c r="AG273">
        <v>0</v>
      </c>
      <c r="AH273">
        <v>0</v>
      </c>
      <c r="AI273">
        <v>0</v>
      </c>
      <c r="AJ273">
        <v>0</v>
      </c>
      <c r="AK273">
        <v>0</v>
      </c>
      <c r="AL273">
        <v>0</v>
      </c>
      <c r="AM273">
        <v>0</v>
      </c>
      <c r="AN273">
        <v>0</v>
      </c>
      <c r="AO273">
        <v>0</v>
      </c>
      <c r="AP273">
        <v>0</v>
      </c>
      <c r="AQ273">
        <v>0</v>
      </c>
      <c r="AR273">
        <v>0</v>
      </c>
      <c r="AS273">
        <v>10</v>
      </c>
      <c r="AT273">
        <v>0</v>
      </c>
      <c r="AU273">
        <v>0</v>
      </c>
      <c r="AV273">
        <v>0</v>
      </c>
      <c r="AW273">
        <v>0</v>
      </c>
      <c r="AX273">
        <v>0</v>
      </c>
      <c r="AY273">
        <v>0</v>
      </c>
      <c r="AZ273">
        <v>0</v>
      </c>
      <c r="BA273">
        <v>0</v>
      </c>
      <c r="BB273">
        <v>0</v>
      </c>
      <c r="BC273">
        <v>0</v>
      </c>
      <c r="BD273">
        <v>0</v>
      </c>
      <c r="BE273">
        <v>0</v>
      </c>
      <c r="BF273">
        <v>0</v>
      </c>
      <c r="BG273">
        <v>0</v>
      </c>
      <c r="BH273">
        <v>0</v>
      </c>
      <c r="BI273">
        <v>12</v>
      </c>
      <c r="BJ273">
        <v>0</v>
      </c>
      <c r="BK273">
        <v>0</v>
      </c>
      <c r="BL273">
        <v>1</v>
      </c>
      <c r="BM273">
        <v>0</v>
      </c>
      <c r="BN273">
        <v>0</v>
      </c>
      <c r="BO273">
        <v>0</v>
      </c>
      <c r="BP273">
        <v>0</v>
      </c>
      <c r="BQ273">
        <v>0</v>
      </c>
      <c r="BR273">
        <v>0</v>
      </c>
      <c r="BS273">
        <v>0</v>
      </c>
      <c r="BT273">
        <v>0</v>
      </c>
      <c r="BU273">
        <v>0</v>
      </c>
      <c r="BV273">
        <v>0</v>
      </c>
      <c r="BW273">
        <v>0</v>
      </c>
      <c r="BX273">
        <v>0</v>
      </c>
      <c r="BY273">
        <v>16</v>
      </c>
      <c r="BZ273">
        <v>0</v>
      </c>
      <c r="CA273">
        <v>0</v>
      </c>
      <c r="CB273">
        <v>1</v>
      </c>
      <c r="CC273">
        <v>0</v>
      </c>
      <c r="CD273">
        <v>0</v>
      </c>
      <c r="CE273">
        <v>0</v>
      </c>
      <c r="CF273">
        <v>0</v>
      </c>
      <c r="CG273">
        <v>0</v>
      </c>
      <c r="CH273">
        <v>0</v>
      </c>
      <c r="CI273">
        <v>0</v>
      </c>
      <c r="CJ273">
        <v>0</v>
      </c>
      <c r="CK273">
        <v>0</v>
      </c>
      <c r="CL273">
        <v>0</v>
      </c>
      <c r="CM273">
        <v>0</v>
      </c>
    </row>
    <row r="274" spans="1:91" x14ac:dyDescent="0.15">
      <c r="A274" t="s">
        <v>2054</v>
      </c>
      <c r="B274">
        <v>8</v>
      </c>
      <c r="C274">
        <v>0.1</v>
      </c>
      <c r="D274">
        <v>50</v>
      </c>
      <c r="E274" s="409">
        <v>0.1</v>
      </c>
      <c r="F274" s="409">
        <v>3.4416473684210523E-4</v>
      </c>
      <c r="G274" s="409">
        <v>1.1000000000000001</v>
      </c>
      <c r="H274" s="409">
        <v>1.8586497412490383E-2</v>
      </c>
      <c r="I274" s="409">
        <v>5.0545367410905802E-5</v>
      </c>
      <c r="J274" s="409">
        <v>0.2</v>
      </c>
      <c r="K274">
        <v>0</v>
      </c>
      <c r="L274">
        <v>21</v>
      </c>
      <c r="M274">
        <v>0</v>
      </c>
      <c r="N274">
        <v>3</v>
      </c>
      <c r="O274">
        <v>22</v>
      </c>
      <c r="P274">
        <v>0</v>
      </c>
      <c r="Q274">
        <v>0</v>
      </c>
      <c r="R274">
        <v>0</v>
      </c>
      <c r="S274">
        <v>0</v>
      </c>
      <c r="T274">
        <v>1</v>
      </c>
      <c r="U274">
        <v>0</v>
      </c>
      <c r="V274">
        <v>0</v>
      </c>
      <c r="W274">
        <v>0</v>
      </c>
      <c r="X274">
        <v>0</v>
      </c>
      <c r="Y274">
        <v>0</v>
      </c>
      <c r="Z274">
        <v>0</v>
      </c>
      <c r="AA274" t="s">
        <v>2333</v>
      </c>
      <c r="AB274">
        <v>0</v>
      </c>
      <c r="AC274">
        <v>4</v>
      </c>
      <c r="AD274">
        <v>0</v>
      </c>
      <c r="AE274">
        <v>0</v>
      </c>
      <c r="AF274">
        <v>4</v>
      </c>
      <c r="AG274">
        <v>0</v>
      </c>
      <c r="AH274">
        <v>0</v>
      </c>
      <c r="AI274">
        <v>0</v>
      </c>
      <c r="AJ274">
        <v>0</v>
      </c>
      <c r="AK274">
        <v>0</v>
      </c>
      <c r="AL274">
        <v>0</v>
      </c>
      <c r="AM274">
        <v>0</v>
      </c>
      <c r="AN274">
        <v>0</v>
      </c>
      <c r="AO274">
        <v>0</v>
      </c>
      <c r="AP274">
        <v>0</v>
      </c>
      <c r="AQ274">
        <v>0</v>
      </c>
      <c r="AR274">
        <v>0</v>
      </c>
      <c r="AS274">
        <v>3</v>
      </c>
      <c r="AT274">
        <v>0</v>
      </c>
      <c r="AU274">
        <v>0</v>
      </c>
      <c r="AV274">
        <v>1</v>
      </c>
      <c r="AW274">
        <v>0</v>
      </c>
      <c r="AX274">
        <v>0</v>
      </c>
      <c r="AY274">
        <v>0</v>
      </c>
      <c r="AZ274">
        <v>0</v>
      </c>
      <c r="BA274">
        <v>0</v>
      </c>
      <c r="BB274">
        <v>0</v>
      </c>
      <c r="BC274">
        <v>0</v>
      </c>
      <c r="BD274">
        <v>0</v>
      </c>
      <c r="BE274">
        <v>0</v>
      </c>
      <c r="BF274">
        <v>0</v>
      </c>
      <c r="BG274">
        <v>0</v>
      </c>
      <c r="BH274">
        <v>0</v>
      </c>
      <c r="BI274">
        <v>3</v>
      </c>
      <c r="BJ274">
        <v>0</v>
      </c>
      <c r="BK274">
        <v>0</v>
      </c>
      <c r="BL274">
        <v>2</v>
      </c>
      <c r="BM274">
        <v>0</v>
      </c>
      <c r="BN274">
        <v>0</v>
      </c>
      <c r="BO274">
        <v>0</v>
      </c>
      <c r="BP274">
        <v>0</v>
      </c>
      <c r="BQ274">
        <v>0</v>
      </c>
      <c r="BR274">
        <v>0</v>
      </c>
      <c r="BS274">
        <v>0</v>
      </c>
      <c r="BT274">
        <v>0</v>
      </c>
      <c r="BU274">
        <v>0</v>
      </c>
      <c r="BV274">
        <v>0</v>
      </c>
      <c r="BW274">
        <v>0</v>
      </c>
      <c r="BX274">
        <v>0</v>
      </c>
      <c r="BY274">
        <v>0</v>
      </c>
      <c r="BZ274">
        <v>0</v>
      </c>
      <c r="CA274">
        <v>0</v>
      </c>
      <c r="CB274">
        <v>0</v>
      </c>
      <c r="CC274">
        <v>0</v>
      </c>
      <c r="CD274">
        <v>0</v>
      </c>
      <c r="CE274">
        <v>0</v>
      </c>
      <c r="CF274">
        <v>0</v>
      </c>
      <c r="CG274">
        <v>0</v>
      </c>
      <c r="CH274">
        <v>0</v>
      </c>
      <c r="CI274">
        <v>0</v>
      </c>
      <c r="CJ274">
        <v>0</v>
      </c>
      <c r="CK274">
        <v>0</v>
      </c>
      <c r="CL274">
        <v>0</v>
      </c>
      <c r="CM274">
        <v>0</v>
      </c>
    </row>
    <row r="275" spans="1:91" x14ac:dyDescent="0.15">
      <c r="A275" t="s">
        <v>2138</v>
      </c>
      <c r="B275">
        <v>689.7</v>
      </c>
      <c r="C275">
        <v>11.6</v>
      </c>
      <c r="D275">
        <v>622.6</v>
      </c>
      <c r="E275" s="409">
        <v>2.2999999999999998</v>
      </c>
      <c r="F275" s="409">
        <v>4.6504959409999984E-2</v>
      </c>
      <c r="G275" s="409">
        <v>2.7</v>
      </c>
      <c r="H275" s="409">
        <v>0.4</v>
      </c>
      <c r="I275" s="409">
        <v>7.6058153603095618E-3</v>
      </c>
      <c r="J275" s="409">
        <v>0.4</v>
      </c>
      <c r="K275">
        <v>0</v>
      </c>
      <c r="L275">
        <v>1</v>
      </c>
      <c r="M275">
        <v>0</v>
      </c>
      <c r="N275">
        <v>3</v>
      </c>
      <c r="O275">
        <v>0</v>
      </c>
      <c r="P275">
        <v>0</v>
      </c>
      <c r="Q275">
        <v>2</v>
      </c>
      <c r="R275">
        <v>0</v>
      </c>
      <c r="S275">
        <v>48</v>
      </c>
      <c r="T275">
        <v>127</v>
      </c>
      <c r="U275">
        <v>20</v>
      </c>
      <c r="V275">
        <v>12</v>
      </c>
      <c r="W275">
        <v>0</v>
      </c>
      <c r="X275">
        <v>0</v>
      </c>
      <c r="Y275">
        <v>0</v>
      </c>
      <c r="Z275">
        <v>0</v>
      </c>
      <c r="AA275" t="s">
        <v>2333</v>
      </c>
      <c r="AB275">
        <v>0</v>
      </c>
      <c r="AC275">
        <v>0</v>
      </c>
      <c r="AD275">
        <v>0</v>
      </c>
      <c r="AE275">
        <v>0</v>
      </c>
      <c r="AF275">
        <v>0</v>
      </c>
      <c r="AG275">
        <v>0</v>
      </c>
      <c r="AH275">
        <v>0</v>
      </c>
      <c r="AI275">
        <v>0</v>
      </c>
      <c r="AJ275">
        <v>4</v>
      </c>
      <c r="AK275">
        <v>2</v>
      </c>
      <c r="AL275">
        <v>1</v>
      </c>
      <c r="AM275">
        <v>4</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1</v>
      </c>
      <c r="BQ275">
        <v>1</v>
      </c>
      <c r="BR275">
        <v>0</v>
      </c>
      <c r="BS275">
        <v>0</v>
      </c>
      <c r="BT275">
        <v>0</v>
      </c>
      <c r="BU275">
        <v>0</v>
      </c>
      <c r="BV275">
        <v>0</v>
      </c>
      <c r="BW275">
        <v>0</v>
      </c>
      <c r="BX275">
        <v>0</v>
      </c>
      <c r="BY275">
        <v>0</v>
      </c>
      <c r="BZ275">
        <v>0</v>
      </c>
      <c r="CA275">
        <v>0</v>
      </c>
      <c r="CB275">
        <v>0</v>
      </c>
      <c r="CC275">
        <v>0</v>
      </c>
      <c r="CD275">
        <v>0</v>
      </c>
      <c r="CE275">
        <v>0</v>
      </c>
      <c r="CF275">
        <v>0</v>
      </c>
      <c r="CG275">
        <v>0</v>
      </c>
      <c r="CH275">
        <v>0</v>
      </c>
      <c r="CI275">
        <v>0</v>
      </c>
      <c r="CJ275">
        <v>0</v>
      </c>
      <c r="CK275">
        <v>0</v>
      </c>
      <c r="CL275">
        <v>0</v>
      </c>
      <c r="CM275">
        <v>0</v>
      </c>
    </row>
    <row r="276" spans="1:91" x14ac:dyDescent="0.15">
      <c r="A276" t="s">
        <v>2275</v>
      </c>
      <c r="B276">
        <v>160</v>
      </c>
      <c r="C276">
        <v>3.5</v>
      </c>
      <c r="D276">
        <v>135</v>
      </c>
      <c r="E276" s="409">
        <v>2.9</v>
      </c>
      <c r="F276" s="409">
        <v>0.1</v>
      </c>
      <c r="G276" s="409">
        <v>3.3</v>
      </c>
      <c r="H276" s="409">
        <v>0.2</v>
      </c>
      <c r="I276" s="409">
        <v>4.2321433884108389E-3</v>
      </c>
      <c r="J276" s="409">
        <v>0.2</v>
      </c>
      <c r="K276">
        <v>0</v>
      </c>
      <c r="L276">
        <v>11</v>
      </c>
      <c r="M276">
        <v>0</v>
      </c>
      <c r="N276">
        <v>0</v>
      </c>
      <c r="O276">
        <v>8</v>
      </c>
      <c r="P276">
        <v>0</v>
      </c>
      <c r="Q276">
        <v>3</v>
      </c>
      <c r="R276">
        <v>0</v>
      </c>
      <c r="S276">
        <v>2</v>
      </c>
      <c r="T276">
        <v>12</v>
      </c>
      <c r="U276">
        <v>2</v>
      </c>
      <c r="V276">
        <v>0</v>
      </c>
      <c r="W276">
        <v>1</v>
      </c>
      <c r="X276">
        <v>0</v>
      </c>
      <c r="Y276">
        <v>0</v>
      </c>
      <c r="Z276">
        <v>0</v>
      </c>
      <c r="AA276" t="s">
        <v>2333</v>
      </c>
      <c r="AB276">
        <v>0</v>
      </c>
      <c r="AC276">
        <v>0</v>
      </c>
      <c r="AD276">
        <v>0</v>
      </c>
      <c r="AE276">
        <v>0</v>
      </c>
      <c r="AF276">
        <v>0</v>
      </c>
      <c r="AG276">
        <v>0</v>
      </c>
      <c r="AH276">
        <v>1</v>
      </c>
      <c r="AI276">
        <v>0</v>
      </c>
      <c r="AJ276">
        <v>1</v>
      </c>
      <c r="AK276">
        <v>0</v>
      </c>
      <c r="AL276">
        <v>0</v>
      </c>
      <c r="AM276">
        <v>0</v>
      </c>
      <c r="AN276">
        <v>0</v>
      </c>
      <c r="AO276">
        <v>0</v>
      </c>
      <c r="AP276">
        <v>0</v>
      </c>
      <c r="AQ276">
        <v>0</v>
      </c>
      <c r="AR276">
        <v>0</v>
      </c>
      <c r="AS276">
        <v>1</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1</v>
      </c>
      <c r="BR276">
        <v>0</v>
      </c>
      <c r="BS276">
        <v>0</v>
      </c>
      <c r="BT276">
        <v>0</v>
      </c>
      <c r="BU276">
        <v>0</v>
      </c>
      <c r="BV276">
        <v>0</v>
      </c>
      <c r="BW276">
        <v>0</v>
      </c>
      <c r="BX276">
        <v>0</v>
      </c>
      <c r="BY276">
        <v>0</v>
      </c>
      <c r="BZ276">
        <v>0</v>
      </c>
      <c r="CA276">
        <v>0</v>
      </c>
      <c r="CB276">
        <v>0</v>
      </c>
      <c r="CC276">
        <v>0</v>
      </c>
      <c r="CD276">
        <v>0</v>
      </c>
      <c r="CE276">
        <v>0</v>
      </c>
      <c r="CF276">
        <v>0</v>
      </c>
      <c r="CG276">
        <v>0</v>
      </c>
      <c r="CH276">
        <v>1</v>
      </c>
      <c r="CI276">
        <v>0</v>
      </c>
      <c r="CJ276">
        <v>0</v>
      </c>
      <c r="CK276">
        <v>0</v>
      </c>
      <c r="CL276">
        <v>0</v>
      </c>
      <c r="CM276">
        <v>0</v>
      </c>
    </row>
    <row r="277" spans="1:91" x14ac:dyDescent="0.15">
      <c r="A277" t="s">
        <v>2373</v>
      </c>
      <c r="B277">
        <v>700</v>
      </c>
      <c r="C277">
        <v>18.5</v>
      </c>
      <c r="D277">
        <v>600</v>
      </c>
      <c r="E277" s="409">
        <v>7.4</v>
      </c>
      <c r="F277" s="409">
        <v>0.2</v>
      </c>
      <c r="G277" s="409">
        <v>9.5</v>
      </c>
      <c r="H277" s="409">
        <v>0.3</v>
      </c>
      <c r="I277" s="409">
        <v>7.3168354955115335E-3</v>
      </c>
      <c r="J277" s="409">
        <v>0.4</v>
      </c>
      <c r="K277">
        <v>0</v>
      </c>
      <c r="L277">
        <v>0</v>
      </c>
      <c r="M277">
        <v>0</v>
      </c>
      <c r="N277">
        <v>0</v>
      </c>
      <c r="O277">
        <v>0</v>
      </c>
      <c r="P277">
        <v>0</v>
      </c>
      <c r="Q277">
        <v>0</v>
      </c>
      <c r="R277">
        <v>2</v>
      </c>
      <c r="S277">
        <v>4</v>
      </c>
      <c r="T277">
        <v>42</v>
      </c>
      <c r="U277">
        <v>11</v>
      </c>
      <c r="V277">
        <v>3</v>
      </c>
      <c r="W277">
        <v>0</v>
      </c>
      <c r="X277">
        <v>0</v>
      </c>
      <c r="Y277">
        <v>0</v>
      </c>
      <c r="Z277">
        <v>0</v>
      </c>
      <c r="AA277" t="s">
        <v>2333</v>
      </c>
      <c r="AB277">
        <v>0</v>
      </c>
      <c r="AC277">
        <v>0</v>
      </c>
      <c r="AD277">
        <v>0</v>
      </c>
      <c r="AE277">
        <v>0</v>
      </c>
      <c r="AF277">
        <v>0</v>
      </c>
      <c r="AG277">
        <v>0</v>
      </c>
      <c r="AH277">
        <v>0</v>
      </c>
      <c r="AI277">
        <v>1</v>
      </c>
      <c r="AJ277">
        <v>1</v>
      </c>
      <c r="AK277">
        <v>1</v>
      </c>
      <c r="AL277">
        <v>0</v>
      </c>
      <c r="AM277">
        <v>0</v>
      </c>
      <c r="AN277">
        <v>0</v>
      </c>
      <c r="AO277">
        <v>0</v>
      </c>
      <c r="AP277">
        <v>0</v>
      </c>
      <c r="AQ277">
        <v>0</v>
      </c>
      <c r="AR277">
        <v>0</v>
      </c>
      <c r="AS277">
        <v>0</v>
      </c>
      <c r="AT277">
        <v>0</v>
      </c>
      <c r="AU277">
        <v>0</v>
      </c>
      <c r="AV277">
        <v>0</v>
      </c>
      <c r="AW277">
        <v>0</v>
      </c>
      <c r="AX277">
        <v>0</v>
      </c>
      <c r="AY277">
        <v>0</v>
      </c>
      <c r="AZ277">
        <v>0</v>
      </c>
      <c r="BA277">
        <v>3</v>
      </c>
      <c r="BB277">
        <v>4</v>
      </c>
      <c r="BC277">
        <v>0</v>
      </c>
      <c r="BD277">
        <v>0</v>
      </c>
      <c r="BE277">
        <v>0</v>
      </c>
      <c r="BF277">
        <v>0</v>
      </c>
      <c r="BG277">
        <v>0</v>
      </c>
      <c r="BH277">
        <v>0</v>
      </c>
      <c r="BI277">
        <v>0</v>
      </c>
      <c r="BJ277">
        <v>0</v>
      </c>
      <c r="BK277">
        <v>0</v>
      </c>
      <c r="BL277">
        <v>0</v>
      </c>
      <c r="BM277">
        <v>0</v>
      </c>
      <c r="BN277">
        <v>0</v>
      </c>
      <c r="BO277">
        <v>0</v>
      </c>
      <c r="BP277">
        <v>1</v>
      </c>
      <c r="BQ277">
        <v>0</v>
      </c>
      <c r="BR277">
        <v>0</v>
      </c>
      <c r="BS277">
        <v>3</v>
      </c>
      <c r="BT277">
        <v>0</v>
      </c>
      <c r="BU277">
        <v>0</v>
      </c>
      <c r="BV277">
        <v>0</v>
      </c>
      <c r="BW277">
        <v>0</v>
      </c>
      <c r="BX277">
        <v>0</v>
      </c>
      <c r="BY277">
        <v>0</v>
      </c>
      <c r="BZ277">
        <v>0</v>
      </c>
      <c r="CA277">
        <v>0</v>
      </c>
      <c r="CB277">
        <v>0</v>
      </c>
      <c r="CC277">
        <v>0</v>
      </c>
      <c r="CD277">
        <v>0</v>
      </c>
      <c r="CE277">
        <v>1</v>
      </c>
      <c r="CF277">
        <v>0</v>
      </c>
      <c r="CG277">
        <v>0</v>
      </c>
      <c r="CH277">
        <v>10</v>
      </c>
      <c r="CI277">
        <v>0</v>
      </c>
      <c r="CJ277">
        <v>0</v>
      </c>
      <c r="CK277">
        <v>0</v>
      </c>
      <c r="CL277">
        <v>0</v>
      </c>
      <c r="CM277">
        <v>0</v>
      </c>
    </row>
    <row r="278" spans="1:91" x14ac:dyDescent="0.15">
      <c r="A278" t="s">
        <v>2125</v>
      </c>
      <c r="B278">
        <v>28.6</v>
      </c>
      <c r="D278">
        <v>295.92</v>
      </c>
      <c r="E278" s="409">
        <v>0.4</v>
      </c>
      <c r="F278" s="409">
        <v>0</v>
      </c>
      <c r="G278" s="409">
        <v>3.4</v>
      </c>
      <c r="H278" s="409">
        <v>2.5379670698340909E-2</v>
      </c>
      <c r="I278" s="409">
        <v>0</v>
      </c>
      <c r="J278" s="409">
        <v>0.2</v>
      </c>
      <c r="K278">
        <v>0</v>
      </c>
      <c r="L278">
        <v>0</v>
      </c>
      <c r="M278">
        <v>0</v>
      </c>
      <c r="N278">
        <v>23</v>
      </c>
      <c r="O278">
        <v>59</v>
      </c>
      <c r="P278">
        <v>0</v>
      </c>
      <c r="Q278">
        <v>0</v>
      </c>
      <c r="R278">
        <v>0</v>
      </c>
      <c r="S278">
        <v>0</v>
      </c>
      <c r="T278">
        <v>0</v>
      </c>
      <c r="U278">
        <v>0</v>
      </c>
      <c r="V278">
        <v>0</v>
      </c>
      <c r="W278">
        <v>0</v>
      </c>
      <c r="X278">
        <v>0</v>
      </c>
      <c r="Y278">
        <v>0</v>
      </c>
      <c r="Z278">
        <v>0</v>
      </c>
      <c r="AA278" t="s">
        <v>2333</v>
      </c>
      <c r="AB278">
        <v>0</v>
      </c>
      <c r="AC278">
        <v>0</v>
      </c>
      <c r="AD278">
        <v>0</v>
      </c>
      <c r="AE278">
        <v>2</v>
      </c>
      <c r="AF278">
        <v>13</v>
      </c>
      <c r="AG278">
        <v>0</v>
      </c>
      <c r="AH278">
        <v>0</v>
      </c>
      <c r="AI278">
        <v>0</v>
      </c>
      <c r="AJ278">
        <v>0</v>
      </c>
      <c r="AK278">
        <v>0</v>
      </c>
      <c r="AL278">
        <v>0</v>
      </c>
      <c r="AM278">
        <v>0</v>
      </c>
      <c r="AN278">
        <v>0</v>
      </c>
      <c r="AO278">
        <v>0</v>
      </c>
      <c r="AP278">
        <v>0</v>
      </c>
      <c r="AQ278">
        <v>0</v>
      </c>
      <c r="AR278">
        <v>0</v>
      </c>
      <c r="AS278">
        <v>0</v>
      </c>
      <c r="AT278">
        <v>0</v>
      </c>
      <c r="AU278">
        <v>1</v>
      </c>
      <c r="AV278">
        <v>12</v>
      </c>
      <c r="AW278">
        <v>0</v>
      </c>
      <c r="AX278">
        <v>4</v>
      </c>
      <c r="AY278">
        <v>0</v>
      </c>
      <c r="AZ278">
        <v>0</v>
      </c>
      <c r="BA278">
        <v>0</v>
      </c>
      <c r="BB278">
        <v>0</v>
      </c>
      <c r="BC278">
        <v>0</v>
      </c>
      <c r="BD278">
        <v>0</v>
      </c>
      <c r="BE278">
        <v>0</v>
      </c>
      <c r="BF278">
        <v>0</v>
      </c>
      <c r="BG278">
        <v>0</v>
      </c>
      <c r="BH278">
        <v>0</v>
      </c>
      <c r="BI278">
        <v>0</v>
      </c>
      <c r="BJ278">
        <v>0</v>
      </c>
      <c r="BK278">
        <v>6</v>
      </c>
      <c r="BL278">
        <v>9</v>
      </c>
      <c r="BM278">
        <v>0</v>
      </c>
      <c r="BN278">
        <v>0</v>
      </c>
      <c r="BO278">
        <v>0</v>
      </c>
      <c r="BP278">
        <v>0</v>
      </c>
      <c r="BQ278">
        <v>0</v>
      </c>
      <c r="BR278">
        <v>0</v>
      </c>
      <c r="BS278">
        <v>0</v>
      </c>
      <c r="BT278">
        <v>0</v>
      </c>
      <c r="BU278">
        <v>0</v>
      </c>
      <c r="BV278">
        <v>0</v>
      </c>
      <c r="BW278">
        <v>0</v>
      </c>
      <c r="BX278">
        <v>0</v>
      </c>
      <c r="BY278">
        <v>0</v>
      </c>
      <c r="BZ278">
        <v>0</v>
      </c>
      <c r="CA278">
        <v>0</v>
      </c>
      <c r="CB278">
        <v>10</v>
      </c>
      <c r="CC278">
        <v>0</v>
      </c>
      <c r="CD278">
        <v>2</v>
      </c>
      <c r="CE278">
        <v>0</v>
      </c>
      <c r="CF278">
        <v>0</v>
      </c>
      <c r="CG278">
        <v>0</v>
      </c>
      <c r="CH278">
        <v>0</v>
      </c>
      <c r="CI278">
        <v>0</v>
      </c>
      <c r="CJ278">
        <v>0</v>
      </c>
      <c r="CK278">
        <v>0</v>
      </c>
      <c r="CL278">
        <v>0</v>
      </c>
      <c r="CM278">
        <v>0</v>
      </c>
    </row>
    <row r="279" spans="1:91" x14ac:dyDescent="0.15">
      <c r="A279" t="s">
        <v>1837</v>
      </c>
      <c r="B279">
        <v>6.8</v>
      </c>
      <c r="D279">
        <v>120</v>
      </c>
      <c r="E279" s="409">
        <v>0.3</v>
      </c>
      <c r="F279" s="409">
        <v>0</v>
      </c>
      <c r="G279" s="409">
        <v>4.2</v>
      </c>
      <c r="H279" s="409">
        <v>1.9752135817475192E-2</v>
      </c>
      <c r="I279" s="409">
        <v>0</v>
      </c>
      <c r="J279" s="409">
        <v>0.3</v>
      </c>
      <c r="K279">
        <v>0</v>
      </c>
      <c r="L279">
        <v>2</v>
      </c>
      <c r="M279">
        <v>0</v>
      </c>
      <c r="N279">
        <v>4</v>
      </c>
      <c r="O279">
        <v>31</v>
      </c>
      <c r="P279">
        <v>0</v>
      </c>
      <c r="Q279">
        <v>0</v>
      </c>
      <c r="R279">
        <v>0</v>
      </c>
      <c r="S279">
        <v>0</v>
      </c>
      <c r="T279">
        <v>0</v>
      </c>
      <c r="U279">
        <v>0</v>
      </c>
      <c r="V279">
        <v>0</v>
      </c>
      <c r="W279">
        <v>0</v>
      </c>
      <c r="X279">
        <v>0</v>
      </c>
      <c r="Y279">
        <v>0</v>
      </c>
      <c r="Z279">
        <v>0</v>
      </c>
      <c r="AA279" t="s">
        <v>2333</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3</v>
      </c>
      <c r="AY279">
        <v>0</v>
      </c>
      <c r="AZ279">
        <v>0</v>
      </c>
      <c r="BA279">
        <v>0</v>
      </c>
      <c r="BB279">
        <v>0</v>
      </c>
      <c r="BC279">
        <v>0</v>
      </c>
      <c r="BD279">
        <v>0</v>
      </c>
      <c r="BE279">
        <v>0</v>
      </c>
      <c r="BF279">
        <v>0</v>
      </c>
      <c r="BG279">
        <v>0</v>
      </c>
      <c r="BH279">
        <v>0</v>
      </c>
      <c r="BI279">
        <v>1</v>
      </c>
      <c r="BJ279">
        <v>0</v>
      </c>
      <c r="BK279">
        <v>0</v>
      </c>
      <c r="BL279">
        <v>0</v>
      </c>
      <c r="BM279">
        <v>0</v>
      </c>
      <c r="BN279">
        <v>0</v>
      </c>
      <c r="BO279">
        <v>0</v>
      </c>
      <c r="BP279">
        <v>0</v>
      </c>
      <c r="BQ279">
        <v>0</v>
      </c>
      <c r="BR279">
        <v>0</v>
      </c>
      <c r="BS279">
        <v>0</v>
      </c>
      <c r="BT279">
        <v>0</v>
      </c>
      <c r="BU279">
        <v>0</v>
      </c>
      <c r="BV279">
        <v>0</v>
      </c>
      <c r="BW279">
        <v>0</v>
      </c>
      <c r="BX279">
        <v>0</v>
      </c>
      <c r="BY279">
        <v>0</v>
      </c>
      <c r="BZ279">
        <v>0</v>
      </c>
      <c r="CA279">
        <v>0</v>
      </c>
      <c r="CB279">
        <v>0</v>
      </c>
      <c r="CC279">
        <v>0</v>
      </c>
      <c r="CD279">
        <v>1</v>
      </c>
      <c r="CE279">
        <v>0</v>
      </c>
      <c r="CF279">
        <v>0</v>
      </c>
      <c r="CG279">
        <v>0</v>
      </c>
      <c r="CH279">
        <v>0</v>
      </c>
      <c r="CI279">
        <v>0</v>
      </c>
      <c r="CJ279">
        <v>0</v>
      </c>
      <c r="CK279">
        <v>0</v>
      </c>
      <c r="CL279">
        <v>0</v>
      </c>
      <c r="CM279">
        <v>0</v>
      </c>
    </row>
    <row r="280" spans="1:91" x14ac:dyDescent="0.15">
      <c r="A280" t="s">
        <v>2206</v>
      </c>
      <c r="B280">
        <v>4.6500000000000004</v>
      </c>
      <c r="D280">
        <v>39.200000000000003</v>
      </c>
      <c r="E280" s="409">
        <v>0.2</v>
      </c>
      <c r="F280" s="409">
        <v>0</v>
      </c>
      <c r="G280" s="409">
        <v>1.3</v>
      </c>
      <c r="H280" s="409">
        <v>1.6362802768611091E-2</v>
      </c>
      <c r="I280" s="409">
        <v>0</v>
      </c>
      <c r="J280" s="409">
        <v>0.1</v>
      </c>
      <c r="K280">
        <v>0</v>
      </c>
      <c r="L280">
        <v>29</v>
      </c>
      <c r="M280">
        <v>0</v>
      </c>
      <c r="N280">
        <v>0</v>
      </c>
      <c r="O280">
        <v>2</v>
      </c>
      <c r="P280">
        <v>0</v>
      </c>
      <c r="Q280">
        <v>1</v>
      </c>
      <c r="R280">
        <v>0</v>
      </c>
      <c r="S280">
        <v>0</v>
      </c>
      <c r="T280">
        <v>0</v>
      </c>
      <c r="U280">
        <v>0</v>
      </c>
      <c r="V280">
        <v>0</v>
      </c>
      <c r="W280">
        <v>0</v>
      </c>
      <c r="X280">
        <v>0</v>
      </c>
      <c r="Y280">
        <v>0</v>
      </c>
      <c r="Z280">
        <v>0</v>
      </c>
      <c r="AA280" t="s">
        <v>2333</v>
      </c>
      <c r="AB280">
        <v>0</v>
      </c>
      <c r="AC280">
        <v>16</v>
      </c>
      <c r="AD280">
        <v>0</v>
      </c>
      <c r="AE280">
        <v>0</v>
      </c>
      <c r="AF280">
        <v>0</v>
      </c>
      <c r="AG280">
        <v>0</v>
      </c>
      <c r="AH280">
        <v>0</v>
      </c>
      <c r="AI280">
        <v>0</v>
      </c>
      <c r="AJ280">
        <v>0</v>
      </c>
      <c r="AK280">
        <v>0</v>
      </c>
      <c r="AL280">
        <v>0</v>
      </c>
      <c r="AM280">
        <v>0</v>
      </c>
      <c r="AN280">
        <v>0</v>
      </c>
      <c r="AO280">
        <v>0</v>
      </c>
      <c r="AP280">
        <v>0</v>
      </c>
      <c r="AQ280">
        <v>0</v>
      </c>
      <c r="AR280">
        <v>0</v>
      </c>
      <c r="AS280">
        <v>17</v>
      </c>
      <c r="AT280">
        <v>0</v>
      </c>
      <c r="AU280">
        <v>0</v>
      </c>
      <c r="AV280">
        <v>0</v>
      </c>
      <c r="AW280">
        <v>0</v>
      </c>
      <c r="AX280">
        <v>0</v>
      </c>
      <c r="AY280">
        <v>0</v>
      </c>
      <c r="AZ280">
        <v>0</v>
      </c>
      <c r="BA280">
        <v>0</v>
      </c>
      <c r="BB280">
        <v>0</v>
      </c>
      <c r="BC280">
        <v>0</v>
      </c>
      <c r="BD280">
        <v>0</v>
      </c>
      <c r="BE280">
        <v>0</v>
      </c>
      <c r="BF280">
        <v>0</v>
      </c>
      <c r="BG280">
        <v>0</v>
      </c>
      <c r="BH280">
        <v>0</v>
      </c>
      <c r="BI280">
        <v>4</v>
      </c>
      <c r="BJ280">
        <v>0</v>
      </c>
      <c r="BK280">
        <v>0</v>
      </c>
      <c r="BL280">
        <v>2</v>
      </c>
      <c r="BM280">
        <v>0</v>
      </c>
      <c r="BN280">
        <v>1</v>
      </c>
      <c r="BO280">
        <v>0</v>
      </c>
      <c r="BP280">
        <v>0</v>
      </c>
      <c r="BQ280">
        <v>0</v>
      </c>
      <c r="BR280">
        <v>0</v>
      </c>
      <c r="BS280">
        <v>0</v>
      </c>
      <c r="BT280">
        <v>0</v>
      </c>
      <c r="BU280">
        <v>0</v>
      </c>
      <c r="BV280">
        <v>0</v>
      </c>
      <c r="BW280">
        <v>0</v>
      </c>
      <c r="BX280">
        <v>0</v>
      </c>
      <c r="BY280">
        <v>6</v>
      </c>
      <c r="BZ280">
        <v>0</v>
      </c>
      <c r="CA280">
        <v>0</v>
      </c>
      <c r="CB280">
        <v>6</v>
      </c>
      <c r="CC280">
        <v>0</v>
      </c>
      <c r="CD280">
        <v>0</v>
      </c>
      <c r="CE280">
        <v>0</v>
      </c>
      <c r="CF280">
        <v>0</v>
      </c>
      <c r="CG280">
        <v>0</v>
      </c>
      <c r="CH280">
        <v>0</v>
      </c>
      <c r="CI280">
        <v>0</v>
      </c>
      <c r="CJ280">
        <v>0</v>
      </c>
      <c r="CK280">
        <v>0</v>
      </c>
      <c r="CL280">
        <v>0</v>
      </c>
      <c r="CM280">
        <v>0</v>
      </c>
    </row>
    <row r="281" spans="1:91" x14ac:dyDescent="0.15">
      <c r="A281" t="s">
        <v>2392</v>
      </c>
      <c r="B281">
        <v>1172</v>
      </c>
      <c r="C281">
        <v>28.1</v>
      </c>
      <c r="D281">
        <v>725</v>
      </c>
      <c r="E281" s="409">
        <v>13.4</v>
      </c>
      <c r="F281" s="409">
        <v>0.3</v>
      </c>
      <c r="G281" s="409">
        <v>9.3000000000000007</v>
      </c>
      <c r="H281" s="409">
        <v>0.7</v>
      </c>
      <c r="I281" s="409">
        <v>1.7133693484945589E-2</v>
      </c>
      <c r="J281" s="409">
        <v>0.5</v>
      </c>
      <c r="K281">
        <v>0</v>
      </c>
      <c r="L281">
        <v>2</v>
      </c>
      <c r="M281">
        <v>0</v>
      </c>
      <c r="N281">
        <v>1</v>
      </c>
      <c r="O281">
        <v>3</v>
      </c>
      <c r="P281">
        <v>0</v>
      </c>
      <c r="Q281">
        <v>0</v>
      </c>
      <c r="R281">
        <v>0</v>
      </c>
      <c r="S281">
        <v>22</v>
      </c>
      <c r="T281">
        <v>28</v>
      </c>
      <c r="U281">
        <v>2</v>
      </c>
      <c r="V281">
        <v>17</v>
      </c>
      <c r="W281">
        <v>0</v>
      </c>
      <c r="X281">
        <v>0</v>
      </c>
      <c r="Y281">
        <v>0</v>
      </c>
      <c r="Z281">
        <v>0</v>
      </c>
      <c r="AA281" t="s">
        <v>2333</v>
      </c>
      <c r="AB281">
        <v>0</v>
      </c>
      <c r="AC281">
        <v>1</v>
      </c>
      <c r="AD281">
        <v>0</v>
      </c>
      <c r="AE281">
        <v>0</v>
      </c>
      <c r="AF281">
        <v>0</v>
      </c>
      <c r="AG281">
        <v>0</v>
      </c>
      <c r="AH281">
        <v>0</v>
      </c>
      <c r="AI281">
        <v>0</v>
      </c>
      <c r="AJ281">
        <v>5</v>
      </c>
      <c r="AK281">
        <v>0</v>
      </c>
      <c r="AL281">
        <v>0</v>
      </c>
      <c r="AM281">
        <v>3</v>
      </c>
      <c r="AN281">
        <v>0</v>
      </c>
      <c r="AO281">
        <v>0</v>
      </c>
      <c r="AP281">
        <v>0</v>
      </c>
      <c r="AQ281">
        <v>0</v>
      </c>
      <c r="AR281">
        <v>0</v>
      </c>
      <c r="AS281">
        <v>1</v>
      </c>
      <c r="AT281">
        <v>0</v>
      </c>
      <c r="AU281">
        <v>0</v>
      </c>
      <c r="AV281">
        <v>0</v>
      </c>
      <c r="AW281">
        <v>0</v>
      </c>
      <c r="AX281">
        <v>0</v>
      </c>
      <c r="AY281">
        <v>0</v>
      </c>
      <c r="AZ281">
        <v>4</v>
      </c>
      <c r="BA281">
        <v>1</v>
      </c>
      <c r="BB281">
        <v>7</v>
      </c>
      <c r="BC281">
        <v>1</v>
      </c>
      <c r="BD281">
        <v>0</v>
      </c>
      <c r="BE281">
        <v>0</v>
      </c>
      <c r="BF281">
        <v>0</v>
      </c>
      <c r="BG281">
        <v>0</v>
      </c>
      <c r="BH281">
        <v>0</v>
      </c>
      <c r="BI281">
        <v>0</v>
      </c>
      <c r="BJ281">
        <v>0</v>
      </c>
      <c r="BK281">
        <v>0</v>
      </c>
      <c r="BL281">
        <v>3</v>
      </c>
      <c r="BM281">
        <v>0</v>
      </c>
      <c r="BN281">
        <v>0</v>
      </c>
      <c r="BO281">
        <v>0</v>
      </c>
      <c r="BP281">
        <v>2</v>
      </c>
      <c r="BQ281">
        <v>0</v>
      </c>
      <c r="BR281">
        <v>0</v>
      </c>
      <c r="BS281">
        <v>0</v>
      </c>
      <c r="BT281">
        <v>0</v>
      </c>
      <c r="BU281">
        <v>0</v>
      </c>
      <c r="BV281">
        <v>0</v>
      </c>
      <c r="BW281">
        <v>0</v>
      </c>
      <c r="BX281">
        <v>0</v>
      </c>
      <c r="BY281">
        <v>3</v>
      </c>
      <c r="BZ281">
        <v>0</v>
      </c>
      <c r="CA281">
        <v>0</v>
      </c>
      <c r="CB281">
        <v>0</v>
      </c>
      <c r="CC281">
        <v>0</v>
      </c>
      <c r="CD281">
        <v>0</v>
      </c>
      <c r="CE281">
        <v>0</v>
      </c>
      <c r="CF281">
        <v>1</v>
      </c>
      <c r="CG281">
        <v>2</v>
      </c>
      <c r="CH281">
        <v>3</v>
      </c>
      <c r="CI281">
        <v>1</v>
      </c>
      <c r="CJ281">
        <v>0</v>
      </c>
      <c r="CK281">
        <v>0</v>
      </c>
      <c r="CL281">
        <v>0</v>
      </c>
      <c r="CM281">
        <v>0</v>
      </c>
    </row>
    <row r="282" spans="1:91" x14ac:dyDescent="0.15">
      <c r="A282" t="s">
        <v>1865</v>
      </c>
      <c r="B282">
        <v>890</v>
      </c>
      <c r="C282">
        <v>15</v>
      </c>
      <c r="D282">
        <v>665</v>
      </c>
      <c r="E282" s="409">
        <v>16.399999999999999</v>
      </c>
      <c r="F282" s="409">
        <v>0.3</v>
      </c>
      <c r="G282" s="409">
        <v>12</v>
      </c>
      <c r="H282" s="409">
        <v>0.7</v>
      </c>
      <c r="I282" s="409">
        <v>1.2257015359995183E-2</v>
      </c>
      <c r="J282" s="409">
        <v>0.5</v>
      </c>
      <c r="K282">
        <v>0</v>
      </c>
      <c r="L282">
        <v>0</v>
      </c>
      <c r="M282">
        <v>0</v>
      </c>
      <c r="N282">
        <v>0</v>
      </c>
      <c r="O282">
        <v>0</v>
      </c>
      <c r="P282">
        <v>0</v>
      </c>
      <c r="Q282">
        <v>0</v>
      </c>
      <c r="R282">
        <v>0</v>
      </c>
      <c r="S282">
        <v>10</v>
      </c>
      <c r="T282">
        <v>23</v>
      </c>
      <c r="U282">
        <v>0</v>
      </c>
      <c r="V282">
        <v>15</v>
      </c>
      <c r="W282">
        <v>0</v>
      </c>
      <c r="X282">
        <v>0</v>
      </c>
      <c r="Y282">
        <v>0</v>
      </c>
      <c r="Z282">
        <v>0</v>
      </c>
      <c r="AA282" t="s">
        <v>2333</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1</v>
      </c>
      <c r="BB282">
        <v>0</v>
      </c>
      <c r="BC282">
        <v>0</v>
      </c>
      <c r="BD282">
        <v>0</v>
      </c>
      <c r="BE282">
        <v>0</v>
      </c>
      <c r="BF282">
        <v>0</v>
      </c>
      <c r="BG282">
        <v>0</v>
      </c>
      <c r="BH282">
        <v>0</v>
      </c>
      <c r="BI282">
        <v>0</v>
      </c>
      <c r="BJ282">
        <v>0</v>
      </c>
      <c r="BK282">
        <v>0</v>
      </c>
      <c r="BL282">
        <v>0</v>
      </c>
      <c r="BM282">
        <v>0</v>
      </c>
      <c r="BN282">
        <v>0</v>
      </c>
      <c r="BO282">
        <v>0</v>
      </c>
      <c r="BP282">
        <v>0</v>
      </c>
      <c r="BQ282">
        <v>1</v>
      </c>
      <c r="BR282">
        <v>0</v>
      </c>
      <c r="BS282">
        <v>0</v>
      </c>
      <c r="BT282">
        <v>0</v>
      </c>
      <c r="BU282">
        <v>0</v>
      </c>
      <c r="BV282">
        <v>0</v>
      </c>
      <c r="BW282">
        <v>0</v>
      </c>
      <c r="BX282">
        <v>0</v>
      </c>
      <c r="BY282">
        <v>0</v>
      </c>
      <c r="BZ282">
        <v>0</v>
      </c>
      <c r="CA282">
        <v>0</v>
      </c>
      <c r="CB282">
        <v>0</v>
      </c>
      <c r="CC282">
        <v>0</v>
      </c>
      <c r="CD282">
        <v>0</v>
      </c>
      <c r="CE282">
        <v>0</v>
      </c>
      <c r="CF282">
        <v>0</v>
      </c>
      <c r="CG282">
        <v>0</v>
      </c>
      <c r="CH282">
        <v>0</v>
      </c>
      <c r="CI282">
        <v>0</v>
      </c>
      <c r="CJ282">
        <v>0</v>
      </c>
      <c r="CK282">
        <v>0</v>
      </c>
      <c r="CL282">
        <v>0</v>
      </c>
      <c r="CM282">
        <v>0</v>
      </c>
    </row>
    <row r="283" spans="1:91" x14ac:dyDescent="0.15">
      <c r="A283" t="s">
        <v>2219</v>
      </c>
      <c r="B283">
        <v>890</v>
      </c>
      <c r="C283">
        <v>35</v>
      </c>
      <c r="D283">
        <v>400</v>
      </c>
      <c r="E283" s="409">
        <v>20.9</v>
      </c>
      <c r="F283" s="409">
        <v>0.7</v>
      </c>
      <c r="G283" s="409">
        <v>8.3000000000000007</v>
      </c>
      <c r="H283" s="409">
        <v>1.4</v>
      </c>
      <c r="I283" s="409">
        <v>4.4445148343546605E-2</v>
      </c>
      <c r="J283" s="409">
        <v>0.6</v>
      </c>
      <c r="K283">
        <v>0</v>
      </c>
      <c r="L283">
        <v>13</v>
      </c>
      <c r="M283">
        <v>0</v>
      </c>
      <c r="N283">
        <v>1</v>
      </c>
      <c r="O283">
        <v>5</v>
      </c>
      <c r="P283">
        <v>0</v>
      </c>
      <c r="Q283">
        <v>2</v>
      </c>
      <c r="R283">
        <v>1</v>
      </c>
      <c r="S283">
        <v>3</v>
      </c>
      <c r="T283">
        <v>8</v>
      </c>
      <c r="U283">
        <v>2</v>
      </c>
      <c r="V283">
        <v>8</v>
      </c>
      <c r="W283">
        <v>0</v>
      </c>
      <c r="X283">
        <v>0</v>
      </c>
      <c r="Y283">
        <v>0</v>
      </c>
      <c r="Z283">
        <v>1</v>
      </c>
      <c r="AA283" t="s">
        <v>2333</v>
      </c>
      <c r="AB283">
        <v>0</v>
      </c>
      <c r="AC283">
        <v>0</v>
      </c>
      <c r="AD283">
        <v>0</v>
      </c>
      <c r="AE283">
        <v>0</v>
      </c>
      <c r="AF283">
        <v>1</v>
      </c>
      <c r="AG283">
        <v>0</v>
      </c>
      <c r="AH283">
        <v>0</v>
      </c>
      <c r="AI283">
        <v>0</v>
      </c>
      <c r="AJ283">
        <v>0</v>
      </c>
      <c r="AK283">
        <v>2</v>
      </c>
      <c r="AL283">
        <v>0</v>
      </c>
      <c r="AM283">
        <v>1</v>
      </c>
      <c r="AN283">
        <v>0</v>
      </c>
      <c r="AO283">
        <v>0</v>
      </c>
      <c r="AP283">
        <v>0</v>
      </c>
      <c r="AQ283">
        <v>1</v>
      </c>
      <c r="AR283">
        <v>0</v>
      </c>
      <c r="AS283">
        <v>0</v>
      </c>
      <c r="AT283">
        <v>0</v>
      </c>
      <c r="AU283">
        <v>1</v>
      </c>
      <c r="AV283">
        <v>0</v>
      </c>
      <c r="AW283">
        <v>0</v>
      </c>
      <c r="AX283">
        <v>0</v>
      </c>
      <c r="AY283">
        <v>0</v>
      </c>
      <c r="AZ283">
        <v>0</v>
      </c>
      <c r="BA283">
        <v>0</v>
      </c>
      <c r="BB283">
        <v>0</v>
      </c>
      <c r="BC283">
        <v>1</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v>0</v>
      </c>
      <c r="BY283">
        <v>0</v>
      </c>
      <c r="BZ283">
        <v>0</v>
      </c>
      <c r="CA283">
        <v>0</v>
      </c>
      <c r="CB283">
        <v>0</v>
      </c>
      <c r="CC283">
        <v>0</v>
      </c>
      <c r="CD283">
        <v>0</v>
      </c>
      <c r="CE283">
        <v>0</v>
      </c>
      <c r="CF283">
        <v>0</v>
      </c>
      <c r="CG283">
        <v>0</v>
      </c>
      <c r="CH283">
        <v>0</v>
      </c>
      <c r="CI283">
        <v>0</v>
      </c>
      <c r="CJ283">
        <v>0</v>
      </c>
      <c r="CK283">
        <v>0</v>
      </c>
      <c r="CL283">
        <v>0</v>
      </c>
      <c r="CM283">
        <v>0</v>
      </c>
    </row>
    <row r="284" spans="1:91" x14ac:dyDescent="0.15">
      <c r="A284" t="s">
        <v>2130</v>
      </c>
      <c r="B284">
        <v>230</v>
      </c>
      <c r="C284">
        <v>7.4</v>
      </c>
      <c r="D284">
        <v>410</v>
      </c>
      <c r="E284" s="409">
        <v>0.9</v>
      </c>
      <c r="F284" s="409">
        <v>2.3661843982300878E-2</v>
      </c>
      <c r="G284" s="409">
        <v>2</v>
      </c>
      <c r="H284" s="409">
        <v>0.1</v>
      </c>
      <c r="I284" s="409">
        <v>1.8667196124400106E-3</v>
      </c>
      <c r="J284" s="409">
        <v>0.2</v>
      </c>
      <c r="K284">
        <v>0</v>
      </c>
      <c r="L284">
        <v>96</v>
      </c>
      <c r="M284">
        <v>0</v>
      </c>
      <c r="N284">
        <v>7</v>
      </c>
      <c r="O284">
        <v>64</v>
      </c>
      <c r="P284">
        <v>0</v>
      </c>
      <c r="Q284">
        <v>2</v>
      </c>
      <c r="R284">
        <v>0</v>
      </c>
      <c r="S284">
        <v>8</v>
      </c>
      <c r="T284">
        <v>36</v>
      </c>
      <c r="U284">
        <v>6</v>
      </c>
      <c r="V284">
        <v>9</v>
      </c>
      <c r="W284">
        <v>0</v>
      </c>
      <c r="X284">
        <v>0</v>
      </c>
      <c r="Y284">
        <v>0</v>
      </c>
      <c r="Z284">
        <v>0</v>
      </c>
      <c r="AA284" t="s">
        <v>2333</v>
      </c>
      <c r="AB284">
        <v>0</v>
      </c>
      <c r="AC284">
        <v>12</v>
      </c>
      <c r="AD284">
        <v>0</v>
      </c>
      <c r="AE284">
        <v>0</v>
      </c>
      <c r="AF284">
        <v>6</v>
      </c>
      <c r="AG284">
        <v>0</v>
      </c>
      <c r="AH284">
        <v>0</v>
      </c>
      <c r="AI284">
        <v>0</v>
      </c>
      <c r="AJ284">
        <v>1</v>
      </c>
      <c r="AK284">
        <v>1</v>
      </c>
      <c r="AL284">
        <v>3</v>
      </c>
      <c r="AM284">
        <v>0</v>
      </c>
      <c r="AN284">
        <v>0</v>
      </c>
      <c r="AO284">
        <v>0</v>
      </c>
      <c r="AP284">
        <v>0</v>
      </c>
      <c r="AQ284">
        <v>0</v>
      </c>
      <c r="AR284">
        <v>0</v>
      </c>
      <c r="AS284">
        <v>16</v>
      </c>
      <c r="AT284">
        <v>0</v>
      </c>
      <c r="AU284">
        <v>0</v>
      </c>
      <c r="AV284">
        <v>0</v>
      </c>
      <c r="AW284">
        <v>0</v>
      </c>
      <c r="AX284">
        <v>1</v>
      </c>
      <c r="AY284">
        <v>0</v>
      </c>
      <c r="AZ284">
        <v>0</v>
      </c>
      <c r="BA284">
        <v>2</v>
      </c>
      <c r="BB284">
        <v>4</v>
      </c>
      <c r="BC284">
        <v>0</v>
      </c>
      <c r="BD284">
        <v>0</v>
      </c>
      <c r="BE284">
        <v>0</v>
      </c>
      <c r="BF284">
        <v>0</v>
      </c>
      <c r="BG284">
        <v>0</v>
      </c>
      <c r="BH284">
        <v>0</v>
      </c>
      <c r="BI284">
        <v>19</v>
      </c>
      <c r="BJ284">
        <v>0</v>
      </c>
      <c r="BK284">
        <v>0</v>
      </c>
      <c r="BL284">
        <v>14</v>
      </c>
      <c r="BM284">
        <v>0</v>
      </c>
      <c r="BN284">
        <v>1</v>
      </c>
      <c r="BO284">
        <v>0</v>
      </c>
      <c r="BP284">
        <v>0</v>
      </c>
      <c r="BQ284">
        <v>3</v>
      </c>
      <c r="BR284">
        <v>1</v>
      </c>
      <c r="BS284">
        <v>1</v>
      </c>
      <c r="BT284">
        <v>0</v>
      </c>
      <c r="BU284">
        <v>0</v>
      </c>
      <c r="BV284">
        <v>0</v>
      </c>
      <c r="BW284">
        <v>0</v>
      </c>
      <c r="BX284">
        <v>0</v>
      </c>
      <c r="BY284">
        <v>34</v>
      </c>
      <c r="BZ284">
        <v>0</v>
      </c>
      <c r="CA284">
        <v>0</v>
      </c>
      <c r="CB284">
        <v>1</v>
      </c>
      <c r="CC284">
        <v>0</v>
      </c>
      <c r="CD284">
        <v>0</v>
      </c>
      <c r="CE284">
        <v>0</v>
      </c>
      <c r="CF284">
        <v>0</v>
      </c>
      <c r="CG284">
        <v>1</v>
      </c>
      <c r="CH284">
        <v>1</v>
      </c>
      <c r="CI284">
        <v>0</v>
      </c>
      <c r="CJ284">
        <v>0</v>
      </c>
      <c r="CK284">
        <v>0</v>
      </c>
      <c r="CL284">
        <v>0</v>
      </c>
      <c r="CM284">
        <v>0</v>
      </c>
    </row>
    <row r="285" spans="1:91" x14ac:dyDescent="0.15">
      <c r="A285" t="s">
        <v>1832</v>
      </c>
      <c r="B285">
        <v>70</v>
      </c>
      <c r="C285">
        <v>1.1000000000000001</v>
      </c>
      <c r="D285">
        <v>130</v>
      </c>
      <c r="E285" s="409">
        <v>1.4</v>
      </c>
      <c r="F285" s="409">
        <v>2.5971192838709675E-2</v>
      </c>
      <c r="G285" s="409">
        <v>5.2</v>
      </c>
      <c r="H285" s="409">
        <v>0.1</v>
      </c>
      <c r="I285" s="409">
        <v>2.397785925526624E-3</v>
      </c>
      <c r="J285" s="409">
        <v>0.5</v>
      </c>
      <c r="K285">
        <v>0</v>
      </c>
      <c r="L285">
        <v>2</v>
      </c>
      <c r="M285">
        <v>0</v>
      </c>
      <c r="N285">
        <v>9</v>
      </c>
      <c r="O285">
        <v>5</v>
      </c>
      <c r="P285">
        <v>0</v>
      </c>
      <c r="Q285">
        <v>3</v>
      </c>
      <c r="R285">
        <v>0</v>
      </c>
      <c r="S285">
        <v>5</v>
      </c>
      <c r="T285">
        <v>2</v>
      </c>
      <c r="U285">
        <v>4</v>
      </c>
      <c r="V285">
        <v>2</v>
      </c>
      <c r="W285">
        <v>0</v>
      </c>
      <c r="X285">
        <v>0</v>
      </c>
      <c r="Y285">
        <v>0</v>
      </c>
      <c r="Z285">
        <v>1</v>
      </c>
      <c r="AA285" t="s">
        <v>2333</v>
      </c>
      <c r="AB285">
        <v>0</v>
      </c>
      <c r="AC285">
        <v>0</v>
      </c>
      <c r="AD285">
        <v>0</v>
      </c>
      <c r="AE285">
        <v>0</v>
      </c>
      <c r="AF285">
        <v>0</v>
      </c>
      <c r="AG285">
        <v>0</v>
      </c>
      <c r="AH285">
        <v>0</v>
      </c>
      <c r="AI285">
        <v>0</v>
      </c>
      <c r="AJ285">
        <v>0</v>
      </c>
      <c r="AK285">
        <v>0</v>
      </c>
      <c r="AL285">
        <v>0</v>
      </c>
      <c r="AM285">
        <v>2</v>
      </c>
      <c r="AN285">
        <v>0</v>
      </c>
      <c r="AO285">
        <v>0</v>
      </c>
      <c r="AP285">
        <v>0</v>
      </c>
      <c r="AQ285">
        <v>1</v>
      </c>
      <c r="AR285">
        <v>0</v>
      </c>
      <c r="AS285">
        <v>0</v>
      </c>
      <c r="AT285">
        <v>0</v>
      </c>
      <c r="AU285">
        <v>0</v>
      </c>
      <c r="AV285">
        <v>0</v>
      </c>
      <c r="AW285">
        <v>0</v>
      </c>
      <c r="AX285">
        <v>0</v>
      </c>
      <c r="AY285">
        <v>0</v>
      </c>
      <c r="AZ285">
        <v>0</v>
      </c>
      <c r="BA285">
        <v>0</v>
      </c>
      <c r="BB285">
        <v>1</v>
      </c>
      <c r="BC285">
        <v>0</v>
      </c>
      <c r="BD285">
        <v>0</v>
      </c>
      <c r="BE285">
        <v>0</v>
      </c>
      <c r="BF285">
        <v>0</v>
      </c>
      <c r="BG285">
        <v>0</v>
      </c>
      <c r="BH285">
        <v>0</v>
      </c>
      <c r="BI285">
        <v>0</v>
      </c>
      <c r="BJ285">
        <v>0</v>
      </c>
      <c r="BK285">
        <v>0</v>
      </c>
      <c r="BL285">
        <v>0</v>
      </c>
      <c r="BM285">
        <v>0</v>
      </c>
      <c r="BN285">
        <v>3</v>
      </c>
      <c r="BO285">
        <v>0</v>
      </c>
      <c r="BP285">
        <v>1</v>
      </c>
      <c r="BQ285">
        <v>0</v>
      </c>
      <c r="BR285">
        <v>0</v>
      </c>
      <c r="BS285">
        <v>0</v>
      </c>
      <c r="BT285">
        <v>0</v>
      </c>
      <c r="BU285">
        <v>0</v>
      </c>
      <c r="BV285">
        <v>0</v>
      </c>
      <c r="BW285">
        <v>0</v>
      </c>
      <c r="BX285">
        <v>0</v>
      </c>
      <c r="BY285">
        <v>1</v>
      </c>
      <c r="BZ285">
        <v>0</v>
      </c>
      <c r="CA285">
        <v>0</v>
      </c>
      <c r="CB285">
        <v>1</v>
      </c>
      <c r="CC285">
        <v>0</v>
      </c>
      <c r="CD285">
        <v>1</v>
      </c>
      <c r="CE285">
        <v>0</v>
      </c>
      <c r="CF285">
        <v>0</v>
      </c>
      <c r="CG285">
        <v>0</v>
      </c>
      <c r="CH285">
        <v>1</v>
      </c>
      <c r="CI285">
        <v>0</v>
      </c>
      <c r="CJ285">
        <v>0</v>
      </c>
      <c r="CK285">
        <v>0</v>
      </c>
      <c r="CL285">
        <v>0</v>
      </c>
      <c r="CM285">
        <v>0</v>
      </c>
    </row>
    <row r="286" spans="1:91" x14ac:dyDescent="0.15">
      <c r="A286" t="s">
        <v>1954</v>
      </c>
      <c r="B286">
        <v>174</v>
      </c>
      <c r="C286">
        <v>4.84</v>
      </c>
      <c r="D286">
        <v>50.5</v>
      </c>
      <c r="E286" s="409">
        <v>4</v>
      </c>
      <c r="F286" s="409">
        <v>0.1</v>
      </c>
      <c r="G286" s="409">
        <v>1.4</v>
      </c>
      <c r="H286" s="409">
        <v>0.7</v>
      </c>
      <c r="I286" s="409">
        <v>2.2020841291467235E-2</v>
      </c>
      <c r="J286" s="409">
        <v>0.3</v>
      </c>
      <c r="K286">
        <v>0</v>
      </c>
      <c r="L286">
        <v>0</v>
      </c>
      <c r="M286">
        <v>0</v>
      </c>
      <c r="N286">
        <v>0</v>
      </c>
      <c r="O286">
        <v>3</v>
      </c>
      <c r="P286">
        <v>0</v>
      </c>
      <c r="Q286">
        <v>9</v>
      </c>
      <c r="R286">
        <v>0</v>
      </c>
      <c r="S286">
        <v>4</v>
      </c>
      <c r="T286">
        <v>1</v>
      </c>
      <c r="U286">
        <v>0</v>
      </c>
      <c r="V286">
        <v>16</v>
      </c>
      <c r="W286">
        <v>0</v>
      </c>
      <c r="X286">
        <v>0</v>
      </c>
      <c r="Y286">
        <v>0</v>
      </c>
      <c r="Z286">
        <v>7</v>
      </c>
      <c r="AA286" t="s">
        <v>2333</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1</v>
      </c>
      <c r="BM286">
        <v>0</v>
      </c>
      <c r="BN286">
        <v>0</v>
      </c>
      <c r="BO286">
        <v>0</v>
      </c>
      <c r="BP286">
        <v>0</v>
      </c>
      <c r="BQ286">
        <v>0</v>
      </c>
      <c r="BR286">
        <v>0</v>
      </c>
      <c r="BS286">
        <v>1</v>
      </c>
      <c r="BT286">
        <v>0</v>
      </c>
      <c r="BU286">
        <v>0</v>
      </c>
      <c r="BV286">
        <v>0</v>
      </c>
      <c r="BW286">
        <v>1</v>
      </c>
      <c r="BX286">
        <v>0</v>
      </c>
      <c r="BY286">
        <v>0</v>
      </c>
      <c r="BZ286">
        <v>0</v>
      </c>
      <c r="CA286">
        <v>0</v>
      </c>
      <c r="CB286">
        <v>1</v>
      </c>
      <c r="CC286">
        <v>0</v>
      </c>
      <c r="CD286">
        <v>0</v>
      </c>
      <c r="CE286">
        <v>0</v>
      </c>
      <c r="CF286">
        <v>0</v>
      </c>
      <c r="CG286">
        <v>0</v>
      </c>
      <c r="CH286">
        <v>1</v>
      </c>
      <c r="CI286">
        <v>0</v>
      </c>
      <c r="CJ286">
        <v>0</v>
      </c>
      <c r="CK286">
        <v>0</v>
      </c>
      <c r="CL286">
        <v>0</v>
      </c>
      <c r="CM286">
        <v>0</v>
      </c>
    </row>
    <row r="287" spans="1:91" x14ac:dyDescent="0.15">
      <c r="A287" t="s">
        <v>2062</v>
      </c>
      <c r="B287">
        <v>5</v>
      </c>
      <c r="D287">
        <v>28</v>
      </c>
      <c r="E287" s="409">
        <v>0.3</v>
      </c>
      <c r="F287" s="409">
        <v>1.8401242058823531E-3</v>
      </c>
      <c r="G287" s="409">
        <v>1.1000000000000001</v>
      </c>
      <c r="H287" s="409">
        <v>4.4704170557814948E-2</v>
      </c>
      <c r="I287" s="409">
        <v>3.1412473264045795E-4</v>
      </c>
      <c r="J287" s="409">
        <v>0.2</v>
      </c>
      <c r="K287">
        <v>0</v>
      </c>
      <c r="L287">
        <v>7</v>
      </c>
      <c r="M287">
        <v>0</v>
      </c>
      <c r="N287">
        <v>1</v>
      </c>
      <c r="O287">
        <v>14</v>
      </c>
      <c r="P287">
        <v>0</v>
      </c>
      <c r="Q287">
        <v>5</v>
      </c>
      <c r="R287">
        <v>0</v>
      </c>
      <c r="S287">
        <v>0</v>
      </c>
      <c r="T287">
        <v>3</v>
      </c>
      <c r="U287">
        <v>0</v>
      </c>
      <c r="V287">
        <v>0</v>
      </c>
      <c r="W287">
        <v>0</v>
      </c>
      <c r="X287">
        <v>0</v>
      </c>
      <c r="Y287">
        <v>0</v>
      </c>
      <c r="Z287">
        <v>0</v>
      </c>
      <c r="AA287" t="s">
        <v>2333</v>
      </c>
      <c r="AB287">
        <v>0</v>
      </c>
      <c r="AC287">
        <v>0</v>
      </c>
      <c r="AD287">
        <v>0</v>
      </c>
      <c r="AE287">
        <v>0</v>
      </c>
      <c r="AF287">
        <v>3</v>
      </c>
      <c r="AG287">
        <v>0</v>
      </c>
      <c r="AH287">
        <v>1</v>
      </c>
      <c r="AI287">
        <v>0</v>
      </c>
      <c r="AJ287">
        <v>0</v>
      </c>
      <c r="AK287">
        <v>0</v>
      </c>
      <c r="AL287">
        <v>0</v>
      </c>
      <c r="AM287">
        <v>0</v>
      </c>
      <c r="AN287">
        <v>0</v>
      </c>
      <c r="AO287">
        <v>0</v>
      </c>
      <c r="AP287">
        <v>0</v>
      </c>
      <c r="AQ287">
        <v>0</v>
      </c>
      <c r="AR287">
        <v>0</v>
      </c>
      <c r="AS287">
        <v>0</v>
      </c>
      <c r="AT287">
        <v>0</v>
      </c>
      <c r="AU287">
        <v>0</v>
      </c>
      <c r="AV287">
        <v>2</v>
      </c>
      <c r="AW287">
        <v>0</v>
      </c>
      <c r="AX287">
        <v>2</v>
      </c>
      <c r="AY287">
        <v>0</v>
      </c>
      <c r="AZ287">
        <v>0</v>
      </c>
      <c r="BA287">
        <v>0</v>
      </c>
      <c r="BB287">
        <v>0</v>
      </c>
      <c r="BC287">
        <v>0</v>
      </c>
      <c r="BD287">
        <v>0</v>
      </c>
      <c r="BE287">
        <v>0</v>
      </c>
      <c r="BF287">
        <v>0</v>
      </c>
      <c r="BG287">
        <v>0</v>
      </c>
      <c r="BH287">
        <v>0</v>
      </c>
      <c r="BI287">
        <v>1</v>
      </c>
      <c r="BJ287">
        <v>0</v>
      </c>
      <c r="BK287">
        <v>0</v>
      </c>
      <c r="BL287">
        <v>4</v>
      </c>
      <c r="BM287">
        <v>0</v>
      </c>
      <c r="BN287">
        <v>0</v>
      </c>
      <c r="BO287">
        <v>0</v>
      </c>
      <c r="BP287">
        <v>0</v>
      </c>
      <c r="BQ287">
        <v>1</v>
      </c>
      <c r="BR287">
        <v>0</v>
      </c>
      <c r="BS287">
        <v>0</v>
      </c>
      <c r="BT287">
        <v>0</v>
      </c>
      <c r="BU287">
        <v>0</v>
      </c>
      <c r="BV287">
        <v>0</v>
      </c>
      <c r="BW287">
        <v>0</v>
      </c>
      <c r="BX287">
        <v>0</v>
      </c>
      <c r="BY287">
        <v>2</v>
      </c>
      <c r="BZ287">
        <v>0</v>
      </c>
      <c r="CA287">
        <v>0</v>
      </c>
      <c r="CB287">
        <v>2</v>
      </c>
      <c r="CC287">
        <v>1</v>
      </c>
      <c r="CD287">
        <v>3</v>
      </c>
      <c r="CE287">
        <v>0</v>
      </c>
      <c r="CF287">
        <v>0</v>
      </c>
      <c r="CG287">
        <v>0</v>
      </c>
      <c r="CH287">
        <v>2</v>
      </c>
      <c r="CI287">
        <v>0</v>
      </c>
      <c r="CJ287">
        <v>0</v>
      </c>
      <c r="CK287">
        <v>0</v>
      </c>
      <c r="CL287">
        <v>0</v>
      </c>
      <c r="CM287">
        <v>0</v>
      </c>
    </row>
    <row r="288" spans="1:91" x14ac:dyDescent="0.15">
      <c r="A288" t="s">
        <v>2274</v>
      </c>
      <c r="B288">
        <v>340</v>
      </c>
      <c r="C288">
        <v>17.5</v>
      </c>
      <c r="D288">
        <v>175</v>
      </c>
      <c r="E288" s="409">
        <v>9.3000000000000007</v>
      </c>
      <c r="F288" s="409">
        <v>0.5</v>
      </c>
      <c r="G288" s="409">
        <v>4.3</v>
      </c>
      <c r="H288" s="409">
        <v>0.9</v>
      </c>
      <c r="I288" s="409">
        <v>4.4860816764046664E-2</v>
      </c>
      <c r="J288" s="409">
        <v>0.4</v>
      </c>
      <c r="K288">
        <v>0</v>
      </c>
      <c r="L288">
        <v>3</v>
      </c>
      <c r="M288">
        <v>0</v>
      </c>
      <c r="N288">
        <v>2</v>
      </c>
      <c r="O288">
        <v>4</v>
      </c>
      <c r="P288">
        <v>0</v>
      </c>
      <c r="Q288">
        <v>2</v>
      </c>
      <c r="R288">
        <v>0</v>
      </c>
      <c r="S288">
        <v>7</v>
      </c>
      <c r="T288">
        <v>7</v>
      </c>
      <c r="U288">
        <v>0</v>
      </c>
      <c r="V288">
        <v>20</v>
      </c>
      <c r="W288">
        <v>0</v>
      </c>
      <c r="X288">
        <v>0</v>
      </c>
      <c r="Y288">
        <v>0</v>
      </c>
      <c r="Z288">
        <v>2</v>
      </c>
      <c r="AA288" t="s">
        <v>2333</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1</v>
      </c>
      <c r="BJ288">
        <v>0</v>
      </c>
      <c r="BK288">
        <v>1</v>
      </c>
      <c r="BL288">
        <v>2</v>
      </c>
      <c r="BM288">
        <v>0</v>
      </c>
      <c r="BN288">
        <v>1</v>
      </c>
      <c r="BO288">
        <v>0</v>
      </c>
      <c r="BP288">
        <v>0</v>
      </c>
      <c r="BQ288">
        <v>1</v>
      </c>
      <c r="BR288">
        <v>0</v>
      </c>
      <c r="BS288">
        <v>2</v>
      </c>
      <c r="BT288">
        <v>0</v>
      </c>
      <c r="BU288">
        <v>0</v>
      </c>
      <c r="BV288">
        <v>0</v>
      </c>
      <c r="BW288">
        <v>1</v>
      </c>
      <c r="BX288">
        <v>0</v>
      </c>
      <c r="BY288">
        <v>0</v>
      </c>
      <c r="BZ288">
        <v>0</v>
      </c>
      <c r="CA288">
        <v>0</v>
      </c>
      <c r="CB288">
        <v>0</v>
      </c>
      <c r="CC288">
        <v>0</v>
      </c>
      <c r="CD288">
        <v>0</v>
      </c>
      <c r="CE288">
        <v>0</v>
      </c>
      <c r="CF288">
        <v>0</v>
      </c>
      <c r="CG288">
        <v>0</v>
      </c>
      <c r="CH288">
        <v>0</v>
      </c>
      <c r="CI288">
        <v>0</v>
      </c>
      <c r="CJ288">
        <v>0</v>
      </c>
      <c r="CK288">
        <v>0</v>
      </c>
      <c r="CL288">
        <v>0</v>
      </c>
      <c r="CM288">
        <v>0</v>
      </c>
    </row>
    <row r="289" spans="1:91" x14ac:dyDescent="0.15">
      <c r="A289" t="s">
        <v>2291</v>
      </c>
      <c r="B289">
        <v>46</v>
      </c>
      <c r="C289">
        <v>1.3</v>
      </c>
      <c r="D289">
        <v>165</v>
      </c>
      <c r="E289" s="409">
        <v>1.2</v>
      </c>
      <c r="F289" s="409">
        <v>3.1062933653846152E-2</v>
      </c>
      <c r="G289" s="409">
        <v>4</v>
      </c>
      <c r="H289" s="409">
        <v>0.1</v>
      </c>
      <c r="I289" s="409">
        <v>2.2250772102377606E-3</v>
      </c>
      <c r="J289" s="409">
        <v>0.3</v>
      </c>
      <c r="K289">
        <v>0</v>
      </c>
      <c r="L289">
        <v>0</v>
      </c>
      <c r="M289">
        <v>0</v>
      </c>
      <c r="N289">
        <v>1</v>
      </c>
      <c r="O289">
        <v>24</v>
      </c>
      <c r="P289">
        <v>0</v>
      </c>
      <c r="Q289">
        <v>10</v>
      </c>
      <c r="R289">
        <v>0</v>
      </c>
      <c r="S289">
        <v>1</v>
      </c>
      <c r="T289">
        <v>7</v>
      </c>
      <c r="U289">
        <v>0</v>
      </c>
      <c r="V289">
        <v>0</v>
      </c>
      <c r="W289">
        <v>0</v>
      </c>
      <c r="X289">
        <v>0</v>
      </c>
      <c r="Y289">
        <v>0</v>
      </c>
      <c r="Z289">
        <v>0</v>
      </c>
      <c r="AA289" t="s">
        <v>2333</v>
      </c>
      <c r="AB289">
        <v>0</v>
      </c>
      <c r="AC289">
        <v>0</v>
      </c>
      <c r="AD289">
        <v>0</v>
      </c>
      <c r="AE289">
        <v>1</v>
      </c>
      <c r="AF289">
        <v>3</v>
      </c>
      <c r="AG289">
        <v>0</v>
      </c>
      <c r="AH289">
        <v>9</v>
      </c>
      <c r="AI289">
        <v>0</v>
      </c>
      <c r="AJ289">
        <v>0</v>
      </c>
      <c r="AK289">
        <v>0</v>
      </c>
      <c r="AL289">
        <v>0</v>
      </c>
      <c r="AM289">
        <v>0</v>
      </c>
      <c r="AN289">
        <v>0</v>
      </c>
      <c r="AO289">
        <v>0</v>
      </c>
      <c r="AP289">
        <v>0</v>
      </c>
      <c r="AQ289">
        <v>0</v>
      </c>
      <c r="AR289">
        <v>0</v>
      </c>
      <c r="AS289">
        <v>0</v>
      </c>
      <c r="AT289">
        <v>0</v>
      </c>
      <c r="AU289">
        <v>1</v>
      </c>
      <c r="AV289">
        <v>0</v>
      </c>
      <c r="AW289">
        <v>0</v>
      </c>
      <c r="AX289">
        <v>14</v>
      </c>
      <c r="AY289">
        <v>0</v>
      </c>
      <c r="AZ289">
        <v>0</v>
      </c>
      <c r="BA289">
        <v>0</v>
      </c>
      <c r="BB289">
        <v>1</v>
      </c>
      <c r="BC289">
        <v>0</v>
      </c>
      <c r="BD289">
        <v>0</v>
      </c>
      <c r="BE289">
        <v>0</v>
      </c>
      <c r="BF289">
        <v>0</v>
      </c>
      <c r="BG289">
        <v>0</v>
      </c>
      <c r="BH289">
        <v>0</v>
      </c>
      <c r="BI289">
        <v>0</v>
      </c>
      <c r="BJ289">
        <v>0</v>
      </c>
      <c r="BK289">
        <v>0</v>
      </c>
      <c r="BL289">
        <v>11</v>
      </c>
      <c r="BM289">
        <v>0</v>
      </c>
      <c r="BN289">
        <v>1</v>
      </c>
      <c r="BO289">
        <v>0</v>
      </c>
      <c r="BP289">
        <v>0</v>
      </c>
      <c r="BQ289">
        <v>0</v>
      </c>
      <c r="BR289">
        <v>0</v>
      </c>
      <c r="BS289">
        <v>0</v>
      </c>
      <c r="BT289">
        <v>0</v>
      </c>
      <c r="BU289">
        <v>0</v>
      </c>
      <c r="BV289">
        <v>0</v>
      </c>
      <c r="BW289">
        <v>0</v>
      </c>
      <c r="BX289">
        <v>0</v>
      </c>
      <c r="BY289">
        <v>0</v>
      </c>
      <c r="BZ289">
        <v>0</v>
      </c>
      <c r="CA289">
        <v>0</v>
      </c>
      <c r="CB289">
        <v>1</v>
      </c>
      <c r="CC289">
        <v>0</v>
      </c>
      <c r="CD289">
        <v>16</v>
      </c>
      <c r="CE289">
        <v>0</v>
      </c>
      <c r="CF289">
        <v>0</v>
      </c>
      <c r="CG289">
        <v>0</v>
      </c>
      <c r="CH289">
        <v>1</v>
      </c>
      <c r="CI289">
        <v>0</v>
      </c>
      <c r="CJ289">
        <v>0</v>
      </c>
      <c r="CK289">
        <v>0</v>
      </c>
      <c r="CL289">
        <v>0</v>
      </c>
      <c r="CM289">
        <v>0</v>
      </c>
    </row>
    <row r="290" spans="1:91" x14ac:dyDescent="0.15">
      <c r="A290" t="s">
        <v>1810</v>
      </c>
      <c r="B290">
        <v>85</v>
      </c>
      <c r="C290">
        <v>1</v>
      </c>
      <c r="D290">
        <v>450</v>
      </c>
      <c r="E290" s="409">
        <v>2</v>
      </c>
      <c r="F290" s="409">
        <v>4.5368042298076922E-2</v>
      </c>
      <c r="G290" s="409">
        <v>5.6</v>
      </c>
      <c r="H290" s="409">
        <v>0.2</v>
      </c>
      <c r="I290" s="409">
        <v>4.4234864171858969E-3</v>
      </c>
      <c r="J290" s="409">
        <v>0.5</v>
      </c>
      <c r="K290">
        <v>0</v>
      </c>
      <c r="L290">
        <v>6</v>
      </c>
      <c r="M290">
        <v>2</v>
      </c>
      <c r="N290">
        <v>7</v>
      </c>
      <c r="O290">
        <v>46</v>
      </c>
      <c r="P290">
        <v>0</v>
      </c>
      <c r="Q290">
        <v>7</v>
      </c>
      <c r="R290">
        <v>0</v>
      </c>
      <c r="S290">
        <v>1</v>
      </c>
      <c r="T290">
        <v>6</v>
      </c>
      <c r="U290">
        <v>0</v>
      </c>
      <c r="V290">
        <v>4</v>
      </c>
      <c r="W290">
        <v>0</v>
      </c>
      <c r="X290">
        <v>0</v>
      </c>
      <c r="Y290">
        <v>0</v>
      </c>
      <c r="Z290">
        <v>0</v>
      </c>
      <c r="AA290" t="s">
        <v>2333</v>
      </c>
      <c r="AB290">
        <v>0</v>
      </c>
      <c r="AC290">
        <v>4</v>
      </c>
      <c r="AD290">
        <v>0</v>
      </c>
      <c r="AE290">
        <v>0</v>
      </c>
      <c r="AF290">
        <v>29</v>
      </c>
      <c r="AG290">
        <v>0</v>
      </c>
      <c r="AH290">
        <v>0</v>
      </c>
      <c r="AI290">
        <v>0</v>
      </c>
      <c r="AJ290">
        <v>0</v>
      </c>
      <c r="AK290">
        <v>0</v>
      </c>
      <c r="AL290">
        <v>0</v>
      </c>
      <c r="AM290">
        <v>0</v>
      </c>
      <c r="AN290">
        <v>0</v>
      </c>
      <c r="AO290">
        <v>0</v>
      </c>
      <c r="AP290">
        <v>0</v>
      </c>
      <c r="AQ290">
        <v>0</v>
      </c>
      <c r="AR290">
        <v>0</v>
      </c>
      <c r="AS290">
        <v>0</v>
      </c>
      <c r="AT290">
        <v>0</v>
      </c>
      <c r="AU290">
        <v>0</v>
      </c>
      <c r="AV290">
        <v>6</v>
      </c>
      <c r="AW290">
        <v>0</v>
      </c>
      <c r="AX290">
        <v>0</v>
      </c>
      <c r="AY290">
        <v>0</v>
      </c>
      <c r="AZ290">
        <v>0</v>
      </c>
      <c r="BA290">
        <v>0</v>
      </c>
      <c r="BB290">
        <v>0</v>
      </c>
      <c r="BC290">
        <v>0</v>
      </c>
      <c r="BD290">
        <v>0</v>
      </c>
      <c r="BE290">
        <v>0</v>
      </c>
      <c r="BF290">
        <v>0</v>
      </c>
      <c r="BG290">
        <v>0</v>
      </c>
      <c r="BH290">
        <v>0</v>
      </c>
      <c r="BI290">
        <v>1</v>
      </c>
      <c r="BJ290">
        <v>0</v>
      </c>
      <c r="BK290">
        <v>0</v>
      </c>
      <c r="BL290">
        <v>0</v>
      </c>
      <c r="BM290">
        <v>0</v>
      </c>
      <c r="BN290">
        <v>5</v>
      </c>
      <c r="BO290">
        <v>0</v>
      </c>
      <c r="BP290">
        <v>0</v>
      </c>
      <c r="BQ290">
        <v>0</v>
      </c>
      <c r="BR290">
        <v>0</v>
      </c>
      <c r="BS290">
        <v>0</v>
      </c>
      <c r="BT290">
        <v>0</v>
      </c>
      <c r="BU290">
        <v>0</v>
      </c>
      <c r="BV290">
        <v>0</v>
      </c>
      <c r="BW290">
        <v>0</v>
      </c>
      <c r="BX290">
        <v>0</v>
      </c>
      <c r="BY290">
        <v>1</v>
      </c>
      <c r="BZ290">
        <v>0</v>
      </c>
      <c r="CA290">
        <v>5</v>
      </c>
      <c r="CB290">
        <v>0</v>
      </c>
      <c r="CC290">
        <v>0</v>
      </c>
      <c r="CD290">
        <v>0</v>
      </c>
      <c r="CE290">
        <v>0</v>
      </c>
      <c r="CF290">
        <v>0</v>
      </c>
      <c r="CG290">
        <v>0</v>
      </c>
      <c r="CH290">
        <v>0</v>
      </c>
      <c r="CI290">
        <v>0</v>
      </c>
      <c r="CJ290">
        <v>0</v>
      </c>
      <c r="CK290">
        <v>0</v>
      </c>
      <c r="CL290">
        <v>0</v>
      </c>
      <c r="CM290">
        <v>0</v>
      </c>
    </row>
    <row r="291" spans="1:91" x14ac:dyDescent="0.15">
      <c r="A291" t="s">
        <v>2133</v>
      </c>
      <c r="B291">
        <v>750</v>
      </c>
      <c r="C291">
        <v>30</v>
      </c>
      <c r="D291">
        <v>400</v>
      </c>
      <c r="E291" s="409">
        <v>11.7</v>
      </c>
      <c r="F291" s="409">
        <v>0.4</v>
      </c>
      <c r="G291" s="409">
        <v>8.8000000000000007</v>
      </c>
      <c r="H291" s="409">
        <v>0.8</v>
      </c>
      <c r="I291" s="409">
        <v>2.5553670464393771E-2</v>
      </c>
      <c r="J291" s="409">
        <v>0.6</v>
      </c>
      <c r="K291">
        <v>0</v>
      </c>
      <c r="L291">
        <v>0</v>
      </c>
      <c r="M291">
        <v>0</v>
      </c>
      <c r="N291">
        <v>0</v>
      </c>
      <c r="O291">
        <v>0</v>
      </c>
      <c r="P291">
        <v>0</v>
      </c>
      <c r="Q291">
        <v>0</v>
      </c>
      <c r="R291">
        <v>2</v>
      </c>
      <c r="S291">
        <v>2</v>
      </c>
      <c r="T291">
        <v>18</v>
      </c>
      <c r="U291">
        <v>7</v>
      </c>
      <c r="V291">
        <v>15</v>
      </c>
      <c r="W291">
        <v>0</v>
      </c>
      <c r="X291">
        <v>0</v>
      </c>
      <c r="Y291">
        <v>0</v>
      </c>
      <c r="Z291">
        <v>0</v>
      </c>
      <c r="AA291" t="s">
        <v>2333</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1</v>
      </c>
      <c r="BT291">
        <v>0</v>
      </c>
      <c r="BU291">
        <v>0</v>
      </c>
      <c r="BV291">
        <v>0</v>
      </c>
      <c r="BW291">
        <v>0</v>
      </c>
      <c r="BX291">
        <v>0</v>
      </c>
      <c r="BY291">
        <v>0</v>
      </c>
      <c r="BZ291">
        <v>0</v>
      </c>
      <c r="CA291">
        <v>0</v>
      </c>
      <c r="CB291">
        <v>0</v>
      </c>
      <c r="CC291">
        <v>0</v>
      </c>
      <c r="CD291">
        <v>0</v>
      </c>
      <c r="CE291">
        <v>0</v>
      </c>
      <c r="CF291">
        <v>0</v>
      </c>
      <c r="CG291">
        <v>1</v>
      </c>
      <c r="CH291">
        <v>0</v>
      </c>
      <c r="CI291">
        <v>0</v>
      </c>
      <c r="CJ291">
        <v>0</v>
      </c>
      <c r="CK291">
        <v>0</v>
      </c>
      <c r="CL291">
        <v>0</v>
      </c>
      <c r="CM291">
        <v>0</v>
      </c>
    </row>
    <row r="292" spans="1:91" x14ac:dyDescent="0.15">
      <c r="A292" t="s">
        <v>2196</v>
      </c>
      <c r="B292">
        <v>541.5</v>
      </c>
      <c r="C292">
        <v>11.3</v>
      </c>
      <c r="D292">
        <v>863.2</v>
      </c>
      <c r="E292" s="409">
        <v>2.7</v>
      </c>
      <c r="F292" s="409">
        <v>0.1</v>
      </c>
      <c r="G292" s="409">
        <v>5</v>
      </c>
      <c r="H292" s="409">
        <v>0.2</v>
      </c>
      <c r="I292" s="409">
        <v>4.3849530568573361E-3</v>
      </c>
      <c r="J292" s="409">
        <v>0.4</v>
      </c>
      <c r="K292">
        <v>0</v>
      </c>
      <c r="L292">
        <v>12</v>
      </c>
      <c r="M292">
        <v>0</v>
      </c>
      <c r="N292">
        <v>0</v>
      </c>
      <c r="O292">
        <v>10</v>
      </c>
      <c r="P292">
        <v>0</v>
      </c>
      <c r="Q292">
        <v>1</v>
      </c>
      <c r="R292">
        <v>0</v>
      </c>
      <c r="S292">
        <v>6</v>
      </c>
      <c r="T292">
        <v>139</v>
      </c>
      <c r="U292">
        <v>9</v>
      </c>
      <c r="V292">
        <v>0</v>
      </c>
      <c r="W292">
        <v>0</v>
      </c>
      <c r="X292">
        <v>0</v>
      </c>
      <c r="Y292">
        <v>0</v>
      </c>
      <c r="Z292">
        <v>0</v>
      </c>
      <c r="AA292" t="s">
        <v>2333</v>
      </c>
      <c r="AB292">
        <v>0</v>
      </c>
      <c r="AC292">
        <v>2</v>
      </c>
      <c r="AD292">
        <v>0</v>
      </c>
      <c r="AE292">
        <v>0</v>
      </c>
      <c r="AF292">
        <v>3</v>
      </c>
      <c r="AG292">
        <v>0</v>
      </c>
      <c r="AH292">
        <v>0</v>
      </c>
      <c r="AI292">
        <v>0</v>
      </c>
      <c r="AJ292">
        <v>6</v>
      </c>
      <c r="AK292">
        <v>16</v>
      </c>
      <c r="AL292">
        <v>0</v>
      </c>
      <c r="AM292">
        <v>0</v>
      </c>
      <c r="AN292">
        <v>0</v>
      </c>
      <c r="AO292">
        <v>0</v>
      </c>
      <c r="AP292">
        <v>0</v>
      </c>
      <c r="AQ292">
        <v>0</v>
      </c>
      <c r="AR292">
        <v>0</v>
      </c>
      <c r="AS292">
        <v>5</v>
      </c>
      <c r="AT292">
        <v>0</v>
      </c>
      <c r="AU292">
        <v>0</v>
      </c>
      <c r="AV292">
        <v>0</v>
      </c>
      <c r="AW292">
        <v>0</v>
      </c>
      <c r="AX292">
        <v>0</v>
      </c>
      <c r="AY292">
        <v>0</v>
      </c>
      <c r="AZ292">
        <v>0</v>
      </c>
      <c r="BA292">
        <v>3</v>
      </c>
      <c r="BB292">
        <v>14</v>
      </c>
      <c r="BC292">
        <v>0</v>
      </c>
      <c r="BD292">
        <v>0</v>
      </c>
      <c r="BE292">
        <v>0</v>
      </c>
      <c r="BF292">
        <v>0</v>
      </c>
      <c r="BG292">
        <v>0</v>
      </c>
      <c r="BH292">
        <v>0</v>
      </c>
      <c r="BI292">
        <v>1</v>
      </c>
      <c r="BJ292">
        <v>0</v>
      </c>
      <c r="BK292">
        <v>0</v>
      </c>
      <c r="BL292">
        <v>2</v>
      </c>
      <c r="BM292">
        <v>0</v>
      </c>
      <c r="BN292">
        <v>0</v>
      </c>
      <c r="BO292">
        <v>0</v>
      </c>
      <c r="BP292">
        <v>0</v>
      </c>
      <c r="BQ292">
        <v>18</v>
      </c>
      <c r="BR292">
        <v>1</v>
      </c>
      <c r="BS292">
        <v>0</v>
      </c>
      <c r="BT292">
        <v>0</v>
      </c>
      <c r="BU292">
        <v>0</v>
      </c>
      <c r="BV292">
        <v>0</v>
      </c>
      <c r="BW292">
        <v>0</v>
      </c>
      <c r="BX292">
        <v>0</v>
      </c>
      <c r="BY292">
        <v>1</v>
      </c>
      <c r="BZ292">
        <v>0</v>
      </c>
      <c r="CA292">
        <v>0</v>
      </c>
      <c r="CB292">
        <v>2</v>
      </c>
      <c r="CC292">
        <v>0</v>
      </c>
      <c r="CD292">
        <v>0</v>
      </c>
      <c r="CE292">
        <v>0</v>
      </c>
      <c r="CF292">
        <v>0</v>
      </c>
      <c r="CG292">
        <v>4</v>
      </c>
      <c r="CH292">
        <v>5</v>
      </c>
      <c r="CI292">
        <v>0</v>
      </c>
      <c r="CJ292">
        <v>0</v>
      </c>
      <c r="CK292">
        <v>0</v>
      </c>
      <c r="CL292">
        <v>0</v>
      </c>
      <c r="CM292">
        <v>0</v>
      </c>
    </row>
    <row r="293" spans="1:91" x14ac:dyDescent="0.15">
      <c r="A293" t="s">
        <v>2135</v>
      </c>
      <c r="B293">
        <v>50.1</v>
      </c>
      <c r="D293">
        <v>897.8</v>
      </c>
      <c r="E293" s="409">
        <v>1.2834549878345597E-2</v>
      </c>
      <c r="F293" s="409">
        <v>0</v>
      </c>
      <c r="G293" s="409">
        <v>23.2</v>
      </c>
      <c r="H293" s="409">
        <v>1.2834549878345597E-2</v>
      </c>
      <c r="I293" s="409">
        <v>0</v>
      </c>
      <c r="J293" s="409">
        <v>23.2</v>
      </c>
      <c r="K293">
        <v>0</v>
      </c>
      <c r="L293">
        <v>63</v>
      </c>
      <c r="M293">
        <v>0</v>
      </c>
      <c r="N293">
        <v>14</v>
      </c>
      <c r="O293">
        <v>310</v>
      </c>
      <c r="P293">
        <v>0</v>
      </c>
      <c r="Q293">
        <v>0</v>
      </c>
      <c r="R293">
        <v>0</v>
      </c>
      <c r="S293">
        <v>0</v>
      </c>
      <c r="T293">
        <v>0</v>
      </c>
      <c r="U293">
        <v>0</v>
      </c>
      <c r="V293">
        <v>0</v>
      </c>
      <c r="W293">
        <v>1</v>
      </c>
      <c r="X293">
        <v>0</v>
      </c>
      <c r="Y293">
        <v>0</v>
      </c>
      <c r="Z293">
        <v>0</v>
      </c>
      <c r="AA293" t="s">
        <v>2333</v>
      </c>
      <c r="AB293">
        <v>0</v>
      </c>
      <c r="AC293">
        <v>14</v>
      </c>
      <c r="AD293">
        <v>0</v>
      </c>
      <c r="AE293">
        <v>6</v>
      </c>
      <c r="AF293">
        <v>62</v>
      </c>
      <c r="AG293">
        <v>0</v>
      </c>
      <c r="AH293">
        <v>0</v>
      </c>
      <c r="AI293">
        <v>0</v>
      </c>
      <c r="AJ293">
        <v>0</v>
      </c>
      <c r="AK293">
        <v>0</v>
      </c>
      <c r="AL293">
        <v>0</v>
      </c>
      <c r="AM293">
        <v>0</v>
      </c>
      <c r="AN293">
        <v>1</v>
      </c>
      <c r="AO293">
        <v>0</v>
      </c>
      <c r="AP293">
        <v>0</v>
      </c>
      <c r="AQ293">
        <v>0</v>
      </c>
      <c r="AR293">
        <v>0</v>
      </c>
      <c r="AS293">
        <v>43</v>
      </c>
      <c r="AT293">
        <v>0</v>
      </c>
      <c r="AU293">
        <v>4</v>
      </c>
      <c r="AV293">
        <v>76</v>
      </c>
      <c r="AW293">
        <v>0</v>
      </c>
      <c r="AX293">
        <v>0</v>
      </c>
      <c r="AY293">
        <v>0</v>
      </c>
      <c r="AZ293">
        <v>0</v>
      </c>
      <c r="BA293">
        <v>0</v>
      </c>
      <c r="BB293">
        <v>0</v>
      </c>
      <c r="BC293">
        <v>0</v>
      </c>
      <c r="BD293">
        <v>0</v>
      </c>
      <c r="BE293">
        <v>0</v>
      </c>
      <c r="BF293">
        <v>0</v>
      </c>
      <c r="BG293">
        <v>0</v>
      </c>
      <c r="BH293">
        <v>0</v>
      </c>
      <c r="BI293">
        <v>3</v>
      </c>
      <c r="BJ293">
        <v>0</v>
      </c>
      <c r="BK293">
        <v>1</v>
      </c>
      <c r="BL293">
        <v>13</v>
      </c>
      <c r="BM293">
        <v>0</v>
      </c>
      <c r="BN293">
        <v>0</v>
      </c>
      <c r="BO293">
        <v>0</v>
      </c>
      <c r="BP293">
        <v>0</v>
      </c>
      <c r="BQ293">
        <v>0</v>
      </c>
      <c r="BR293">
        <v>0</v>
      </c>
      <c r="BS293">
        <v>0</v>
      </c>
      <c r="BT293">
        <v>0</v>
      </c>
      <c r="BU293">
        <v>0</v>
      </c>
      <c r="BV293">
        <v>0</v>
      </c>
      <c r="BW293">
        <v>0</v>
      </c>
      <c r="BX293">
        <v>0</v>
      </c>
      <c r="BY293">
        <v>0</v>
      </c>
      <c r="BZ293">
        <v>0</v>
      </c>
      <c r="CA293">
        <v>0</v>
      </c>
      <c r="CB293">
        <v>0</v>
      </c>
      <c r="CC293">
        <v>0</v>
      </c>
      <c r="CD293">
        <v>0</v>
      </c>
      <c r="CE293">
        <v>0</v>
      </c>
      <c r="CF293">
        <v>0</v>
      </c>
      <c r="CG293">
        <v>0</v>
      </c>
      <c r="CH293">
        <v>0</v>
      </c>
      <c r="CI293">
        <v>0</v>
      </c>
      <c r="CJ293">
        <v>0</v>
      </c>
      <c r="CK293">
        <v>0</v>
      </c>
      <c r="CL293">
        <v>0</v>
      </c>
      <c r="CM293">
        <v>0</v>
      </c>
    </row>
    <row r="294" spans="1:91" x14ac:dyDescent="0.15">
      <c r="A294" t="s">
        <v>2210</v>
      </c>
      <c r="B294">
        <v>80</v>
      </c>
      <c r="C294">
        <v>2</v>
      </c>
      <c r="D294">
        <v>180</v>
      </c>
      <c r="E294" s="409">
        <v>1.1000000000000001</v>
      </c>
      <c r="F294" s="409">
        <v>4.0342096140350878E-2</v>
      </c>
      <c r="G294" s="409">
        <v>4.9000000000000004</v>
      </c>
      <c r="H294" s="409">
        <v>0.1</v>
      </c>
      <c r="I294" s="409">
        <v>2.7016161295742146E-3</v>
      </c>
      <c r="J294" s="409">
        <v>0.3</v>
      </c>
      <c r="K294">
        <v>0</v>
      </c>
      <c r="L294">
        <v>1</v>
      </c>
      <c r="M294">
        <v>0</v>
      </c>
      <c r="N294">
        <v>5</v>
      </c>
      <c r="O294">
        <v>36</v>
      </c>
      <c r="P294">
        <v>0</v>
      </c>
      <c r="Q294">
        <v>7</v>
      </c>
      <c r="R294">
        <v>0</v>
      </c>
      <c r="S294">
        <v>0</v>
      </c>
      <c r="T294">
        <v>8</v>
      </c>
      <c r="U294">
        <v>0</v>
      </c>
      <c r="V294">
        <v>0</v>
      </c>
      <c r="W294">
        <v>0</v>
      </c>
      <c r="X294">
        <v>0</v>
      </c>
      <c r="Y294">
        <v>0</v>
      </c>
      <c r="Z294">
        <v>0</v>
      </c>
      <c r="AA294" t="s">
        <v>2333</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2</v>
      </c>
      <c r="BO294">
        <v>0</v>
      </c>
      <c r="BP294">
        <v>0</v>
      </c>
      <c r="BQ294">
        <v>0</v>
      </c>
      <c r="BR294">
        <v>0</v>
      </c>
      <c r="BS294">
        <v>0</v>
      </c>
      <c r="BT294">
        <v>0</v>
      </c>
      <c r="BU294">
        <v>0</v>
      </c>
      <c r="BV294">
        <v>0</v>
      </c>
      <c r="BW294">
        <v>0</v>
      </c>
      <c r="BX294">
        <v>0</v>
      </c>
      <c r="BY294">
        <v>0</v>
      </c>
      <c r="BZ294">
        <v>0</v>
      </c>
      <c r="CA294">
        <v>0</v>
      </c>
      <c r="CB294">
        <v>1</v>
      </c>
      <c r="CC294">
        <v>0</v>
      </c>
      <c r="CD294">
        <v>0</v>
      </c>
      <c r="CE294">
        <v>0</v>
      </c>
      <c r="CF294">
        <v>0</v>
      </c>
      <c r="CG294">
        <v>0</v>
      </c>
      <c r="CH294">
        <v>1</v>
      </c>
      <c r="CI294">
        <v>0</v>
      </c>
      <c r="CJ294">
        <v>0</v>
      </c>
      <c r="CK294">
        <v>0</v>
      </c>
      <c r="CL294">
        <v>0</v>
      </c>
      <c r="CM294">
        <v>0</v>
      </c>
    </row>
    <row r="295" spans="1:91" x14ac:dyDescent="0.15">
      <c r="A295" t="s">
        <v>2021</v>
      </c>
      <c r="B295">
        <v>80</v>
      </c>
      <c r="C295">
        <v>2</v>
      </c>
      <c r="D295">
        <v>140</v>
      </c>
      <c r="E295" s="409">
        <v>2</v>
      </c>
      <c r="F295" s="409">
        <v>3.8686030051282065E-2</v>
      </c>
      <c r="G295" s="409">
        <v>4.0999999999999996</v>
      </c>
      <c r="H295" s="409">
        <v>0.3</v>
      </c>
      <c r="I295" s="409">
        <v>5.4570532628274238E-3</v>
      </c>
      <c r="J295" s="409">
        <v>0.6</v>
      </c>
      <c r="K295">
        <v>0</v>
      </c>
      <c r="L295">
        <v>1</v>
      </c>
      <c r="M295">
        <v>0</v>
      </c>
      <c r="N295">
        <v>9</v>
      </c>
      <c r="O295">
        <v>9</v>
      </c>
      <c r="P295">
        <v>0</v>
      </c>
      <c r="Q295">
        <v>1</v>
      </c>
      <c r="R295">
        <v>0</v>
      </c>
      <c r="S295">
        <v>5</v>
      </c>
      <c r="T295">
        <v>9</v>
      </c>
      <c r="U295">
        <v>4</v>
      </c>
      <c r="V295">
        <v>1</v>
      </c>
      <c r="W295">
        <v>0</v>
      </c>
      <c r="X295">
        <v>0</v>
      </c>
      <c r="Y295">
        <v>0</v>
      </c>
      <c r="Z295">
        <v>0</v>
      </c>
      <c r="AA295" t="s">
        <v>2333</v>
      </c>
      <c r="AB295">
        <v>0</v>
      </c>
      <c r="AC295">
        <v>0</v>
      </c>
      <c r="AD295">
        <v>0</v>
      </c>
      <c r="AE295">
        <v>1</v>
      </c>
      <c r="AF295">
        <v>1</v>
      </c>
      <c r="AG295">
        <v>0</v>
      </c>
      <c r="AH295">
        <v>0</v>
      </c>
      <c r="AI295">
        <v>0</v>
      </c>
      <c r="AJ295">
        <v>0</v>
      </c>
      <c r="AK295">
        <v>0</v>
      </c>
      <c r="AL295">
        <v>0</v>
      </c>
      <c r="AM295">
        <v>1</v>
      </c>
      <c r="AN295">
        <v>0</v>
      </c>
      <c r="AO295">
        <v>0</v>
      </c>
      <c r="AP295">
        <v>0</v>
      </c>
      <c r="AQ295">
        <v>0</v>
      </c>
      <c r="AR295">
        <v>0</v>
      </c>
      <c r="AS295">
        <v>0</v>
      </c>
      <c r="AT295">
        <v>0</v>
      </c>
      <c r="AU295">
        <v>0</v>
      </c>
      <c r="AV295">
        <v>0</v>
      </c>
      <c r="AW295">
        <v>0</v>
      </c>
      <c r="AX295">
        <v>2</v>
      </c>
      <c r="AY295">
        <v>0</v>
      </c>
      <c r="AZ295">
        <v>0</v>
      </c>
      <c r="BA295">
        <v>0</v>
      </c>
      <c r="BB295">
        <v>1</v>
      </c>
      <c r="BC295">
        <v>0</v>
      </c>
      <c r="BD295">
        <v>0</v>
      </c>
      <c r="BE295">
        <v>0</v>
      </c>
      <c r="BF295">
        <v>0</v>
      </c>
      <c r="BG295">
        <v>0</v>
      </c>
      <c r="BH295">
        <v>0</v>
      </c>
      <c r="BI295">
        <v>0</v>
      </c>
      <c r="BJ295">
        <v>0</v>
      </c>
      <c r="BK295">
        <v>1</v>
      </c>
      <c r="BL295">
        <v>0</v>
      </c>
      <c r="BM295">
        <v>0</v>
      </c>
      <c r="BN295">
        <v>0</v>
      </c>
      <c r="BO295">
        <v>0</v>
      </c>
      <c r="BP295">
        <v>1</v>
      </c>
      <c r="BQ295">
        <v>0</v>
      </c>
      <c r="BR295">
        <v>0</v>
      </c>
      <c r="BS295">
        <v>0</v>
      </c>
      <c r="BT295">
        <v>0</v>
      </c>
      <c r="BU295">
        <v>0</v>
      </c>
      <c r="BV295">
        <v>0</v>
      </c>
      <c r="BW295">
        <v>0</v>
      </c>
      <c r="BX295">
        <v>0</v>
      </c>
      <c r="BY295">
        <v>0</v>
      </c>
      <c r="BZ295">
        <v>0</v>
      </c>
      <c r="CA295">
        <v>0</v>
      </c>
      <c r="CB295">
        <v>0</v>
      </c>
      <c r="CC295">
        <v>0</v>
      </c>
      <c r="CD295">
        <v>1</v>
      </c>
      <c r="CE295">
        <v>0</v>
      </c>
      <c r="CF295">
        <v>0</v>
      </c>
      <c r="CG295">
        <v>0</v>
      </c>
      <c r="CH295">
        <v>1</v>
      </c>
      <c r="CI295">
        <v>0</v>
      </c>
      <c r="CJ295">
        <v>0</v>
      </c>
      <c r="CK295">
        <v>0</v>
      </c>
      <c r="CL295">
        <v>0</v>
      </c>
      <c r="CM295">
        <v>0</v>
      </c>
    </row>
    <row r="296" spans="1:91" x14ac:dyDescent="0.15">
      <c r="A296" t="s">
        <v>1968</v>
      </c>
      <c r="B296">
        <v>20</v>
      </c>
      <c r="C296">
        <v>0.5</v>
      </c>
      <c r="D296">
        <v>45</v>
      </c>
      <c r="E296" s="409">
        <v>0.3</v>
      </c>
      <c r="F296" s="409">
        <v>5.7523599610389622E-3</v>
      </c>
      <c r="G296" s="409">
        <v>0.7</v>
      </c>
      <c r="H296" s="409">
        <v>0.1</v>
      </c>
      <c r="I296" s="409">
        <v>1.8656119223819496E-3</v>
      </c>
      <c r="J296" s="409">
        <v>0.2</v>
      </c>
      <c r="K296">
        <v>0</v>
      </c>
      <c r="L296">
        <v>0</v>
      </c>
      <c r="M296">
        <v>0</v>
      </c>
      <c r="N296">
        <v>0</v>
      </c>
      <c r="O296">
        <v>7</v>
      </c>
      <c r="P296">
        <v>0</v>
      </c>
      <c r="Q296">
        <v>20</v>
      </c>
      <c r="R296">
        <v>0</v>
      </c>
      <c r="S296">
        <v>0</v>
      </c>
      <c r="T296">
        <v>12</v>
      </c>
      <c r="U296">
        <v>23</v>
      </c>
      <c r="V296">
        <v>0</v>
      </c>
      <c r="W296">
        <v>0</v>
      </c>
      <c r="X296">
        <v>0</v>
      </c>
      <c r="Y296">
        <v>0</v>
      </c>
      <c r="Z296">
        <v>0</v>
      </c>
      <c r="AA296" t="s">
        <v>2333</v>
      </c>
      <c r="AB296">
        <v>0</v>
      </c>
      <c r="AC296">
        <v>0</v>
      </c>
      <c r="AD296">
        <v>0</v>
      </c>
      <c r="AE296">
        <v>0</v>
      </c>
      <c r="AF296">
        <v>7</v>
      </c>
      <c r="AG296">
        <v>0</v>
      </c>
      <c r="AH296">
        <v>20</v>
      </c>
      <c r="AI296">
        <v>0</v>
      </c>
      <c r="AJ296">
        <v>0</v>
      </c>
      <c r="AK296">
        <v>8</v>
      </c>
      <c r="AL296">
        <v>23</v>
      </c>
      <c r="AM296">
        <v>0</v>
      </c>
      <c r="AN296">
        <v>0</v>
      </c>
      <c r="AO296">
        <v>0</v>
      </c>
      <c r="AP296">
        <v>0</v>
      </c>
      <c r="AQ296">
        <v>0</v>
      </c>
      <c r="AR296">
        <v>0</v>
      </c>
      <c r="AS296">
        <v>13</v>
      </c>
      <c r="AT296">
        <v>0</v>
      </c>
      <c r="AU296">
        <v>0</v>
      </c>
      <c r="AV296">
        <v>0</v>
      </c>
      <c r="AW296">
        <v>0</v>
      </c>
      <c r="AX296">
        <v>51</v>
      </c>
      <c r="AY296">
        <v>0</v>
      </c>
      <c r="AZ296">
        <v>0</v>
      </c>
      <c r="BA296">
        <v>0</v>
      </c>
      <c r="BB296">
        <v>20</v>
      </c>
      <c r="BC296">
        <v>0</v>
      </c>
      <c r="BD296">
        <v>0</v>
      </c>
      <c r="BE296">
        <v>0</v>
      </c>
      <c r="BF296">
        <v>0</v>
      </c>
      <c r="BG296">
        <v>0</v>
      </c>
      <c r="BH296">
        <v>0</v>
      </c>
      <c r="BI296">
        <v>10</v>
      </c>
      <c r="BJ296">
        <v>0</v>
      </c>
      <c r="BK296">
        <v>0</v>
      </c>
      <c r="BL296">
        <v>0</v>
      </c>
      <c r="BM296">
        <v>0</v>
      </c>
      <c r="BN296">
        <v>48</v>
      </c>
      <c r="BO296">
        <v>0</v>
      </c>
      <c r="BP296">
        <v>0</v>
      </c>
      <c r="BQ296">
        <v>1</v>
      </c>
      <c r="BR296">
        <v>17</v>
      </c>
      <c r="BS296">
        <v>0</v>
      </c>
      <c r="BT296">
        <v>0</v>
      </c>
      <c r="BU296">
        <v>0</v>
      </c>
      <c r="BV296">
        <v>0</v>
      </c>
      <c r="BW296">
        <v>0</v>
      </c>
      <c r="BX296">
        <v>0</v>
      </c>
      <c r="BY296">
        <v>8</v>
      </c>
      <c r="BZ296">
        <v>0</v>
      </c>
      <c r="CA296">
        <v>0</v>
      </c>
      <c r="CB296">
        <v>0</v>
      </c>
      <c r="CC296">
        <v>0</v>
      </c>
      <c r="CD296">
        <v>45</v>
      </c>
      <c r="CE296">
        <v>0</v>
      </c>
      <c r="CF296">
        <v>0</v>
      </c>
      <c r="CG296">
        <v>0</v>
      </c>
      <c r="CH296">
        <v>9</v>
      </c>
      <c r="CI296">
        <v>0</v>
      </c>
      <c r="CJ296">
        <v>3</v>
      </c>
      <c r="CK296">
        <v>0</v>
      </c>
      <c r="CL296">
        <v>0</v>
      </c>
      <c r="CM296">
        <v>0</v>
      </c>
    </row>
    <row r="297" spans="1:91" x14ac:dyDescent="0.15">
      <c r="A297" t="s">
        <v>2038</v>
      </c>
      <c r="B297">
        <v>90</v>
      </c>
      <c r="C297">
        <v>2</v>
      </c>
      <c r="D297">
        <v>180</v>
      </c>
      <c r="E297" s="409">
        <v>2.8</v>
      </c>
      <c r="F297" s="409">
        <v>0.1</v>
      </c>
      <c r="G297" s="409">
        <v>6.3</v>
      </c>
      <c r="H297" s="409">
        <v>0.2</v>
      </c>
      <c r="I297" s="409">
        <v>5.4282817665764708E-3</v>
      </c>
      <c r="J297" s="409">
        <v>0.5</v>
      </c>
      <c r="K297">
        <v>0</v>
      </c>
      <c r="L297">
        <v>2</v>
      </c>
      <c r="M297">
        <v>0</v>
      </c>
      <c r="N297">
        <v>0</v>
      </c>
      <c r="O297">
        <v>1</v>
      </c>
      <c r="P297">
        <v>0</v>
      </c>
      <c r="Q297">
        <v>0</v>
      </c>
      <c r="R297">
        <v>0</v>
      </c>
      <c r="S297">
        <v>1</v>
      </c>
      <c r="T297">
        <v>22</v>
      </c>
      <c r="U297">
        <v>5</v>
      </c>
      <c r="V297">
        <v>0</v>
      </c>
      <c r="W297">
        <v>0</v>
      </c>
      <c r="X297">
        <v>0</v>
      </c>
      <c r="Y297">
        <v>0</v>
      </c>
      <c r="Z297">
        <v>0</v>
      </c>
      <c r="AA297" t="s">
        <v>2333</v>
      </c>
      <c r="AB297">
        <v>0</v>
      </c>
      <c r="AC297">
        <v>0</v>
      </c>
      <c r="AD297">
        <v>0</v>
      </c>
      <c r="AE297">
        <v>0</v>
      </c>
      <c r="AF297">
        <v>0</v>
      </c>
      <c r="AG297">
        <v>0</v>
      </c>
      <c r="AH297">
        <v>0</v>
      </c>
      <c r="AI297">
        <v>0</v>
      </c>
      <c r="AJ297">
        <v>0</v>
      </c>
      <c r="AK297">
        <v>2</v>
      </c>
      <c r="AL297">
        <v>0</v>
      </c>
      <c r="AM297">
        <v>0</v>
      </c>
      <c r="AN297">
        <v>0</v>
      </c>
      <c r="AO297">
        <v>0</v>
      </c>
      <c r="AP297">
        <v>0</v>
      </c>
      <c r="AQ297">
        <v>0</v>
      </c>
      <c r="AR297">
        <v>0</v>
      </c>
      <c r="AS297">
        <v>0</v>
      </c>
      <c r="AT297">
        <v>0</v>
      </c>
      <c r="AU297">
        <v>0</v>
      </c>
      <c r="AV297">
        <v>0</v>
      </c>
      <c r="AW297">
        <v>0</v>
      </c>
      <c r="AX297">
        <v>0</v>
      </c>
      <c r="AY297">
        <v>0</v>
      </c>
      <c r="AZ297">
        <v>0</v>
      </c>
      <c r="BA297">
        <v>0</v>
      </c>
      <c r="BB297">
        <v>2</v>
      </c>
      <c r="BC297">
        <v>0</v>
      </c>
      <c r="BD297">
        <v>0</v>
      </c>
      <c r="BE297">
        <v>0</v>
      </c>
      <c r="BF297">
        <v>0</v>
      </c>
      <c r="BG297">
        <v>0</v>
      </c>
      <c r="BH297">
        <v>0</v>
      </c>
      <c r="BI297">
        <v>0</v>
      </c>
      <c r="BJ297">
        <v>0</v>
      </c>
      <c r="BK297">
        <v>0</v>
      </c>
      <c r="BL297">
        <v>0</v>
      </c>
      <c r="BM297">
        <v>0</v>
      </c>
      <c r="BN297">
        <v>0</v>
      </c>
      <c r="BO297">
        <v>0</v>
      </c>
      <c r="BP297">
        <v>0</v>
      </c>
      <c r="BQ297">
        <v>4</v>
      </c>
      <c r="BR297">
        <v>0</v>
      </c>
      <c r="BS297">
        <v>0</v>
      </c>
      <c r="BT297">
        <v>0</v>
      </c>
      <c r="BU297">
        <v>0</v>
      </c>
      <c r="BV297">
        <v>0</v>
      </c>
      <c r="BW297">
        <v>0</v>
      </c>
      <c r="BX297">
        <v>0</v>
      </c>
      <c r="BY297">
        <v>0</v>
      </c>
      <c r="BZ297">
        <v>0</v>
      </c>
      <c r="CA297">
        <v>0</v>
      </c>
      <c r="CB297">
        <v>0</v>
      </c>
      <c r="CC297">
        <v>0</v>
      </c>
      <c r="CD297">
        <v>0</v>
      </c>
      <c r="CE297">
        <v>0</v>
      </c>
      <c r="CF297">
        <v>0</v>
      </c>
      <c r="CG297">
        <v>0</v>
      </c>
      <c r="CH297">
        <v>4</v>
      </c>
      <c r="CI297">
        <v>0</v>
      </c>
      <c r="CJ297">
        <v>0</v>
      </c>
      <c r="CK297">
        <v>0</v>
      </c>
      <c r="CL297">
        <v>0</v>
      </c>
      <c r="CM297">
        <v>0</v>
      </c>
    </row>
    <row r="298" spans="1:91" x14ac:dyDescent="0.15">
      <c r="A298" t="s">
        <v>2139</v>
      </c>
      <c r="B298">
        <v>1280</v>
      </c>
      <c r="C298">
        <v>44.5</v>
      </c>
      <c r="D298">
        <v>1130</v>
      </c>
      <c r="E298" s="409">
        <v>3.3</v>
      </c>
      <c r="F298" s="409">
        <v>0.1</v>
      </c>
      <c r="G298" s="409">
        <v>6.7</v>
      </c>
      <c r="H298" s="409">
        <v>0.6</v>
      </c>
      <c r="I298" s="409">
        <v>1.4756206515721015E-2</v>
      </c>
      <c r="J298" s="409">
        <v>1.3</v>
      </c>
      <c r="K298">
        <v>0</v>
      </c>
      <c r="L298">
        <v>5</v>
      </c>
      <c r="M298">
        <v>0</v>
      </c>
      <c r="N298">
        <v>3</v>
      </c>
      <c r="O298">
        <v>17</v>
      </c>
      <c r="P298">
        <v>0</v>
      </c>
      <c r="Q298">
        <v>3</v>
      </c>
      <c r="R298">
        <v>4</v>
      </c>
      <c r="S298">
        <v>9</v>
      </c>
      <c r="T298">
        <v>31</v>
      </c>
      <c r="U298">
        <v>0</v>
      </c>
      <c r="V298">
        <v>20</v>
      </c>
      <c r="W298">
        <v>0</v>
      </c>
      <c r="X298">
        <v>0</v>
      </c>
      <c r="Y298">
        <v>0</v>
      </c>
      <c r="Z298">
        <v>0</v>
      </c>
      <c r="AA298" t="s">
        <v>2333</v>
      </c>
      <c r="AB298">
        <v>0</v>
      </c>
      <c r="AC298">
        <v>0</v>
      </c>
      <c r="AD298">
        <v>0</v>
      </c>
      <c r="AE298">
        <v>0</v>
      </c>
      <c r="AF298">
        <v>3</v>
      </c>
      <c r="AG298">
        <v>0</v>
      </c>
      <c r="AH298">
        <v>0</v>
      </c>
      <c r="AI298">
        <v>0</v>
      </c>
      <c r="AJ298">
        <v>0</v>
      </c>
      <c r="AK298">
        <v>1</v>
      </c>
      <c r="AL298">
        <v>0</v>
      </c>
      <c r="AM298">
        <v>7</v>
      </c>
      <c r="AN298">
        <v>0</v>
      </c>
      <c r="AO298">
        <v>0</v>
      </c>
      <c r="AP298">
        <v>0</v>
      </c>
      <c r="AQ298">
        <v>0</v>
      </c>
      <c r="AR298">
        <v>0</v>
      </c>
      <c r="AS298">
        <v>0</v>
      </c>
      <c r="AT298">
        <v>0</v>
      </c>
      <c r="AU298">
        <v>0</v>
      </c>
      <c r="AV298">
        <v>1</v>
      </c>
      <c r="AW298">
        <v>0</v>
      </c>
      <c r="AX298">
        <v>0</v>
      </c>
      <c r="AY298">
        <v>0</v>
      </c>
      <c r="AZ298">
        <v>2</v>
      </c>
      <c r="BA298">
        <v>0</v>
      </c>
      <c r="BB298">
        <v>10</v>
      </c>
      <c r="BC298">
        <v>0</v>
      </c>
      <c r="BD298">
        <v>0</v>
      </c>
      <c r="BE298">
        <v>0</v>
      </c>
      <c r="BF298">
        <v>0</v>
      </c>
      <c r="BG298">
        <v>0</v>
      </c>
      <c r="BH298">
        <v>0</v>
      </c>
      <c r="BI298">
        <v>0</v>
      </c>
      <c r="BJ298">
        <v>0</v>
      </c>
      <c r="BK298">
        <v>0</v>
      </c>
      <c r="BL298">
        <v>1</v>
      </c>
      <c r="BM298">
        <v>0</v>
      </c>
      <c r="BN298">
        <v>0</v>
      </c>
      <c r="BO298">
        <v>0</v>
      </c>
      <c r="BP298">
        <v>1</v>
      </c>
      <c r="BQ298">
        <v>0</v>
      </c>
      <c r="BR298">
        <v>0</v>
      </c>
      <c r="BS298">
        <v>3</v>
      </c>
      <c r="BT298">
        <v>0</v>
      </c>
      <c r="BU298">
        <v>0</v>
      </c>
      <c r="BV298">
        <v>0</v>
      </c>
      <c r="BW298">
        <v>0</v>
      </c>
      <c r="BX298">
        <v>0</v>
      </c>
      <c r="BY298">
        <v>0</v>
      </c>
      <c r="BZ298">
        <v>0</v>
      </c>
      <c r="CA298">
        <v>0</v>
      </c>
      <c r="CB298">
        <v>0</v>
      </c>
      <c r="CC298">
        <v>0</v>
      </c>
      <c r="CD298">
        <v>0</v>
      </c>
      <c r="CE298">
        <v>0</v>
      </c>
      <c r="CF298">
        <v>0</v>
      </c>
      <c r="CG298">
        <v>0</v>
      </c>
      <c r="CH298">
        <v>0</v>
      </c>
      <c r="CI298">
        <v>0</v>
      </c>
      <c r="CJ298">
        <v>0</v>
      </c>
      <c r="CK298">
        <v>0</v>
      </c>
      <c r="CL298">
        <v>0</v>
      </c>
      <c r="CM298">
        <v>0</v>
      </c>
    </row>
    <row r="299" spans="1:91" x14ac:dyDescent="0.15">
      <c r="A299" t="s">
        <v>1997</v>
      </c>
      <c r="B299">
        <v>246.5</v>
      </c>
      <c r="C299">
        <v>14.5</v>
      </c>
      <c r="D299">
        <v>216.5</v>
      </c>
      <c r="E299" s="409">
        <v>2.7</v>
      </c>
      <c r="F299" s="409">
        <v>0.2</v>
      </c>
      <c r="G299" s="409">
        <v>3.5</v>
      </c>
      <c r="H299" s="409">
        <v>0.5</v>
      </c>
      <c r="I299" s="409">
        <v>2.7276368845880888E-2</v>
      </c>
      <c r="J299" s="409">
        <v>0.6</v>
      </c>
      <c r="K299">
        <v>0</v>
      </c>
      <c r="L299">
        <v>1</v>
      </c>
      <c r="M299">
        <v>0</v>
      </c>
      <c r="N299">
        <v>27</v>
      </c>
      <c r="O299">
        <v>11</v>
      </c>
      <c r="P299">
        <v>0</v>
      </c>
      <c r="Q299">
        <v>3</v>
      </c>
      <c r="R299">
        <v>0</v>
      </c>
      <c r="S299">
        <v>0</v>
      </c>
      <c r="T299">
        <v>6</v>
      </c>
      <c r="U299">
        <v>1</v>
      </c>
      <c r="V299">
        <v>6</v>
      </c>
      <c r="W299">
        <v>0</v>
      </c>
      <c r="X299">
        <v>0</v>
      </c>
      <c r="Y299">
        <v>0</v>
      </c>
      <c r="Z299">
        <v>1</v>
      </c>
      <c r="AA299" t="s">
        <v>2333</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1</v>
      </c>
      <c r="BL299">
        <v>1</v>
      </c>
      <c r="BM299">
        <v>0</v>
      </c>
      <c r="BN299">
        <v>0</v>
      </c>
      <c r="BO299">
        <v>0</v>
      </c>
      <c r="BP299">
        <v>0</v>
      </c>
      <c r="BQ299">
        <v>2</v>
      </c>
      <c r="BR299">
        <v>0</v>
      </c>
      <c r="BS299">
        <v>1</v>
      </c>
      <c r="BT299">
        <v>0</v>
      </c>
      <c r="BU299">
        <v>0</v>
      </c>
      <c r="BV299">
        <v>0</v>
      </c>
      <c r="BW299">
        <v>0</v>
      </c>
      <c r="BX299">
        <v>0</v>
      </c>
      <c r="BY299">
        <v>0</v>
      </c>
      <c r="BZ299">
        <v>0</v>
      </c>
      <c r="CA299">
        <v>0</v>
      </c>
      <c r="CB299">
        <v>0</v>
      </c>
      <c r="CC299">
        <v>0</v>
      </c>
      <c r="CD299">
        <v>0</v>
      </c>
      <c r="CE299">
        <v>0</v>
      </c>
      <c r="CF299">
        <v>0</v>
      </c>
      <c r="CG299">
        <v>0</v>
      </c>
      <c r="CH299">
        <v>0</v>
      </c>
      <c r="CI299">
        <v>0</v>
      </c>
      <c r="CJ299">
        <v>0</v>
      </c>
      <c r="CK299">
        <v>0</v>
      </c>
      <c r="CL299">
        <v>0</v>
      </c>
      <c r="CM299">
        <v>0</v>
      </c>
    </row>
    <row r="300" spans="1:91" x14ac:dyDescent="0.15">
      <c r="A300" t="s">
        <v>2035</v>
      </c>
      <c r="B300">
        <v>12.1</v>
      </c>
      <c r="C300">
        <v>0.2</v>
      </c>
      <c r="D300">
        <v>71</v>
      </c>
      <c r="E300" s="409">
        <v>0.3</v>
      </c>
      <c r="F300" s="409">
        <v>5.0245627391304346E-3</v>
      </c>
      <c r="G300" s="409">
        <v>1.8</v>
      </c>
      <c r="H300" s="409">
        <v>0.1</v>
      </c>
      <c r="I300" s="409">
        <v>9.1994923619458525E-4</v>
      </c>
      <c r="J300" s="409">
        <v>0.3</v>
      </c>
      <c r="K300">
        <v>0</v>
      </c>
      <c r="L300">
        <v>2</v>
      </c>
      <c r="M300">
        <v>0</v>
      </c>
      <c r="N300">
        <v>5</v>
      </c>
      <c r="O300">
        <v>31</v>
      </c>
      <c r="P300">
        <v>0</v>
      </c>
      <c r="Q300">
        <v>1</v>
      </c>
      <c r="R300">
        <v>0</v>
      </c>
      <c r="S300">
        <v>0</v>
      </c>
      <c r="T300">
        <v>6</v>
      </c>
      <c r="U300">
        <v>0</v>
      </c>
      <c r="V300">
        <v>1</v>
      </c>
      <c r="W300">
        <v>0</v>
      </c>
      <c r="X300">
        <v>0</v>
      </c>
      <c r="Y300">
        <v>0</v>
      </c>
      <c r="Z300">
        <v>0</v>
      </c>
      <c r="AA300" t="s">
        <v>2333</v>
      </c>
      <c r="AB300">
        <v>0</v>
      </c>
      <c r="AC300">
        <v>0</v>
      </c>
      <c r="AD300">
        <v>0</v>
      </c>
      <c r="AE300">
        <v>1</v>
      </c>
      <c r="AF300">
        <v>0</v>
      </c>
      <c r="AG300">
        <v>0</v>
      </c>
      <c r="AH300">
        <v>0</v>
      </c>
      <c r="AI300">
        <v>0</v>
      </c>
      <c r="AJ300">
        <v>0</v>
      </c>
      <c r="AK300">
        <v>0</v>
      </c>
      <c r="AL300">
        <v>0</v>
      </c>
      <c r="AM300">
        <v>0</v>
      </c>
      <c r="AN300">
        <v>0</v>
      </c>
      <c r="AO300">
        <v>0</v>
      </c>
      <c r="AP300">
        <v>0</v>
      </c>
      <c r="AQ300">
        <v>0</v>
      </c>
      <c r="AR300">
        <v>0</v>
      </c>
      <c r="AS300">
        <v>0</v>
      </c>
      <c r="AT300">
        <v>0</v>
      </c>
      <c r="AU300">
        <v>1</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v>0</v>
      </c>
      <c r="BY300">
        <v>0</v>
      </c>
      <c r="BZ300">
        <v>0</v>
      </c>
      <c r="CA300">
        <v>0</v>
      </c>
      <c r="CB300">
        <v>0</v>
      </c>
      <c r="CC300">
        <v>0</v>
      </c>
      <c r="CD300">
        <v>0</v>
      </c>
      <c r="CE300">
        <v>0</v>
      </c>
      <c r="CF300">
        <v>0</v>
      </c>
      <c r="CG300">
        <v>0</v>
      </c>
      <c r="CH300">
        <v>0</v>
      </c>
      <c r="CI300">
        <v>0</v>
      </c>
      <c r="CJ300">
        <v>0</v>
      </c>
      <c r="CK300">
        <v>0</v>
      </c>
      <c r="CL300">
        <v>0</v>
      </c>
      <c r="CM300">
        <v>0</v>
      </c>
    </row>
    <row r="301" spans="1:91" x14ac:dyDescent="0.15">
      <c r="A301" t="s">
        <v>2036</v>
      </c>
      <c r="B301">
        <v>200</v>
      </c>
      <c r="C301">
        <v>6</v>
      </c>
      <c r="D301">
        <v>366</v>
      </c>
      <c r="E301" s="409">
        <v>0.9</v>
      </c>
      <c r="F301" s="409">
        <v>2.0335359673295441E-2</v>
      </c>
      <c r="G301" s="409">
        <v>2.4</v>
      </c>
      <c r="H301" s="409">
        <v>0.2</v>
      </c>
      <c r="I301" s="409">
        <v>3.7124402372585457E-3</v>
      </c>
      <c r="J301" s="409">
        <v>0.4</v>
      </c>
      <c r="K301">
        <v>0</v>
      </c>
      <c r="L301">
        <v>23</v>
      </c>
      <c r="M301">
        <v>4</v>
      </c>
      <c r="N301">
        <v>14</v>
      </c>
      <c r="O301">
        <v>20</v>
      </c>
      <c r="P301">
        <v>0</v>
      </c>
      <c r="Q301">
        <v>10</v>
      </c>
      <c r="R301">
        <v>0</v>
      </c>
      <c r="S301">
        <v>5</v>
      </c>
      <c r="T301">
        <v>80</v>
      </c>
      <c r="U301">
        <v>12</v>
      </c>
      <c r="V301">
        <v>10</v>
      </c>
      <c r="W301">
        <v>15</v>
      </c>
      <c r="X301">
        <v>0</v>
      </c>
      <c r="Y301">
        <v>0</v>
      </c>
      <c r="Z301">
        <v>0</v>
      </c>
      <c r="AA301" t="s">
        <v>2333</v>
      </c>
      <c r="AB301">
        <v>0</v>
      </c>
      <c r="AC301">
        <v>7</v>
      </c>
      <c r="AD301">
        <v>0</v>
      </c>
      <c r="AE301">
        <v>4</v>
      </c>
      <c r="AF301">
        <v>6</v>
      </c>
      <c r="AG301">
        <v>0</v>
      </c>
      <c r="AH301">
        <v>2</v>
      </c>
      <c r="AI301">
        <v>0</v>
      </c>
      <c r="AJ301">
        <v>1</v>
      </c>
      <c r="AK301">
        <v>2</v>
      </c>
      <c r="AL301">
        <v>0</v>
      </c>
      <c r="AM301">
        <v>6</v>
      </c>
      <c r="AN301">
        <v>0</v>
      </c>
      <c r="AO301">
        <v>0</v>
      </c>
      <c r="AP301">
        <v>0</v>
      </c>
      <c r="AQ301">
        <v>0</v>
      </c>
      <c r="AR301">
        <v>0</v>
      </c>
      <c r="AS301">
        <v>0</v>
      </c>
      <c r="AT301">
        <v>1</v>
      </c>
      <c r="AU301">
        <v>0</v>
      </c>
      <c r="AV301">
        <v>0</v>
      </c>
      <c r="AW301">
        <v>0</v>
      </c>
      <c r="AX301">
        <v>0</v>
      </c>
      <c r="AY301">
        <v>0</v>
      </c>
      <c r="AZ301">
        <v>0</v>
      </c>
      <c r="BA301">
        <v>0</v>
      </c>
      <c r="BB301">
        <v>8</v>
      </c>
      <c r="BC301">
        <v>0</v>
      </c>
      <c r="BD301">
        <v>0</v>
      </c>
      <c r="BE301">
        <v>0</v>
      </c>
      <c r="BF301">
        <v>0</v>
      </c>
      <c r="BG301">
        <v>0</v>
      </c>
      <c r="BH301">
        <v>0</v>
      </c>
      <c r="BI301">
        <v>0</v>
      </c>
      <c r="BJ301">
        <v>0</v>
      </c>
      <c r="BK301">
        <v>2</v>
      </c>
      <c r="BL301">
        <v>1</v>
      </c>
      <c r="BM301">
        <v>0</v>
      </c>
      <c r="BN301">
        <v>0</v>
      </c>
      <c r="BO301">
        <v>0</v>
      </c>
      <c r="BP301">
        <v>2</v>
      </c>
      <c r="BQ301">
        <v>0</v>
      </c>
      <c r="BR301">
        <v>0</v>
      </c>
      <c r="BS301">
        <v>1</v>
      </c>
      <c r="BT301">
        <v>4</v>
      </c>
      <c r="BU301">
        <v>0</v>
      </c>
      <c r="BV301">
        <v>0</v>
      </c>
      <c r="BW301">
        <v>0</v>
      </c>
      <c r="BX301">
        <v>0</v>
      </c>
      <c r="BY301">
        <v>0</v>
      </c>
      <c r="BZ301">
        <v>0</v>
      </c>
      <c r="CA301">
        <v>0</v>
      </c>
      <c r="CB301">
        <v>0</v>
      </c>
      <c r="CC301">
        <v>0</v>
      </c>
      <c r="CD301">
        <v>0</v>
      </c>
      <c r="CE301">
        <v>0</v>
      </c>
      <c r="CF301">
        <v>1</v>
      </c>
      <c r="CG301">
        <v>2</v>
      </c>
      <c r="CH301">
        <v>6</v>
      </c>
      <c r="CI301">
        <v>0</v>
      </c>
      <c r="CJ301">
        <v>3</v>
      </c>
      <c r="CK301">
        <v>0</v>
      </c>
      <c r="CL301">
        <v>0</v>
      </c>
      <c r="CM301">
        <v>0</v>
      </c>
    </row>
    <row r="302" spans="1:91" x14ac:dyDescent="0.15">
      <c r="A302" t="s">
        <v>2083</v>
      </c>
      <c r="B302">
        <v>4444.5</v>
      </c>
      <c r="C302">
        <v>79.599999999999994</v>
      </c>
      <c r="D302">
        <v>1681.4</v>
      </c>
      <c r="E302" s="409">
        <v>65.599999999999994</v>
      </c>
      <c r="F302" s="409">
        <v>1.2</v>
      </c>
      <c r="G302" s="409">
        <v>26.5</v>
      </c>
      <c r="H302" s="409">
        <v>1.3</v>
      </c>
      <c r="I302" s="409">
        <v>2.3259161979900564E-2</v>
      </c>
      <c r="J302" s="409">
        <v>0.5</v>
      </c>
      <c r="K302">
        <v>0</v>
      </c>
      <c r="L302">
        <v>7</v>
      </c>
      <c r="M302">
        <v>0</v>
      </c>
      <c r="N302">
        <v>2</v>
      </c>
      <c r="O302">
        <v>3</v>
      </c>
      <c r="P302">
        <v>0</v>
      </c>
      <c r="Q302">
        <v>0</v>
      </c>
      <c r="R302">
        <v>1</v>
      </c>
      <c r="S302">
        <v>35</v>
      </c>
      <c r="T302">
        <v>12</v>
      </c>
      <c r="U302">
        <v>8</v>
      </c>
      <c r="V302">
        <v>6</v>
      </c>
      <c r="W302">
        <v>0</v>
      </c>
      <c r="X302">
        <v>0</v>
      </c>
      <c r="Y302">
        <v>0</v>
      </c>
      <c r="Z302">
        <v>0</v>
      </c>
      <c r="AA302" t="s">
        <v>2333</v>
      </c>
      <c r="AB302">
        <v>0</v>
      </c>
      <c r="AC302">
        <v>1</v>
      </c>
      <c r="AD302">
        <v>0</v>
      </c>
      <c r="AE302">
        <v>0</v>
      </c>
      <c r="AF302">
        <v>0</v>
      </c>
      <c r="AG302">
        <v>0</v>
      </c>
      <c r="AH302">
        <v>0</v>
      </c>
      <c r="AI302">
        <v>0</v>
      </c>
      <c r="AJ302">
        <v>3</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2</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0</v>
      </c>
      <c r="CM302">
        <v>0</v>
      </c>
    </row>
    <row r="303" spans="1:91" x14ac:dyDescent="0.15">
      <c r="A303" t="s">
        <v>1909</v>
      </c>
      <c r="B303">
        <v>7.3</v>
      </c>
      <c r="D303">
        <v>72.099999999999994</v>
      </c>
      <c r="E303" s="409">
        <v>0.2</v>
      </c>
      <c r="F303" s="409">
        <v>0</v>
      </c>
      <c r="G303" s="409">
        <v>2.2999999999999998</v>
      </c>
      <c r="H303" s="409">
        <v>1.2500000000000002E-2</v>
      </c>
      <c r="I303" s="409">
        <v>0</v>
      </c>
      <c r="J303" s="409">
        <v>0.1</v>
      </c>
      <c r="K303">
        <v>0</v>
      </c>
      <c r="L303">
        <v>55</v>
      </c>
      <c r="M303">
        <v>0</v>
      </c>
      <c r="N303">
        <v>0</v>
      </c>
      <c r="O303">
        <v>1</v>
      </c>
      <c r="P303">
        <v>0</v>
      </c>
      <c r="Q303">
        <v>0</v>
      </c>
      <c r="R303">
        <v>0</v>
      </c>
      <c r="S303">
        <v>0</v>
      </c>
      <c r="T303">
        <v>0</v>
      </c>
      <c r="U303">
        <v>0</v>
      </c>
      <c r="V303">
        <v>0</v>
      </c>
      <c r="W303">
        <v>0</v>
      </c>
      <c r="X303">
        <v>0</v>
      </c>
      <c r="Y303">
        <v>0</v>
      </c>
      <c r="Z303">
        <v>0</v>
      </c>
      <c r="AA303" t="s">
        <v>2333</v>
      </c>
      <c r="AB303">
        <v>0</v>
      </c>
      <c r="AC303">
        <v>15</v>
      </c>
      <c r="AD303">
        <v>0</v>
      </c>
      <c r="AE303">
        <v>0</v>
      </c>
      <c r="AF303">
        <v>1</v>
      </c>
      <c r="AG303">
        <v>0</v>
      </c>
      <c r="AH303">
        <v>0</v>
      </c>
      <c r="AI303">
        <v>0</v>
      </c>
      <c r="AJ303">
        <v>0</v>
      </c>
      <c r="AK303">
        <v>0</v>
      </c>
      <c r="AL303">
        <v>0</v>
      </c>
      <c r="AM303">
        <v>0</v>
      </c>
      <c r="AN303">
        <v>0</v>
      </c>
      <c r="AO303">
        <v>0</v>
      </c>
      <c r="AP303">
        <v>0</v>
      </c>
      <c r="AQ303">
        <v>0</v>
      </c>
      <c r="AR303">
        <v>0</v>
      </c>
      <c r="AS303">
        <v>16</v>
      </c>
      <c r="AT303">
        <v>0</v>
      </c>
      <c r="AU303">
        <v>0</v>
      </c>
      <c r="AV303">
        <v>0</v>
      </c>
      <c r="AW303">
        <v>0</v>
      </c>
      <c r="AX303">
        <v>0</v>
      </c>
      <c r="AY303">
        <v>0</v>
      </c>
      <c r="AZ303">
        <v>0</v>
      </c>
      <c r="BA303">
        <v>0</v>
      </c>
      <c r="BB303">
        <v>0</v>
      </c>
      <c r="BC303">
        <v>0</v>
      </c>
      <c r="BD303">
        <v>0</v>
      </c>
      <c r="BE303">
        <v>0</v>
      </c>
      <c r="BF303">
        <v>0</v>
      </c>
      <c r="BG303">
        <v>0</v>
      </c>
      <c r="BH303">
        <v>0</v>
      </c>
      <c r="BI303">
        <v>12</v>
      </c>
      <c r="BJ303">
        <v>0</v>
      </c>
      <c r="BK303">
        <v>0</v>
      </c>
      <c r="BL303">
        <v>0</v>
      </c>
      <c r="BM303">
        <v>0</v>
      </c>
      <c r="BN303">
        <v>0</v>
      </c>
      <c r="BO303">
        <v>0</v>
      </c>
      <c r="BP303">
        <v>0</v>
      </c>
      <c r="BQ303">
        <v>0</v>
      </c>
      <c r="BR303">
        <v>0</v>
      </c>
      <c r="BS303">
        <v>0</v>
      </c>
      <c r="BT303">
        <v>0</v>
      </c>
      <c r="BU303">
        <v>0</v>
      </c>
      <c r="BV303">
        <v>0</v>
      </c>
      <c r="BW303">
        <v>0</v>
      </c>
      <c r="BX303">
        <v>0</v>
      </c>
      <c r="BY303">
        <v>12</v>
      </c>
      <c r="BZ303">
        <v>0</v>
      </c>
      <c r="CA303">
        <v>0</v>
      </c>
      <c r="CB303">
        <v>0</v>
      </c>
      <c r="CC303">
        <v>0</v>
      </c>
      <c r="CD303">
        <v>0</v>
      </c>
      <c r="CE303">
        <v>0</v>
      </c>
      <c r="CF303">
        <v>0</v>
      </c>
      <c r="CG303">
        <v>0</v>
      </c>
      <c r="CH303">
        <v>0</v>
      </c>
      <c r="CI303">
        <v>0</v>
      </c>
      <c r="CJ303">
        <v>0</v>
      </c>
      <c r="CK303">
        <v>0</v>
      </c>
      <c r="CL303">
        <v>0</v>
      </c>
      <c r="CM303">
        <v>0</v>
      </c>
    </row>
    <row r="304" spans="1:91" x14ac:dyDescent="0.15">
      <c r="A304" t="s">
        <v>1824</v>
      </c>
      <c r="B304">
        <v>8.1</v>
      </c>
      <c r="D304">
        <v>95</v>
      </c>
      <c r="E304" s="409">
        <v>0.1</v>
      </c>
      <c r="F304" s="409">
        <v>1.9460000000000001E-4</v>
      </c>
      <c r="G304" s="409">
        <v>1.2</v>
      </c>
      <c r="H304" s="409">
        <v>1.9172785863130034E-2</v>
      </c>
      <c r="I304" s="409">
        <v>2.8188483322193413E-5</v>
      </c>
      <c r="J304" s="409">
        <v>0.2</v>
      </c>
      <c r="K304">
        <v>13</v>
      </c>
      <c r="L304">
        <v>13</v>
      </c>
      <c r="M304">
        <v>0</v>
      </c>
      <c r="N304">
        <v>7</v>
      </c>
      <c r="O304">
        <v>30</v>
      </c>
      <c r="P304">
        <v>0</v>
      </c>
      <c r="Q304">
        <v>9</v>
      </c>
      <c r="R304">
        <v>0</v>
      </c>
      <c r="S304">
        <v>0</v>
      </c>
      <c r="T304">
        <v>1</v>
      </c>
      <c r="U304">
        <v>0</v>
      </c>
      <c r="V304">
        <v>0</v>
      </c>
      <c r="W304">
        <v>0</v>
      </c>
      <c r="X304">
        <v>0</v>
      </c>
      <c r="Y304">
        <v>0</v>
      </c>
      <c r="Z304">
        <v>0</v>
      </c>
      <c r="AA304" t="s">
        <v>2333</v>
      </c>
      <c r="AB304">
        <v>0</v>
      </c>
      <c r="AC304">
        <v>0</v>
      </c>
      <c r="AD304">
        <v>0</v>
      </c>
      <c r="AE304">
        <v>1</v>
      </c>
      <c r="AF304">
        <v>2</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1</v>
      </c>
      <c r="BI304">
        <v>0</v>
      </c>
      <c r="BJ304">
        <v>0</v>
      </c>
      <c r="BK304">
        <v>0</v>
      </c>
      <c r="BL304">
        <v>0</v>
      </c>
      <c r="BM304">
        <v>0</v>
      </c>
      <c r="BN304">
        <v>0</v>
      </c>
      <c r="BO304">
        <v>0</v>
      </c>
      <c r="BP304">
        <v>0</v>
      </c>
      <c r="BQ304">
        <v>0</v>
      </c>
      <c r="BR304">
        <v>0</v>
      </c>
      <c r="BS304">
        <v>0</v>
      </c>
      <c r="BT304">
        <v>0</v>
      </c>
      <c r="BU304">
        <v>0</v>
      </c>
      <c r="BV304">
        <v>0</v>
      </c>
      <c r="BW304">
        <v>0</v>
      </c>
      <c r="BX304">
        <v>0</v>
      </c>
      <c r="BY304">
        <v>1</v>
      </c>
      <c r="BZ304">
        <v>0</v>
      </c>
      <c r="CA304">
        <v>0</v>
      </c>
      <c r="CB304">
        <v>0</v>
      </c>
      <c r="CC304">
        <v>0</v>
      </c>
      <c r="CD304">
        <v>0</v>
      </c>
      <c r="CE304">
        <v>0</v>
      </c>
      <c r="CF304">
        <v>0</v>
      </c>
      <c r="CG304">
        <v>0</v>
      </c>
      <c r="CH304">
        <v>0</v>
      </c>
      <c r="CI304">
        <v>0</v>
      </c>
      <c r="CJ304">
        <v>0</v>
      </c>
      <c r="CK304">
        <v>0</v>
      </c>
      <c r="CL304">
        <v>0</v>
      </c>
      <c r="CM304">
        <v>0</v>
      </c>
    </row>
    <row r="305" spans="1:91" x14ac:dyDescent="0.15">
      <c r="A305" t="s">
        <v>2271</v>
      </c>
      <c r="B305">
        <v>18.600000000000001</v>
      </c>
      <c r="C305">
        <v>7.0999999999999994E-2</v>
      </c>
      <c r="D305">
        <v>220.5</v>
      </c>
      <c r="E305" s="409">
        <v>0.2</v>
      </c>
      <c r="F305" s="409">
        <v>9.4182035294117651E-4</v>
      </c>
      <c r="G305" s="409">
        <v>2.2000000000000002</v>
      </c>
      <c r="H305" s="409">
        <v>1.9142810297873659E-2</v>
      </c>
      <c r="I305" s="409">
        <v>8.5536453364926007E-5</v>
      </c>
      <c r="J305" s="409">
        <v>0.2</v>
      </c>
      <c r="K305">
        <v>0</v>
      </c>
      <c r="L305">
        <v>6</v>
      </c>
      <c r="M305">
        <v>0</v>
      </c>
      <c r="N305">
        <v>16</v>
      </c>
      <c r="O305">
        <v>64</v>
      </c>
      <c r="P305">
        <v>0</v>
      </c>
      <c r="Q305">
        <v>0</v>
      </c>
      <c r="R305">
        <v>0</v>
      </c>
      <c r="S305">
        <v>1</v>
      </c>
      <c r="T305">
        <v>1</v>
      </c>
      <c r="U305">
        <v>0</v>
      </c>
      <c r="V305">
        <v>0</v>
      </c>
      <c r="W305">
        <v>0</v>
      </c>
      <c r="X305">
        <v>0</v>
      </c>
      <c r="Y305">
        <v>0</v>
      </c>
      <c r="Z305">
        <v>0</v>
      </c>
      <c r="AA305" t="s">
        <v>2333</v>
      </c>
      <c r="AB305">
        <v>0</v>
      </c>
      <c r="AC305">
        <v>1</v>
      </c>
      <c r="AD305">
        <v>0</v>
      </c>
      <c r="AE305">
        <v>5</v>
      </c>
      <c r="AF305">
        <v>2</v>
      </c>
      <c r="AG305">
        <v>0</v>
      </c>
      <c r="AH305">
        <v>0</v>
      </c>
      <c r="AI305">
        <v>0</v>
      </c>
      <c r="AJ305">
        <v>0</v>
      </c>
      <c r="AK305">
        <v>0</v>
      </c>
      <c r="AL305">
        <v>0</v>
      </c>
      <c r="AM305">
        <v>0</v>
      </c>
      <c r="AN305">
        <v>0</v>
      </c>
      <c r="AO305">
        <v>0</v>
      </c>
      <c r="AP305">
        <v>0</v>
      </c>
      <c r="AQ305">
        <v>0</v>
      </c>
      <c r="AR305">
        <v>0</v>
      </c>
      <c r="AS305">
        <v>2</v>
      </c>
      <c r="AT305">
        <v>0</v>
      </c>
      <c r="AU305">
        <v>0</v>
      </c>
      <c r="AV305">
        <v>3</v>
      </c>
      <c r="AW305">
        <v>0</v>
      </c>
      <c r="AX305">
        <v>0</v>
      </c>
      <c r="AY305">
        <v>0</v>
      </c>
      <c r="AZ305">
        <v>0</v>
      </c>
      <c r="BA305">
        <v>0</v>
      </c>
      <c r="BB305">
        <v>0</v>
      </c>
      <c r="BC305">
        <v>0</v>
      </c>
      <c r="BD305">
        <v>0</v>
      </c>
      <c r="BE305">
        <v>0</v>
      </c>
      <c r="BF305">
        <v>0</v>
      </c>
      <c r="BG305">
        <v>0</v>
      </c>
      <c r="BH305">
        <v>0</v>
      </c>
      <c r="BI305">
        <v>0</v>
      </c>
      <c r="BJ305">
        <v>0</v>
      </c>
      <c r="BK305">
        <v>1</v>
      </c>
      <c r="BL305">
        <v>5</v>
      </c>
      <c r="BM305">
        <v>0</v>
      </c>
      <c r="BN305">
        <v>0</v>
      </c>
      <c r="BO305">
        <v>0</v>
      </c>
      <c r="BP305">
        <v>0</v>
      </c>
      <c r="BQ305">
        <v>0</v>
      </c>
      <c r="BR305">
        <v>0</v>
      </c>
      <c r="BS305">
        <v>0</v>
      </c>
      <c r="BT305">
        <v>0</v>
      </c>
      <c r="BU305">
        <v>0</v>
      </c>
      <c r="BV305">
        <v>0</v>
      </c>
      <c r="BW305">
        <v>0</v>
      </c>
      <c r="BX305">
        <v>0</v>
      </c>
      <c r="BY305">
        <v>3</v>
      </c>
      <c r="BZ305">
        <v>0</v>
      </c>
      <c r="CA305">
        <v>1</v>
      </c>
      <c r="CB305">
        <v>1</v>
      </c>
      <c r="CC305">
        <v>1</v>
      </c>
      <c r="CD305">
        <v>0</v>
      </c>
      <c r="CE305">
        <v>0</v>
      </c>
      <c r="CF305">
        <v>0</v>
      </c>
      <c r="CG305">
        <v>0</v>
      </c>
      <c r="CH305">
        <v>0</v>
      </c>
      <c r="CI305">
        <v>0</v>
      </c>
      <c r="CJ305">
        <v>0</v>
      </c>
      <c r="CK305">
        <v>0</v>
      </c>
      <c r="CL305">
        <v>0</v>
      </c>
      <c r="CM305">
        <v>0</v>
      </c>
    </row>
    <row r="306" spans="1:91" x14ac:dyDescent="0.15">
      <c r="A306" t="s">
        <v>2525</v>
      </c>
      <c r="B306">
        <v>8</v>
      </c>
      <c r="C306">
        <v>0</v>
      </c>
      <c r="D306">
        <v>81</v>
      </c>
      <c r="E306" s="409"/>
      <c r="F306" s="409"/>
      <c r="G306" s="409"/>
      <c r="H306" s="409"/>
      <c r="I306" s="409"/>
      <c r="J306" s="409"/>
      <c r="K306">
        <v>0</v>
      </c>
      <c r="L306">
        <v>36</v>
      </c>
      <c r="M306">
        <v>0</v>
      </c>
      <c r="N306">
        <v>0</v>
      </c>
      <c r="O306">
        <v>15</v>
      </c>
      <c r="P306">
        <v>0</v>
      </c>
      <c r="Q306">
        <v>0</v>
      </c>
      <c r="R306">
        <v>0</v>
      </c>
      <c r="S306">
        <v>0</v>
      </c>
      <c r="T306">
        <v>0</v>
      </c>
      <c r="U306">
        <v>0</v>
      </c>
      <c r="V306">
        <v>0</v>
      </c>
      <c r="W306">
        <v>0</v>
      </c>
      <c r="X306">
        <v>0</v>
      </c>
      <c r="Y306">
        <v>0</v>
      </c>
      <c r="Z306">
        <v>0</v>
      </c>
      <c r="AA306" t="s">
        <v>2333</v>
      </c>
      <c r="AB306">
        <v>0</v>
      </c>
      <c r="AC306">
        <v>5</v>
      </c>
      <c r="AD306">
        <v>0</v>
      </c>
      <c r="AE306">
        <v>0</v>
      </c>
      <c r="AF306">
        <v>1</v>
      </c>
      <c r="AG306">
        <v>0</v>
      </c>
      <c r="AH306">
        <v>0</v>
      </c>
      <c r="AI306">
        <v>0</v>
      </c>
      <c r="AJ306">
        <v>0</v>
      </c>
      <c r="AK306">
        <v>0</v>
      </c>
      <c r="AL306">
        <v>0</v>
      </c>
      <c r="AM306">
        <v>0</v>
      </c>
      <c r="AN306">
        <v>0</v>
      </c>
      <c r="AO306">
        <v>0</v>
      </c>
      <c r="AP306">
        <v>0</v>
      </c>
      <c r="AQ306">
        <v>0</v>
      </c>
      <c r="AR306">
        <v>0</v>
      </c>
      <c r="AS306">
        <v>4</v>
      </c>
      <c r="AT306">
        <v>0</v>
      </c>
      <c r="AU306">
        <v>0</v>
      </c>
      <c r="AV306">
        <v>3</v>
      </c>
      <c r="AW306">
        <v>0</v>
      </c>
      <c r="AX306">
        <v>0</v>
      </c>
      <c r="AY306">
        <v>0</v>
      </c>
      <c r="AZ306">
        <v>0</v>
      </c>
      <c r="BA306">
        <v>0</v>
      </c>
      <c r="BB306">
        <v>0</v>
      </c>
      <c r="BC306">
        <v>0</v>
      </c>
      <c r="BD306">
        <v>0</v>
      </c>
      <c r="BE306">
        <v>0</v>
      </c>
      <c r="BF306">
        <v>0</v>
      </c>
      <c r="BG306">
        <v>0</v>
      </c>
    </row>
    <row r="307" spans="1:91" x14ac:dyDescent="0.15">
      <c r="A307" t="s">
        <v>1881</v>
      </c>
      <c r="B307">
        <v>50</v>
      </c>
      <c r="C307">
        <v>1.5</v>
      </c>
      <c r="D307">
        <v>60</v>
      </c>
      <c r="E307" s="409">
        <v>0.9</v>
      </c>
      <c r="F307" s="409">
        <v>2.0861590875000006E-2</v>
      </c>
      <c r="G307" s="409">
        <v>1.4</v>
      </c>
      <c r="H307" s="409">
        <v>0.2</v>
      </c>
      <c r="I307" s="409">
        <v>4.0474185189757891E-3</v>
      </c>
      <c r="J307" s="409">
        <v>0.3</v>
      </c>
      <c r="K307">
        <v>0</v>
      </c>
      <c r="L307">
        <v>1</v>
      </c>
      <c r="M307">
        <v>0</v>
      </c>
      <c r="N307">
        <v>0</v>
      </c>
      <c r="O307">
        <v>18</v>
      </c>
      <c r="P307">
        <v>0</v>
      </c>
      <c r="Q307">
        <v>0</v>
      </c>
      <c r="R307">
        <v>3</v>
      </c>
      <c r="S307">
        <v>4</v>
      </c>
      <c r="T307">
        <v>21</v>
      </c>
      <c r="U307">
        <v>0</v>
      </c>
      <c r="V307">
        <v>2</v>
      </c>
      <c r="W307">
        <v>0</v>
      </c>
      <c r="X307">
        <v>0</v>
      </c>
      <c r="Y307">
        <v>0</v>
      </c>
      <c r="Z307">
        <v>0</v>
      </c>
      <c r="AA307" t="s">
        <v>2333</v>
      </c>
      <c r="AB307">
        <v>0</v>
      </c>
      <c r="AC307">
        <v>0</v>
      </c>
      <c r="AD307">
        <v>0</v>
      </c>
      <c r="AE307">
        <v>0</v>
      </c>
      <c r="AF307">
        <v>0</v>
      </c>
      <c r="AG307">
        <v>0</v>
      </c>
      <c r="AH307">
        <v>0</v>
      </c>
      <c r="AI307">
        <v>0</v>
      </c>
      <c r="AJ307">
        <v>1</v>
      </c>
      <c r="AK307">
        <v>0</v>
      </c>
      <c r="AL307">
        <v>0</v>
      </c>
      <c r="AM307">
        <v>1</v>
      </c>
      <c r="AN307">
        <v>0</v>
      </c>
      <c r="AO307">
        <v>0</v>
      </c>
      <c r="AP307">
        <v>0</v>
      </c>
      <c r="AQ307">
        <v>0</v>
      </c>
      <c r="AR307">
        <v>0</v>
      </c>
      <c r="AS307">
        <v>0</v>
      </c>
      <c r="AT307">
        <v>0</v>
      </c>
      <c r="AU307">
        <v>0</v>
      </c>
      <c r="AV307">
        <v>0</v>
      </c>
      <c r="AW307">
        <v>0</v>
      </c>
      <c r="AX307">
        <v>0</v>
      </c>
      <c r="AY307">
        <v>0</v>
      </c>
      <c r="AZ307">
        <v>0</v>
      </c>
      <c r="BA307">
        <v>0</v>
      </c>
      <c r="BB307">
        <v>1</v>
      </c>
      <c r="BC307">
        <v>0</v>
      </c>
      <c r="BD307">
        <v>0</v>
      </c>
      <c r="BE307">
        <v>0</v>
      </c>
      <c r="BF307">
        <v>0</v>
      </c>
      <c r="BG307">
        <v>0</v>
      </c>
      <c r="BH307">
        <v>0</v>
      </c>
      <c r="BI307">
        <v>0</v>
      </c>
      <c r="BJ307">
        <v>0</v>
      </c>
      <c r="BK307">
        <v>0</v>
      </c>
      <c r="BL307">
        <v>2</v>
      </c>
      <c r="BM307">
        <v>0</v>
      </c>
      <c r="BN307">
        <v>0</v>
      </c>
      <c r="BO307">
        <v>2</v>
      </c>
      <c r="BP307">
        <v>2</v>
      </c>
      <c r="BQ307">
        <v>0</v>
      </c>
      <c r="BR307">
        <v>0</v>
      </c>
      <c r="BS307">
        <v>0</v>
      </c>
      <c r="BT307">
        <v>0</v>
      </c>
      <c r="BU307">
        <v>0</v>
      </c>
      <c r="BV307">
        <v>0</v>
      </c>
      <c r="BW307">
        <v>0</v>
      </c>
      <c r="BX307">
        <v>0</v>
      </c>
      <c r="BY307">
        <v>0</v>
      </c>
      <c r="BZ307">
        <v>0</v>
      </c>
      <c r="CA307">
        <v>0</v>
      </c>
      <c r="CB307">
        <v>0</v>
      </c>
      <c r="CC307">
        <v>0</v>
      </c>
      <c r="CD307">
        <v>0</v>
      </c>
      <c r="CE307">
        <v>0</v>
      </c>
      <c r="CF307">
        <v>0</v>
      </c>
      <c r="CG307">
        <v>0</v>
      </c>
      <c r="CH307">
        <v>2</v>
      </c>
      <c r="CI307">
        <v>0</v>
      </c>
      <c r="CJ307">
        <v>0</v>
      </c>
      <c r="CK307">
        <v>0</v>
      </c>
      <c r="CL307">
        <v>0</v>
      </c>
      <c r="CM307">
        <v>0</v>
      </c>
    </row>
    <row r="308" spans="1:91" x14ac:dyDescent="0.15">
      <c r="A308" t="s">
        <v>2019</v>
      </c>
      <c r="B308">
        <v>135</v>
      </c>
      <c r="C308">
        <v>3</v>
      </c>
      <c r="D308">
        <v>417</v>
      </c>
      <c r="E308" s="409">
        <v>0.3</v>
      </c>
      <c r="F308" s="409">
        <v>7.0915500225563902E-3</v>
      </c>
      <c r="G308" s="409">
        <v>1.6</v>
      </c>
      <c r="H308" s="409">
        <v>0.1</v>
      </c>
      <c r="I308" s="409">
        <v>2.3559731449239881E-3</v>
      </c>
      <c r="J308" s="409">
        <v>0.5</v>
      </c>
      <c r="K308">
        <v>0</v>
      </c>
      <c r="L308">
        <v>9</v>
      </c>
      <c r="M308">
        <v>0</v>
      </c>
      <c r="N308">
        <v>31</v>
      </c>
      <c r="O308">
        <v>57</v>
      </c>
      <c r="P308">
        <v>0</v>
      </c>
      <c r="Q308">
        <v>3</v>
      </c>
      <c r="R308">
        <v>0</v>
      </c>
      <c r="S308">
        <v>8</v>
      </c>
      <c r="T308">
        <v>28</v>
      </c>
      <c r="U308">
        <v>9</v>
      </c>
      <c r="V308">
        <v>2</v>
      </c>
      <c r="W308">
        <v>1</v>
      </c>
      <c r="X308">
        <v>0</v>
      </c>
      <c r="Y308">
        <v>0</v>
      </c>
      <c r="Z308">
        <v>0</v>
      </c>
      <c r="AA308" t="s">
        <v>2333</v>
      </c>
      <c r="AB308">
        <v>0</v>
      </c>
      <c r="AC308">
        <v>4</v>
      </c>
      <c r="AD308">
        <v>0</v>
      </c>
      <c r="AE308">
        <v>7</v>
      </c>
      <c r="AF308">
        <v>6</v>
      </c>
      <c r="AG308">
        <v>0</v>
      </c>
      <c r="AH308">
        <v>0</v>
      </c>
      <c r="AI308">
        <v>0</v>
      </c>
      <c r="AJ308">
        <v>1</v>
      </c>
      <c r="AK308">
        <v>7</v>
      </c>
      <c r="AL308">
        <v>0</v>
      </c>
      <c r="AM308">
        <v>0</v>
      </c>
      <c r="AN308">
        <v>0</v>
      </c>
      <c r="AO308">
        <v>0</v>
      </c>
      <c r="AP308">
        <v>0</v>
      </c>
      <c r="AQ308">
        <v>0</v>
      </c>
      <c r="AR308">
        <v>0</v>
      </c>
      <c r="AS308">
        <v>0</v>
      </c>
      <c r="AT308">
        <v>0</v>
      </c>
      <c r="AU308">
        <v>0</v>
      </c>
      <c r="AV308">
        <v>3</v>
      </c>
      <c r="AW308">
        <v>0</v>
      </c>
      <c r="AX308">
        <v>6</v>
      </c>
      <c r="AY308">
        <v>0</v>
      </c>
      <c r="AZ308">
        <v>0</v>
      </c>
      <c r="BA308">
        <v>0</v>
      </c>
      <c r="BB308">
        <v>5</v>
      </c>
      <c r="BC308">
        <v>0</v>
      </c>
      <c r="BD308">
        <v>0</v>
      </c>
      <c r="BE308">
        <v>0</v>
      </c>
      <c r="BF308">
        <v>0</v>
      </c>
      <c r="BG308">
        <v>0</v>
      </c>
      <c r="BH308">
        <v>0</v>
      </c>
      <c r="BI308">
        <v>0</v>
      </c>
      <c r="BJ308">
        <v>0</v>
      </c>
      <c r="BK308">
        <v>2</v>
      </c>
      <c r="BL308">
        <v>5</v>
      </c>
      <c r="BM308">
        <v>0</v>
      </c>
      <c r="BN308">
        <v>0</v>
      </c>
      <c r="BO308">
        <v>0</v>
      </c>
      <c r="BP308">
        <v>0</v>
      </c>
      <c r="BQ308">
        <v>3</v>
      </c>
      <c r="BR308">
        <v>0</v>
      </c>
      <c r="BS308">
        <v>0</v>
      </c>
      <c r="BT308">
        <v>0</v>
      </c>
      <c r="BU308">
        <v>0</v>
      </c>
      <c r="BV308">
        <v>0</v>
      </c>
      <c r="BW308">
        <v>0</v>
      </c>
      <c r="BX308">
        <v>0</v>
      </c>
      <c r="BY308">
        <v>0</v>
      </c>
      <c r="BZ308">
        <v>0</v>
      </c>
      <c r="CA308">
        <v>0</v>
      </c>
      <c r="CB308">
        <v>3</v>
      </c>
      <c r="CC308">
        <v>1</v>
      </c>
      <c r="CD308">
        <v>0</v>
      </c>
      <c r="CE308">
        <v>0</v>
      </c>
      <c r="CF308">
        <v>0</v>
      </c>
      <c r="CG308">
        <v>0</v>
      </c>
      <c r="CH308">
        <v>2</v>
      </c>
      <c r="CI308">
        <v>0</v>
      </c>
      <c r="CJ308">
        <v>0</v>
      </c>
      <c r="CK308">
        <v>0</v>
      </c>
      <c r="CL308">
        <v>0</v>
      </c>
      <c r="CM308">
        <v>0</v>
      </c>
    </row>
    <row r="309" spans="1:91" x14ac:dyDescent="0.15">
      <c r="A309" t="s">
        <v>2281</v>
      </c>
      <c r="B309">
        <v>3501.0603293750014</v>
      </c>
      <c r="C309">
        <v>78.900000000000006</v>
      </c>
      <c r="D309">
        <v>7214.4</v>
      </c>
      <c r="E309" s="409">
        <v>1.8</v>
      </c>
      <c r="F309" s="409">
        <v>4.4591003238336785E-2</v>
      </c>
      <c r="G309" s="409">
        <v>3.4</v>
      </c>
      <c r="H309" s="409">
        <v>0.2</v>
      </c>
      <c r="I309" s="409">
        <v>3.7533256852388501E-3</v>
      </c>
      <c r="J309" s="409">
        <v>0.3</v>
      </c>
      <c r="K309">
        <v>0</v>
      </c>
      <c r="L309">
        <v>215</v>
      </c>
      <c r="M309">
        <v>0</v>
      </c>
      <c r="N309">
        <v>8</v>
      </c>
      <c r="O309">
        <v>472</v>
      </c>
      <c r="P309">
        <v>1</v>
      </c>
      <c r="Q309">
        <v>0</v>
      </c>
      <c r="R309">
        <v>0</v>
      </c>
      <c r="S309">
        <v>0</v>
      </c>
      <c r="T309">
        <v>1168</v>
      </c>
      <c r="U309">
        <v>361</v>
      </c>
      <c r="V309">
        <v>0</v>
      </c>
      <c r="W309">
        <v>0</v>
      </c>
      <c r="X309">
        <v>0</v>
      </c>
      <c r="Y309">
        <v>0</v>
      </c>
      <c r="Z309">
        <v>0</v>
      </c>
      <c r="AA309" t="s">
        <v>2333</v>
      </c>
      <c r="AB309">
        <v>0</v>
      </c>
      <c r="AC309">
        <v>72</v>
      </c>
      <c r="AD309">
        <v>0</v>
      </c>
      <c r="AE309">
        <v>3</v>
      </c>
      <c r="AF309">
        <v>60</v>
      </c>
      <c r="AG309">
        <v>1</v>
      </c>
      <c r="AH309">
        <v>0</v>
      </c>
      <c r="AI309">
        <v>0</v>
      </c>
      <c r="AJ309">
        <v>0</v>
      </c>
      <c r="AK309">
        <v>225</v>
      </c>
      <c r="AL309">
        <v>17</v>
      </c>
      <c r="AM309">
        <v>0</v>
      </c>
      <c r="AN309">
        <v>0</v>
      </c>
      <c r="AO309">
        <v>0</v>
      </c>
      <c r="AP309">
        <v>0</v>
      </c>
      <c r="AQ309">
        <v>0</v>
      </c>
      <c r="AR309">
        <v>0</v>
      </c>
      <c r="AS309">
        <v>22</v>
      </c>
      <c r="AT309">
        <v>0</v>
      </c>
      <c r="AU309">
        <v>0</v>
      </c>
      <c r="AV309">
        <v>34</v>
      </c>
      <c r="AW309">
        <v>0</v>
      </c>
      <c r="AX309">
        <v>0</v>
      </c>
      <c r="AY309">
        <v>0</v>
      </c>
      <c r="AZ309">
        <v>0</v>
      </c>
      <c r="BA309">
        <v>5</v>
      </c>
      <c r="BB309">
        <v>113</v>
      </c>
      <c r="BC309">
        <v>0</v>
      </c>
      <c r="BD309">
        <v>0</v>
      </c>
      <c r="BE309">
        <v>0</v>
      </c>
      <c r="BF309">
        <v>0</v>
      </c>
      <c r="BG309">
        <v>0</v>
      </c>
      <c r="BH309">
        <v>0</v>
      </c>
      <c r="BI309">
        <v>47</v>
      </c>
      <c r="BJ309">
        <v>0</v>
      </c>
      <c r="BK309">
        <v>5</v>
      </c>
      <c r="BL309">
        <v>73</v>
      </c>
      <c r="BM309">
        <v>0</v>
      </c>
      <c r="BN309">
        <v>0</v>
      </c>
      <c r="BO309">
        <v>0</v>
      </c>
      <c r="BP309">
        <v>0</v>
      </c>
      <c r="BQ309">
        <v>221</v>
      </c>
      <c r="BR309">
        <v>19</v>
      </c>
      <c r="BS309">
        <v>0</v>
      </c>
      <c r="BT309">
        <v>0</v>
      </c>
      <c r="BU309">
        <v>0</v>
      </c>
      <c r="BV309">
        <v>0</v>
      </c>
      <c r="BW309">
        <v>0</v>
      </c>
      <c r="BX309">
        <v>0</v>
      </c>
      <c r="BY309">
        <v>29</v>
      </c>
      <c r="BZ309">
        <v>0</v>
      </c>
      <c r="CA309">
        <v>0</v>
      </c>
      <c r="CB309">
        <v>87</v>
      </c>
      <c r="CC309">
        <v>0</v>
      </c>
      <c r="CD309">
        <v>0</v>
      </c>
      <c r="CE309">
        <v>0</v>
      </c>
      <c r="CF309">
        <v>0</v>
      </c>
      <c r="CG309">
        <v>13</v>
      </c>
      <c r="CH309">
        <v>187</v>
      </c>
      <c r="CI309">
        <v>0</v>
      </c>
      <c r="CJ309">
        <v>0</v>
      </c>
      <c r="CK309">
        <v>0</v>
      </c>
      <c r="CL309">
        <v>0</v>
      </c>
      <c r="CM309">
        <v>0</v>
      </c>
    </row>
    <row r="310" spans="1:91" x14ac:dyDescent="0.15">
      <c r="A310" t="s">
        <v>2366</v>
      </c>
      <c r="B310">
        <v>7.75</v>
      </c>
      <c r="D310">
        <v>69.37</v>
      </c>
      <c r="E310" s="409">
        <v>0.2</v>
      </c>
      <c r="F310" s="409">
        <v>0</v>
      </c>
      <c r="G310" s="409">
        <v>1.5</v>
      </c>
      <c r="H310" s="409">
        <v>1.2852114523412466E-2</v>
      </c>
      <c r="I310" s="409">
        <v>0</v>
      </c>
      <c r="J310" s="409">
        <v>0.1</v>
      </c>
      <c r="K310">
        <v>0</v>
      </c>
      <c r="L310">
        <v>42</v>
      </c>
      <c r="M310">
        <v>0</v>
      </c>
      <c r="N310">
        <v>2</v>
      </c>
      <c r="O310">
        <v>0</v>
      </c>
      <c r="P310">
        <v>0</v>
      </c>
      <c r="Q310">
        <v>0</v>
      </c>
      <c r="R310">
        <v>0</v>
      </c>
      <c r="S310">
        <v>0</v>
      </c>
      <c r="T310">
        <v>0</v>
      </c>
      <c r="U310">
        <v>0</v>
      </c>
      <c r="V310">
        <v>0</v>
      </c>
      <c r="W310">
        <v>0</v>
      </c>
      <c r="X310">
        <v>0</v>
      </c>
      <c r="Y310">
        <v>0</v>
      </c>
      <c r="Z310">
        <v>0</v>
      </c>
      <c r="AA310" t="s">
        <v>2333</v>
      </c>
      <c r="AB310">
        <v>0</v>
      </c>
      <c r="AC310">
        <v>3</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1</v>
      </c>
      <c r="BJ310">
        <v>0</v>
      </c>
      <c r="BK310">
        <v>0</v>
      </c>
      <c r="BL310">
        <v>0</v>
      </c>
      <c r="BM310">
        <v>0</v>
      </c>
      <c r="BN310">
        <v>0</v>
      </c>
      <c r="BO310">
        <v>0</v>
      </c>
      <c r="BP310">
        <v>0</v>
      </c>
      <c r="BQ310">
        <v>0</v>
      </c>
      <c r="BR310">
        <v>0</v>
      </c>
      <c r="BS310">
        <v>0</v>
      </c>
      <c r="BT310">
        <v>0</v>
      </c>
      <c r="BU310">
        <v>0</v>
      </c>
      <c r="BV310">
        <v>0</v>
      </c>
      <c r="BW310">
        <v>0</v>
      </c>
      <c r="BX310">
        <v>0</v>
      </c>
      <c r="BY310">
        <v>1</v>
      </c>
      <c r="BZ310">
        <v>0</v>
      </c>
      <c r="CA310">
        <v>0</v>
      </c>
      <c r="CB310">
        <v>0</v>
      </c>
      <c r="CC310">
        <v>0</v>
      </c>
      <c r="CD310">
        <v>0</v>
      </c>
      <c r="CE310">
        <v>0</v>
      </c>
      <c r="CF310">
        <v>0</v>
      </c>
      <c r="CG310">
        <v>0</v>
      </c>
      <c r="CH310">
        <v>0</v>
      </c>
      <c r="CI310">
        <v>0</v>
      </c>
      <c r="CJ310">
        <v>0</v>
      </c>
      <c r="CK310">
        <v>0</v>
      </c>
      <c r="CL310">
        <v>0</v>
      </c>
      <c r="CM310">
        <v>0</v>
      </c>
    </row>
    <row r="311" spans="1:91" x14ac:dyDescent="0.15">
      <c r="A311" t="s">
        <v>2176</v>
      </c>
      <c r="B311">
        <v>6.3</v>
      </c>
      <c r="D311">
        <v>39.6</v>
      </c>
      <c r="E311" s="409">
        <v>0.1</v>
      </c>
      <c r="F311" s="409">
        <v>0</v>
      </c>
      <c r="G311" s="409">
        <v>1.5</v>
      </c>
      <c r="H311" s="409">
        <v>1.253074252047575E-2</v>
      </c>
      <c r="I311" s="409">
        <v>0</v>
      </c>
      <c r="J311" s="409">
        <v>0.2</v>
      </c>
      <c r="K311">
        <v>0</v>
      </c>
      <c r="L311">
        <v>50</v>
      </c>
      <c r="M311">
        <v>0</v>
      </c>
      <c r="N311">
        <v>0</v>
      </c>
      <c r="O311">
        <v>14</v>
      </c>
      <c r="P311">
        <v>0</v>
      </c>
      <c r="Q311">
        <v>1</v>
      </c>
      <c r="R311">
        <v>0</v>
      </c>
      <c r="S311">
        <v>0</v>
      </c>
      <c r="T311">
        <v>0</v>
      </c>
      <c r="U311">
        <v>0</v>
      </c>
      <c r="V311">
        <v>0</v>
      </c>
      <c r="W311">
        <v>0</v>
      </c>
      <c r="X311">
        <v>0</v>
      </c>
      <c r="Y311">
        <v>0</v>
      </c>
      <c r="Z311">
        <v>0</v>
      </c>
      <c r="AA311" t="s">
        <v>2333</v>
      </c>
      <c r="AB311">
        <v>0</v>
      </c>
      <c r="AC311">
        <v>16</v>
      </c>
      <c r="AD311">
        <v>0</v>
      </c>
      <c r="AE311">
        <v>0</v>
      </c>
      <c r="AF311">
        <v>12</v>
      </c>
      <c r="AG311">
        <v>0</v>
      </c>
      <c r="AH311">
        <v>1</v>
      </c>
      <c r="AI311">
        <v>0</v>
      </c>
      <c r="AJ311">
        <v>0</v>
      </c>
      <c r="AK311">
        <v>0</v>
      </c>
      <c r="AL311">
        <v>0</v>
      </c>
      <c r="AM311">
        <v>0</v>
      </c>
      <c r="AN311">
        <v>0</v>
      </c>
      <c r="AO311">
        <v>0</v>
      </c>
      <c r="AP311">
        <v>0</v>
      </c>
      <c r="AQ311">
        <v>0</v>
      </c>
      <c r="AR311">
        <v>0</v>
      </c>
      <c r="AS311">
        <v>6</v>
      </c>
      <c r="AT311">
        <v>0</v>
      </c>
      <c r="AU311">
        <v>0</v>
      </c>
      <c r="AV311">
        <v>0</v>
      </c>
      <c r="AW311">
        <v>0</v>
      </c>
      <c r="AX311">
        <v>0</v>
      </c>
      <c r="AY311">
        <v>0</v>
      </c>
      <c r="AZ311">
        <v>0</v>
      </c>
      <c r="BA311">
        <v>0</v>
      </c>
      <c r="BB311">
        <v>0</v>
      </c>
      <c r="BC311">
        <v>0</v>
      </c>
      <c r="BD311">
        <v>0</v>
      </c>
      <c r="BE311">
        <v>0</v>
      </c>
      <c r="BF311">
        <v>0</v>
      </c>
      <c r="BG311">
        <v>0</v>
      </c>
      <c r="BH311">
        <v>0</v>
      </c>
      <c r="BI311">
        <v>5</v>
      </c>
      <c r="BJ311">
        <v>0</v>
      </c>
      <c r="BK311">
        <v>0</v>
      </c>
      <c r="BL311">
        <v>0</v>
      </c>
      <c r="BM311">
        <v>0</v>
      </c>
      <c r="BN311">
        <v>0</v>
      </c>
      <c r="BO311">
        <v>0</v>
      </c>
      <c r="BP311">
        <v>0</v>
      </c>
      <c r="BQ311">
        <v>0</v>
      </c>
      <c r="BR311">
        <v>0</v>
      </c>
      <c r="BS311">
        <v>0</v>
      </c>
      <c r="BT311">
        <v>0</v>
      </c>
      <c r="BU311">
        <v>0</v>
      </c>
      <c r="BV311">
        <v>0</v>
      </c>
      <c r="BW311">
        <v>0</v>
      </c>
      <c r="BX311">
        <v>0</v>
      </c>
      <c r="BY311">
        <v>12</v>
      </c>
      <c r="BZ311">
        <v>0</v>
      </c>
      <c r="CA311">
        <v>0</v>
      </c>
      <c r="CB311">
        <v>0</v>
      </c>
      <c r="CC311">
        <v>0</v>
      </c>
      <c r="CD311">
        <v>0</v>
      </c>
      <c r="CE311">
        <v>0</v>
      </c>
      <c r="CF311">
        <v>0</v>
      </c>
      <c r="CG311">
        <v>0</v>
      </c>
      <c r="CH311">
        <v>0</v>
      </c>
      <c r="CI311">
        <v>0</v>
      </c>
      <c r="CJ311">
        <v>0</v>
      </c>
      <c r="CK311">
        <v>0</v>
      </c>
      <c r="CL311">
        <v>0</v>
      </c>
      <c r="CM311">
        <v>0</v>
      </c>
    </row>
    <row r="312" spans="1:91" x14ac:dyDescent="0.15">
      <c r="A312" t="s">
        <v>2283</v>
      </c>
      <c r="B312">
        <v>10</v>
      </c>
      <c r="D312">
        <v>120</v>
      </c>
      <c r="E312" s="409">
        <v>0.3</v>
      </c>
      <c r="F312" s="409">
        <v>2.464526363636363E-4</v>
      </c>
      <c r="G312" s="409">
        <v>2.6</v>
      </c>
      <c r="H312" s="409">
        <v>1.5982742823659805E-2</v>
      </c>
      <c r="I312" s="409">
        <v>1.4362635243456762E-5</v>
      </c>
      <c r="J312" s="409">
        <v>0.2</v>
      </c>
      <c r="K312">
        <v>0</v>
      </c>
      <c r="L312">
        <v>20</v>
      </c>
      <c r="M312">
        <v>0</v>
      </c>
      <c r="N312">
        <v>2</v>
      </c>
      <c r="O312">
        <v>52</v>
      </c>
      <c r="P312">
        <v>0</v>
      </c>
      <c r="Q312">
        <v>0</v>
      </c>
      <c r="R312">
        <v>0</v>
      </c>
      <c r="S312">
        <v>0</v>
      </c>
      <c r="T312">
        <v>0</v>
      </c>
      <c r="U312">
        <v>0</v>
      </c>
      <c r="V312">
        <v>0</v>
      </c>
      <c r="W312">
        <v>0</v>
      </c>
      <c r="X312">
        <v>0</v>
      </c>
      <c r="Y312">
        <v>0</v>
      </c>
      <c r="Z312">
        <v>0</v>
      </c>
      <c r="AA312" t="s">
        <v>2333</v>
      </c>
      <c r="AB312">
        <v>0</v>
      </c>
      <c r="AC312">
        <v>6</v>
      </c>
      <c r="AD312">
        <v>0</v>
      </c>
      <c r="AE312">
        <v>2</v>
      </c>
      <c r="AF312">
        <v>32</v>
      </c>
      <c r="AG312">
        <v>0</v>
      </c>
      <c r="AH312">
        <v>0</v>
      </c>
      <c r="AI312">
        <v>0</v>
      </c>
      <c r="AJ312">
        <v>0</v>
      </c>
      <c r="AK312">
        <v>0</v>
      </c>
      <c r="AL312">
        <v>0</v>
      </c>
      <c r="AM312">
        <v>0</v>
      </c>
      <c r="AN312">
        <v>0</v>
      </c>
      <c r="AO312">
        <v>0</v>
      </c>
      <c r="AP312">
        <v>0</v>
      </c>
      <c r="AQ312">
        <v>0</v>
      </c>
      <c r="AR312">
        <v>0</v>
      </c>
      <c r="AS312">
        <v>17</v>
      </c>
      <c r="AT312">
        <v>0</v>
      </c>
      <c r="AU312">
        <v>0</v>
      </c>
      <c r="AV312">
        <v>6</v>
      </c>
      <c r="AW312">
        <v>0</v>
      </c>
      <c r="AX312">
        <v>0</v>
      </c>
      <c r="AY312">
        <v>0</v>
      </c>
      <c r="AZ312">
        <v>0</v>
      </c>
      <c r="BA312">
        <v>2</v>
      </c>
      <c r="BB312">
        <v>1</v>
      </c>
      <c r="BC312">
        <v>0</v>
      </c>
      <c r="BD312">
        <v>0</v>
      </c>
      <c r="BE312">
        <v>0</v>
      </c>
      <c r="BF312">
        <v>0</v>
      </c>
      <c r="BG312">
        <v>0</v>
      </c>
      <c r="BH312">
        <v>0</v>
      </c>
      <c r="BI312">
        <v>3</v>
      </c>
      <c r="BJ312">
        <v>0</v>
      </c>
      <c r="BK312">
        <v>0</v>
      </c>
      <c r="BL312">
        <v>2</v>
      </c>
      <c r="BM312">
        <v>0</v>
      </c>
      <c r="BN312">
        <v>0</v>
      </c>
      <c r="BO312">
        <v>0</v>
      </c>
      <c r="BP312">
        <v>0</v>
      </c>
      <c r="BQ312">
        <v>2</v>
      </c>
      <c r="BR312">
        <v>0</v>
      </c>
      <c r="BS312">
        <v>0</v>
      </c>
      <c r="BT312">
        <v>0</v>
      </c>
      <c r="BU312">
        <v>0</v>
      </c>
      <c r="BV312">
        <v>0</v>
      </c>
      <c r="BW312">
        <v>0</v>
      </c>
      <c r="BX312">
        <v>0</v>
      </c>
      <c r="BY312">
        <v>1</v>
      </c>
      <c r="BZ312">
        <v>0</v>
      </c>
      <c r="CA312">
        <v>0</v>
      </c>
      <c r="CB312">
        <v>0</v>
      </c>
      <c r="CC312">
        <v>0</v>
      </c>
      <c r="CD312">
        <v>0</v>
      </c>
      <c r="CE312">
        <v>0</v>
      </c>
      <c r="CF312">
        <v>0</v>
      </c>
      <c r="CG312">
        <v>0</v>
      </c>
      <c r="CH312">
        <v>1</v>
      </c>
      <c r="CI312">
        <v>0</v>
      </c>
      <c r="CJ312">
        <v>0</v>
      </c>
      <c r="CK312">
        <v>0</v>
      </c>
      <c r="CL312">
        <v>0</v>
      </c>
      <c r="CM312">
        <v>0</v>
      </c>
    </row>
    <row r="313" spans="1:91" x14ac:dyDescent="0.15">
      <c r="A313" t="s">
        <v>1845</v>
      </c>
      <c r="B313">
        <v>82.2</v>
      </c>
      <c r="C313">
        <v>1.83</v>
      </c>
      <c r="D313">
        <v>155</v>
      </c>
      <c r="E313" s="409">
        <v>1.8</v>
      </c>
      <c r="F313" s="409">
        <v>3.9350797445652189E-2</v>
      </c>
      <c r="G313" s="409">
        <v>3.3</v>
      </c>
      <c r="H313" s="409">
        <v>0.2</v>
      </c>
      <c r="I313" s="409">
        <v>4.826439110135825E-3</v>
      </c>
      <c r="J313" s="409">
        <v>0.4</v>
      </c>
      <c r="K313">
        <v>1</v>
      </c>
      <c r="L313">
        <v>0</v>
      </c>
      <c r="M313">
        <v>0</v>
      </c>
      <c r="N313">
        <v>0</v>
      </c>
      <c r="O313">
        <v>2</v>
      </c>
      <c r="P313">
        <v>0</v>
      </c>
      <c r="Q313">
        <v>0</v>
      </c>
      <c r="R313">
        <v>0</v>
      </c>
      <c r="S313">
        <v>1</v>
      </c>
      <c r="T313">
        <v>38</v>
      </c>
      <c r="U313">
        <v>2</v>
      </c>
      <c r="V313">
        <v>1</v>
      </c>
      <c r="W313">
        <v>0</v>
      </c>
      <c r="X313">
        <v>0</v>
      </c>
      <c r="Y313">
        <v>0</v>
      </c>
      <c r="Z313">
        <v>0</v>
      </c>
      <c r="AA313" t="s">
        <v>2333</v>
      </c>
      <c r="AB313">
        <v>1</v>
      </c>
      <c r="AC313">
        <v>0</v>
      </c>
      <c r="AD313">
        <v>0</v>
      </c>
      <c r="AE313">
        <v>0</v>
      </c>
      <c r="AF313">
        <v>0</v>
      </c>
      <c r="AG313">
        <v>0</v>
      </c>
      <c r="AH313">
        <v>0</v>
      </c>
      <c r="AI313">
        <v>0</v>
      </c>
      <c r="AJ313">
        <v>0</v>
      </c>
      <c r="AK313">
        <v>2</v>
      </c>
      <c r="AL313">
        <v>0</v>
      </c>
      <c r="AM313">
        <v>0</v>
      </c>
      <c r="AN313">
        <v>0</v>
      </c>
      <c r="AO313">
        <v>0</v>
      </c>
      <c r="AP313">
        <v>0</v>
      </c>
      <c r="AQ313">
        <v>0</v>
      </c>
      <c r="AR313">
        <v>0</v>
      </c>
      <c r="AS313">
        <v>0</v>
      </c>
      <c r="AT313">
        <v>0</v>
      </c>
      <c r="AU313">
        <v>0</v>
      </c>
      <c r="AV313">
        <v>0</v>
      </c>
      <c r="AW313">
        <v>0</v>
      </c>
      <c r="AX313">
        <v>0</v>
      </c>
      <c r="AY313">
        <v>0</v>
      </c>
      <c r="AZ313">
        <v>0</v>
      </c>
      <c r="BA313">
        <v>0</v>
      </c>
      <c r="BB313">
        <v>3</v>
      </c>
      <c r="BC313">
        <v>0</v>
      </c>
      <c r="BD313">
        <v>0</v>
      </c>
      <c r="BE313">
        <v>0</v>
      </c>
      <c r="BF313">
        <v>0</v>
      </c>
      <c r="BG313">
        <v>0</v>
      </c>
      <c r="BH313">
        <v>0</v>
      </c>
      <c r="BI313">
        <v>0</v>
      </c>
      <c r="BJ313">
        <v>0</v>
      </c>
      <c r="BK313">
        <v>0</v>
      </c>
      <c r="BL313">
        <v>0</v>
      </c>
      <c r="BM313">
        <v>0</v>
      </c>
      <c r="BN313">
        <v>0</v>
      </c>
      <c r="BO313">
        <v>0</v>
      </c>
      <c r="BP313">
        <v>0</v>
      </c>
      <c r="BQ313">
        <v>2</v>
      </c>
      <c r="BR313">
        <v>0</v>
      </c>
      <c r="BS313">
        <v>0</v>
      </c>
      <c r="BT313">
        <v>0</v>
      </c>
      <c r="BU313">
        <v>0</v>
      </c>
      <c r="BV313">
        <v>0</v>
      </c>
      <c r="BW313">
        <v>0</v>
      </c>
      <c r="BX313">
        <v>0</v>
      </c>
      <c r="BY313">
        <v>0</v>
      </c>
      <c r="BZ313">
        <v>0</v>
      </c>
      <c r="CA313">
        <v>0</v>
      </c>
      <c r="CB313">
        <v>0</v>
      </c>
      <c r="CC313">
        <v>0</v>
      </c>
      <c r="CD313">
        <v>0</v>
      </c>
      <c r="CE313">
        <v>0</v>
      </c>
      <c r="CF313">
        <v>0</v>
      </c>
      <c r="CG313">
        <v>0</v>
      </c>
      <c r="CH313">
        <v>3</v>
      </c>
      <c r="CI313">
        <v>0</v>
      </c>
      <c r="CJ313">
        <v>0</v>
      </c>
      <c r="CK313">
        <v>0</v>
      </c>
      <c r="CL313">
        <v>0</v>
      </c>
      <c r="CM313">
        <v>0</v>
      </c>
    </row>
    <row r="314" spans="1:91" x14ac:dyDescent="0.15">
      <c r="A314" t="s">
        <v>1918</v>
      </c>
      <c r="B314">
        <v>110</v>
      </c>
      <c r="C314">
        <v>4</v>
      </c>
      <c r="D314">
        <v>140</v>
      </c>
      <c r="E314" s="409">
        <v>1.3</v>
      </c>
      <c r="F314" s="409">
        <v>4.2141317584375011E-2</v>
      </c>
      <c r="G314" s="409">
        <v>1.1000000000000001</v>
      </c>
      <c r="H314" s="409">
        <v>0.3</v>
      </c>
      <c r="I314" s="409">
        <v>1.0892184593849755E-2</v>
      </c>
      <c r="J314" s="409">
        <v>0.3</v>
      </c>
      <c r="K314">
        <v>0</v>
      </c>
      <c r="L314">
        <v>0</v>
      </c>
      <c r="M314">
        <v>0</v>
      </c>
      <c r="N314">
        <v>65</v>
      </c>
      <c r="O314">
        <v>6</v>
      </c>
      <c r="P314">
        <v>0</v>
      </c>
      <c r="Q314">
        <v>62</v>
      </c>
      <c r="R314">
        <v>0</v>
      </c>
      <c r="S314">
        <v>4</v>
      </c>
      <c r="T314">
        <v>17</v>
      </c>
      <c r="U314">
        <v>3</v>
      </c>
      <c r="V314">
        <v>14</v>
      </c>
      <c r="W314">
        <v>0</v>
      </c>
      <c r="X314">
        <v>0</v>
      </c>
      <c r="Y314">
        <v>0</v>
      </c>
      <c r="Z314">
        <v>5</v>
      </c>
      <c r="AA314" t="s">
        <v>2333</v>
      </c>
      <c r="AB314">
        <v>0</v>
      </c>
      <c r="AC314">
        <v>0</v>
      </c>
      <c r="AD314">
        <v>0</v>
      </c>
      <c r="AE314">
        <v>1</v>
      </c>
      <c r="AF314">
        <v>0</v>
      </c>
      <c r="AG314">
        <v>0</v>
      </c>
      <c r="AH314">
        <v>7</v>
      </c>
      <c r="AI314">
        <v>0</v>
      </c>
      <c r="AJ314">
        <v>0</v>
      </c>
      <c r="AK314">
        <v>0</v>
      </c>
      <c r="AL314">
        <v>0</v>
      </c>
      <c r="AM314">
        <v>3</v>
      </c>
      <c r="AN314">
        <v>0</v>
      </c>
      <c r="AO314">
        <v>0</v>
      </c>
      <c r="AP314">
        <v>0</v>
      </c>
      <c r="AQ314">
        <v>2</v>
      </c>
      <c r="AR314">
        <v>0</v>
      </c>
      <c r="AS314">
        <v>0</v>
      </c>
      <c r="AT314">
        <v>0</v>
      </c>
      <c r="AU314">
        <v>0</v>
      </c>
      <c r="AV314">
        <v>1</v>
      </c>
      <c r="AW314">
        <v>0</v>
      </c>
      <c r="AX314">
        <v>0</v>
      </c>
      <c r="AY314">
        <v>0</v>
      </c>
      <c r="AZ314">
        <v>0</v>
      </c>
      <c r="BA314">
        <v>1</v>
      </c>
      <c r="BB314">
        <v>2</v>
      </c>
      <c r="BC314">
        <v>0</v>
      </c>
      <c r="BD314">
        <v>0</v>
      </c>
      <c r="BE314">
        <v>0</v>
      </c>
      <c r="BF314">
        <v>0</v>
      </c>
      <c r="BG314">
        <v>0</v>
      </c>
      <c r="BH314">
        <v>0</v>
      </c>
      <c r="BI314">
        <v>0</v>
      </c>
      <c r="BJ314">
        <v>0</v>
      </c>
      <c r="BK314">
        <v>1</v>
      </c>
      <c r="BL314">
        <v>0</v>
      </c>
      <c r="BM314">
        <v>0</v>
      </c>
      <c r="BN314">
        <v>7</v>
      </c>
      <c r="BO314">
        <v>0</v>
      </c>
      <c r="BP314">
        <v>0</v>
      </c>
      <c r="BQ314">
        <v>0</v>
      </c>
      <c r="BR314">
        <v>0</v>
      </c>
      <c r="BS314">
        <v>1</v>
      </c>
      <c r="BT314">
        <v>0</v>
      </c>
      <c r="BU314">
        <v>0</v>
      </c>
      <c r="BV314">
        <v>0</v>
      </c>
      <c r="BW314">
        <v>1</v>
      </c>
      <c r="BX314">
        <v>0</v>
      </c>
      <c r="BY314">
        <v>0</v>
      </c>
      <c r="BZ314">
        <v>0</v>
      </c>
      <c r="CA314">
        <v>0</v>
      </c>
      <c r="CB314">
        <v>0</v>
      </c>
      <c r="CC314">
        <v>0</v>
      </c>
      <c r="CD314">
        <v>5</v>
      </c>
      <c r="CE314">
        <v>0</v>
      </c>
      <c r="CF314">
        <v>0</v>
      </c>
      <c r="CG314">
        <v>0</v>
      </c>
      <c r="CH314">
        <v>0</v>
      </c>
      <c r="CI314">
        <v>0</v>
      </c>
      <c r="CJ314">
        <v>0</v>
      </c>
      <c r="CK314">
        <v>0</v>
      </c>
      <c r="CL314">
        <v>0</v>
      </c>
      <c r="CM314">
        <v>0</v>
      </c>
    </row>
    <row r="315" spans="1:91" x14ac:dyDescent="0.15">
      <c r="A315" t="s">
        <v>2160</v>
      </c>
      <c r="B315">
        <v>2350</v>
      </c>
      <c r="C315">
        <v>50</v>
      </c>
      <c r="D315">
        <v>4100</v>
      </c>
      <c r="E315" s="409">
        <v>1.6</v>
      </c>
      <c r="F315" s="409">
        <v>3.2479642086792458E-2</v>
      </c>
      <c r="G315" s="409">
        <v>2.8</v>
      </c>
      <c r="H315" s="409">
        <v>0.2</v>
      </c>
      <c r="I315" s="409">
        <v>3.9054104328858862E-3</v>
      </c>
      <c r="J315" s="409">
        <v>0.3</v>
      </c>
      <c r="K315">
        <v>0</v>
      </c>
      <c r="L315">
        <v>36</v>
      </c>
      <c r="M315">
        <v>0</v>
      </c>
      <c r="N315">
        <v>13</v>
      </c>
      <c r="O315">
        <v>469</v>
      </c>
      <c r="P315">
        <v>0</v>
      </c>
      <c r="Q315">
        <v>9</v>
      </c>
      <c r="R315">
        <v>4</v>
      </c>
      <c r="S315">
        <v>64</v>
      </c>
      <c r="T315">
        <v>765</v>
      </c>
      <c r="U315">
        <v>109</v>
      </c>
      <c r="V315">
        <v>22</v>
      </c>
      <c r="W315">
        <v>0</v>
      </c>
      <c r="X315">
        <v>0</v>
      </c>
      <c r="Y315">
        <v>0</v>
      </c>
      <c r="Z315">
        <v>0</v>
      </c>
      <c r="AA315" t="s">
        <v>2333</v>
      </c>
      <c r="AB315">
        <v>0</v>
      </c>
      <c r="AC315">
        <v>14</v>
      </c>
      <c r="AD315">
        <v>0</v>
      </c>
      <c r="AE315">
        <v>1</v>
      </c>
      <c r="AF315">
        <v>42</v>
      </c>
      <c r="AG315">
        <v>0</v>
      </c>
      <c r="AH315">
        <v>0</v>
      </c>
      <c r="AI315">
        <v>0</v>
      </c>
      <c r="AJ315">
        <v>38</v>
      </c>
      <c r="AK315">
        <v>88</v>
      </c>
      <c r="AL315">
        <v>1</v>
      </c>
      <c r="AM315">
        <v>5</v>
      </c>
      <c r="AN315">
        <v>0</v>
      </c>
      <c r="AO315">
        <v>0</v>
      </c>
      <c r="AP315">
        <v>0</v>
      </c>
      <c r="AQ315">
        <v>0</v>
      </c>
      <c r="AR315">
        <v>0</v>
      </c>
      <c r="AS315">
        <v>6</v>
      </c>
      <c r="AT315">
        <v>0</v>
      </c>
      <c r="AU315">
        <v>1</v>
      </c>
      <c r="AV315">
        <v>35</v>
      </c>
      <c r="AW315">
        <v>0</v>
      </c>
      <c r="AX315">
        <v>9</v>
      </c>
      <c r="AY315">
        <v>0</v>
      </c>
      <c r="AZ315">
        <v>0</v>
      </c>
      <c r="BA315">
        <v>3</v>
      </c>
      <c r="BB315">
        <v>16</v>
      </c>
      <c r="BC315">
        <v>0</v>
      </c>
      <c r="BD315">
        <v>0</v>
      </c>
      <c r="BE315">
        <v>0</v>
      </c>
      <c r="BF315">
        <v>0</v>
      </c>
      <c r="BG315">
        <v>0</v>
      </c>
      <c r="BH315">
        <v>0</v>
      </c>
      <c r="BI315">
        <v>1</v>
      </c>
      <c r="BJ315">
        <v>0</v>
      </c>
      <c r="BK315">
        <v>1</v>
      </c>
      <c r="BL315">
        <v>50</v>
      </c>
      <c r="BM315">
        <v>0</v>
      </c>
      <c r="BN315">
        <v>0</v>
      </c>
      <c r="BO315">
        <v>0</v>
      </c>
      <c r="BP315">
        <v>2</v>
      </c>
      <c r="BQ315">
        <v>59</v>
      </c>
      <c r="BR315">
        <v>4</v>
      </c>
      <c r="BS315">
        <v>2</v>
      </c>
      <c r="BT315">
        <v>0</v>
      </c>
      <c r="BU315">
        <v>0</v>
      </c>
      <c r="BV315">
        <v>0</v>
      </c>
      <c r="BW315">
        <v>0</v>
      </c>
      <c r="BX315">
        <v>0</v>
      </c>
      <c r="BY315">
        <v>7</v>
      </c>
      <c r="BZ315">
        <v>0</v>
      </c>
      <c r="CA315">
        <v>2</v>
      </c>
      <c r="CB315">
        <v>28</v>
      </c>
      <c r="CC315">
        <v>0</v>
      </c>
      <c r="CD315">
        <v>2</v>
      </c>
      <c r="CE315">
        <v>0</v>
      </c>
      <c r="CF315">
        <v>6</v>
      </c>
      <c r="CG315">
        <v>4</v>
      </c>
      <c r="CH315">
        <v>19</v>
      </c>
      <c r="CI315">
        <v>4</v>
      </c>
      <c r="CJ315">
        <v>0</v>
      </c>
      <c r="CK315">
        <v>0</v>
      </c>
      <c r="CL315">
        <v>0</v>
      </c>
      <c r="CM315">
        <v>0</v>
      </c>
    </row>
    <row r="316" spans="1:91" x14ac:dyDescent="0.15">
      <c r="A316" t="s">
        <v>2365</v>
      </c>
      <c r="B316">
        <v>920.7</v>
      </c>
      <c r="C316">
        <v>20.28</v>
      </c>
      <c r="D316">
        <v>773.2</v>
      </c>
      <c r="E316" s="409">
        <v>2.5</v>
      </c>
      <c r="F316" s="409">
        <v>0.1</v>
      </c>
      <c r="G316" s="409">
        <v>2.6</v>
      </c>
      <c r="H316" s="409">
        <v>0.3</v>
      </c>
      <c r="I316" s="409">
        <v>8.9702802086778083E-3</v>
      </c>
      <c r="J316" s="409">
        <v>0.4</v>
      </c>
      <c r="K316">
        <v>0</v>
      </c>
      <c r="L316">
        <v>7</v>
      </c>
      <c r="M316">
        <v>0</v>
      </c>
      <c r="N316">
        <v>8</v>
      </c>
      <c r="O316">
        <v>59</v>
      </c>
      <c r="P316">
        <v>7</v>
      </c>
      <c r="Q316">
        <v>13</v>
      </c>
      <c r="R316">
        <v>0</v>
      </c>
      <c r="S316">
        <v>67</v>
      </c>
      <c r="T316">
        <v>52</v>
      </c>
      <c r="U316">
        <v>28</v>
      </c>
      <c r="V316">
        <v>37</v>
      </c>
      <c r="W316">
        <v>0</v>
      </c>
      <c r="X316">
        <v>0</v>
      </c>
      <c r="Y316">
        <v>0</v>
      </c>
      <c r="Z316">
        <v>0</v>
      </c>
      <c r="AA316" t="s">
        <v>2333</v>
      </c>
      <c r="AB316">
        <v>0</v>
      </c>
      <c r="AC316">
        <v>0</v>
      </c>
      <c r="AD316">
        <v>0</v>
      </c>
      <c r="AE316">
        <v>1</v>
      </c>
      <c r="AF316">
        <v>3</v>
      </c>
      <c r="AG316">
        <v>0</v>
      </c>
      <c r="AH316">
        <v>5</v>
      </c>
      <c r="AI316">
        <v>0</v>
      </c>
      <c r="AJ316">
        <v>3</v>
      </c>
      <c r="AK316">
        <v>0</v>
      </c>
      <c r="AL316">
        <v>1</v>
      </c>
      <c r="AM316">
        <v>7</v>
      </c>
      <c r="AN316">
        <v>0</v>
      </c>
      <c r="AO316">
        <v>0</v>
      </c>
      <c r="AP316">
        <v>0</v>
      </c>
      <c r="AQ316">
        <v>0</v>
      </c>
      <c r="AR316">
        <v>0</v>
      </c>
      <c r="AS316">
        <v>4</v>
      </c>
      <c r="AT316">
        <v>0</v>
      </c>
      <c r="AU316">
        <v>0</v>
      </c>
      <c r="AV316">
        <v>0</v>
      </c>
      <c r="AW316">
        <v>0</v>
      </c>
      <c r="AX316">
        <v>1</v>
      </c>
      <c r="AY316">
        <v>0</v>
      </c>
      <c r="AZ316">
        <v>0</v>
      </c>
      <c r="BA316">
        <v>0</v>
      </c>
      <c r="BB316">
        <v>16</v>
      </c>
      <c r="BC316">
        <v>0</v>
      </c>
      <c r="BD316">
        <v>2</v>
      </c>
      <c r="BE316">
        <v>0</v>
      </c>
      <c r="BF316">
        <v>0</v>
      </c>
      <c r="BG316">
        <v>0</v>
      </c>
      <c r="BH316">
        <v>0</v>
      </c>
      <c r="BI316">
        <v>0</v>
      </c>
      <c r="BJ316">
        <v>0</v>
      </c>
      <c r="BK316">
        <v>0</v>
      </c>
      <c r="BL316">
        <v>2</v>
      </c>
      <c r="BM316">
        <v>0</v>
      </c>
      <c r="BN316">
        <v>3</v>
      </c>
      <c r="BO316">
        <v>0</v>
      </c>
      <c r="BP316">
        <v>14</v>
      </c>
      <c r="BQ316">
        <v>0</v>
      </c>
      <c r="BR316">
        <v>1</v>
      </c>
      <c r="BS316">
        <v>13</v>
      </c>
      <c r="BT316">
        <v>0</v>
      </c>
      <c r="BU316">
        <v>0</v>
      </c>
      <c r="BV316">
        <v>0</v>
      </c>
      <c r="BW316">
        <v>0</v>
      </c>
      <c r="BX316">
        <v>0</v>
      </c>
      <c r="BY316">
        <v>0</v>
      </c>
      <c r="BZ316">
        <v>0</v>
      </c>
      <c r="CA316">
        <v>0</v>
      </c>
      <c r="CB316">
        <v>0</v>
      </c>
      <c r="CC316">
        <v>0</v>
      </c>
      <c r="CD316">
        <v>4</v>
      </c>
      <c r="CE316">
        <v>0</v>
      </c>
      <c r="CF316">
        <v>1</v>
      </c>
      <c r="CG316">
        <v>1</v>
      </c>
      <c r="CH316">
        <v>21</v>
      </c>
      <c r="CI316">
        <v>0</v>
      </c>
      <c r="CJ316">
        <v>0</v>
      </c>
      <c r="CK316">
        <v>0</v>
      </c>
      <c r="CL316">
        <v>0</v>
      </c>
      <c r="CM316">
        <v>0</v>
      </c>
    </row>
    <row r="317" spans="1:91" x14ac:dyDescent="0.15">
      <c r="A317" t="s">
        <v>2182</v>
      </c>
      <c r="B317">
        <v>23.5</v>
      </c>
      <c r="D317">
        <v>162.69999999999999</v>
      </c>
      <c r="E317" s="409">
        <v>0.3</v>
      </c>
      <c r="F317" s="409">
        <v>0</v>
      </c>
      <c r="G317" s="409">
        <v>2.2999999999999998</v>
      </c>
      <c r="H317" s="409">
        <v>2.5240635134438541E-2</v>
      </c>
      <c r="I317" s="409">
        <v>0</v>
      </c>
      <c r="J317" s="409">
        <v>0.2</v>
      </c>
      <c r="K317">
        <v>0</v>
      </c>
      <c r="L317">
        <v>0</v>
      </c>
      <c r="M317">
        <v>0</v>
      </c>
      <c r="N317">
        <v>2</v>
      </c>
      <c r="O317">
        <v>45</v>
      </c>
      <c r="P317">
        <v>0</v>
      </c>
      <c r="Q317">
        <v>19</v>
      </c>
      <c r="R317">
        <v>0</v>
      </c>
      <c r="S317">
        <v>0</v>
      </c>
      <c r="T317">
        <v>0</v>
      </c>
      <c r="U317">
        <v>0</v>
      </c>
      <c r="V317">
        <v>0</v>
      </c>
      <c r="W317">
        <v>0</v>
      </c>
      <c r="X317">
        <v>0</v>
      </c>
      <c r="Y317">
        <v>0</v>
      </c>
      <c r="Z317">
        <v>0</v>
      </c>
      <c r="AA317" t="s">
        <v>2333</v>
      </c>
      <c r="AB317">
        <v>0</v>
      </c>
      <c r="AC317">
        <v>0</v>
      </c>
      <c r="AD317">
        <v>0</v>
      </c>
      <c r="AE317">
        <v>1</v>
      </c>
      <c r="AF317">
        <v>2</v>
      </c>
      <c r="AG317">
        <v>0</v>
      </c>
      <c r="AH317">
        <v>4</v>
      </c>
      <c r="AI317">
        <v>0</v>
      </c>
      <c r="AJ317">
        <v>0</v>
      </c>
      <c r="AK317">
        <v>0</v>
      </c>
      <c r="AL317">
        <v>0</v>
      </c>
      <c r="AM317">
        <v>0</v>
      </c>
      <c r="AN317">
        <v>0</v>
      </c>
      <c r="AO317">
        <v>0</v>
      </c>
      <c r="AP317">
        <v>0</v>
      </c>
      <c r="AQ317">
        <v>0</v>
      </c>
      <c r="AR317">
        <v>0</v>
      </c>
      <c r="AS317">
        <v>1</v>
      </c>
      <c r="AT317">
        <v>0</v>
      </c>
      <c r="AU317">
        <v>0</v>
      </c>
      <c r="AV317">
        <v>14</v>
      </c>
      <c r="AW317">
        <v>0</v>
      </c>
      <c r="AX317">
        <v>4</v>
      </c>
      <c r="AY317">
        <v>0</v>
      </c>
      <c r="AZ317">
        <v>0</v>
      </c>
      <c r="BA317">
        <v>0</v>
      </c>
      <c r="BB317">
        <v>0</v>
      </c>
      <c r="BC317">
        <v>0</v>
      </c>
      <c r="BD317">
        <v>0</v>
      </c>
      <c r="BE317">
        <v>0</v>
      </c>
      <c r="BF317">
        <v>0</v>
      </c>
      <c r="BG317">
        <v>0</v>
      </c>
      <c r="BH317">
        <v>0</v>
      </c>
      <c r="BI317">
        <v>1</v>
      </c>
      <c r="BJ317">
        <v>0</v>
      </c>
      <c r="BK317">
        <v>0</v>
      </c>
      <c r="BL317">
        <v>5</v>
      </c>
      <c r="BM317">
        <v>0</v>
      </c>
      <c r="BN317">
        <v>10</v>
      </c>
      <c r="BO317">
        <v>0</v>
      </c>
      <c r="BP317">
        <v>0</v>
      </c>
      <c r="BQ317">
        <v>0</v>
      </c>
      <c r="BR317">
        <v>0</v>
      </c>
      <c r="BS317">
        <v>0</v>
      </c>
      <c r="BT317">
        <v>0</v>
      </c>
      <c r="BU317">
        <v>0</v>
      </c>
      <c r="BV317">
        <v>0</v>
      </c>
      <c r="BW317">
        <v>0</v>
      </c>
      <c r="BX317">
        <v>0</v>
      </c>
      <c r="BY317">
        <v>1</v>
      </c>
      <c r="BZ317">
        <v>0</v>
      </c>
      <c r="CA317">
        <v>0</v>
      </c>
      <c r="CB317">
        <v>6</v>
      </c>
      <c r="CC317">
        <v>0</v>
      </c>
      <c r="CD317">
        <v>0</v>
      </c>
      <c r="CE317">
        <v>0</v>
      </c>
      <c r="CF317">
        <v>0</v>
      </c>
      <c r="CG317">
        <v>0</v>
      </c>
      <c r="CH317">
        <v>0</v>
      </c>
      <c r="CI317">
        <v>0</v>
      </c>
      <c r="CJ317">
        <v>0</v>
      </c>
      <c r="CK317">
        <v>0</v>
      </c>
      <c r="CL317">
        <v>0</v>
      </c>
      <c r="CM317">
        <v>0</v>
      </c>
    </row>
    <row r="318" spans="1:91" x14ac:dyDescent="0.15">
      <c r="A318" t="s">
        <v>2079</v>
      </c>
      <c r="B318">
        <v>54.1</v>
      </c>
      <c r="C318">
        <v>1.5</v>
      </c>
      <c r="D318">
        <v>103.3</v>
      </c>
      <c r="E318" s="409">
        <v>0.8</v>
      </c>
      <c r="F318" s="409">
        <v>2.3968904006756758E-2</v>
      </c>
      <c r="G318" s="409">
        <v>1.2</v>
      </c>
      <c r="H318" s="409">
        <v>0.1</v>
      </c>
      <c r="I318" s="409">
        <v>3.298579355087072E-3</v>
      </c>
      <c r="J318" s="409">
        <v>0.2</v>
      </c>
      <c r="K318">
        <v>0</v>
      </c>
      <c r="L318">
        <v>5</v>
      </c>
      <c r="M318">
        <v>0</v>
      </c>
      <c r="N318">
        <v>5</v>
      </c>
      <c r="O318">
        <v>51</v>
      </c>
      <c r="P318">
        <v>0</v>
      </c>
      <c r="Q318">
        <v>2</v>
      </c>
      <c r="R318">
        <v>0</v>
      </c>
      <c r="S318">
        <v>1</v>
      </c>
      <c r="T318">
        <v>4</v>
      </c>
      <c r="U318">
        <v>2</v>
      </c>
      <c r="V318">
        <v>8</v>
      </c>
      <c r="W318">
        <v>0</v>
      </c>
      <c r="X318">
        <v>0</v>
      </c>
      <c r="Y318">
        <v>0</v>
      </c>
      <c r="Z318">
        <v>4</v>
      </c>
      <c r="AA318" t="s">
        <v>2333</v>
      </c>
      <c r="AB318">
        <v>0</v>
      </c>
      <c r="AC318">
        <v>2</v>
      </c>
      <c r="AD318">
        <v>0</v>
      </c>
      <c r="AE318">
        <v>1</v>
      </c>
      <c r="AF318">
        <v>3</v>
      </c>
      <c r="AG318">
        <v>0</v>
      </c>
      <c r="AH318">
        <v>0</v>
      </c>
      <c r="AI318">
        <v>0</v>
      </c>
      <c r="AJ318">
        <v>0</v>
      </c>
      <c r="AK318">
        <v>0</v>
      </c>
      <c r="AL318">
        <v>0</v>
      </c>
      <c r="AM318">
        <v>0</v>
      </c>
      <c r="AN318">
        <v>0</v>
      </c>
      <c r="AO318">
        <v>0</v>
      </c>
      <c r="AP318">
        <v>0</v>
      </c>
      <c r="AQ318">
        <v>0</v>
      </c>
      <c r="AR318">
        <v>0</v>
      </c>
      <c r="AS318">
        <v>0</v>
      </c>
      <c r="AT318">
        <v>0</v>
      </c>
      <c r="AU318">
        <v>0</v>
      </c>
      <c r="AV318">
        <v>2</v>
      </c>
      <c r="AW318">
        <v>0</v>
      </c>
      <c r="AX318">
        <v>0</v>
      </c>
      <c r="AY318">
        <v>0</v>
      </c>
      <c r="AZ318">
        <v>0</v>
      </c>
      <c r="BA318">
        <v>0</v>
      </c>
      <c r="BB318">
        <v>0</v>
      </c>
      <c r="BC318">
        <v>0</v>
      </c>
      <c r="BD318">
        <v>0</v>
      </c>
      <c r="BE318">
        <v>0</v>
      </c>
      <c r="BF318">
        <v>0</v>
      </c>
      <c r="BG318">
        <v>0</v>
      </c>
      <c r="BH318">
        <v>0</v>
      </c>
      <c r="BI318">
        <v>0</v>
      </c>
      <c r="BJ318">
        <v>0</v>
      </c>
      <c r="BK318">
        <v>1</v>
      </c>
      <c r="BL318">
        <v>2</v>
      </c>
      <c r="BM318">
        <v>0</v>
      </c>
      <c r="BN318">
        <v>1</v>
      </c>
      <c r="BO318">
        <v>0</v>
      </c>
      <c r="BP318">
        <v>0</v>
      </c>
      <c r="BQ318">
        <v>0</v>
      </c>
      <c r="BR318">
        <v>0</v>
      </c>
      <c r="BS318">
        <v>0</v>
      </c>
      <c r="BT318">
        <v>0</v>
      </c>
      <c r="BU318">
        <v>0</v>
      </c>
      <c r="BV318">
        <v>0</v>
      </c>
      <c r="BW318">
        <v>0</v>
      </c>
      <c r="BX318">
        <v>0</v>
      </c>
      <c r="BY318">
        <v>0</v>
      </c>
      <c r="BZ318">
        <v>0</v>
      </c>
      <c r="CA318">
        <v>0</v>
      </c>
      <c r="CB318">
        <v>3</v>
      </c>
      <c r="CC318">
        <v>0</v>
      </c>
      <c r="CD318">
        <v>1</v>
      </c>
      <c r="CE318">
        <v>0</v>
      </c>
      <c r="CF318">
        <v>0</v>
      </c>
      <c r="CG318">
        <v>0</v>
      </c>
      <c r="CH318">
        <v>0</v>
      </c>
      <c r="CI318">
        <v>0</v>
      </c>
      <c r="CJ318">
        <v>0</v>
      </c>
      <c r="CK318">
        <v>0</v>
      </c>
      <c r="CL318">
        <v>0</v>
      </c>
      <c r="CM318">
        <v>0</v>
      </c>
    </row>
    <row r="319" spans="1:91" x14ac:dyDescent="0.15">
      <c r="A319" t="s">
        <v>2286</v>
      </c>
      <c r="B319">
        <v>300</v>
      </c>
      <c r="C319">
        <v>8.5</v>
      </c>
      <c r="D319">
        <v>290</v>
      </c>
      <c r="E319" s="409">
        <v>6.1</v>
      </c>
      <c r="F319" s="409">
        <v>0.2</v>
      </c>
      <c r="G319" s="409">
        <v>7.7</v>
      </c>
      <c r="H319" s="409">
        <v>0.3</v>
      </c>
      <c r="I319" s="409">
        <v>1.1263765264133169E-2</v>
      </c>
      <c r="J319" s="409">
        <v>0.4</v>
      </c>
      <c r="K319">
        <v>0</v>
      </c>
      <c r="L319">
        <v>2</v>
      </c>
      <c r="M319">
        <v>0</v>
      </c>
      <c r="N319">
        <v>0</v>
      </c>
      <c r="O319">
        <v>2</v>
      </c>
      <c r="P319">
        <v>0</v>
      </c>
      <c r="Q319">
        <v>0</v>
      </c>
      <c r="R319">
        <v>0</v>
      </c>
      <c r="S319">
        <v>8</v>
      </c>
      <c r="T319">
        <v>22</v>
      </c>
      <c r="U319">
        <v>2</v>
      </c>
      <c r="V319">
        <v>4</v>
      </c>
      <c r="W319">
        <v>0</v>
      </c>
      <c r="X319">
        <v>0</v>
      </c>
      <c r="Y319">
        <v>0</v>
      </c>
      <c r="Z319">
        <v>0</v>
      </c>
      <c r="AA319" t="s">
        <v>2333</v>
      </c>
      <c r="AB319">
        <v>0</v>
      </c>
      <c r="AC319">
        <v>0</v>
      </c>
      <c r="AD319">
        <v>0</v>
      </c>
      <c r="AE319">
        <v>0</v>
      </c>
      <c r="AF319">
        <v>0</v>
      </c>
      <c r="AG319">
        <v>0</v>
      </c>
      <c r="AH319">
        <v>0</v>
      </c>
      <c r="AI319">
        <v>0</v>
      </c>
      <c r="AJ319">
        <v>4</v>
      </c>
      <c r="AK319">
        <v>0</v>
      </c>
      <c r="AL319">
        <v>0</v>
      </c>
      <c r="AM319">
        <v>2</v>
      </c>
      <c r="AN319">
        <v>0</v>
      </c>
      <c r="AO319">
        <v>0</v>
      </c>
      <c r="AP319">
        <v>0</v>
      </c>
      <c r="AQ319">
        <v>0</v>
      </c>
      <c r="AR319">
        <v>0</v>
      </c>
      <c r="AS319">
        <v>0</v>
      </c>
      <c r="AT319">
        <v>0</v>
      </c>
      <c r="AU319">
        <v>0</v>
      </c>
      <c r="AV319">
        <v>0</v>
      </c>
      <c r="AW319">
        <v>0</v>
      </c>
      <c r="AX319">
        <v>0</v>
      </c>
      <c r="AY319">
        <v>0</v>
      </c>
      <c r="AZ319">
        <v>0</v>
      </c>
      <c r="BA319">
        <v>0</v>
      </c>
      <c r="BB319">
        <v>6</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v>0</v>
      </c>
      <c r="BY319">
        <v>0</v>
      </c>
      <c r="BZ319">
        <v>0</v>
      </c>
      <c r="CA319">
        <v>0</v>
      </c>
      <c r="CB319">
        <v>0</v>
      </c>
      <c r="CC319">
        <v>0</v>
      </c>
      <c r="CD319">
        <v>0</v>
      </c>
      <c r="CE319">
        <v>0</v>
      </c>
      <c r="CF319">
        <v>0</v>
      </c>
      <c r="CG319">
        <v>0</v>
      </c>
      <c r="CH319">
        <v>1</v>
      </c>
      <c r="CI319">
        <v>0</v>
      </c>
      <c r="CJ319">
        <v>0</v>
      </c>
      <c r="CK319">
        <v>0</v>
      </c>
      <c r="CL319">
        <v>0</v>
      </c>
      <c r="CM319">
        <v>0</v>
      </c>
    </row>
    <row r="320" spans="1:91" x14ac:dyDescent="0.15">
      <c r="A320" t="s">
        <v>2334</v>
      </c>
      <c r="B320">
        <v>800</v>
      </c>
      <c r="C320">
        <v>33</v>
      </c>
      <c r="D320">
        <v>185</v>
      </c>
      <c r="E320" s="409">
        <v>17.7</v>
      </c>
      <c r="F320" s="409">
        <v>0.6</v>
      </c>
      <c r="G320" s="409">
        <v>5.2</v>
      </c>
      <c r="H320" s="409">
        <v>1.5</v>
      </c>
      <c r="I320" s="409">
        <v>0.1</v>
      </c>
      <c r="J320" s="409">
        <v>0.4</v>
      </c>
      <c r="K320">
        <v>0</v>
      </c>
      <c r="L320">
        <v>2</v>
      </c>
      <c r="M320">
        <v>0</v>
      </c>
      <c r="N320">
        <v>6</v>
      </c>
      <c r="O320">
        <v>8</v>
      </c>
      <c r="P320">
        <v>0</v>
      </c>
      <c r="Q320">
        <v>2</v>
      </c>
      <c r="R320">
        <v>0</v>
      </c>
      <c r="S320">
        <v>2</v>
      </c>
      <c r="T320">
        <v>0</v>
      </c>
      <c r="U320">
        <v>1</v>
      </c>
      <c r="V320">
        <v>10</v>
      </c>
      <c r="W320">
        <v>0</v>
      </c>
      <c r="X320">
        <v>0</v>
      </c>
      <c r="Y320">
        <v>0</v>
      </c>
      <c r="Z320">
        <v>2</v>
      </c>
      <c r="AA320" t="s">
        <v>2333</v>
      </c>
      <c r="AB320">
        <v>0</v>
      </c>
      <c r="AC320">
        <v>0</v>
      </c>
      <c r="AD320">
        <v>0</v>
      </c>
      <c r="AE320">
        <v>1</v>
      </c>
      <c r="AF320">
        <v>2</v>
      </c>
      <c r="AG320">
        <v>0</v>
      </c>
      <c r="AH320">
        <v>1</v>
      </c>
      <c r="AI320">
        <v>0</v>
      </c>
      <c r="AJ320">
        <v>0</v>
      </c>
      <c r="AK320">
        <v>0</v>
      </c>
      <c r="AL320">
        <v>0</v>
      </c>
      <c r="AM320">
        <v>2</v>
      </c>
      <c r="AN320">
        <v>0</v>
      </c>
      <c r="AO320">
        <v>0</v>
      </c>
      <c r="AP320">
        <v>0</v>
      </c>
      <c r="AQ320">
        <v>2</v>
      </c>
      <c r="AR320">
        <v>0</v>
      </c>
      <c r="AS320">
        <v>3</v>
      </c>
      <c r="AT320">
        <v>0</v>
      </c>
      <c r="AU320">
        <v>3</v>
      </c>
      <c r="AV320">
        <v>0</v>
      </c>
      <c r="AW320">
        <v>0</v>
      </c>
      <c r="AX320">
        <v>0</v>
      </c>
      <c r="AY320">
        <v>0</v>
      </c>
      <c r="AZ320">
        <v>0</v>
      </c>
      <c r="BA320">
        <v>0</v>
      </c>
      <c r="BB320">
        <v>2</v>
      </c>
      <c r="BC320">
        <v>0</v>
      </c>
      <c r="BD320">
        <v>0</v>
      </c>
      <c r="BE320">
        <v>0</v>
      </c>
      <c r="BF320">
        <v>0</v>
      </c>
      <c r="BG320">
        <v>0</v>
      </c>
      <c r="BH320">
        <v>0</v>
      </c>
      <c r="BI320">
        <v>0</v>
      </c>
      <c r="BJ320">
        <v>0</v>
      </c>
      <c r="BK320">
        <v>1</v>
      </c>
      <c r="BL320">
        <v>2</v>
      </c>
      <c r="BM320">
        <v>0</v>
      </c>
      <c r="BN320">
        <v>0</v>
      </c>
      <c r="BO320">
        <v>0</v>
      </c>
      <c r="BP320">
        <v>0</v>
      </c>
      <c r="BQ320">
        <v>0</v>
      </c>
      <c r="BR320">
        <v>0</v>
      </c>
      <c r="BS320">
        <v>0</v>
      </c>
      <c r="BT320">
        <v>0</v>
      </c>
      <c r="BU320">
        <v>0</v>
      </c>
      <c r="BV320">
        <v>0</v>
      </c>
      <c r="BW320">
        <v>0</v>
      </c>
      <c r="BX320">
        <v>0</v>
      </c>
      <c r="BY320">
        <v>1</v>
      </c>
      <c r="BZ320">
        <v>0</v>
      </c>
      <c r="CA320">
        <v>2</v>
      </c>
      <c r="CB320">
        <v>0</v>
      </c>
      <c r="CC320">
        <v>0</v>
      </c>
      <c r="CD320">
        <v>0</v>
      </c>
      <c r="CE320">
        <v>0</v>
      </c>
      <c r="CF320">
        <v>0</v>
      </c>
      <c r="CG320">
        <v>0</v>
      </c>
      <c r="CH320">
        <v>0</v>
      </c>
      <c r="CI320">
        <v>0</v>
      </c>
      <c r="CJ320">
        <v>0</v>
      </c>
      <c r="CK320">
        <v>0</v>
      </c>
      <c r="CL320">
        <v>0</v>
      </c>
      <c r="CM320">
        <v>0</v>
      </c>
    </row>
    <row r="321" spans="1:91" x14ac:dyDescent="0.15">
      <c r="A321" t="s">
        <v>1988</v>
      </c>
      <c r="B321">
        <v>6.1</v>
      </c>
      <c r="D321">
        <v>25</v>
      </c>
      <c r="E321" s="409">
        <v>0.2</v>
      </c>
      <c r="F321" s="409">
        <v>7.7474984210526327E-4</v>
      </c>
      <c r="G321" s="409">
        <v>0.7</v>
      </c>
      <c r="H321" s="409">
        <v>3.7484518997057688E-2</v>
      </c>
      <c r="I321" s="409">
        <v>1.8831069463988746E-4</v>
      </c>
      <c r="J321" s="409">
        <v>0.2</v>
      </c>
      <c r="K321">
        <v>0</v>
      </c>
      <c r="L321">
        <v>7</v>
      </c>
      <c r="M321">
        <v>0</v>
      </c>
      <c r="N321">
        <v>8</v>
      </c>
      <c r="O321">
        <v>15</v>
      </c>
      <c r="P321">
        <v>0</v>
      </c>
      <c r="Q321">
        <v>8</v>
      </c>
      <c r="R321">
        <v>0</v>
      </c>
      <c r="S321">
        <v>0</v>
      </c>
      <c r="T321">
        <v>2</v>
      </c>
      <c r="U321">
        <v>0</v>
      </c>
      <c r="V321">
        <v>0</v>
      </c>
      <c r="W321">
        <v>0</v>
      </c>
      <c r="X321">
        <v>0</v>
      </c>
      <c r="Y321">
        <v>0</v>
      </c>
      <c r="Z321">
        <v>0</v>
      </c>
      <c r="AA321" t="s">
        <v>2333</v>
      </c>
      <c r="AB321">
        <v>0</v>
      </c>
      <c r="AC321">
        <v>0</v>
      </c>
      <c r="AD321">
        <v>0</v>
      </c>
      <c r="AE321">
        <v>0</v>
      </c>
      <c r="AF321">
        <v>0</v>
      </c>
      <c r="AG321">
        <v>0</v>
      </c>
      <c r="AH321">
        <v>4</v>
      </c>
      <c r="AI321">
        <v>0</v>
      </c>
      <c r="AJ321">
        <v>0</v>
      </c>
      <c r="AK321">
        <v>1</v>
      </c>
      <c r="AL321">
        <v>0</v>
      </c>
      <c r="AM321">
        <v>0</v>
      </c>
      <c r="AN321">
        <v>0</v>
      </c>
      <c r="AO321">
        <v>0</v>
      </c>
      <c r="AP321">
        <v>0</v>
      </c>
      <c r="AQ321">
        <v>0</v>
      </c>
      <c r="AR321">
        <v>0</v>
      </c>
      <c r="AS321">
        <v>0</v>
      </c>
      <c r="AT321">
        <v>0</v>
      </c>
      <c r="AU321">
        <v>0</v>
      </c>
      <c r="AV321">
        <v>4</v>
      </c>
      <c r="AW321">
        <v>0</v>
      </c>
      <c r="AX321">
        <v>0</v>
      </c>
      <c r="AY321">
        <v>0</v>
      </c>
      <c r="AZ321">
        <v>0</v>
      </c>
      <c r="BA321">
        <v>0</v>
      </c>
      <c r="BB321">
        <v>0</v>
      </c>
      <c r="BC321">
        <v>0</v>
      </c>
      <c r="BD321">
        <v>0</v>
      </c>
      <c r="BE321">
        <v>0</v>
      </c>
      <c r="BF321">
        <v>0</v>
      </c>
      <c r="BG321">
        <v>0</v>
      </c>
      <c r="BH321">
        <v>0</v>
      </c>
      <c r="BI321">
        <v>3</v>
      </c>
      <c r="BJ321">
        <v>0</v>
      </c>
      <c r="BK321">
        <v>2</v>
      </c>
      <c r="BL321">
        <v>4</v>
      </c>
      <c r="BM321">
        <v>0</v>
      </c>
      <c r="BN321">
        <v>1</v>
      </c>
      <c r="BO321">
        <v>0</v>
      </c>
      <c r="BP321">
        <v>0</v>
      </c>
      <c r="BQ321">
        <v>0</v>
      </c>
      <c r="BR321">
        <v>0</v>
      </c>
      <c r="BS321">
        <v>0</v>
      </c>
      <c r="BT321">
        <v>0</v>
      </c>
      <c r="BU321">
        <v>0</v>
      </c>
      <c r="BV321">
        <v>0</v>
      </c>
      <c r="BW321">
        <v>0</v>
      </c>
      <c r="BX321">
        <v>0</v>
      </c>
      <c r="BY321">
        <v>1</v>
      </c>
      <c r="BZ321">
        <v>0</v>
      </c>
      <c r="CA321">
        <v>0</v>
      </c>
      <c r="CB321">
        <v>3</v>
      </c>
      <c r="CC321">
        <v>1</v>
      </c>
      <c r="CD321">
        <v>3</v>
      </c>
      <c r="CE321">
        <v>0</v>
      </c>
      <c r="CF321">
        <v>0</v>
      </c>
      <c r="CG321">
        <v>1</v>
      </c>
      <c r="CH321">
        <v>0</v>
      </c>
      <c r="CI321">
        <v>0</v>
      </c>
      <c r="CJ321">
        <v>0</v>
      </c>
      <c r="CK321">
        <v>0</v>
      </c>
      <c r="CL321">
        <v>0</v>
      </c>
      <c r="CM321">
        <v>0</v>
      </c>
    </row>
    <row r="322" spans="1:91" x14ac:dyDescent="0.15">
      <c r="A322" t="s">
        <v>1963</v>
      </c>
      <c r="B322">
        <v>3129</v>
      </c>
      <c r="C322">
        <v>181</v>
      </c>
      <c r="D322">
        <v>630</v>
      </c>
      <c r="E322" s="409">
        <v>57.4</v>
      </c>
      <c r="F322" s="409">
        <v>3.2</v>
      </c>
      <c r="G322" s="409">
        <v>10.6</v>
      </c>
      <c r="H322" s="409">
        <v>3.2</v>
      </c>
      <c r="I322" s="409">
        <v>0.2</v>
      </c>
      <c r="J322" s="409">
        <v>0.6</v>
      </c>
      <c r="K322">
        <v>0</v>
      </c>
      <c r="L322">
        <v>2</v>
      </c>
      <c r="M322">
        <v>0</v>
      </c>
      <c r="N322">
        <v>1</v>
      </c>
      <c r="O322">
        <v>4</v>
      </c>
      <c r="P322">
        <v>0</v>
      </c>
      <c r="Q322">
        <v>6</v>
      </c>
      <c r="R322">
        <v>0</v>
      </c>
      <c r="S322">
        <v>4</v>
      </c>
      <c r="T322">
        <v>9</v>
      </c>
      <c r="U322">
        <v>1</v>
      </c>
      <c r="V322">
        <v>47</v>
      </c>
      <c r="W322">
        <v>0</v>
      </c>
      <c r="X322">
        <v>0</v>
      </c>
      <c r="Y322">
        <v>0</v>
      </c>
      <c r="Z322">
        <v>3</v>
      </c>
      <c r="AA322" t="s">
        <v>2333</v>
      </c>
      <c r="AB322">
        <v>0</v>
      </c>
      <c r="AC322">
        <v>0</v>
      </c>
      <c r="AD322">
        <v>0</v>
      </c>
      <c r="AE322">
        <v>0</v>
      </c>
      <c r="AF322">
        <v>0</v>
      </c>
      <c r="AG322">
        <v>0</v>
      </c>
      <c r="AH322">
        <v>0</v>
      </c>
      <c r="AI322">
        <v>0</v>
      </c>
      <c r="AJ322">
        <v>0</v>
      </c>
      <c r="AK322">
        <v>0</v>
      </c>
      <c r="AL322">
        <v>0</v>
      </c>
      <c r="AM322">
        <v>2</v>
      </c>
      <c r="AN322">
        <v>0</v>
      </c>
      <c r="AO322">
        <v>0</v>
      </c>
      <c r="AP322">
        <v>0</v>
      </c>
      <c r="AQ322">
        <v>2</v>
      </c>
      <c r="AR322">
        <v>0</v>
      </c>
      <c r="AS322">
        <v>0</v>
      </c>
      <c r="AT322">
        <v>0</v>
      </c>
      <c r="AU322">
        <v>0</v>
      </c>
      <c r="AV322">
        <v>0</v>
      </c>
      <c r="AW322">
        <v>0</v>
      </c>
      <c r="AX322">
        <v>0</v>
      </c>
      <c r="AY322">
        <v>1</v>
      </c>
      <c r="AZ322">
        <v>0</v>
      </c>
      <c r="BA322">
        <v>1</v>
      </c>
      <c r="BB322">
        <v>0</v>
      </c>
      <c r="BC322">
        <v>0</v>
      </c>
      <c r="BD322">
        <v>0</v>
      </c>
      <c r="BE322">
        <v>0</v>
      </c>
      <c r="BF322">
        <v>0</v>
      </c>
      <c r="BG322">
        <v>0</v>
      </c>
      <c r="BH322">
        <v>0</v>
      </c>
      <c r="BI322">
        <v>0</v>
      </c>
      <c r="BJ322">
        <v>0</v>
      </c>
      <c r="BK322">
        <v>0</v>
      </c>
      <c r="BL322">
        <v>0</v>
      </c>
      <c r="BM322">
        <v>0</v>
      </c>
      <c r="BN322">
        <v>0</v>
      </c>
      <c r="BO322">
        <v>0</v>
      </c>
      <c r="BP322">
        <v>0</v>
      </c>
      <c r="BQ322">
        <v>0</v>
      </c>
      <c r="BR322">
        <v>0</v>
      </c>
      <c r="BS322">
        <v>1</v>
      </c>
      <c r="BT322">
        <v>0</v>
      </c>
      <c r="BU322">
        <v>0</v>
      </c>
      <c r="BV322">
        <v>0</v>
      </c>
      <c r="BW322">
        <v>1</v>
      </c>
      <c r="BX322">
        <v>0</v>
      </c>
      <c r="BY322">
        <v>0</v>
      </c>
      <c r="BZ322">
        <v>0</v>
      </c>
      <c r="CA322">
        <v>0</v>
      </c>
      <c r="CB322">
        <v>0</v>
      </c>
      <c r="CC322">
        <v>0</v>
      </c>
      <c r="CD322">
        <v>0</v>
      </c>
      <c r="CE322">
        <v>0</v>
      </c>
      <c r="CF322">
        <v>0</v>
      </c>
      <c r="CG322">
        <v>1</v>
      </c>
      <c r="CH322">
        <v>0</v>
      </c>
      <c r="CI322">
        <v>0</v>
      </c>
      <c r="CJ322">
        <v>0</v>
      </c>
      <c r="CK322">
        <v>0</v>
      </c>
      <c r="CL322">
        <v>0</v>
      </c>
      <c r="CM322">
        <v>0</v>
      </c>
    </row>
    <row r="323" spans="1:91" x14ac:dyDescent="0.15">
      <c r="A323" t="s">
        <v>2102</v>
      </c>
      <c r="B323">
        <v>2000</v>
      </c>
      <c r="C323">
        <v>70</v>
      </c>
      <c r="D323">
        <v>330</v>
      </c>
      <c r="E323" s="409">
        <v>37.5</v>
      </c>
      <c r="F323" s="409">
        <v>1.4</v>
      </c>
      <c r="G323" s="409">
        <v>7.5</v>
      </c>
      <c r="H323" s="409">
        <v>2.6</v>
      </c>
      <c r="I323" s="409">
        <v>0.1</v>
      </c>
      <c r="J323" s="409">
        <v>0.5</v>
      </c>
      <c r="K323">
        <v>0</v>
      </c>
      <c r="L323">
        <v>1</v>
      </c>
      <c r="M323">
        <v>0</v>
      </c>
      <c r="N323">
        <v>1</v>
      </c>
      <c r="O323">
        <v>1</v>
      </c>
      <c r="P323">
        <v>0</v>
      </c>
      <c r="Q323">
        <v>3</v>
      </c>
      <c r="R323">
        <v>0</v>
      </c>
      <c r="S323">
        <v>2</v>
      </c>
      <c r="T323">
        <v>15</v>
      </c>
      <c r="U323">
        <v>1</v>
      </c>
      <c r="V323">
        <v>19</v>
      </c>
      <c r="W323">
        <v>0</v>
      </c>
      <c r="X323">
        <v>0</v>
      </c>
      <c r="Y323">
        <v>0</v>
      </c>
      <c r="Z323">
        <v>12</v>
      </c>
      <c r="AA323" t="s">
        <v>2333</v>
      </c>
      <c r="AB323">
        <v>0</v>
      </c>
      <c r="AC323">
        <v>0</v>
      </c>
      <c r="AD323">
        <v>0</v>
      </c>
      <c r="AE323">
        <v>1</v>
      </c>
      <c r="AF323">
        <v>0</v>
      </c>
      <c r="AG323">
        <v>0</v>
      </c>
      <c r="AH323">
        <v>1</v>
      </c>
      <c r="AI323">
        <v>0</v>
      </c>
      <c r="AJ323">
        <v>0</v>
      </c>
      <c r="AK323">
        <v>0</v>
      </c>
      <c r="AL323">
        <v>0</v>
      </c>
      <c r="AM323">
        <v>4</v>
      </c>
      <c r="AN323">
        <v>0</v>
      </c>
      <c r="AO323">
        <v>0</v>
      </c>
      <c r="AP323">
        <v>0</v>
      </c>
      <c r="AQ323">
        <v>3</v>
      </c>
      <c r="AR323">
        <v>0</v>
      </c>
      <c r="AS323">
        <v>0</v>
      </c>
      <c r="AT323">
        <v>0</v>
      </c>
      <c r="AU323">
        <v>0</v>
      </c>
      <c r="AV323">
        <v>1</v>
      </c>
      <c r="AW323">
        <v>0</v>
      </c>
      <c r="AX323">
        <v>0</v>
      </c>
      <c r="AY323">
        <v>0</v>
      </c>
      <c r="AZ323">
        <v>0</v>
      </c>
      <c r="BA323">
        <v>1</v>
      </c>
      <c r="BB323">
        <v>2</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v>0</v>
      </c>
      <c r="BY323">
        <v>0</v>
      </c>
      <c r="BZ323">
        <v>0</v>
      </c>
      <c r="CA323">
        <v>0</v>
      </c>
      <c r="CB323">
        <v>0</v>
      </c>
      <c r="CC323">
        <v>0</v>
      </c>
      <c r="CD323">
        <v>0</v>
      </c>
      <c r="CE323">
        <v>0</v>
      </c>
      <c r="CF323">
        <v>0</v>
      </c>
      <c r="CG323">
        <v>0</v>
      </c>
      <c r="CH323">
        <v>0</v>
      </c>
      <c r="CI323">
        <v>0</v>
      </c>
      <c r="CJ323">
        <v>0</v>
      </c>
      <c r="CK323">
        <v>0</v>
      </c>
      <c r="CL323">
        <v>0</v>
      </c>
      <c r="CM323">
        <v>0</v>
      </c>
    </row>
    <row r="324" spans="1:91" x14ac:dyDescent="0.15">
      <c r="A324" t="s">
        <v>1793</v>
      </c>
      <c r="B324">
        <v>1434</v>
      </c>
      <c r="C324">
        <v>74</v>
      </c>
      <c r="D324">
        <v>516</v>
      </c>
      <c r="E324" s="409">
        <v>30.2</v>
      </c>
      <c r="F324" s="409">
        <v>1.4</v>
      </c>
      <c r="G324" s="409">
        <v>14.8</v>
      </c>
      <c r="H324" s="409">
        <v>1.5</v>
      </c>
      <c r="I324" s="409">
        <v>0.1</v>
      </c>
      <c r="J324" s="409">
        <v>0.8</v>
      </c>
      <c r="K324">
        <v>0</v>
      </c>
      <c r="L324">
        <v>6</v>
      </c>
      <c r="M324">
        <v>0</v>
      </c>
      <c r="N324">
        <v>0</v>
      </c>
      <c r="O324">
        <v>7</v>
      </c>
      <c r="P324">
        <v>0</v>
      </c>
      <c r="Q324">
        <v>4</v>
      </c>
      <c r="R324">
        <v>0</v>
      </c>
      <c r="S324">
        <v>5</v>
      </c>
      <c r="T324">
        <v>8</v>
      </c>
      <c r="U324">
        <v>5</v>
      </c>
      <c r="V324">
        <v>16</v>
      </c>
      <c r="W324">
        <v>0</v>
      </c>
      <c r="X324">
        <v>0</v>
      </c>
      <c r="Y324">
        <v>0</v>
      </c>
      <c r="Z324">
        <v>1</v>
      </c>
      <c r="AA324" t="s">
        <v>2333</v>
      </c>
      <c r="AB324">
        <v>0</v>
      </c>
      <c r="AC324">
        <v>1</v>
      </c>
      <c r="AD324">
        <v>0</v>
      </c>
      <c r="AE324">
        <v>0</v>
      </c>
      <c r="AF324">
        <v>1</v>
      </c>
      <c r="AG324">
        <v>0</v>
      </c>
      <c r="AH324">
        <v>0</v>
      </c>
      <c r="AI324">
        <v>0</v>
      </c>
      <c r="AJ324">
        <v>0</v>
      </c>
      <c r="AK324">
        <v>0</v>
      </c>
      <c r="AL324">
        <v>0</v>
      </c>
      <c r="AM324">
        <v>1</v>
      </c>
      <c r="AN324">
        <v>0</v>
      </c>
      <c r="AO324">
        <v>0</v>
      </c>
      <c r="AP324">
        <v>0</v>
      </c>
      <c r="AQ324">
        <v>1</v>
      </c>
      <c r="AR324">
        <v>0</v>
      </c>
      <c r="AS324">
        <v>1</v>
      </c>
      <c r="AT324">
        <v>0</v>
      </c>
      <c r="AU324">
        <v>0</v>
      </c>
      <c r="AV324">
        <v>1</v>
      </c>
      <c r="AW324">
        <v>0</v>
      </c>
      <c r="AX324">
        <v>0</v>
      </c>
      <c r="AY324">
        <v>0</v>
      </c>
      <c r="AZ324">
        <v>0</v>
      </c>
      <c r="BA324">
        <v>0</v>
      </c>
      <c r="BB324">
        <v>0</v>
      </c>
      <c r="BC324">
        <v>0</v>
      </c>
      <c r="BD324">
        <v>0</v>
      </c>
      <c r="BE324">
        <v>0</v>
      </c>
      <c r="BF324">
        <v>0</v>
      </c>
      <c r="BG324">
        <v>0</v>
      </c>
      <c r="BH324">
        <v>0</v>
      </c>
      <c r="BI324">
        <v>0</v>
      </c>
      <c r="BJ324">
        <v>0</v>
      </c>
      <c r="BK324">
        <v>0</v>
      </c>
      <c r="BL324">
        <v>2</v>
      </c>
      <c r="BM324">
        <v>0</v>
      </c>
      <c r="BN324">
        <v>0</v>
      </c>
      <c r="BO324">
        <v>0</v>
      </c>
      <c r="BP324">
        <v>0</v>
      </c>
      <c r="BQ324">
        <v>0</v>
      </c>
      <c r="BR324">
        <v>0</v>
      </c>
      <c r="BS324">
        <v>2</v>
      </c>
      <c r="BT324">
        <v>0</v>
      </c>
      <c r="BU324">
        <v>0</v>
      </c>
      <c r="BV324">
        <v>0</v>
      </c>
      <c r="BW324">
        <v>0</v>
      </c>
      <c r="BX324">
        <v>0</v>
      </c>
      <c r="BY324">
        <v>1</v>
      </c>
      <c r="BZ324">
        <v>0</v>
      </c>
      <c r="CA324">
        <v>1</v>
      </c>
      <c r="CB324">
        <v>0</v>
      </c>
      <c r="CC324">
        <v>0</v>
      </c>
      <c r="CD324">
        <v>0</v>
      </c>
      <c r="CE324">
        <v>0</v>
      </c>
      <c r="CF324">
        <v>0</v>
      </c>
      <c r="CG324">
        <v>0</v>
      </c>
      <c r="CH324">
        <v>0</v>
      </c>
      <c r="CI324">
        <v>0</v>
      </c>
      <c r="CJ324">
        <v>0</v>
      </c>
      <c r="CK324">
        <v>0</v>
      </c>
      <c r="CL324">
        <v>0</v>
      </c>
      <c r="CM324">
        <v>0</v>
      </c>
    </row>
    <row r="325" spans="1:91" x14ac:dyDescent="0.15">
      <c r="A325" t="s">
        <v>2068</v>
      </c>
      <c r="B325">
        <v>17.100000000000001</v>
      </c>
      <c r="D325">
        <v>177</v>
      </c>
      <c r="E325" s="409">
        <v>0.4</v>
      </c>
      <c r="F325" s="409">
        <v>0</v>
      </c>
      <c r="G325" s="409">
        <v>3.2</v>
      </c>
      <c r="H325" s="409">
        <v>2.0343886151159171E-2</v>
      </c>
      <c r="I325" s="409">
        <v>0</v>
      </c>
      <c r="J325" s="409">
        <v>0.2</v>
      </c>
      <c r="K325">
        <v>0</v>
      </c>
      <c r="L325">
        <v>6</v>
      </c>
      <c r="M325">
        <v>0</v>
      </c>
      <c r="N325">
        <v>6</v>
      </c>
      <c r="O325">
        <v>30</v>
      </c>
      <c r="P325">
        <v>0</v>
      </c>
      <c r="Q325">
        <v>2</v>
      </c>
      <c r="R325">
        <v>0</v>
      </c>
      <c r="S325">
        <v>0</v>
      </c>
      <c r="T325">
        <v>0</v>
      </c>
      <c r="U325">
        <v>0</v>
      </c>
      <c r="V325">
        <v>0</v>
      </c>
      <c r="W325">
        <v>0</v>
      </c>
      <c r="X325">
        <v>0</v>
      </c>
      <c r="Y325">
        <v>0</v>
      </c>
      <c r="Z325">
        <v>0</v>
      </c>
      <c r="AA325" t="s">
        <v>2333</v>
      </c>
      <c r="AB325">
        <v>0</v>
      </c>
      <c r="AC325">
        <v>0</v>
      </c>
      <c r="AD325">
        <v>0</v>
      </c>
      <c r="AE325">
        <v>0</v>
      </c>
      <c r="AF325">
        <v>4</v>
      </c>
      <c r="AG325">
        <v>0</v>
      </c>
      <c r="AH325">
        <v>0</v>
      </c>
      <c r="AI325">
        <v>0</v>
      </c>
      <c r="AJ325">
        <v>0</v>
      </c>
      <c r="AK325">
        <v>0</v>
      </c>
      <c r="AL325">
        <v>0</v>
      </c>
      <c r="AM325">
        <v>0</v>
      </c>
      <c r="AN325">
        <v>0</v>
      </c>
      <c r="AO325">
        <v>0</v>
      </c>
      <c r="AP325">
        <v>0</v>
      </c>
      <c r="AQ325">
        <v>0</v>
      </c>
      <c r="AR325">
        <v>0</v>
      </c>
      <c r="AS325">
        <v>0</v>
      </c>
      <c r="AT325">
        <v>0</v>
      </c>
      <c r="AU325">
        <v>0</v>
      </c>
      <c r="AV325">
        <v>1</v>
      </c>
      <c r="AW325">
        <v>0</v>
      </c>
      <c r="AX325">
        <v>1</v>
      </c>
      <c r="AY325">
        <v>0</v>
      </c>
      <c r="AZ325">
        <v>0</v>
      </c>
      <c r="BA325">
        <v>0</v>
      </c>
      <c r="BB325">
        <v>0</v>
      </c>
      <c r="BC325">
        <v>0</v>
      </c>
      <c r="BD325">
        <v>0</v>
      </c>
      <c r="BE325">
        <v>0</v>
      </c>
      <c r="BF325">
        <v>0</v>
      </c>
      <c r="BG325">
        <v>0</v>
      </c>
      <c r="BH325">
        <v>0</v>
      </c>
      <c r="BI325">
        <v>1</v>
      </c>
      <c r="BJ325">
        <v>0</v>
      </c>
      <c r="BK325">
        <v>1</v>
      </c>
      <c r="BL325">
        <v>5</v>
      </c>
      <c r="BM325">
        <v>0</v>
      </c>
      <c r="BN325">
        <v>0</v>
      </c>
      <c r="BO325">
        <v>0</v>
      </c>
      <c r="BP325">
        <v>0</v>
      </c>
      <c r="BQ325">
        <v>0</v>
      </c>
      <c r="BR325">
        <v>0</v>
      </c>
      <c r="BS325">
        <v>0</v>
      </c>
      <c r="BT325">
        <v>0</v>
      </c>
      <c r="BU325">
        <v>0</v>
      </c>
      <c r="BV325">
        <v>0</v>
      </c>
      <c r="BW325">
        <v>0</v>
      </c>
      <c r="BX325">
        <v>0</v>
      </c>
      <c r="BY325">
        <v>6</v>
      </c>
      <c r="BZ325">
        <v>0</v>
      </c>
      <c r="CA325">
        <v>0</v>
      </c>
      <c r="CB325">
        <v>0</v>
      </c>
      <c r="CC325">
        <v>0</v>
      </c>
      <c r="CD325">
        <v>1</v>
      </c>
      <c r="CE325">
        <v>0</v>
      </c>
      <c r="CF325">
        <v>0</v>
      </c>
      <c r="CG325">
        <v>0</v>
      </c>
      <c r="CH325">
        <v>0</v>
      </c>
      <c r="CI325">
        <v>0</v>
      </c>
      <c r="CJ325">
        <v>0</v>
      </c>
      <c r="CK325">
        <v>0</v>
      </c>
      <c r="CL325">
        <v>0</v>
      </c>
      <c r="CM325">
        <v>0</v>
      </c>
    </row>
    <row r="326" spans="1:91" x14ac:dyDescent="0.15">
      <c r="A326" t="s">
        <v>2043</v>
      </c>
      <c r="B326">
        <v>2150</v>
      </c>
      <c r="C326">
        <v>65</v>
      </c>
      <c r="D326">
        <v>1300</v>
      </c>
      <c r="E326" s="409">
        <v>18.600000000000001</v>
      </c>
      <c r="F326" s="409">
        <v>0.6</v>
      </c>
      <c r="G326" s="409">
        <v>12.2</v>
      </c>
      <c r="H326" s="409">
        <v>0.7</v>
      </c>
      <c r="I326" s="409">
        <v>2.1514469072067423E-2</v>
      </c>
      <c r="J326" s="409">
        <v>0.4</v>
      </c>
      <c r="K326">
        <v>0</v>
      </c>
      <c r="L326">
        <v>0</v>
      </c>
      <c r="M326">
        <v>0</v>
      </c>
      <c r="N326">
        <v>1</v>
      </c>
      <c r="O326">
        <v>1</v>
      </c>
      <c r="P326">
        <v>0</v>
      </c>
      <c r="Q326">
        <v>3</v>
      </c>
      <c r="R326">
        <v>1</v>
      </c>
      <c r="S326">
        <v>22</v>
      </c>
      <c r="T326">
        <v>38</v>
      </c>
      <c r="U326">
        <v>19</v>
      </c>
      <c r="V326">
        <v>5</v>
      </c>
      <c r="W326">
        <v>0</v>
      </c>
      <c r="X326">
        <v>0</v>
      </c>
      <c r="Y326">
        <v>0</v>
      </c>
      <c r="Z326">
        <v>3</v>
      </c>
      <c r="AA326" t="s">
        <v>2333</v>
      </c>
      <c r="AB326">
        <v>0</v>
      </c>
      <c r="AC326">
        <v>0</v>
      </c>
      <c r="AD326">
        <v>0</v>
      </c>
      <c r="AE326">
        <v>0</v>
      </c>
      <c r="AF326">
        <v>0</v>
      </c>
      <c r="AG326">
        <v>0</v>
      </c>
      <c r="AH326">
        <v>1</v>
      </c>
      <c r="AI326">
        <v>0</v>
      </c>
      <c r="AJ326">
        <v>4</v>
      </c>
      <c r="AK326">
        <v>1</v>
      </c>
      <c r="AL326">
        <v>0</v>
      </c>
      <c r="AM326">
        <v>1</v>
      </c>
      <c r="AN326">
        <v>0</v>
      </c>
      <c r="AO326">
        <v>0</v>
      </c>
      <c r="AP326">
        <v>0</v>
      </c>
      <c r="AQ326">
        <v>3</v>
      </c>
      <c r="AR326">
        <v>0</v>
      </c>
      <c r="AS326">
        <v>0</v>
      </c>
      <c r="AT326">
        <v>0</v>
      </c>
      <c r="AU326">
        <v>0</v>
      </c>
      <c r="AV326">
        <v>1</v>
      </c>
      <c r="AW326">
        <v>0</v>
      </c>
      <c r="AX326">
        <v>0</v>
      </c>
      <c r="AY326">
        <v>0</v>
      </c>
      <c r="AZ326">
        <v>0</v>
      </c>
      <c r="BA326">
        <v>0</v>
      </c>
      <c r="BB326">
        <v>1</v>
      </c>
      <c r="BC326">
        <v>1</v>
      </c>
      <c r="BD326">
        <v>0</v>
      </c>
      <c r="BE326">
        <v>0</v>
      </c>
      <c r="BF326">
        <v>0</v>
      </c>
      <c r="BG326">
        <v>0</v>
      </c>
      <c r="BH326">
        <v>0</v>
      </c>
      <c r="BI326">
        <v>0</v>
      </c>
      <c r="BJ326">
        <v>0</v>
      </c>
      <c r="BK326">
        <v>0</v>
      </c>
      <c r="BL326">
        <v>0</v>
      </c>
      <c r="BM326">
        <v>0</v>
      </c>
      <c r="BN326">
        <v>0</v>
      </c>
      <c r="BO326">
        <v>0</v>
      </c>
      <c r="BP326">
        <v>1</v>
      </c>
      <c r="BQ326">
        <v>0</v>
      </c>
      <c r="BR326">
        <v>0</v>
      </c>
      <c r="BS326">
        <v>1</v>
      </c>
      <c r="BT326">
        <v>0</v>
      </c>
      <c r="BU326">
        <v>0</v>
      </c>
      <c r="BV326">
        <v>0</v>
      </c>
      <c r="BW326">
        <v>0</v>
      </c>
      <c r="BX326">
        <v>0</v>
      </c>
      <c r="BY326">
        <v>0</v>
      </c>
      <c r="BZ326">
        <v>0</v>
      </c>
      <c r="CA326">
        <v>0</v>
      </c>
      <c r="CB326">
        <v>0</v>
      </c>
      <c r="CC326">
        <v>0</v>
      </c>
      <c r="CD326">
        <v>0</v>
      </c>
      <c r="CE326">
        <v>0</v>
      </c>
      <c r="CF326">
        <v>0</v>
      </c>
      <c r="CG326">
        <v>0</v>
      </c>
      <c r="CH326">
        <v>2</v>
      </c>
      <c r="CI326">
        <v>0</v>
      </c>
      <c r="CJ326">
        <v>0</v>
      </c>
      <c r="CK326">
        <v>0</v>
      </c>
      <c r="CL326">
        <v>0</v>
      </c>
      <c r="CM326">
        <v>0</v>
      </c>
    </row>
    <row r="327" spans="1:91" x14ac:dyDescent="0.15">
      <c r="A327" t="s">
        <v>2289</v>
      </c>
      <c r="B327">
        <v>1000</v>
      </c>
      <c r="C327">
        <v>40</v>
      </c>
      <c r="D327">
        <v>700</v>
      </c>
      <c r="E327" s="409">
        <v>13.7</v>
      </c>
      <c r="F327" s="409">
        <v>0.5</v>
      </c>
      <c r="G327" s="409">
        <v>10.5</v>
      </c>
      <c r="H327" s="409">
        <v>0.7</v>
      </c>
      <c r="I327" s="409">
        <v>2.5536502930551368E-2</v>
      </c>
      <c r="J327" s="409">
        <v>0.6</v>
      </c>
      <c r="K327">
        <v>0</v>
      </c>
      <c r="L327">
        <v>0</v>
      </c>
      <c r="M327">
        <v>0</v>
      </c>
      <c r="N327">
        <v>1</v>
      </c>
      <c r="O327">
        <v>4</v>
      </c>
      <c r="P327">
        <v>0</v>
      </c>
      <c r="Q327">
        <v>5</v>
      </c>
      <c r="R327">
        <v>2</v>
      </c>
      <c r="S327">
        <v>10</v>
      </c>
      <c r="T327">
        <v>23</v>
      </c>
      <c r="U327">
        <v>6</v>
      </c>
      <c r="V327">
        <v>34</v>
      </c>
      <c r="W327">
        <v>1</v>
      </c>
      <c r="X327">
        <v>0</v>
      </c>
      <c r="Y327">
        <v>0</v>
      </c>
      <c r="Z327">
        <v>9</v>
      </c>
      <c r="AA327" t="s">
        <v>2333</v>
      </c>
      <c r="AB327">
        <v>0</v>
      </c>
      <c r="AC327">
        <v>0</v>
      </c>
      <c r="AD327">
        <v>0</v>
      </c>
      <c r="AE327">
        <v>0</v>
      </c>
      <c r="AF327">
        <v>0</v>
      </c>
      <c r="AG327">
        <v>0</v>
      </c>
      <c r="AH327">
        <v>0</v>
      </c>
      <c r="AI327">
        <v>1</v>
      </c>
      <c r="AJ327">
        <v>1</v>
      </c>
      <c r="AK327">
        <v>1</v>
      </c>
      <c r="AL327">
        <v>0</v>
      </c>
      <c r="AM327">
        <v>1</v>
      </c>
      <c r="AN327">
        <v>0</v>
      </c>
      <c r="AO327">
        <v>0</v>
      </c>
      <c r="AP327">
        <v>0</v>
      </c>
      <c r="AQ327">
        <v>1</v>
      </c>
      <c r="AR327">
        <v>0</v>
      </c>
      <c r="AS327">
        <v>1</v>
      </c>
      <c r="AT327">
        <v>0</v>
      </c>
      <c r="AU327">
        <v>0</v>
      </c>
      <c r="AV327">
        <v>0</v>
      </c>
      <c r="AW327">
        <v>0</v>
      </c>
      <c r="AX327">
        <v>1</v>
      </c>
      <c r="AY327">
        <v>0</v>
      </c>
      <c r="AZ327">
        <v>0</v>
      </c>
      <c r="BA327">
        <v>0</v>
      </c>
      <c r="BB327">
        <v>2</v>
      </c>
      <c r="BC327">
        <v>0</v>
      </c>
      <c r="BD327">
        <v>0</v>
      </c>
      <c r="BE327">
        <v>0</v>
      </c>
      <c r="BF327">
        <v>0</v>
      </c>
      <c r="BG327">
        <v>0</v>
      </c>
      <c r="BH327">
        <v>0</v>
      </c>
      <c r="BI327">
        <v>0</v>
      </c>
      <c r="BJ327">
        <v>0</v>
      </c>
      <c r="BK327">
        <v>0</v>
      </c>
      <c r="BL327">
        <v>0</v>
      </c>
      <c r="BM327">
        <v>0</v>
      </c>
      <c r="BN327">
        <v>3</v>
      </c>
      <c r="BO327">
        <v>0</v>
      </c>
      <c r="BP327">
        <v>0</v>
      </c>
      <c r="BQ327">
        <v>0</v>
      </c>
      <c r="BR327">
        <v>0</v>
      </c>
      <c r="BS327">
        <v>5</v>
      </c>
      <c r="BT327">
        <v>0</v>
      </c>
      <c r="BU327">
        <v>0</v>
      </c>
      <c r="BV327">
        <v>0</v>
      </c>
      <c r="BW327">
        <v>2</v>
      </c>
      <c r="BX327">
        <v>0</v>
      </c>
      <c r="BY327">
        <v>0</v>
      </c>
      <c r="BZ327">
        <v>0</v>
      </c>
      <c r="CA327">
        <v>0</v>
      </c>
      <c r="CB327">
        <v>0</v>
      </c>
      <c r="CC327">
        <v>0</v>
      </c>
      <c r="CD327">
        <v>0</v>
      </c>
      <c r="CE327">
        <v>0</v>
      </c>
      <c r="CF327">
        <v>0</v>
      </c>
      <c r="CG327">
        <v>3</v>
      </c>
      <c r="CH327">
        <v>1</v>
      </c>
      <c r="CI327">
        <v>0</v>
      </c>
      <c r="CJ327">
        <v>0</v>
      </c>
      <c r="CK327">
        <v>0</v>
      </c>
      <c r="CL327">
        <v>0</v>
      </c>
      <c r="CM327">
        <v>0</v>
      </c>
    </row>
    <row r="328" spans="1:91" x14ac:dyDescent="0.15">
      <c r="A328" t="s">
        <v>1878</v>
      </c>
      <c r="B328">
        <v>5.45</v>
      </c>
      <c r="D328">
        <v>59.5</v>
      </c>
      <c r="E328" s="409">
        <v>0.2</v>
      </c>
      <c r="F328" s="409">
        <v>0</v>
      </c>
      <c r="G328" s="409">
        <v>2.7</v>
      </c>
      <c r="H328" s="409">
        <v>1.3163209907559731E-2</v>
      </c>
      <c r="I328" s="409">
        <v>0</v>
      </c>
      <c r="J328" s="409">
        <v>0.2</v>
      </c>
      <c r="K328">
        <v>0</v>
      </c>
      <c r="L328">
        <v>23</v>
      </c>
      <c r="M328">
        <v>0</v>
      </c>
      <c r="N328">
        <v>0</v>
      </c>
      <c r="O328">
        <v>0</v>
      </c>
      <c r="P328">
        <v>12</v>
      </c>
      <c r="Q328">
        <v>0</v>
      </c>
      <c r="R328">
        <v>0</v>
      </c>
      <c r="S328">
        <v>0</v>
      </c>
      <c r="T328">
        <v>0</v>
      </c>
      <c r="U328">
        <v>0</v>
      </c>
      <c r="V328">
        <v>0</v>
      </c>
      <c r="W328">
        <v>0</v>
      </c>
      <c r="X328">
        <v>0</v>
      </c>
      <c r="Y328">
        <v>0</v>
      </c>
      <c r="Z328">
        <v>0</v>
      </c>
      <c r="AA328" t="s">
        <v>2333</v>
      </c>
      <c r="AB328">
        <v>0</v>
      </c>
      <c r="AC328">
        <v>10</v>
      </c>
      <c r="AD328">
        <v>0</v>
      </c>
      <c r="AE328">
        <v>0</v>
      </c>
      <c r="AF328">
        <v>0</v>
      </c>
      <c r="AG328">
        <v>3</v>
      </c>
      <c r="AH328">
        <v>0</v>
      </c>
      <c r="AI328">
        <v>0</v>
      </c>
      <c r="AJ328">
        <v>0</v>
      </c>
      <c r="AK328">
        <v>0</v>
      </c>
      <c r="AL328">
        <v>0</v>
      </c>
      <c r="AM328">
        <v>0</v>
      </c>
      <c r="AN328">
        <v>0</v>
      </c>
      <c r="AO328">
        <v>0</v>
      </c>
      <c r="AP328">
        <v>0</v>
      </c>
      <c r="AQ328">
        <v>0</v>
      </c>
      <c r="AR328">
        <v>0</v>
      </c>
      <c r="AS328">
        <v>10</v>
      </c>
      <c r="AT328">
        <v>0</v>
      </c>
      <c r="AU328">
        <v>0</v>
      </c>
      <c r="AV328">
        <v>0</v>
      </c>
      <c r="AW328">
        <v>5</v>
      </c>
      <c r="AX328">
        <v>0</v>
      </c>
      <c r="AY328">
        <v>0</v>
      </c>
      <c r="AZ328">
        <v>0</v>
      </c>
      <c r="BA328">
        <v>0</v>
      </c>
      <c r="BB328">
        <v>0</v>
      </c>
      <c r="BC328">
        <v>0</v>
      </c>
      <c r="BD328">
        <v>0</v>
      </c>
      <c r="BE328">
        <v>0</v>
      </c>
      <c r="BF328">
        <v>0</v>
      </c>
      <c r="BG328">
        <v>0</v>
      </c>
      <c r="BH328">
        <v>0</v>
      </c>
      <c r="BI328">
        <v>11</v>
      </c>
      <c r="BJ328">
        <v>0</v>
      </c>
      <c r="BK328">
        <v>0</v>
      </c>
      <c r="BL328">
        <v>0</v>
      </c>
      <c r="BM328">
        <v>3</v>
      </c>
      <c r="BN328">
        <v>0</v>
      </c>
      <c r="BO328">
        <v>0</v>
      </c>
      <c r="BP328">
        <v>0</v>
      </c>
      <c r="BQ328">
        <v>0</v>
      </c>
      <c r="BR328">
        <v>0</v>
      </c>
      <c r="BS328">
        <v>0</v>
      </c>
      <c r="BT328">
        <v>0</v>
      </c>
      <c r="BU328">
        <v>0</v>
      </c>
      <c r="BV328">
        <v>0</v>
      </c>
      <c r="BW328">
        <v>0</v>
      </c>
      <c r="BX328">
        <v>0</v>
      </c>
      <c r="BY328">
        <v>3</v>
      </c>
      <c r="BZ328">
        <v>0</v>
      </c>
      <c r="CA328">
        <v>0</v>
      </c>
      <c r="CB328">
        <v>5</v>
      </c>
      <c r="CC328">
        <v>2</v>
      </c>
      <c r="CD328">
        <v>0</v>
      </c>
      <c r="CE328">
        <v>0</v>
      </c>
      <c r="CF328">
        <v>0</v>
      </c>
      <c r="CG328">
        <v>0</v>
      </c>
      <c r="CH328">
        <v>0</v>
      </c>
      <c r="CI328">
        <v>0</v>
      </c>
      <c r="CJ328">
        <v>0</v>
      </c>
      <c r="CK328">
        <v>0</v>
      </c>
      <c r="CL328">
        <v>0</v>
      </c>
      <c r="CM328">
        <v>0</v>
      </c>
    </row>
    <row r="329" spans="1:91" x14ac:dyDescent="0.15">
      <c r="A329" t="s">
        <v>2091</v>
      </c>
      <c r="B329">
        <v>9.8000000000000007</v>
      </c>
      <c r="C329">
        <v>0.1</v>
      </c>
      <c r="D329">
        <v>150</v>
      </c>
      <c r="E329" s="409">
        <v>0.3</v>
      </c>
      <c r="F329" s="409">
        <v>2.8661594594594593E-3</v>
      </c>
      <c r="G329" s="409">
        <v>3.9</v>
      </c>
      <c r="H329" s="409">
        <v>1.950562421060905E-2</v>
      </c>
      <c r="I329" s="409">
        <v>1.9383676446127666E-4</v>
      </c>
      <c r="J329" s="409">
        <v>0.3</v>
      </c>
      <c r="K329">
        <v>0</v>
      </c>
      <c r="L329">
        <v>11</v>
      </c>
      <c r="M329">
        <v>0</v>
      </c>
      <c r="N329">
        <v>2</v>
      </c>
      <c r="O329">
        <v>24</v>
      </c>
      <c r="P329">
        <v>0</v>
      </c>
      <c r="Q329">
        <v>0</v>
      </c>
      <c r="R329">
        <v>0</v>
      </c>
      <c r="S329">
        <v>0</v>
      </c>
      <c r="T329">
        <v>2</v>
      </c>
      <c r="U329">
        <v>0</v>
      </c>
      <c r="V329">
        <v>0</v>
      </c>
      <c r="W329">
        <v>0</v>
      </c>
      <c r="X329">
        <v>0</v>
      </c>
      <c r="Y329">
        <v>0</v>
      </c>
      <c r="Z329">
        <v>0</v>
      </c>
      <c r="AA329" t="s">
        <v>2333</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2</v>
      </c>
      <c r="BJ329">
        <v>0</v>
      </c>
      <c r="BK329">
        <v>0</v>
      </c>
      <c r="BL329">
        <v>1</v>
      </c>
      <c r="BM329">
        <v>0</v>
      </c>
      <c r="BN329">
        <v>0</v>
      </c>
      <c r="BO329">
        <v>0</v>
      </c>
      <c r="BP329">
        <v>0</v>
      </c>
      <c r="BQ329">
        <v>0</v>
      </c>
      <c r="BR329">
        <v>0</v>
      </c>
      <c r="BS329">
        <v>0</v>
      </c>
      <c r="BT329">
        <v>0</v>
      </c>
      <c r="BU329">
        <v>0</v>
      </c>
      <c r="BV329">
        <v>0</v>
      </c>
      <c r="BW329">
        <v>0</v>
      </c>
      <c r="BX329">
        <v>0</v>
      </c>
      <c r="BY329">
        <v>1</v>
      </c>
      <c r="BZ329">
        <v>0</v>
      </c>
      <c r="CA329">
        <v>0</v>
      </c>
      <c r="CB329">
        <v>0</v>
      </c>
      <c r="CC329">
        <v>0</v>
      </c>
      <c r="CD329">
        <v>0</v>
      </c>
      <c r="CE329">
        <v>0</v>
      </c>
      <c r="CF329">
        <v>0</v>
      </c>
      <c r="CG329">
        <v>0</v>
      </c>
      <c r="CH329">
        <v>0</v>
      </c>
      <c r="CI329">
        <v>0</v>
      </c>
      <c r="CJ329">
        <v>0</v>
      </c>
      <c r="CK329">
        <v>0</v>
      </c>
      <c r="CL329">
        <v>0</v>
      </c>
      <c r="CM329">
        <v>0</v>
      </c>
    </row>
    <row r="330" spans="1:91" x14ac:dyDescent="0.15">
      <c r="A330" t="s">
        <v>2112</v>
      </c>
      <c r="B330">
        <v>8.5</v>
      </c>
      <c r="D330">
        <v>85</v>
      </c>
      <c r="E330" s="409">
        <v>0.2</v>
      </c>
      <c r="F330" s="409">
        <v>0</v>
      </c>
      <c r="G330" s="409">
        <v>1.7</v>
      </c>
      <c r="H330" s="409">
        <v>1.2500000000000001E-2</v>
      </c>
      <c r="I330" s="409">
        <v>0</v>
      </c>
      <c r="J330" s="409">
        <v>0.1</v>
      </c>
      <c r="K330">
        <v>0</v>
      </c>
      <c r="L330">
        <v>44</v>
      </c>
      <c r="M330">
        <v>0</v>
      </c>
      <c r="N330">
        <v>0</v>
      </c>
      <c r="O330">
        <v>0</v>
      </c>
      <c r="P330">
        <v>0</v>
      </c>
      <c r="Q330">
        <v>0</v>
      </c>
      <c r="R330">
        <v>0</v>
      </c>
      <c r="S330">
        <v>0</v>
      </c>
      <c r="T330">
        <v>0</v>
      </c>
      <c r="U330">
        <v>0</v>
      </c>
      <c r="V330">
        <v>0</v>
      </c>
      <c r="W330">
        <v>0</v>
      </c>
      <c r="X330">
        <v>0</v>
      </c>
      <c r="Y330">
        <v>0</v>
      </c>
      <c r="Z330">
        <v>0</v>
      </c>
      <c r="AA330" t="s">
        <v>2333</v>
      </c>
      <c r="AB330">
        <v>0</v>
      </c>
      <c r="AC330">
        <v>6</v>
      </c>
      <c r="AD330">
        <v>0</v>
      </c>
      <c r="AE330">
        <v>0</v>
      </c>
      <c r="AF330">
        <v>0</v>
      </c>
      <c r="AG330">
        <v>0</v>
      </c>
      <c r="AH330">
        <v>0</v>
      </c>
      <c r="AI330">
        <v>0</v>
      </c>
      <c r="AJ330">
        <v>0</v>
      </c>
      <c r="AK330">
        <v>0</v>
      </c>
      <c r="AL330">
        <v>0</v>
      </c>
      <c r="AM330">
        <v>0</v>
      </c>
      <c r="AN330">
        <v>0</v>
      </c>
      <c r="AO330">
        <v>0</v>
      </c>
      <c r="AP330">
        <v>0</v>
      </c>
      <c r="AQ330">
        <v>0</v>
      </c>
      <c r="AR330">
        <v>0</v>
      </c>
      <c r="AS330">
        <v>4</v>
      </c>
      <c r="AT330">
        <v>0</v>
      </c>
      <c r="AU330">
        <v>0</v>
      </c>
      <c r="AV330">
        <v>0</v>
      </c>
      <c r="AW330">
        <v>0</v>
      </c>
      <c r="AX330">
        <v>0</v>
      </c>
      <c r="AY330">
        <v>0</v>
      </c>
      <c r="AZ330">
        <v>0</v>
      </c>
      <c r="BA330">
        <v>0</v>
      </c>
      <c r="BB330">
        <v>0</v>
      </c>
      <c r="BC330">
        <v>0</v>
      </c>
      <c r="BD330">
        <v>0</v>
      </c>
      <c r="BE330">
        <v>0</v>
      </c>
      <c r="BF330">
        <v>0</v>
      </c>
      <c r="BG330">
        <v>0</v>
      </c>
      <c r="BH330">
        <v>0</v>
      </c>
      <c r="BI330">
        <v>12</v>
      </c>
      <c r="BJ330">
        <v>0</v>
      </c>
      <c r="BK330">
        <v>0</v>
      </c>
      <c r="BL330">
        <v>0</v>
      </c>
      <c r="BM330">
        <v>0</v>
      </c>
      <c r="BN330">
        <v>0</v>
      </c>
      <c r="BO330">
        <v>0</v>
      </c>
      <c r="BP330">
        <v>0</v>
      </c>
      <c r="BQ330">
        <v>0</v>
      </c>
      <c r="BR330">
        <v>0</v>
      </c>
      <c r="BS330">
        <v>0</v>
      </c>
      <c r="BT330">
        <v>0</v>
      </c>
      <c r="BU330">
        <v>0</v>
      </c>
      <c r="BV330">
        <v>0</v>
      </c>
      <c r="BW330">
        <v>0</v>
      </c>
      <c r="BX330">
        <v>0</v>
      </c>
      <c r="BY330">
        <v>12</v>
      </c>
      <c r="BZ330">
        <v>0</v>
      </c>
      <c r="CA330">
        <v>0</v>
      </c>
      <c r="CB330">
        <v>0</v>
      </c>
      <c r="CC330">
        <v>0</v>
      </c>
      <c r="CD330">
        <v>0</v>
      </c>
      <c r="CE330">
        <v>0</v>
      </c>
      <c r="CF330">
        <v>0</v>
      </c>
      <c r="CG330">
        <v>0</v>
      </c>
      <c r="CH330">
        <v>0</v>
      </c>
      <c r="CI330">
        <v>0</v>
      </c>
      <c r="CJ330">
        <v>0</v>
      </c>
      <c r="CK330">
        <v>0</v>
      </c>
      <c r="CL330">
        <v>0</v>
      </c>
      <c r="CM330">
        <v>0</v>
      </c>
    </row>
    <row r="331" spans="1:91" x14ac:dyDescent="0.15">
      <c r="A331" t="s">
        <v>1958</v>
      </c>
      <c r="B331">
        <v>60</v>
      </c>
      <c r="C331">
        <v>1.6</v>
      </c>
      <c r="D331">
        <v>188</v>
      </c>
      <c r="E331" s="409">
        <v>1.9</v>
      </c>
      <c r="F331" s="409">
        <v>0.1</v>
      </c>
      <c r="G331" s="409">
        <v>7</v>
      </c>
      <c r="H331" s="409">
        <v>0.1</v>
      </c>
      <c r="I331" s="409">
        <v>2.4381736993891292E-3</v>
      </c>
      <c r="J331" s="409">
        <v>0.3</v>
      </c>
      <c r="K331">
        <v>0</v>
      </c>
      <c r="L331">
        <v>0</v>
      </c>
      <c r="M331">
        <v>0</v>
      </c>
      <c r="N331">
        <v>0</v>
      </c>
      <c r="O331">
        <v>30</v>
      </c>
      <c r="P331">
        <v>0</v>
      </c>
      <c r="Q331">
        <v>2</v>
      </c>
      <c r="R331">
        <v>0</v>
      </c>
      <c r="S331">
        <v>0</v>
      </c>
      <c r="T331">
        <v>6</v>
      </c>
      <c r="U331">
        <v>0</v>
      </c>
      <c r="V331">
        <v>0</v>
      </c>
      <c r="W331">
        <v>0</v>
      </c>
      <c r="X331">
        <v>0</v>
      </c>
      <c r="Y331">
        <v>0</v>
      </c>
      <c r="Z331">
        <v>0</v>
      </c>
      <c r="AA331" t="s">
        <v>2333</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1</v>
      </c>
      <c r="BM331">
        <v>0</v>
      </c>
      <c r="BN331">
        <v>1</v>
      </c>
      <c r="BO331">
        <v>0</v>
      </c>
      <c r="BP331">
        <v>0</v>
      </c>
      <c r="BQ331">
        <v>0</v>
      </c>
      <c r="BR331">
        <v>0</v>
      </c>
      <c r="BS331">
        <v>0</v>
      </c>
      <c r="BT331">
        <v>0</v>
      </c>
      <c r="BU331">
        <v>0</v>
      </c>
      <c r="BV331">
        <v>0</v>
      </c>
      <c r="BW331">
        <v>0</v>
      </c>
      <c r="BX331">
        <v>0</v>
      </c>
      <c r="BY331">
        <v>0</v>
      </c>
      <c r="BZ331">
        <v>0</v>
      </c>
      <c r="CA331">
        <v>0</v>
      </c>
      <c r="CB331">
        <v>1</v>
      </c>
      <c r="CC331">
        <v>0</v>
      </c>
      <c r="CD331">
        <v>0</v>
      </c>
      <c r="CE331">
        <v>0</v>
      </c>
      <c r="CF331">
        <v>0</v>
      </c>
      <c r="CG331">
        <v>0</v>
      </c>
      <c r="CH331">
        <v>0</v>
      </c>
      <c r="CI331">
        <v>0</v>
      </c>
      <c r="CJ331">
        <v>0</v>
      </c>
      <c r="CK331">
        <v>0</v>
      </c>
      <c r="CL331">
        <v>0</v>
      </c>
      <c r="CM331">
        <v>0</v>
      </c>
    </row>
    <row r="332" spans="1:91" x14ac:dyDescent="0.15">
      <c r="A332" t="s">
        <v>1915</v>
      </c>
      <c r="B332">
        <v>6.18</v>
      </c>
      <c r="D332">
        <v>44.5</v>
      </c>
      <c r="E332" s="409">
        <v>0.1</v>
      </c>
      <c r="F332" s="409">
        <v>0</v>
      </c>
      <c r="G332" s="409">
        <v>1</v>
      </c>
      <c r="H332" s="409">
        <v>1.3211781023796106E-2</v>
      </c>
      <c r="I332" s="409">
        <v>0</v>
      </c>
      <c r="J332" s="409">
        <v>0.1</v>
      </c>
      <c r="K332">
        <v>0</v>
      </c>
      <c r="L332">
        <v>23</v>
      </c>
      <c r="M332">
        <v>0</v>
      </c>
      <c r="N332">
        <v>1</v>
      </c>
      <c r="O332">
        <v>8</v>
      </c>
      <c r="P332">
        <v>0</v>
      </c>
      <c r="Q332">
        <v>0</v>
      </c>
      <c r="R332">
        <v>0</v>
      </c>
      <c r="S332">
        <v>0</v>
      </c>
      <c r="T332">
        <v>0</v>
      </c>
      <c r="U332">
        <v>0</v>
      </c>
      <c r="V332">
        <v>0</v>
      </c>
      <c r="W332">
        <v>0</v>
      </c>
      <c r="X332">
        <v>0</v>
      </c>
      <c r="Y332">
        <v>0</v>
      </c>
      <c r="Z332">
        <v>0</v>
      </c>
      <c r="AA332" t="s">
        <v>2333</v>
      </c>
      <c r="AB332">
        <v>0</v>
      </c>
      <c r="AC332">
        <v>0</v>
      </c>
      <c r="AD332">
        <v>0</v>
      </c>
      <c r="AE332">
        <v>0</v>
      </c>
      <c r="AF332">
        <v>1</v>
      </c>
      <c r="AG332">
        <v>0</v>
      </c>
      <c r="AH332">
        <v>0</v>
      </c>
      <c r="AI332">
        <v>0</v>
      </c>
      <c r="AJ332">
        <v>0</v>
      </c>
      <c r="AK332">
        <v>0</v>
      </c>
      <c r="AL332">
        <v>0</v>
      </c>
      <c r="AM332">
        <v>0</v>
      </c>
      <c r="AN332">
        <v>0</v>
      </c>
      <c r="AO332">
        <v>0</v>
      </c>
      <c r="AP332">
        <v>0</v>
      </c>
      <c r="AQ332">
        <v>0</v>
      </c>
      <c r="AR332">
        <v>0</v>
      </c>
      <c r="AS332">
        <v>1</v>
      </c>
      <c r="AT332">
        <v>0</v>
      </c>
      <c r="AU332">
        <v>0</v>
      </c>
      <c r="AV332">
        <v>0</v>
      </c>
      <c r="AW332">
        <v>0</v>
      </c>
      <c r="AX332">
        <v>0</v>
      </c>
      <c r="AY332">
        <v>0</v>
      </c>
      <c r="AZ332">
        <v>0</v>
      </c>
      <c r="BA332">
        <v>0</v>
      </c>
      <c r="BB332">
        <v>0</v>
      </c>
      <c r="BC332">
        <v>0</v>
      </c>
      <c r="BD332">
        <v>0</v>
      </c>
      <c r="BE332">
        <v>0</v>
      </c>
      <c r="BF332">
        <v>0</v>
      </c>
      <c r="BG332">
        <v>0</v>
      </c>
      <c r="BH332">
        <v>0</v>
      </c>
      <c r="BI332">
        <v>9</v>
      </c>
      <c r="BJ332">
        <v>0</v>
      </c>
      <c r="BK332">
        <v>0</v>
      </c>
      <c r="BL332">
        <v>2</v>
      </c>
      <c r="BM332">
        <v>0</v>
      </c>
      <c r="BN332">
        <v>0</v>
      </c>
      <c r="BO332">
        <v>0</v>
      </c>
      <c r="BP332">
        <v>0</v>
      </c>
      <c r="BQ332">
        <v>0</v>
      </c>
      <c r="BR332">
        <v>0</v>
      </c>
      <c r="BS332">
        <v>0</v>
      </c>
      <c r="BT332">
        <v>0</v>
      </c>
      <c r="BU332">
        <v>0</v>
      </c>
      <c r="BV332">
        <v>0</v>
      </c>
      <c r="BW332">
        <v>0</v>
      </c>
      <c r="BX332">
        <v>0</v>
      </c>
      <c r="BY332">
        <v>11</v>
      </c>
      <c r="BZ332">
        <v>0</v>
      </c>
      <c r="CA332">
        <v>0</v>
      </c>
      <c r="CB332">
        <v>1</v>
      </c>
      <c r="CC332">
        <v>0</v>
      </c>
      <c r="CD332">
        <v>0</v>
      </c>
      <c r="CE332">
        <v>0</v>
      </c>
      <c r="CF332">
        <v>0</v>
      </c>
      <c r="CG332">
        <v>0</v>
      </c>
      <c r="CH332">
        <v>0</v>
      </c>
      <c r="CI332">
        <v>0</v>
      </c>
      <c r="CJ332">
        <v>0</v>
      </c>
      <c r="CK332">
        <v>0</v>
      </c>
      <c r="CL332">
        <v>0</v>
      </c>
      <c r="CM332">
        <v>0</v>
      </c>
    </row>
    <row r="333" spans="1:91" x14ac:dyDescent="0.15">
      <c r="A333" t="s">
        <v>2174</v>
      </c>
      <c r="B333">
        <v>7.1</v>
      </c>
      <c r="C333">
        <v>0.05</v>
      </c>
      <c r="D333">
        <v>90</v>
      </c>
      <c r="E333" s="409">
        <v>0.1</v>
      </c>
      <c r="F333" s="409">
        <v>3.9762000000000011E-4</v>
      </c>
      <c r="G333" s="409">
        <v>1.2</v>
      </c>
      <c r="H333" s="409">
        <v>1.6834387885230558E-2</v>
      </c>
      <c r="I333" s="409">
        <v>5.4672954805681081E-5</v>
      </c>
      <c r="J333" s="409">
        <v>0.2</v>
      </c>
      <c r="K333">
        <v>0</v>
      </c>
      <c r="L333">
        <v>15</v>
      </c>
      <c r="M333">
        <v>0</v>
      </c>
      <c r="N333">
        <v>0</v>
      </c>
      <c r="O333">
        <v>50</v>
      </c>
      <c r="P333">
        <v>0</v>
      </c>
      <c r="Q333">
        <v>0</v>
      </c>
      <c r="R333">
        <v>0</v>
      </c>
      <c r="S333">
        <v>0</v>
      </c>
      <c r="T333">
        <v>2</v>
      </c>
      <c r="U333">
        <v>0</v>
      </c>
      <c r="V333">
        <v>0</v>
      </c>
      <c r="W333">
        <v>0</v>
      </c>
      <c r="X333">
        <v>0</v>
      </c>
      <c r="Y333">
        <v>0</v>
      </c>
      <c r="Z333">
        <v>0</v>
      </c>
      <c r="AA333" t="s">
        <v>2333</v>
      </c>
      <c r="AB333">
        <v>0</v>
      </c>
      <c r="AC333">
        <v>5</v>
      </c>
      <c r="AD333">
        <v>0</v>
      </c>
      <c r="AE333">
        <v>0</v>
      </c>
      <c r="AF333">
        <v>14</v>
      </c>
      <c r="AG333">
        <v>0</v>
      </c>
      <c r="AH333">
        <v>0</v>
      </c>
      <c r="AI333">
        <v>0</v>
      </c>
      <c r="AJ333">
        <v>0</v>
      </c>
      <c r="AK333">
        <v>0</v>
      </c>
      <c r="AL333">
        <v>0</v>
      </c>
      <c r="AM333">
        <v>0</v>
      </c>
      <c r="AN333">
        <v>0</v>
      </c>
      <c r="AO333">
        <v>0</v>
      </c>
      <c r="AP333">
        <v>0</v>
      </c>
      <c r="AQ333">
        <v>0</v>
      </c>
      <c r="AR333">
        <v>0</v>
      </c>
      <c r="AS333">
        <v>7</v>
      </c>
      <c r="AT333">
        <v>0</v>
      </c>
      <c r="AU333">
        <v>0</v>
      </c>
      <c r="AV333">
        <v>20</v>
      </c>
      <c r="AW333">
        <v>0</v>
      </c>
      <c r="AX333">
        <v>0</v>
      </c>
      <c r="AY333">
        <v>0</v>
      </c>
      <c r="AZ333">
        <v>0</v>
      </c>
      <c r="BA333">
        <v>0</v>
      </c>
      <c r="BB333">
        <v>0</v>
      </c>
      <c r="BC333">
        <v>0</v>
      </c>
      <c r="BD333">
        <v>0</v>
      </c>
      <c r="BE333">
        <v>0</v>
      </c>
      <c r="BF333">
        <v>0</v>
      </c>
      <c r="BG333">
        <v>0</v>
      </c>
      <c r="BH333">
        <v>0</v>
      </c>
      <c r="BI333">
        <v>5</v>
      </c>
      <c r="BJ333">
        <v>0</v>
      </c>
      <c r="BK333">
        <v>0</v>
      </c>
      <c r="BL333">
        <v>11</v>
      </c>
      <c r="BM333">
        <v>0</v>
      </c>
      <c r="BN333">
        <v>0</v>
      </c>
      <c r="BO333">
        <v>0</v>
      </c>
      <c r="BP333">
        <v>0</v>
      </c>
      <c r="BQ333">
        <v>1</v>
      </c>
      <c r="BR333">
        <v>0</v>
      </c>
      <c r="BS333">
        <v>0</v>
      </c>
      <c r="BT333">
        <v>0</v>
      </c>
      <c r="BU333">
        <v>0</v>
      </c>
      <c r="BV333">
        <v>0</v>
      </c>
      <c r="BW333">
        <v>0</v>
      </c>
      <c r="BX333">
        <v>0</v>
      </c>
      <c r="BY333">
        <v>5</v>
      </c>
      <c r="BZ333">
        <v>0</v>
      </c>
      <c r="CA333">
        <v>0</v>
      </c>
      <c r="CB333">
        <v>3</v>
      </c>
      <c r="CC333">
        <v>0</v>
      </c>
      <c r="CD333">
        <v>2</v>
      </c>
      <c r="CE333">
        <v>0</v>
      </c>
      <c r="CF333">
        <v>0</v>
      </c>
      <c r="CG333">
        <v>1</v>
      </c>
      <c r="CH333">
        <v>0</v>
      </c>
      <c r="CI333">
        <v>0</v>
      </c>
      <c r="CJ333">
        <v>0</v>
      </c>
      <c r="CK333">
        <v>0</v>
      </c>
      <c r="CL333">
        <v>0</v>
      </c>
      <c r="CM333">
        <v>0</v>
      </c>
    </row>
    <row r="334" spans="1:91" x14ac:dyDescent="0.15">
      <c r="A334" t="s">
        <v>1974</v>
      </c>
      <c r="B334">
        <v>25</v>
      </c>
      <c r="C334">
        <v>0.3</v>
      </c>
      <c r="D334">
        <v>125</v>
      </c>
      <c r="E334" s="409">
        <v>0.4</v>
      </c>
      <c r="F334" s="409">
        <v>7.2886642083333326E-3</v>
      </c>
      <c r="G334" s="409">
        <v>2.2000000000000002</v>
      </c>
      <c r="H334" s="409">
        <v>4.5838383762760761E-2</v>
      </c>
      <c r="I334" s="409">
        <v>8.3415960756412781E-4</v>
      </c>
      <c r="J334" s="409">
        <v>0.2</v>
      </c>
      <c r="K334">
        <v>0</v>
      </c>
      <c r="L334">
        <v>15</v>
      </c>
      <c r="M334">
        <v>0</v>
      </c>
      <c r="N334">
        <v>6</v>
      </c>
      <c r="O334">
        <v>21</v>
      </c>
      <c r="P334">
        <v>0</v>
      </c>
      <c r="Q334">
        <v>2</v>
      </c>
      <c r="R334">
        <v>0</v>
      </c>
      <c r="S334">
        <v>0</v>
      </c>
      <c r="T334">
        <v>13</v>
      </c>
      <c r="U334">
        <v>2</v>
      </c>
      <c r="V334">
        <v>0</v>
      </c>
      <c r="W334">
        <v>0</v>
      </c>
      <c r="X334">
        <v>0</v>
      </c>
      <c r="Y334">
        <v>0</v>
      </c>
      <c r="Z334">
        <v>0</v>
      </c>
      <c r="AA334" t="s">
        <v>2333</v>
      </c>
      <c r="AB334">
        <v>0</v>
      </c>
      <c r="AC334">
        <v>1</v>
      </c>
      <c r="AD334">
        <v>0</v>
      </c>
      <c r="AE334">
        <v>0</v>
      </c>
      <c r="AF334">
        <v>3</v>
      </c>
      <c r="AG334">
        <v>0</v>
      </c>
      <c r="AH334">
        <v>1</v>
      </c>
      <c r="AI334">
        <v>0</v>
      </c>
      <c r="AJ334">
        <v>0</v>
      </c>
      <c r="AK334">
        <v>1</v>
      </c>
      <c r="AL334">
        <v>0</v>
      </c>
      <c r="AM334">
        <v>0</v>
      </c>
      <c r="AN334">
        <v>0</v>
      </c>
      <c r="AO334">
        <v>0</v>
      </c>
      <c r="AP334">
        <v>0</v>
      </c>
      <c r="AQ334">
        <v>0</v>
      </c>
      <c r="AR334">
        <v>0</v>
      </c>
      <c r="AS334">
        <v>1</v>
      </c>
      <c r="AT334">
        <v>0</v>
      </c>
      <c r="AU334">
        <v>0</v>
      </c>
      <c r="AV334">
        <v>3</v>
      </c>
      <c r="AW334">
        <v>0</v>
      </c>
      <c r="AX334">
        <v>0</v>
      </c>
      <c r="AY334">
        <v>0</v>
      </c>
      <c r="AZ334">
        <v>0</v>
      </c>
      <c r="BA334">
        <v>0</v>
      </c>
      <c r="BB334">
        <v>1</v>
      </c>
      <c r="BC334">
        <v>0</v>
      </c>
      <c r="BD334">
        <v>0</v>
      </c>
      <c r="BE334">
        <v>0</v>
      </c>
      <c r="BF334">
        <v>0</v>
      </c>
      <c r="BG334">
        <v>0</v>
      </c>
      <c r="BH334">
        <v>0</v>
      </c>
      <c r="BI334">
        <v>0</v>
      </c>
      <c r="BJ334">
        <v>0</v>
      </c>
      <c r="BK334">
        <v>0</v>
      </c>
      <c r="BL334">
        <v>3</v>
      </c>
      <c r="BM334">
        <v>0</v>
      </c>
      <c r="BN334">
        <v>0</v>
      </c>
      <c r="BO334">
        <v>0</v>
      </c>
      <c r="BP334">
        <v>0</v>
      </c>
      <c r="BQ334">
        <v>5</v>
      </c>
      <c r="BR334">
        <v>0</v>
      </c>
      <c r="BS334">
        <v>0</v>
      </c>
      <c r="BT334">
        <v>0</v>
      </c>
      <c r="BU334">
        <v>0</v>
      </c>
      <c r="BV334">
        <v>0</v>
      </c>
      <c r="BW334">
        <v>0</v>
      </c>
      <c r="BX334">
        <v>0</v>
      </c>
      <c r="BY334">
        <v>4</v>
      </c>
      <c r="BZ334">
        <v>0</v>
      </c>
      <c r="CA334">
        <v>0</v>
      </c>
      <c r="CB334">
        <v>1</v>
      </c>
      <c r="CC334">
        <v>0</v>
      </c>
      <c r="CD334">
        <v>1</v>
      </c>
      <c r="CE334">
        <v>0</v>
      </c>
      <c r="CF334">
        <v>0</v>
      </c>
      <c r="CG334">
        <v>0</v>
      </c>
      <c r="CH334">
        <v>4</v>
      </c>
      <c r="CI334">
        <v>0</v>
      </c>
      <c r="CJ334">
        <v>0</v>
      </c>
      <c r="CK334">
        <v>0</v>
      </c>
      <c r="CL334">
        <v>0</v>
      </c>
      <c r="CM334">
        <v>0</v>
      </c>
    </row>
    <row r="335" spans="1:91" x14ac:dyDescent="0.15">
      <c r="A335" t="s">
        <v>2058</v>
      </c>
      <c r="B335">
        <v>33.9</v>
      </c>
      <c r="C335">
        <v>0.9</v>
      </c>
      <c r="D335">
        <v>147.30000000000001</v>
      </c>
      <c r="E335" s="409">
        <v>0.4</v>
      </c>
      <c r="F335" s="409">
        <v>8.1196008494845359E-3</v>
      </c>
      <c r="G335" s="409">
        <v>1.4</v>
      </c>
      <c r="H335" s="409">
        <v>0.1</v>
      </c>
      <c r="I335" s="409">
        <v>1.3273788160393482E-3</v>
      </c>
      <c r="J335" s="409">
        <v>0.2</v>
      </c>
      <c r="K335">
        <v>2</v>
      </c>
      <c r="L335">
        <v>12</v>
      </c>
      <c r="M335">
        <v>0</v>
      </c>
      <c r="N335">
        <v>8</v>
      </c>
      <c r="O335">
        <v>40</v>
      </c>
      <c r="P335">
        <v>0</v>
      </c>
      <c r="Q335">
        <v>5</v>
      </c>
      <c r="R335">
        <v>0</v>
      </c>
      <c r="S335">
        <v>2</v>
      </c>
      <c r="T335">
        <v>31</v>
      </c>
      <c r="U335">
        <v>0</v>
      </c>
      <c r="V335">
        <v>1</v>
      </c>
      <c r="W335">
        <v>0</v>
      </c>
      <c r="X335">
        <v>0</v>
      </c>
      <c r="Y335">
        <v>0</v>
      </c>
      <c r="Z335">
        <v>0</v>
      </c>
      <c r="AA335" t="s">
        <v>2333</v>
      </c>
      <c r="AB335">
        <v>1</v>
      </c>
      <c r="AC335">
        <v>3</v>
      </c>
      <c r="AD335">
        <v>0</v>
      </c>
      <c r="AE335">
        <v>1</v>
      </c>
      <c r="AF335">
        <v>1</v>
      </c>
      <c r="AG335">
        <v>0</v>
      </c>
      <c r="AH335">
        <v>0</v>
      </c>
      <c r="AI335">
        <v>0</v>
      </c>
      <c r="AJ335">
        <v>0</v>
      </c>
      <c r="AK335">
        <v>1</v>
      </c>
      <c r="AL335">
        <v>0</v>
      </c>
      <c r="AM335">
        <v>0</v>
      </c>
      <c r="AN335">
        <v>0</v>
      </c>
      <c r="AO335">
        <v>0</v>
      </c>
      <c r="AP335">
        <v>0</v>
      </c>
      <c r="AQ335">
        <v>0</v>
      </c>
      <c r="AR335">
        <v>0</v>
      </c>
      <c r="AS335">
        <v>1</v>
      </c>
      <c r="AT335">
        <v>0</v>
      </c>
      <c r="AU335">
        <v>0</v>
      </c>
      <c r="AV335">
        <v>1</v>
      </c>
      <c r="AW335">
        <v>0</v>
      </c>
      <c r="AX335">
        <v>2</v>
      </c>
      <c r="AY335">
        <v>0</v>
      </c>
      <c r="AZ335">
        <v>0</v>
      </c>
      <c r="BA335">
        <v>1</v>
      </c>
      <c r="BB335">
        <v>0</v>
      </c>
      <c r="BC335">
        <v>0</v>
      </c>
      <c r="BD335">
        <v>0</v>
      </c>
      <c r="BE335">
        <v>0</v>
      </c>
      <c r="BF335">
        <v>0</v>
      </c>
      <c r="BG335">
        <v>0</v>
      </c>
      <c r="BH335">
        <v>1</v>
      </c>
      <c r="BI335">
        <v>1</v>
      </c>
      <c r="BJ335">
        <v>0</v>
      </c>
      <c r="BK335">
        <v>0</v>
      </c>
      <c r="BL335">
        <v>3</v>
      </c>
      <c r="BM335">
        <v>0</v>
      </c>
      <c r="BN335">
        <v>0</v>
      </c>
      <c r="BO335">
        <v>0</v>
      </c>
      <c r="BP335">
        <v>1</v>
      </c>
      <c r="BQ335">
        <v>0</v>
      </c>
      <c r="BR335">
        <v>0</v>
      </c>
      <c r="BS335">
        <v>0</v>
      </c>
      <c r="BT335">
        <v>0</v>
      </c>
      <c r="BU335">
        <v>0</v>
      </c>
      <c r="BV335">
        <v>0</v>
      </c>
      <c r="BW335">
        <v>0</v>
      </c>
      <c r="BX335">
        <v>0</v>
      </c>
      <c r="BY335">
        <v>1</v>
      </c>
      <c r="BZ335">
        <v>0</v>
      </c>
      <c r="CA335">
        <v>0</v>
      </c>
      <c r="CB335">
        <v>1</v>
      </c>
      <c r="CC335">
        <v>0</v>
      </c>
      <c r="CD335">
        <v>2</v>
      </c>
      <c r="CE335">
        <v>0</v>
      </c>
      <c r="CF335">
        <v>0</v>
      </c>
      <c r="CG335">
        <v>0</v>
      </c>
      <c r="CH335">
        <v>0</v>
      </c>
      <c r="CI335">
        <v>0</v>
      </c>
      <c r="CJ335">
        <v>0</v>
      </c>
      <c r="CK335">
        <v>0</v>
      </c>
      <c r="CL335">
        <v>0</v>
      </c>
      <c r="CM335">
        <v>0</v>
      </c>
    </row>
    <row r="336" spans="1:91" x14ac:dyDescent="0.15">
      <c r="A336" t="s">
        <v>2007</v>
      </c>
      <c r="B336">
        <v>18.5</v>
      </c>
      <c r="D336">
        <v>160</v>
      </c>
      <c r="E336" s="409">
        <v>0.1</v>
      </c>
      <c r="F336" s="409">
        <v>7.7507237569060766E-5</v>
      </c>
      <c r="G336" s="409">
        <v>0.9</v>
      </c>
      <c r="H336" s="409">
        <v>1.5084446053165444E-2</v>
      </c>
      <c r="I336" s="409">
        <v>1.0679073102667102E-5</v>
      </c>
      <c r="J336" s="409">
        <v>0.1</v>
      </c>
      <c r="K336">
        <v>0</v>
      </c>
      <c r="L336">
        <v>140</v>
      </c>
      <c r="M336">
        <v>0</v>
      </c>
      <c r="N336">
        <v>1</v>
      </c>
      <c r="O336">
        <v>29</v>
      </c>
      <c r="P336">
        <v>1</v>
      </c>
      <c r="Q336">
        <v>3</v>
      </c>
      <c r="R336">
        <v>0</v>
      </c>
      <c r="S336">
        <v>0</v>
      </c>
      <c r="T336">
        <v>1</v>
      </c>
      <c r="U336">
        <v>0</v>
      </c>
      <c r="V336">
        <v>2</v>
      </c>
      <c r="W336">
        <v>0</v>
      </c>
      <c r="X336">
        <v>0</v>
      </c>
      <c r="Y336">
        <v>1</v>
      </c>
      <c r="Z336">
        <v>0</v>
      </c>
      <c r="AA336" t="s">
        <v>2333</v>
      </c>
      <c r="AB336">
        <v>0</v>
      </c>
      <c r="AC336">
        <v>7</v>
      </c>
      <c r="AD336">
        <v>0</v>
      </c>
      <c r="AE336">
        <v>0</v>
      </c>
      <c r="AF336">
        <v>4</v>
      </c>
      <c r="AG336">
        <v>0</v>
      </c>
      <c r="AH336">
        <v>0</v>
      </c>
      <c r="AI336">
        <v>0</v>
      </c>
      <c r="AJ336">
        <v>0</v>
      </c>
      <c r="AK336">
        <v>0</v>
      </c>
      <c r="AL336">
        <v>0</v>
      </c>
      <c r="AM336">
        <v>0</v>
      </c>
      <c r="AN336">
        <v>0</v>
      </c>
      <c r="AO336">
        <v>0</v>
      </c>
      <c r="AP336">
        <v>1</v>
      </c>
      <c r="AQ336">
        <v>0</v>
      </c>
      <c r="AR336">
        <v>0</v>
      </c>
      <c r="AS336">
        <v>3</v>
      </c>
      <c r="AT336">
        <v>0</v>
      </c>
      <c r="AU336">
        <v>0</v>
      </c>
      <c r="AV336">
        <v>0</v>
      </c>
      <c r="AW336">
        <v>9</v>
      </c>
      <c r="AX336">
        <v>0</v>
      </c>
      <c r="AY336">
        <v>0</v>
      </c>
      <c r="AZ336">
        <v>0</v>
      </c>
      <c r="BA336">
        <v>0</v>
      </c>
      <c r="BB336">
        <v>0</v>
      </c>
      <c r="BC336">
        <v>0</v>
      </c>
      <c r="BD336">
        <v>0</v>
      </c>
      <c r="BE336">
        <v>0</v>
      </c>
      <c r="BF336">
        <v>1</v>
      </c>
      <c r="BG336">
        <v>0</v>
      </c>
      <c r="BH336">
        <v>0</v>
      </c>
      <c r="BI336">
        <v>3</v>
      </c>
      <c r="BJ336">
        <v>0</v>
      </c>
      <c r="BK336">
        <v>0</v>
      </c>
      <c r="BL336">
        <v>14</v>
      </c>
      <c r="BM336">
        <v>1</v>
      </c>
      <c r="BO336">
        <v>0</v>
      </c>
      <c r="BP336">
        <v>0</v>
      </c>
      <c r="BQ336">
        <v>0</v>
      </c>
      <c r="BR336">
        <v>0</v>
      </c>
      <c r="BS336">
        <v>0</v>
      </c>
      <c r="BT336">
        <v>0</v>
      </c>
      <c r="BU336">
        <v>0</v>
      </c>
      <c r="BV336">
        <v>0</v>
      </c>
      <c r="BW336">
        <v>0</v>
      </c>
      <c r="BX336">
        <v>0</v>
      </c>
      <c r="BY336">
        <v>7</v>
      </c>
      <c r="BZ336">
        <v>2</v>
      </c>
      <c r="CA336">
        <v>0</v>
      </c>
      <c r="CB336">
        <v>3</v>
      </c>
      <c r="CC336">
        <v>0</v>
      </c>
      <c r="CD336">
        <v>8</v>
      </c>
      <c r="CE336">
        <v>0</v>
      </c>
      <c r="CF336">
        <v>0</v>
      </c>
      <c r="CG336">
        <v>0</v>
      </c>
      <c r="CH336">
        <v>0</v>
      </c>
      <c r="CI336">
        <v>0</v>
      </c>
      <c r="CJ336">
        <v>0</v>
      </c>
      <c r="CK336">
        <v>0</v>
      </c>
      <c r="CL336">
        <v>0</v>
      </c>
      <c r="CM336">
        <v>0</v>
      </c>
    </row>
    <row r="337" spans="1:91" x14ac:dyDescent="0.15">
      <c r="A337" t="s">
        <v>1962</v>
      </c>
      <c r="B337">
        <v>7</v>
      </c>
      <c r="D337">
        <v>80</v>
      </c>
      <c r="E337" s="409">
        <v>0.2</v>
      </c>
      <c r="F337" s="409">
        <v>6.5838709677419355E-4</v>
      </c>
      <c r="G337" s="409">
        <v>1.8</v>
      </c>
      <c r="H337" s="409">
        <v>2.059333634661329E-2</v>
      </c>
      <c r="I337" s="409">
        <v>8.7858634123243157E-5</v>
      </c>
      <c r="J337" s="409">
        <v>0.2</v>
      </c>
      <c r="K337">
        <v>0</v>
      </c>
      <c r="L337">
        <v>0</v>
      </c>
      <c r="M337">
        <v>0</v>
      </c>
      <c r="N337">
        <v>1</v>
      </c>
      <c r="O337">
        <v>28</v>
      </c>
      <c r="P337">
        <v>0</v>
      </c>
      <c r="Q337">
        <v>6</v>
      </c>
      <c r="R337">
        <v>0</v>
      </c>
      <c r="S337">
        <v>0</v>
      </c>
      <c r="T337">
        <v>1</v>
      </c>
      <c r="U337">
        <v>0</v>
      </c>
      <c r="V337">
        <v>0</v>
      </c>
      <c r="W337">
        <v>0</v>
      </c>
      <c r="X337">
        <v>0</v>
      </c>
      <c r="Y337">
        <v>0</v>
      </c>
      <c r="Z337">
        <v>0</v>
      </c>
      <c r="AA337" t="s">
        <v>2333</v>
      </c>
      <c r="AB337">
        <v>0</v>
      </c>
      <c r="AC337">
        <v>0</v>
      </c>
      <c r="AD337">
        <v>0</v>
      </c>
      <c r="AE337">
        <v>0</v>
      </c>
      <c r="AF337">
        <v>7</v>
      </c>
      <c r="AG337">
        <v>0</v>
      </c>
      <c r="AH337">
        <v>1</v>
      </c>
      <c r="AI337">
        <v>0</v>
      </c>
      <c r="AJ337">
        <v>0</v>
      </c>
      <c r="AK337">
        <v>0</v>
      </c>
      <c r="AL337">
        <v>0</v>
      </c>
      <c r="AM337">
        <v>0</v>
      </c>
      <c r="AN337">
        <v>0</v>
      </c>
      <c r="AO337">
        <v>0</v>
      </c>
      <c r="AP337">
        <v>0</v>
      </c>
      <c r="AQ337">
        <v>0</v>
      </c>
      <c r="AR337">
        <v>0</v>
      </c>
      <c r="AS337">
        <v>3</v>
      </c>
      <c r="AT337">
        <v>0</v>
      </c>
      <c r="AU337">
        <v>0</v>
      </c>
      <c r="AV337">
        <v>3</v>
      </c>
      <c r="AW337">
        <v>0</v>
      </c>
      <c r="AX337">
        <v>0</v>
      </c>
      <c r="AY337">
        <v>0</v>
      </c>
      <c r="AZ337">
        <v>0</v>
      </c>
      <c r="BA337">
        <v>0</v>
      </c>
      <c r="BB337">
        <v>0</v>
      </c>
      <c r="BC337">
        <v>0</v>
      </c>
      <c r="BD337">
        <v>0</v>
      </c>
      <c r="BE337">
        <v>0</v>
      </c>
      <c r="BF337">
        <v>0</v>
      </c>
      <c r="BG337">
        <v>0</v>
      </c>
      <c r="BH337">
        <v>0</v>
      </c>
      <c r="BI337">
        <v>0</v>
      </c>
      <c r="BJ337">
        <v>0</v>
      </c>
      <c r="BK337">
        <v>0</v>
      </c>
      <c r="BL337">
        <v>1</v>
      </c>
      <c r="BM337">
        <v>0</v>
      </c>
      <c r="BN337">
        <v>3</v>
      </c>
      <c r="BO337">
        <v>0</v>
      </c>
      <c r="BP337">
        <v>0</v>
      </c>
      <c r="BQ337">
        <v>0</v>
      </c>
      <c r="BR337">
        <v>0</v>
      </c>
      <c r="BS337">
        <v>0</v>
      </c>
      <c r="BT337">
        <v>0</v>
      </c>
      <c r="BU337">
        <v>0</v>
      </c>
      <c r="BV337">
        <v>0</v>
      </c>
      <c r="BW337">
        <v>0</v>
      </c>
      <c r="BX337">
        <v>0</v>
      </c>
      <c r="BY337">
        <v>0</v>
      </c>
      <c r="BZ337">
        <v>0</v>
      </c>
      <c r="CA337">
        <v>0</v>
      </c>
      <c r="CB337">
        <v>0</v>
      </c>
      <c r="CC337">
        <v>0</v>
      </c>
      <c r="CD337">
        <v>1</v>
      </c>
      <c r="CE337">
        <v>0</v>
      </c>
      <c r="CF337">
        <v>0</v>
      </c>
      <c r="CG337">
        <v>0</v>
      </c>
      <c r="CH337">
        <v>0</v>
      </c>
      <c r="CI337">
        <v>0</v>
      </c>
      <c r="CJ337">
        <v>0</v>
      </c>
      <c r="CK337">
        <v>0</v>
      </c>
      <c r="CL337">
        <v>0</v>
      </c>
      <c r="CM337">
        <v>0</v>
      </c>
    </row>
    <row r="338" spans="1:91" x14ac:dyDescent="0.15">
      <c r="A338" t="s">
        <v>2526</v>
      </c>
      <c r="B338">
        <v>6.4</v>
      </c>
      <c r="C338">
        <v>0</v>
      </c>
      <c r="D338">
        <v>85.69</v>
      </c>
      <c r="K338">
        <v>0</v>
      </c>
      <c r="L338">
        <v>0</v>
      </c>
      <c r="M338">
        <v>0</v>
      </c>
      <c r="N338">
        <v>0</v>
      </c>
      <c r="O338">
        <v>31</v>
      </c>
      <c r="P338">
        <v>0</v>
      </c>
      <c r="Q338">
        <v>0</v>
      </c>
      <c r="R338">
        <v>0</v>
      </c>
      <c r="S338">
        <v>0</v>
      </c>
      <c r="T338">
        <v>0</v>
      </c>
      <c r="U338">
        <v>0</v>
      </c>
      <c r="V338">
        <v>0</v>
      </c>
      <c r="W338">
        <v>0</v>
      </c>
      <c r="X338">
        <v>0</v>
      </c>
      <c r="Y338">
        <v>0</v>
      </c>
      <c r="Z338">
        <v>0</v>
      </c>
      <c r="AA338" t="s">
        <v>2333</v>
      </c>
    </row>
    <row r="339" spans="1:91" x14ac:dyDescent="0.15">
      <c r="A339" t="s">
        <v>2184</v>
      </c>
      <c r="B339">
        <v>1100</v>
      </c>
      <c r="C339">
        <v>50</v>
      </c>
      <c r="D339">
        <v>900</v>
      </c>
      <c r="E339" s="409">
        <v>2</v>
      </c>
      <c r="F339" s="409">
        <v>0.1</v>
      </c>
      <c r="G339" s="409">
        <v>4.0999999999999996</v>
      </c>
      <c r="H339" s="409">
        <v>0.1</v>
      </c>
      <c r="I339" s="409">
        <v>5.2284369652577725E-3</v>
      </c>
      <c r="J339" s="409">
        <v>0.3</v>
      </c>
      <c r="K339">
        <v>0</v>
      </c>
      <c r="L339">
        <v>31</v>
      </c>
      <c r="M339">
        <v>0</v>
      </c>
      <c r="N339">
        <v>3</v>
      </c>
      <c r="O339">
        <v>42</v>
      </c>
      <c r="P339">
        <v>0</v>
      </c>
      <c r="Q339">
        <v>12</v>
      </c>
      <c r="R339">
        <v>4</v>
      </c>
      <c r="S339">
        <v>9</v>
      </c>
      <c r="T339">
        <v>28</v>
      </c>
      <c r="U339">
        <v>44</v>
      </c>
      <c r="V339">
        <v>28</v>
      </c>
      <c r="W339">
        <v>1</v>
      </c>
      <c r="X339">
        <v>0</v>
      </c>
      <c r="Y339">
        <v>0</v>
      </c>
      <c r="Z339">
        <v>0</v>
      </c>
      <c r="AA339" t="s">
        <v>2333</v>
      </c>
      <c r="AB339">
        <v>0</v>
      </c>
      <c r="AC339">
        <v>2</v>
      </c>
      <c r="AD339">
        <v>0</v>
      </c>
      <c r="AE339">
        <v>1</v>
      </c>
      <c r="AF339">
        <v>20</v>
      </c>
      <c r="AG339">
        <v>0</v>
      </c>
      <c r="AH339">
        <v>10</v>
      </c>
      <c r="AI339">
        <v>2</v>
      </c>
      <c r="AJ339">
        <v>6</v>
      </c>
      <c r="AK339">
        <v>14</v>
      </c>
      <c r="AL339">
        <v>1</v>
      </c>
      <c r="AM339">
        <v>13</v>
      </c>
      <c r="AN339">
        <v>0</v>
      </c>
      <c r="AO339">
        <v>0</v>
      </c>
      <c r="AP339">
        <v>0</v>
      </c>
      <c r="AQ339">
        <v>0</v>
      </c>
      <c r="AR339">
        <v>0</v>
      </c>
      <c r="AS339">
        <v>1</v>
      </c>
      <c r="AT339">
        <v>0</v>
      </c>
      <c r="AU339">
        <v>1</v>
      </c>
      <c r="AV339">
        <v>2</v>
      </c>
      <c r="AW339">
        <v>0</v>
      </c>
      <c r="AX339">
        <v>0</v>
      </c>
      <c r="AY339">
        <v>1</v>
      </c>
      <c r="AZ339">
        <v>0</v>
      </c>
      <c r="BA339">
        <v>0</v>
      </c>
      <c r="BB339">
        <v>7</v>
      </c>
      <c r="BC339">
        <v>1</v>
      </c>
      <c r="BD339">
        <v>0</v>
      </c>
      <c r="BE339">
        <v>0</v>
      </c>
      <c r="BF339">
        <v>0</v>
      </c>
      <c r="BG339">
        <v>0</v>
      </c>
      <c r="BH339">
        <v>0</v>
      </c>
      <c r="BI339">
        <v>4</v>
      </c>
      <c r="BJ339">
        <v>0</v>
      </c>
      <c r="BK339">
        <v>1</v>
      </c>
      <c r="BL339">
        <v>5</v>
      </c>
      <c r="BM339">
        <v>0</v>
      </c>
      <c r="BN339">
        <v>1</v>
      </c>
      <c r="BO339">
        <v>2</v>
      </c>
      <c r="BP339">
        <v>1</v>
      </c>
      <c r="BQ339">
        <v>2</v>
      </c>
      <c r="BR339">
        <v>4</v>
      </c>
      <c r="BS339">
        <v>7</v>
      </c>
      <c r="BT339">
        <v>0</v>
      </c>
      <c r="BU339">
        <v>0</v>
      </c>
      <c r="BV339">
        <v>0</v>
      </c>
      <c r="BW339">
        <v>0</v>
      </c>
      <c r="BX339">
        <v>0</v>
      </c>
      <c r="BY339">
        <v>4</v>
      </c>
      <c r="BZ339">
        <v>0</v>
      </c>
      <c r="CA339">
        <v>2</v>
      </c>
      <c r="CB339">
        <v>9</v>
      </c>
      <c r="CC339">
        <v>0</v>
      </c>
      <c r="CD339">
        <v>0</v>
      </c>
      <c r="CE339">
        <v>0</v>
      </c>
      <c r="CF339">
        <v>1</v>
      </c>
      <c r="CG339">
        <v>0</v>
      </c>
      <c r="CH339">
        <v>2</v>
      </c>
      <c r="CI339">
        <v>0</v>
      </c>
      <c r="CJ339">
        <v>0</v>
      </c>
      <c r="CK339">
        <v>0</v>
      </c>
      <c r="CL339">
        <v>0</v>
      </c>
      <c r="CM339">
        <v>0</v>
      </c>
    </row>
    <row r="340" spans="1:91" x14ac:dyDescent="0.15">
      <c r="A340" t="s">
        <v>1904</v>
      </c>
      <c r="B340">
        <v>275.3</v>
      </c>
      <c r="C340">
        <v>12.2</v>
      </c>
      <c r="D340">
        <v>178.1</v>
      </c>
      <c r="E340" s="409">
        <v>7.5</v>
      </c>
      <c r="F340" s="409">
        <v>0.3</v>
      </c>
      <c r="G340" s="409">
        <v>5.2</v>
      </c>
      <c r="H340" s="409">
        <v>0.8</v>
      </c>
      <c r="I340" s="409">
        <v>3.4925406077145456E-2</v>
      </c>
      <c r="J340" s="409">
        <v>0.5</v>
      </c>
      <c r="K340">
        <v>0</v>
      </c>
      <c r="L340">
        <v>3</v>
      </c>
      <c r="M340">
        <v>0</v>
      </c>
      <c r="N340">
        <v>4</v>
      </c>
      <c r="O340">
        <v>12</v>
      </c>
      <c r="P340">
        <v>0</v>
      </c>
      <c r="Q340">
        <v>0</v>
      </c>
      <c r="R340">
        <v>2</v>
      </c>
      <c r="S340">
        <v>3</v>
      </c>
      <c r="T340">
        <v>15</v>
      </c>
      <c r="U340">
        <v>3</v>
      </c>
      <c r="V340">
        <v>14</v>
      </c>
      <c r="W340">
        <v>0</v>
      </c>
      <c r="X340">
        <v>0</v>
      </c>
      <c r="Y340">
        <v>0</v>
      </c>
      <c r="Z340">
        <v>5</v>
      </c>
      <c r="AA340" t="s">
        <v>2333</v>
      </c>
      <c r="AB340">
        <v>0</v>
      </c>
      <c r="AC340">
        <v>1</v>
      </c>
      <c r="AD340">
        <v>0</v>
      </c>
      <c r="AE340">
        <v>1</v>
      </c>
      <c r="AF340">
        <v>1</v>
      </c>
      <c r="AG340">
        <v>0</v>
      </c>
      <c r="AH340">
        <v>0</v>
      </c>
      <c r="AI340">
        <v>0</v>
      </c>
      <c r="AJ340">
        <v>0</v>
      </c>
      <c r="AK340">
        <v>0</v>
      </c>
      <c r="AL340">
        <v>0</v>
      </c>
      <c r="AM340">
        <v>0</v>
      </c>
      <c r="AN340">
        <v>0</v>
      </c>
      <c r="AO340">
        <v>0</v>
      </c>
      <c r="AP340">
        <v>0</v>
      </c>
      <c r="AQ340">
        <v>0</v>
      </c>
      <c r="AR340">
        <v>0</v>
      </c>
      <c r="AS340">
        <v>0</v>
      </c>
      <c r="AT340">
        <v>0</v>
      </c>
      <c r="AU340">
        <v>0</v>
      </c>
      <c r="AV340">
        <v>1</v>
      </c>
      <c r="AW340">
        <v>0</v>
      </c>
      <c r="AX340">
        <v>1</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v>0</v>
      </c>
      <c r="BY340">
        <v>0</v>
      </c>
      <c r="BZ340">
        <v>0</v>
      </c>
      <c r="CA340">
        <v>0</v>
      </c>
      <c r="CB340">
        <v>1</v>
      </c>
      <c r="CC340">
        <v>0</v>
      </c>
      <c r="CD340">
        <v>0</v>
      </c>
      <c r="CE340">
        <v>0</v>
      </c>
      <c r="CF340">
        <v>0</v>
      </c>
      <c r="CG340">
        <v>0</v>
      </c>
      <c r="CH340">
        <v>0</v>
      </c>
      <c r="CI340">
        <v>0</v>
      </c>
      <c r="CJ340">
        <v>0</v>
      </c>
      <c r="CK340">
        <v>0</v>
      </c>
      <c r="CL340">
        <v>0</v>
      </c>
      <c r="CM340">
        <v>0</v>
      </c>
    </row>
    <row r="341" spans="1:91" x14ac:dyDescent="0.15">
      <c r="A341" t="s">
        <v>1940</v>
      </c>
      <c r="B341">
        <v>15.6</v>
      </c>
      <c r="D341">
        <v>140</v>
      </c>
      <c r="E341" s="409">
        <v>0.3</v>
      </c>
      <c r="F341" s="409">
        <v>0</v>
      </c>
      <c r="G341" s="409">
        <v>2.2000000000000002</v>
      </c>
      <c r="H341" s="409">
        <v>1.5045538410963408E-2</v>
      </c>
      <c r="I341" s="409">
        <v>0</v>
      </c>
      <c r="J341" s="409">
        <v>0.1</v>
      </c>
      <c r="K341">
        <v>0</v>
      </c>
      <c r="L341">
        <v>33</v>
      </c>
      <c r="M341">
        <v>0</v>
      </c>
      <c r="N341">
        <v>1</v>
      </c>
      <c r="O341">
        <v>23</v>
      </c>
      <c r="P341">
        <v>0</v>
      </c>
      <c r="Q341">
        <v>0</v>
      </c>
      <c r="R341">
        <v>0</v>
      </c>
      <c r="S341">
        <v>0</v>
      </c>
      <c r="T341">
        <v>0</v>
      </c>
      <c r="U341">
        <v>0</v>
      </c>
      <c r="V341">
        <v>0</v>
      </c>
      <c r="W341">
        <v>0</v>
      </c>
      <c r="X341">
        <v>0</v>
      </c>
      <c r="Y341">
        <v>0</v>
      </c>
      <c r="Z341">
        <v>0</v>
      </c>
      <c r="AA341" t="s">
        <v>2333</v>
      </c>
      <c r="AB341">
        <v>0</v>
      </c>
      <c r="AC341">
        <v>4</v>
      </c>
      <c r="AD341">
        <v>0</v>
      </c>
      <c r="AE341">
        <v>1</v>
      </c>
      <c r="AF341">
        <v>6</v>
      </c>
      <c r="AG341">
        <v>0</v>
      </c>
      <c r="AH341">
        <v>0</v>
      </c>
      <c r="AI341">
        <v>0</v>
      </c>
      <c r="AJ341">
        <v>0</v>
      </c>
      <c r="AK341">
        <v>0</v>
      </c>
      <c r="AL341">
        <v>0</v>
      </c>
      <c r="AM341">
        <v>0</v>
      </c>
      <c r="AN341">
        <v>0</v>
      </c>
      <c r="AO341">
        <v>0</v>
      </c>
      <c r="AP341">
        <v>0</v>
      </c>
      <c r="AQ341">
        <v>0</v>
      </c>
      <c r="AR341">
        <v>0</v>
      </c>
      <c r="AS341">
        <v>5</v>
      </c>
      <c r="AT341">
        <v>0</v>
      </c>
      <c r="AU341">
        <v>0</v>
      </c>
      <c r="AV341">
        <v>2</v>
      </c>
      <c r="AW341">
        <v>0</v>
      </c>
      <c r="AX341">
        <v>0</v>
      </c>
      <c r="AY341">
        <v>0</v>
      </c>
      <c r="AZ341">
        <v>0</v>
      </c>
      <c r="BA341">
        <v>0</v>
      </c>
      <c r="BB341">
        <v>0</v>
      </c>
      <c r="BC341">
        <v>0</v>
      </c>
      <c r="BD341">
        <v>0</v>
      </c>
      <c r="BE341">
        <v>0</v>
      </c>
      <c r="BF341">
        <v>0</v>
      </c>
      <c r="BG341">
        <v>0</v>
      </c>
      <c r="BH341">
        <v>0</v>
      </c>
      <c r="BI341">
        <v>4</v>
      </c>
      <c r="BJ341">
        <v>0</v>
      </c>
      <c r="BK341">
        <v>0</v>
      </c>
      <c r="BL341">
        <v>3</v>
      </c>
      <c r="BM341">
        <v>0</v>
      </c>
      <c r="BN341">
        <v>0</v>
      </c>
      <c r="BO341">
        <v>0</v>
      </c>
      <c r="BP341">
        <v>0</v>
      </c>
      <c r="BQ341">
        <v>0</v>
      </c>
      <c r="BR341">
        <v>0</v>
      </c>
      <c r="BS341">
        <v>0</v>
      </c>
      <c r="BT341">
        <v>0</v>
      </c>
      <c r="BU341">
        <v>0</v>
      </c>
      <c r="BV341">
        <v>0</v>
      </c>
      <c r="BW341">
        <v>0</v>
      </c>
      <c r="BX341">
        <v>0</v>
      </c>
      <c r="BY341">
        <v>3</v>
      </c>
      <c r="BZ341">
        <v>0</v>
      </c>
      <c r="CA341">
        <v>0</v>
      </c>
      <c r="CB341">
        <v>6</v>
      </c>
      <c r="CC341">
        <v>0</v>
      </c>
      <c r="CD341">
        <v>0</v>
      </c>
      <c r="CE341">
        <v>0</v>
      </c>
      <c r="CF341">
        <v>0</v>
      </c>
      <c r="CG341">
        <v>0</v>
      </c>
      <c r="CH341">
        <v>0</v>
      </c>
      <c r="CI341">
        <v>0</v>
      </c>
      <c r="CJ341">
        <v>0</v>
      </c>
      <c r="CK341">
        <v>0</v>
      </c>
      <c r="CL341">
        <v>0</v>
      </c>
      <c r="CM341">
        <v>0</v>
      </c>
    </row>
    <row r="342" spans="1:91" x14ac:dyDescent="0.15">
      <c r="A342" t="s">
        <v>2527</v>
      </c>
      <c r="B342">
        <v>8</v>
      </c>
      <c r="D342">
        <v>86</v>
      </c>
      <c r="K342">
        <v>0</v>
      </c>
      <c r="L342">
        <v>16</v>
      </c>
      <c r="M342">
        <v>0</v>
      </c>
      <c r="N342">
        <v>1</v>
      </c>
      <c r="O342">
        <v>13</v>
      </c>
      <c r="P342">
        <v>0</v>
      </c>
      <c r="Q342">
        <v>0</v>
      </c>
      <c r="R342">
        <v>0</v>
      </c>
      <c r="S342">
        <v>0</v>
      </c>
      <c r="T342">
        <v>0</v>
      </c>
      <c r="U342">
        <v>0</v>
      </c>
      <c r="V342">
        <v>0</v>
      </c>
      <c r="W342">
        <v>0</v>
      </c>
      <c r="X342">
        <v>0</v>
      </c>
      <c r="Y342">
        <v>0</v>
      </c>
      <c r="Z342">
        <v>0</v>
      </c>
      <c r="AA342" t="s">
        <v>2333</v>
      </c>
    </row>
    <row r="343" spans="1:91" x14ac:dyDescent="0.15">
      <c r="A343" t="s">
        <v>2381</v>
      </c>
      <c r="B343">
        <v>1136.4000000000001</v>
      </c>
      <c r="C343">
        <v>57.1</v>
      </c>
      <c r="D343">
        <v>413.8</v>
      </c>
      <c r="E343" s="409">
        <v>24.2</v>
      </c>
      <c r="F343" s="409">
        <v>1.1000000000000001</v>
      </c>
      <c r="G343" s="409">
        <v>12.2</v>
      </c>
      <c r="H343" s="409">
        <v>1</v>
      </c>
      <c r="I343" s="409">
        <v>4.7751247064552256E-2</v>
      </c>
      <c r="J343" s="409">
        <v>0.5</v>
      </c>
      <c r="K343">
        <v>0</v>
      </c>
      <c r="L343">
        <v>1</v>
      </c>
      <c r="M343">
        <v>0</v>
      </c>
      <c r="N343">
        <v>0</v>
      </c>
      <c r="O343">
        <v>0</v>
      </c>
      <c r="P343">
        <v>0</v>
      </c>
      <c r="Q343">
        <v>0</v>
      </c>
      <c r="R343">
        <v>1</v>
      </c>
      <c r="S343">
        <v>2</v>
      </c>
      <c r="T343">
        <v>13</v>
      </c>
      <c r="U343">
        <v>3</v>
      </c>
      <c r="V343">
        <v>14</v>
      </c>
      <c r="W343">
        <v>0</v>
      </c>
      <c r="X343">
        <v>0</v>
      </c>
      <c r="Y343">
        <v>0</v>
      </c>
      <c r="Z343">
        <v>0</v>
      </c>
      <c r="AA343" t="s">
        <v>2382</v>
      </c>
      <c r="AB343">
        <v>0</v>
      </c>
      <c r="AC343">
        <v>1</v>
      </c>
      <c r="AD343">
        <v>0</v>
      </c>
      <c r="AE343">
        <v>0</v>
      </c>
      <c r="AF343">
        <v>0</v>
      </c>
      <c r="AG343">
        <v>0</v>
      </c>
      <c r="AH343">
        <v>0</v>
      </c>
      <c r="AI343">
        <v>0</v>
      </c>
      <c r="AJ343">
        <v>0</v>
      </c>
      <c r="AK343">
        <v>0</v>
      </c>
      <c r="AL343">
        <v>0</v>
      </c>
      <c r="AM343">
        <v>2</v>
      </c>
      <c r="AN343">
        <v>0</v>
      </c>
      <c r="AO343">
        <v>0</v>
      </c>
      <c r="AP343">
        <v>0</v>
      </c>
      <c r="AQ343">
        <v>0</v>
      </c>
      <c r="AR343">
        <v>0</v>
      </c>
      <c r="AS343">
        <v>1</v>
      </c>
      <c r="AT343">
        <v>0</v>
      </c>
      <c r="AU343">
        <v>0</v>
      </c>
      <c r="AV343">
        <v>0</v>
      </c>
      <c r="AW343">
        <v>0</v>
      </c>
      <c r="AX343">
        <v>0</v>
      </c>
      <c r="AY343">
        <v>0</v>
      </c>
      <c r="AZ343">
        <v>0</v>
      </c>
      <c r="BA343">
        <v>0</v>
      </c>
      <c r="BB343">
        <v>3</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1</v>
      </c>
      <c r="CC343">
        <v>0</v>
      </c>
      <c r="CD343">
        <v>0</v>
      </c>
      <c r="CE343">
        <v>0</v>
      </c>
      <c r="CF343">
        <v>0</v>
      </c>
      <c r="CG343">
        <v>1</v>
      </c>
      <c r="CH343">
        <v>2</v>
      </c>
      <c r="CI343">
        <v>0</v>
      </c>
      <c r="CJ343">
        <v>0</v>
      </c>
      <c r="CK343">
        <v>0</v>
      </c>
      <c r="CL343">
        <v>0</v>
      </c>
      <c r="CM343">
        <v>0</v>
      </c>
    </row>
    <row r="344" spans="1:91" x14ac:dyDescent="0.15">
      <c r="A344" t="s">
        <v>2097</v>
      </c>
      <c r="B344">
        <v>75.8</v>
      </c>
      <c r="C344">
        <v>1.21</v>
      </c>
      <c r="D344">
        <v>174</v>
      </c>
      <c r="E344" s="409">
        <v>0.7</v>
      </c>
      <c r="F344" s="409">
        <v>1.2695617161764709E-2</v>
      </c>
      <c r="G344" s="409">
        <v>3.8</v>
      </c>
      <c r="H344" s="409">
        <v>0.1</v>
      </c>
      <c r="I344" s="409">
        <v>1.9829793709056501E-3</v>
      </c>
      <c r="J344" s="409">
        <v>0.6</v>
      </c>
      <c r="K344">
        <v>0</v>
      </c>
      <c r="L344">
        <v>0</v>
      </c>
      <c r="M344">
        <v>0</v>
      </c>
      <c r="N344">
        <v>17</v>
      </c>
      <c r="O344">
        <v>7</v>
      </c>
      <c r="P344">
        <v>0</v>
      </c>
      <c r="Q344">
        <v>12</v>
      </c>
      <c r="R344">
        <v>0</v>
      </c>
      <c r="S344">
        <v>5</v>
      </c>
      <c r="T344">
        <v>8</v>
      </c>
      <c r="U344">
        <v>10</v>
      </c>
      <c r="V344">
        <v>10</v>
      </c>
      <c r="W344">
        <v>0</v>
      </c>
      <c r="X344">
        <v>0</v>
      </c>
      <c r="Y344">
        <v>0</v>
      </c>
      <c r="Z344">
        <v>0</v>
      </c>
      <c r="AA344" t="s">
        <v>2333</v>
      </c>
      <c r="AB344">
        <v>0</v>
      </c>
      <c r="AC344">
        <v>0</v>
      </c>
      <c r="AD344">
        <v>0</v>
      </c>
      <c r="AE344">
        <v>0</v>
      </c>
      <c r="AF344">
        <v>0</v>
      </c>
      <c r="AG344">
        <v>0</v>
      </c>
      <c r="AH344">
        <v>2</v>
      </c>
      <c r="AI344">
        <v>0</v>
      </c>
      <c r="AJ344">
        <v>0</v>
      </c>
      <c r="AK344">
        <v>0</v>
      </c>
      <c r="AL344">
        <v>0</v>
      </c>
      <c r="AM344">
        <v>3</v>
      </c>
      <c r="AN344">
        <v>0</v>
      </c>
      <c r="AO344">
        <v>0</v>
      </c>
      <c r="AP344">
        <v>0</v>
      </c>
      <c r="AQ344">
        <v>0</v>
      </c>
      <c r="AR344">
        <v>0</v>
      </c>
      <c r="AS344">
        <v>0</v>
      </c>
      <c r="AT344">
        <v>0</v>
      </c>
      <c r="AU344">
        <v>0</v>
      </c>
      <c r="AV344">
        <v>2</v>
      </c>
      <c r="AW344">
        <v>0</v>
      </c>
      <c r="AX344">
        <v>0</v>
      </c>
      <c r="AY344">
        <v>0</v>
      </c>
      <c r="AZ344">
        <v>0</v>
      </c>
      <c r="BA344">
        <v>0</v>
      </c>
      <c r="BB344">
        <v>3</v>
      </c>
      <c r="BC344">
        <v>0</v>
      </c>
      <c r="BD344">
        <v>0</v>
      </c>
      <c r="BE344">
        <v>0</v>
      </c>
      <c r="BF344">
        <v>0</v>
      </c>
      <c r="BG344">
        <v>0</v>
      </c>
      <c r="BH344">
        <v>0</v>
      </c>
      <c r="BI344">
        <v>0</v>
      </c>
      <c r="BJ344">
        <v>0</v>
      </c>
      <c r="BK344">
        <v>2</v>
      </c>
      <c r="BL344">
        <v>0</v>
      </c>
      <c r="BM344">
        <v>0</v>
      </c>
      <c r="BN344">
        <v>2</v>
      </c>
      <c r="BO344">
        <v>0</v>
      </c>
      <c r="BP344">
        <v>0</v>
      </c>
      <c r="BQ344">
        <v>0</v>
      </c>
      <c r="BR344">
        <v>0</v>
      </c>
      <c r="BS344">
        <v>1</v>
      </c>
      <c r="BT344">
        <v>0</v>
      </c>
      <c r="BU344">
        <v>0</v>
      </c>
      <c r="BV344">
        <v>0</v>
      </c>
      <c r="BW344">
        <v>0</v>
      </c>
      <c r="BX344">
        <v>0</v>
      </c>
      <c r="BY344">
        <v>1</v>
      </c>
      <c r="BZ344">
        <v>0</v>
      </c>
      <c r="CA344">
        <v>0</v>
      </c>
      <c r="CB344">
        <v>0</v>
      </c>
      <c r="CC344">
        <v>0</v>
      </c>
      <c r="CD344">
        <v>2</v>
      </c>
      <c r="CE344">
        <v>0</v>
      </c>
      <c r="CF344">
        <v>0</v>
      </c>
      <c r="CG344">
        <v>0</v>
      </c>
      <c r="CH344">
        <v>1</v>
      </c>
      <c r="CI344">
        <v>0</v>
      </c>
      <c r="CJ344">
        <v>0</v>
      </c>
      <c r="CK344">
        <v>0</v>
      </c>
      <c r="CL344">
        <v>0</v>
      </c>
      <c r="CM344">
        <v>0</v>
      </c>
    </row>
    <row r="345" spans="1:91" x14ac:dyDescent="0.15">
      <c r="A345" t="s">
        <v>2093</v>
      </c>
      <c r="B345">
        <v>123</v>
      </c>
      <c r="C345">
        <v>1.98</v>
      </c>
      <c r="D345">
        <v>370</v>
      </c>
      <c r="E345" s="409">
        <v>1</v>
      </c>
      <c r="F345" s="409">
        <v>1.7744417588235292E-2</v>
      </c>
      <c r="G345" s="409">
        <v>4.0999999999999996</v>
      </c>
      <c r="H345" s="409">
        <v>0.1</v>
      </c>
      <c r="I345" s="409">
        <v>9.6701760814249364E-4</v>
      </c>
      <c r="J345" s="409">
        <v>0.2</v>
      </c>
      <c r="K345">
        <v>0</v>
      </c>
      <c r="L345">
        <v>0</v>
      </c>
      <c r="M345">
        <v>0</v>
      </c>
      <c r="N345">
        <v>0</v>
      </c>
      <c r="O345">
        <v>45</v>
      </c>
      <c r="P345">
        <v>0</v>
      </c>
      <c r="Q345">
        <v>14</v>
      </c>
      <c r="R345">
        <v>0</v>
      </c>
      <c r="S345">
        <v>3</v>
      </c>
      <c r="T345">
        <v>9</v>
      </c>
      <c r="U345">
        <v>2</v>
      </c>
      <c r="V345">
        <v>0</v>
      </c>
      <c r="W345">
        <v>0</v>
      </c>
      <c r="X345">
        <v>0</v>
      </c>
      <c r="Y345">
        <v>0</v>
      </c>
      <c r="Z345">
        <v>0</v>
      </c>
      <c r="AA345" t="s">
        <v>2333</v>
      </c>
      <c r="AB345">
        <v>0</v>
      </c>
      <c r="AC345">
        <v>0</v>
      </c>
      <c r="AD345">
        <v>0</v>
      </c>
      <c r="AE345">
        <v>0</v>
      </c>
      <c r="AF345">
        <v>5</v>
      </c>
      <c r="AG345">
        <v>0</v>
      </c>
      <c r="AH345">
        <v>5</v>
      </c>
      <c r="AI345">
        <v>0</v>
      </c>
      <c r="AJ345">
        <v>1</v>
      </c>
      <c r="AK345">
        <v>4</v>
      </c>
      <c r="AL345">
        <v>0</v>
      </c>
      <c r="AM345">
        <v>0</v>
      </c>
      <c r="AN345">
        <v>0</v>
      </c>
      <c r="AO345">
        <v>0</v>
      </c>
      <c r="AP345">
        <v>0</v>
      </c>
      <c r="AQ345">
        <v>0</v>
      </c>
      <c r="AR345">
        <v>0</v>
      </c>
      <c r="AS345">
        <v>0</v>
      </c>
      <c r="AT345">
        <v>0</v>
      </c>
      <c r="AU345">
        <v>0</v>
      </c>
      <c r="AV345">
        <v>13</v>
      </c>
      <c r="AW345">
        <v>0</v>
      </c>
      <c r="AX345">
        <v>0</v>
      </c>
      <c r="AY345">
        <v>0</v>
      </c>
      <c r="AZ345">
        <v>0</v>
      </c>
      <c r="BA345">
        <v>0</v>
      </c>
      <c r="BB345">
        <v>2</v>
      </c>
      <c r="BC345">
        <v>0</v>
      </c>
      <c r="BD345">
        <v>0</v>
      </c>
      <c r="BE345">
        <v>0</v>
      </c>
      <c r="BF345">
        <v>0</v>
      </c>
      <c r="BG345">
        <v>0</v>
      </c>
      <c r="BH345">
        <v>0</v>
      </c>
      <c r="BI345">
        <v>0</v>
      </c>
      <c r="BJ345">
        <v>0</v>
      </c>
      <c r="BK345">
        <v>0</v>
      </c>
      <c r="BL345">
        <v>6</v>
      </c>
      <c r="BM345">
        <v>0</v>
      </c>
      <c r="BN345">
        <v>3</v>
      </c>
      <c r="BO345">
        <v>0</v>
      </c>
      <c r="BP345">
        <v>1</v>
      </c>
      <c r="BQ345">
        <v>0</v>
      </c>
      <c r="BR345">
        <v>0</v>
      </c>
      <c r="BS345">
        <v>0</v>
      </c>
      <c r="BT345">
        <v>0</v>
      </c>
      <c r="BU345">
        <v>0</v>
      </c>
      <c r="BV345">
        <v>0</v>
      </c>
      <c r="BW345">
        <v>0</v>
      </c>
      <c r="BX345">
        <v>0</v>
      </c>
      <c r="BY345">
        <v>0</v>
      </c>
      <c r="BZ345">
        <v>0</v>
      </c>
      <c r="CA345">
        <v>0</v>
      </c>
      <c r="CB345">
        <v>4</v>
      </c>
      <c r="CC345">
        <v>0</v>
      </c>
      <c r="CD345">
        <v>0</v>
      </c>
      <c r="CE345">
        <v>0</v>
      </c>
      <c r="CF345">
        <v>0</v>
      </c>
      <c r="CG345">
        <v>0</v>
      </c>
      <c r="CH345">
        <v>1</v>
      </c>
      <c r="CI345">
        <v>0</v>
      </c>
      <c r="CJ345">
        <v>0</v>
      </c>
      <c r="CK345">
        <v>0</v>
      </c>
      <c r="CL345">
        <v>0</v>
      </c>
      <c r="CM345">
        <v>0</v>
      </c>
    </row>
    <row r="346" spans="1:91" x14ac:dyDescent="0.15">
      <c r="A346" t="s">
        <v>2273</v>
      </c>
      <c r="B346">
        <v>70.8</v>
      </c>
      <c r="C346">
        <v>3.75</v>
      </c>
      <c r="D346">
        <v>149</v>
      </c>
      <c r="E346" s="409">
        <v>1.6</v>
      </c>
      <c r="F346" s="409">
        <v>0.1</v>
      </c>
      <c r="G346" s="409">
        <v>3.8</v>
      </c>
      <c r="H346" s="409">
        <v>0.1</v>
      </c>
      <c r="I346" s="409">
        <v>5.8804732446440409E-3</v>
      </c>
      <c r="J346" s="409">
        <v>0.3</v>
      </c>
      <c r="K346">
        <v>0</v>
      </c>
      <c r="L346">
        <v>4</v>
      </c>
      <c r="M346">
        <v>0</v>
      </c>
      <c r="N346">
        <v>3</v>
      </c>
      <c r="O346">
        <v>12</v>
      </c>
      <c r="P346">
        <v>0</v>
      </c>
      <c r="Q346">
        <v>2</v>
      </c>
      <c r="R346">
        <v>6</v>
      </c>
      <c r="S346">
        <v>0</v>
      </c>
      <c r="T346">
        <v>9</v>
      </c>
      <c r="U346">
        <v>1</v>
      </c>
      <c r="V346">
        <v>4</v>
      </c>
      <c r="W346">
        <v>0</v>
      </c>
      <c r="X346">
        <v>0</v>
      </c>
      <c r="Y346">
        <v>0</v>
      </c>
      <c r="Z346">
        <v>0</v>
      </c>
      <c r="AA346" t="s">
        <v>2333</v>
      </c>
      <c r="AB346">
        <v>0</v>
      </c>
      <c r="AC346">
        <v>1</v>
      </c>
      <c r="AD346">
        <v>0</v>
      </c>
      <c r="AE346">
        <v>1</v>
      </c>
      <c r="AF346">
        <v>0</v>
      </c>
      <c r="AG346">
        <v>0</v>
      </c>
      <c r="AH346">
        <v>0</v>
      </c>
      <c r="AI346">
        <v>1</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1</v>
      </c>
      <c r="BC346">
        <v>0</v>
      </c>
      <c r="BD346">
        <v>0</v>
      </c>
      <c r="BE346">
        <v>0</v>
      </c>
      <c r="BF346">
        <v>1</v>
      </c>
      <c r="BG346">
        <v>0</v>
      </c>
      <c r="BH346">
        <v>0</v>
      </c>
      <c r="BI346">
        <v>0</v>
      </c>
      <c r="BJ346">
        <v>0</v>
      </c>
      <c r="BK346">
        <v>1</v>
      </c>
      <c r="BL346">
        <v>0</v>
      </c>
      <c r="BM346">
        <v>0</v>
      </c>
      <c r="BN346">
        <v>1</v>
      </c>
      <c r="BO346">
        <v>2</v>
      </c>
      <c r="BP346">
        <v>0</v>
      </c>
      <c r="BQ346">
        <v>0</v>
      </c>
      <c r="BR346">
        <v>0</v>
      </c>
      <c r="BS346">
        <v>1</v>
      </c>
      <c r="BT346">
        <v>0</v>
      </c>
      <c r="BU346">
        <v>0</v>
      </c>
      <c r="BV346">
        <v>0</v>
      </c>
      <c r="BW346">
        <v>0</v>
      </c>
      <c r="BX346">
        <v>0</v>
      </c>
      <c r="BY346">
        <v>0</v>
      </c>
      <c r="BZ346">
        <v>0</v>
      </c>
      <c r="CA346">
        <v>0</v>
      </c>
      <c r="CB346">
        <v>2</v>
      </c>
      <c r="CC346">
        <v>0</v>
      </c>
      <c r="CD346">
        <v>0</v>
      </c>
      <c r="CE346">
        <v>0</v>
      </c>
      <c r="CF346">
        <v>0</v>
      </c>
      <c r="CG346">
        <v>0</v>
      </c>
      <c r="CH346">
        <v>3</v>
      </c>
      <c r="CI346">
        <v>0</v>
      </c>
      <c r="CJ346">
        <v>0</v>
      </c>
      <c r="CK346">
        <v>0</v>
      </c>
      <c r="CL346">
        <v>0</v>
      </c>
      <c r="CM346">
        <v>0</v>
      </c>
    </row>
    <row r="347" spans="1:91" x14ac:dyDescent="0.15">
      <c r="A347" t="s">
        <v>2041</v>
      </c>
      <c r="B347">
        <v>640</v>
      </c>
      <c r="C347">
        <v>30</v>
      </c>
      <c r="D347">
        <v>420</v>
      </c>
      <c r="E347" s="409">
        <v>4.3</v>
      </c>
      <c r="F347" s="409">
        <v>0.2</v>
      </c>
      <c r="G347" s="409">
        <v>1.8</v>
      </c>
      <c r="H347" s="409">
        <v>0.8</v>
      </c>
      <c r="I347" s="409">
        <v>3.9259465341980965E-2</v>
      </c>
      <c r="J347" s="409">
        <v>0.3</v>
      </c>
      <c r="K347">
        <v>0</v>
      </c>
      <c r="L347">
        <v>6</v>
      </c>
      <c r="M347">
        <v>0</v>
      </c>
      <c r="N347">
        <v>23</v>
      </c>
      <c r="O347">
        <v>172</v>
      </c>
      <c r="P347">
        <v>0</v>
      </c>
      <c r="Q347">
        <v>4</v>
      </c>
      <c r="R347">
        <v>1</v>
      </c>
      <c r="S347">
        <v>15</v>
      </c>
      <c r="T347">
        <v>63</v>
      </c>
      <c r="U347">
        <v>21</v>
      </c>
      <c r="V347">
        <v>19</v>
      </c>
      <c r="W347">
        <v>1</v>
      </c>
      <c r="X347">
        <v>0</v>
      </c>
      <c r="Y347">
        <v>0</v>
      </c>
      <c r="Z347">
        <v>0</v>
      </c>
      <c r="AA347" t="s">
        <v>2333</v>
      </c>
      <c r="AB347">
        <v>0</v>
      </c>
      <c r="AC347">
        <v>1</v>
      </c>
      <c r="AD347">
        <v>0</v>
      </c>
      <c r="AE347">
        <v>4</v>
      </c>
      <c r="AF347">
        <v>17</v>
      </c>
      <c r="AG347">
        <v>0</v>
      </c>
      <c r="AH347">
        <v>0</v>
      </c>
      <c r="AI347">
        <v>0</v>
      </c>
      <c r="AJ347">
        <v>1</v>
      </c>
      <c r="AK347">
        <v>8</v>
      </c>
      <c r="AL347">
        <v>0</v>
      </c>
      <c r="AM347">
        <v>6</v>
      </c>
      <c r="AN347">
        <v>0</v>
      </c>
      <c r="AO347">
        <v>0</v>
      </c>
      <c r="AP347">
        <v>0</v>
      </c>
      <c r="AQ347">
        <v>0</v>
      </c>
      <c r="AR347">
        <v>0</v>
      </c>
      <c r="AS347">
        <v>8</v>
      </c>
      <c r="AT347">
        <v>0</v>
      </c>
      <c r="AU347">
        <v>3</v>
      </c>
      <c r="AV347">
        <v>21</v>
      </c>
      <c r="AW347">
        <v>0</v>
      </c>
      <c r="AX347">
        <v>5</v>
      </c>
      <c r="AY347">
        <v>1</v>
      </c>
      <c r="AZ347">
        <v>0</v>
      </c>
      <c r="BA347">
        <v>1</v>
      </c>
      <c r="BB347">
        <v>9</v>
      </c>
      <c r="BC347">
        <v>4</v>
      </c>
      <c r="BD347">
        <v>0</v>
      </c>
      <c r="BE347">
        <v>0</v>
      </c>
      <c r="BF347">
        <v>0</v>
      </c>
      <c r="BG347">
        <v>0</v>
      </c>
      <c r="BH347">
        <v>0</v>
      </c>
      <c r="BI347">
        <v>0</v>
      </c>
      <c r="BJ347">
        <v>0</v>
      </c>
      <c r="BK347">
        <v>1</v>
      </c>
      <c r="BL347">
        <v>7</v>
      </c>
      <c r="BM347">
        <v>0</v>
      </c>
      <c r="BN347">
        <v>2</v>
      </c>
      <c r="BO347">
        <v>0</v>
      </c>
      <c r="BP347">
        <v>4</v>
      </c>
      <c r="BQ347">
        <v>3</v>
      </c>
      <c r="BR347">
        <v>0</v>
      </c>
      <c r="BS347">
        <v>3</v>
      </c>
      <c r="BT347">
        <v>0</v>
      </c>
      <c r="BU347">
        <v>0</v>
      </c>
      <c r="BV347">
        <v>0</v>
      </c>
      <c r="BW347">
        <v>0</v>
      </c>
      <c r="BX347">
        <v>0</v>
      </c>
      <c r="BY347">
        <v>0</v>
      </c>
      <c r="BZ347">
        <v>0</v>
      </c>
      <c r="CA347">
        <v>1</v>
      </c>
      <c r="CB347">
        <v>16</v>
      </c>
      <c r="CC347">
        <v>0</v>
      </c>
      <c r="CD347">
        <v>2</v>
      </c>
      <c r="CE347">
        <v>0</v>
      </c>
      <c r="CF347">
        <v>0</v>
      </c>
      <c r="CG347">
        <v>0</v>
      </c>
      <c r="CH347">
        <v>7</v>
      </c>
      <c r="CI347">
        <v>0</v>
      </c>
      <c r="CJ347">
        <v>0</v>
      </c>
      <c r="CK347">
        <v>0</v>
      </c>
      <c r="CL347">
        <v>0</v>
      </c>
      <c r="CM347">
        <v>0</v>
      </c>
    </row>
    <row r="348" spans="1:91" x14ac:dyDescent="0.15">
      <c r="A348" t="s">
        <v>2345</v>
      </c>
      <c r="B348">
        <v>830</v>
      </c>
      <c r="C348">
        <v>17.7</v>
      </c>
      <c r="D348">
        <v>1500</v>
      </c>
      <c r="E348" s="409">
        <v>2.4</v>
      </c>
      <c r="F348" s="409">
        <v>0.1</v>
      </c>
      <c r="G348" s="409">
        <v>5</v>
      </c>
      <c r="H348" s="409">
        <v>0.2</v>
      </c>
      <c r="I348" s="409">
        <v>4.0462864037802606E-3</v>
      </c>
      <c r="J348" s="409">
        <v>0.4</v>
      </c>
      <c r="K348">
        <v>0</v>
      </c>
      <c r="L348">
        <v>13</v>
      </c>
      <c r="M348">
        <v>0</v>
      </c>
      <c r="N348">
        <v>21</v>
      </c>
      <c r="O348">
        <v>49</v>
      </c>
      <c r="P348">
        <v>2</v>
      </c>
      <c r="Q348">
        <v>2</v>
      </c>
      <c r="R348">
        <v>0</v>
      </c>
      <c r="S348">
        <v>1</v>
      </c>
      <c r="T348">
        <v>170</v>
      </c>
      <c r="U348">
        <v>36</v>
      </c>
      <c r="V348">
        <v>0</v>
      </c>
      <c r="W348">
        <v>0</v>
      </c>
      <c r="X348">
        <v>0</v>
      </c>
      <c r="Y348">
        <v>0</v>
      </c>
      <c r="Z348">
        <v>0</v>
      </c>
      <c r="AA348" t="s">
        <v>2320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8</v>
      </c>
      <c r="BM348">
        <v>2</v>
      </c>
      <c r="BN348">
        <v>0</v>
      </c>
      <c r="BO348">
        <v>0</v>
      </c>
      <c r="BP348">
        <v>0</v>
      </c>
      <c r="BQ348">
        <v>3</v>
      </c>
      <c r="BR348">
        <v>0</v>
      </c>
      <c r="BS348">
        <v>0</v>
      </c>
      <c r="BT348">
        <v>0</v>
      </c>
      <c r="BU348">
        <v>0</v>
      </c>
      <c r="BV348">
        <v>0</v>
      </c>
      <c r="BW348">
        <v>0</v>
      </c>
      <c r="BX348">
        <v>0</v>
      </c>
      <c r="BY348">
        <v>0</v>
      </c>
      <c r="BZ348">
        <v>0</v>
      </c>
      <c r="CA348">
        <v>0</v>
      </c>
      <c r="CB348">
        <v>0</v>
      </c>
      <c r="CC348">
        <v>0</v>
      </c>
      <c r="CD348">
        <v>0</v>
      </c>
      <c r="CE348">
        <v>0</v>
      </c>
      <c r="CF348">
        <v>0</v>
      </c>
      <c r="CG348">
        <v>0</v>
      </c>
      <c r="CH348">
        <v>0</v>
      </c>
      <c r="CI348">
        <v>0</v>
      </c>
      <c r="CJ348">
        <v>0</v>
      </c>
      <c r="CK348">
        <v>0</v>
      </c>
      <c r="CL348">
        <v>0</v>
      </c>
      <c r="CM348">
        <v>0</v>
      </c>
    </row>
    <row r="349" spans="1:91" x14ac:dyDescent="0.15">
      <c r="A349" t="s">
        <v>2015</v>
      </c>
      <c r="B349">
        <v>110</v>
      </c>
      <c r="C349">
        <v>4</v>
      </c>
      <c r="D349">
        <v>240</v>
      </c>
      <c r="E349" s="409">
        <v>2</v>
      </c>
      <c r="F349" s="409">
        <v>0.1</v>
      </c>
      <c r="G349" s="409">
        <v>4.8</v>
      </c>
      <c r="H349" s="409">
        <v>0.2</v>
      </c>
      <c r="I349" s="409">
        <v>7.6055441102466197E-3</v>
      </c>
      <c r="J349" s="409">
        <v>0.5</v>
      </c>
      <c r="K349">
        <v>0</v>
      </c>
      <c r="L349">
        <v>2</v>
      </c>
      <c r="M349">
        <v>0</v>
      </c>
      <c r="N349">
        <v>14</v>
      </c>
      <c r="O349">
        <v>12</v>
      </c>
      <c r="P349">
        <v>0</v>
      </c>
      <c r="Q349">
        <v>7</v>
      </c>
      <c r="R349">
        <v>0</v>
      </c>
      <c r="S349">
        <v>3</v>
      </c>
      <c r="T349">
        <v>10</v>
      </c>
      <c r="U349">
        <v>3</v>
      </c>
      <c r="V349">
        <v>9</v>
      </c>
      <c r="W349">
        <v>0</v>
      </c>
      <c r="X349">
        <v>0</v>
      </c>
      <c r="Y349">
        <v>0</v>
      </c>
      <c r="Z349">
        <v>2</v>
      </c>
      <c r="AA349" t="s">
        <v>2333</v>
      </c>
      <c r="AB349">
        <v>0</v>
      </c>
      <c r="AC349">
        <v>0</v>
      </c>
      <c r="AD349">
        <v>0</v>
      </c>
      <c r="AE349">
        <v>2</v>
      </c>
      <c r="AF349">
        <v>0</v>
      </c>
      <c r="AG349">
        <v>0</v>
      </c>
      <c r="AH349">
        <v>1</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1</v>
      </c>
      <c r="BO349">
        <v>0</v>
      </c>
      <c r="BP349">
        <v>0</v>
      </c>
      <c r="BQ349">
        <v>0</v>
      </c>
      <c r="BR349">
        <v>0</v>
      </c>
      <c r="BS349">
        <v>0</v>
      </c>
      <c r="BT349">
        <v>0</v>
      </c>
      <c r="BU349">
        <v>0</v>
      </c>
      <c r="BV349">
        <v>0</v>
      </c>
      <c r="BW349">
        <v>0</v>
      </c>
      <c r="BX349">
        <v>0</v>
      </c>
      <c r="BY349">
        <v>1</v>
      </c>
      <c r="BZ349">
        <v>0</v>
      </c>
      <c r="CA349">
        <v>0</v>
      </c>
      <c r="CB349">
        <v>0</v>
      </c>
      <c r="CC349">
        <v>0</v>
      </c>
      <c r="CD349">
        <v>0</v>
      </c>
      <c r="CE349">
        <v>0</v>
      </c>
      <c r="CF349">
        <v>0</v>
      </c>
      <c r="CG349">
        <v>0</v>
      </c>
      <c r="CH349">
        <v>0</v>
      </c>
      <c r="CI349">
        <v>0</v>
      </c>
      <c r="CJ349">
        <v>0</v>
      </c>
      <c r="CK349">
        <v>0</v>
      </c>
      <c r="CL349">
        <v>0</v>
      </c>
      <c r="CM349">
        <v>0</v>
      </c>
    </row>
    <row r="350" spans="1:91" x14ac:dyDescent="0.15">
      <c r="A350" t="s">
        <v>2150</v>
      </c>
      <c r="B350">
        <v>100.8</v>
      </c>
      <c r="C350">
        <v>2.2000000000000002</v>
      </c>
      <c r="D350">
        <v>208.4</v>
      </c>
      <c r="E350" s="409">
        <v>0.8</v>
      </c>
      <c r="F350" s="409">
        <v>1.887523173155738E-2</v>
      </c>
      <c r="G350" s="409">
        <v>1.3</v>
      </c>
      <c r="H350" s="409">
        <v>0.2</v>
      </c>
      <c r="I350" s="409">
        <v>4.5502833407038033E-3</v>
      </c>
      <c r="J350" s="409">
        <v>0.3</v>
      </c>
      <c r="K350">
        <v>0</v>
      </c>
      <c r="L350">
        <v>6</v>
      </c>
      <c r="M350">
        <v>0</v>
      </c>
      <c r="N350">
        <v>19</v>
      </c>
      <c r="O350">
        <v>44</v>
      </c>
      <c r="P350">
        <v>0</v>
      </c>
      <c r="Q350">
        <v>24</v>
      </c>
      <c r="R350">
        <v>0</v>
      </c>
      <c r="S350">
        <v>1</v>
      </c>
      <c r="T350">
        <v>0</v>
      </c>
      <c r="U350">
        <v>0</v>
      </c>
      <c r="V350">
        <v>3</v>
      </c>
      <c r="W350">
        <v>21</v>
      </c>
      <c r="X350">
        <v>0</v>
      </c>
      <c r="Y350">
        <v>0</v>
      </c>
      <c r="Z350">
        <v>1</v>
      </c>
      <c r="AA350" t="s">
        <v>2333</v>
      </c>
      <c r="AB350">
        <v>0</v>
      </c>
      <c r="AC350">
        <v>0</v>
      </c>
      <c r="AD350">
        <v>0</v>
      </c>
      <c r="AE350">
        <v>0</v>
      </c>
      <c r="AF350">
        <v>1</v>
      </c>
      <c r="AG350">
        <v>0</v>
      </c>
      <c r="AH350">
        <v>0</v>
      </c>
      <c r="AI350">
        <v>0</v>
      </c>
      <c r="AJ350">
        <v>0</v>
      </c>
      <c r="AK350">
        <v>0</v>
      </c>
      <c r="AL350">
        <v>0</v>
      </c>
      <c r="AM350">
        <v>0</v>
      </c>
      <c r="AN350">
        <v>0</v>
      </c>
      <c r="AO350">
        <v>0</v>
      </c>
      <c r="AP350">
        <v>0</v>
      </c>
      <c r="AQ350">
        <v>0</v>
      </c>
      <c r="AR350">
        <v>0</v>
      </c>
      <c r="AS350">
        <v>1</v>
      </c>
      <c r="AT350">
        <v>0</v>
      </c>
      <c r="AU350">
        <v>0</v>
      </c>
      <c r="AV350">
        <v>2</v>
      </c>
      <c r="AW350">
        <v>0</v>
      </c>
      <c r="AX350">
        <v>0</v>
      </c>
      <c r="AY350">
        <v>0</v>
      </c>
      <c r="AZ350">
        <v>0</v>
      </c>
      <c r="BA350">
        <v>0</v>
      </c>
      <c r="BB350">
        <v>0</v>
      </c>
      <c r="BC350">
        <v>0</v>
      </c>
      <c r="BD350">
        <v>0</v>
      </c>
      <c r="BE350">
        <v>0</v>
      </c>
      <c r="BF350">
        <v>0</v>
      </c>
      <c r="BG350">
        <v>0</v>
      </c>
      <c r="BH350">
        <v>0</v>
      </c>
      <c r="BI350">
        <v>0</v>
      </c>
      <c r="BJ350">
        <v>0</v>
      </c>
      <c r="BK350">
        <v>0</v>
      </c>
      <c r="BL350">
        <v>1</v>
      </c>
      <c r="BM350">
        <v>0</v>
      </c>
      <c r="BN350">
        <v>2</v>
      </c>
      <c r="BO350">
        <v>0</v>
      </c>
      <c r="BP350">
        <v>0</v>
      </c>
      <c r="BQ350">
        <v>0</v>
      </c>
      <c r="BR350">
        <v>0</v>
      </c>
      <c r="BS350">
        <v>0</v>
      </c>
      <c r="BT350">
        <v>0</v>
      </c>
      <c r="BU350">
        <v>0</v>
      </c>
      <c r="BV350">
        <v>0</v>
      </c>
      <c r="BW350">
        <v>0</v>
      </c>
      <c r="BX350">
        <v>0</v>
      </c>
      <c r="BY350">
        <v>1</v>
      </c>
      <c r="BZ350">
        <v>0</v>
      </c>
      <c r="CA350">
        <v>1</v>
      </c>
      <c r="CB350">
        <v>2</v>
      </c>
      <c r="CC350">
        <v>0</v>
      </c>
      <c r="CD350">
        <v>0</v>
      </c>
      <c r="CE350">
        <v>0</v>
      </c>
      <c r="CF350">
        <v>0</v>
      </c>
      <c r="CG350">
        <v>0</v>
      </c>
      <c r="CH350">
        <v>0</v>
      </c>
      <c r="CI350">
        <v>0</v>
      </c>
      <c r="CJ350">
        <v>1</v>
      </c>
      <c r="CK350">
        <v>0</v>
      </c>
      <c r="CL350">
        <v>0</v>
      </c>
      <c r="CM350">
        <v>0</v>
      </c>
    </row>
    <row r="351" spans="1:91" x14ac:dyDescent="0.15">
      <c r="A351" t="s">
        <v>1920</v>
      </c>
      <c r="B351">
        <v>22.5</v>
      </c>
      <c r="C351">
        <v>0.9</v>
      </c>
      <c r="D351">
        <v>59</v>
      </c>
      <c r="E351" s="409">
        <v>1.1000000000000001</v>
      </c>
      <c r="F351" s="409">
        <v>4.88083769032258E-2</v>
      </c>
      <c r="G351" s="409">
        <v>2.7</v>
      </c>
      <c r="H351" s="409">
        <v>0.2</v>
      </c>
      <c r="I351" s="409">
        <v>7.1391955345220508E-3</v>
      </c>
      <c r="J351" s="409">
        <v>0.4</v>
      </c>
      <c r="K351">
        <v>0</v>
      </c>
      <c r="L351">
        <v>0</v>
      </c>
      <c r="M351">
        <v>0</v>
      </c>
      <c r="N351">
        <v>6</v>
      </c>
      <c r="O351">
        <v>14</v>
      </c>
      <c r="P351">
        <v>0</v>
      </c>
      <c r="Q351">
        <v>2</v>
      </c>
      <c r="R351">
        <v>0</v>
      </c>
      <c r="S351">
        <v>0</v>
      </c>
      <c r="T351">
        <v>3</v>
      </c>
      <c r="U351">
        <v>2</v>
      </c>
      <c r="V351">
        <v>4</v>
      </c>
      <c r="W351">
        <v>0</v>
      </c>
      <c r="X351">
        <v>0</v>
      </c>
      <c r="Y351">
        <v>0</v>
      </c>
      <c r="Z351">
        <v>0</v>
      </c>
      <c r="AA351" t="s">
        <v>2333</v>
      </c>
      <c r="AB351">
        <v>0</v>
      </c>
      <c r="AC351">
        <v>0</v>
      </c>
      <c r="AD351">
        <v>0</v>
      </c>
      <c r="AE351">
        <v>1</v>
      </c>
      <c r="AF351">
        <v>1</v>
      </c>
      <c r="AG351">
        <v>0</v>
      </c>
      <c r="AH351">
        <v>0</v>
      </c>
      <c r="AI351">
        <v>0</v>
      </c>
      <c r="AJ351">
        <v>0</v>
      </c>
      <c r="AK351">
        <v>0</v>
      </c>
      <c r="AL351">
        <v>0</v>
      </c>
      <c r="AM351">
        <v>1</v>
      </c>
      <c r="AN351">
        <v>0</v>
      </c>
      <c r="AO351">
        <v>0</v>
      </c>
      <c r="AP351">
        <v>0</v>
      </c>
      <c r="AQ351">
        <v>0</v>
      </c>
      <c r="AR351">
        <v>0</v>
      </c>
      <c r="AS351">
        <v>0</v>
      </c>
      <c r="AT351">
        <v>0</v>
      </c>
      <c r="AU351">
        <v>1</v>
      </c>
      <c r="AV351">
        <v>0</v>
      </c>
      <c r="AW351">
        <v>0</v>
      </c>
      <c r="AX351">
        <v>1</v>
      </c>
      <c r="AY351">
        <v>0</v>
      </c>
      <c r="AZ351">
        <v>0</v>
      </c>
      <c r="BA351">
        <v>0</v>
      </c>
      <c r="BB351">
        <v>1</v>
      </c>
      <c r="BC351">
        <v>0</v>
      </c>
      <c r="BD351">
        <v>0</v>
      </c>
      <c r="BE351">
        <v>0</v>
      </c>
      <c r="BF351">
        <v>0</v>
      </c>
      <c r="BG351">
        <v>0</v>
      </c>
      <c r="BH351">
        <v>0</v>
      </c>
      <c r="BI351">
        <v>0</v>
      </c>
      <c r="BJ351">
        <v>0</v>
      </c>
      <c r="BK351">
        <v>1</v>
      </c>
      <c r="BL351">
        <v>2</v>
      </c>
      <c r="BM351">
        <v>0</v>
      </c>
      <c r="BN351">
        <v>1</v>
      </c>
      <c r="BO351">
        <v>0</v>
      </c>
      <c r="BP351">
        <v>0</v>
      </c>
      <c r="BQ351">
        <v>0</v>
      </c>
      <c r="BR351">
        <v>0</v>
      </c>
      <c r="BS351">
        <v>0</v>
      </c>
      <c r="BT351">
        <v>0</v>
      </c>
      <c r="BU351">
        <v>0</v>
      </c>
      <c r="BV351">
        <v>0</v>
      </c>
      <c r="BW351">
        <v>0</v>
      </c>
      <c r="BX351">
        <v>0</v>
      </c>
      <c r="BY351">
        <v>0</v>
      </c>
      <c r="BZ351">
        <v>0</v>
      </c>
      <c r="CA351">
        <v>0</v>
      </c>
      <c r="CB351">
        <v>2</v>
      </c>
      <c r="CC351">
        <v>0</v>
      </c>
      <c r="CD351">
        <v>2</v>
      </c>
      <c r="CE351">
        <v>0</v>
      </c>
      <c r="CF351">
        <v>0</v>
      </c>
      <c r="CG351">
        <v>0</v>
      </c>
      <c r="CH351">
        <v>0</v>
      </c>
      <c r="CI351">
        <v>0</v>
      </c>
      <c r="CJ351">
        <v>0</v>
      </c>
      <c r="CK351">
        <v>0</v>
      </c>
      <c r="CL351">
        <v>0</v>
      </c>
      <c r="CM351">
        <v>0</v>
      </c>
    </row>
    <row r="352" spans="1:91" x14ac:dyDescent="0.15">
      <c r="A352" t="s">
        <v>1898</v>
      </c>
      <c r="B352">
        <v>1.7</v>
      </c>
      <c r="D352">
        <v>13</v>
      </c>
      <c r="E352" s="409">
        <v>0.1</v>
      </c>
      <c r="F352" s="409">
        <v>0</v>
      </c>
      <c r="G352" s="409">
        <v>0.4</v>
      </c>
      <c r="H352" s="409">
        <v>2.6047113388687079E-2</v>
      </c>
      <c r="I352" s="409">
        <v>0</v>
      </c>
      <c r="J352" s="409">
        <v>0.2</v>
      </c>
      <c r="K352">
        <v>0</v>
      </c>
      <c r="L352">
        <v>16</v>
      </c>
      <c r="M352">
        <v>0</v>
      </c>
      <c r="N352">
        <v>2</v>
      </c>
      <c r="O352">
        <v>10</v>
      </c>
      <c r="P352">
        <v>0</v>
      </c>
      <c r="Q352">
        <v>7</v>
      </c>
      <c r="R352">
        <v>0</v>
      </c>
      <c r="S352">
        <v>0</v>
      </c>
      <c r="T352">
        <v>0</v>
      </c>
      <c r="U352">
        <v>0</v>
      </c>
      <c r="V352">
        <v>0</v>
      </c>
      <c r="W352">
        <v>0</v>
      </c>
      <c r="X352">
        <v>0</v>
      </c>
      <c r="Y352">
        <v>0</v>
      </c>
      <c r="Z352">
        <v>0</v>
      </c>
      <c r="AA352" t="s">
        <v>2333</v>
      </c>
      <c r="AB352">
        <v>0</v>
      </c>
      <c r="AC352">
        <v>1</v>
      </c>
      <c r="AD352">
        <v>0</v>
      </c>
      <c r="AE352">
        <v>0</v>
      </c>
      <c r="AF352">
        <v>0</v>
      </c>
      <c r="AG352">
        <v>0</v>
      </c>
      <c r="AH352">
        <v>0</v>
      </c>
      <c r="AI352">
        <v>0</v>
      </c>
      <c r="AJ352">
        <v>0</v>
      </c>
      <c r="AK352">
        <v>0</v>
      </c>
      <c r="AL352">
        <v>0</v>
      </c>
      <c r="AM352">
        <v>0</v>
      </c>
      <c r="AN352">
        <v>0</v>
      </c>
      <c r="AO352">
        <v>0</v>
      </c>
      <c r="AP352">
        <v>0</v>
      </c>
      <c r="AQ352">
        <v>0</v>
      </c>
      <c r="AR352">
        <v>0</v>
      </c>
      <c r="AS352">
        <v>0</v>
      </c>
      <c r="AT352">
        <v>1</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1</v>
      </c>
      <c r="BO352">
        <v>0</v>
      </c>
      <c r="BP352">
        <v>0</v>
      </c>
      <c r="BQ352">
        <v>0</v>
      </c>
      <c r="BR352">
        <v>0</v>
      </c>
      <c r="BS352">
        <v>0</v>
      </c>
      <c r="BT352">
        <v>0</v>
      </c>
      <c r="BU352">
        <v>0</v>
      </c>
      <c r="BV352">
        <v>0</v>
      </c>
      <c r="BW352">
        <v>0</v>
      </c>
      <c r="BX352">
        <v>0</v>
      </c>
      <c r="BY352">
        <v>2</v>
      </c>
      <c r="BZ352">
        <v>0</v>
      </c>
      <c r="CA352">
        <v>0</v>
      </c>
      <c r="CB352">
        <v>0</v>
      </c>
      <c r="CC352">
        <v>0</v>
      </c>
      <c r="CD352">
        <v>1</v>
      </c>
      <c r="CE352">
        <v>0</v>
      </c>
      <c r="CF352">
        <v>0</v>
      </c>
      <c r="CG352">
        <v>0</v>
      </c>
      <c r="CH352">
        <v>0</v>
      </c>
      <c r="CI352">
        <v>0</v>
      </c>
      <c r="CJ352">
        <v>1</v>
      </c>
      <c r="CK352">
        <v>0</v>
      </c>
      <c r="CL352">
        <v>0</v>
      </c>
      <c r="CM352">
        <v>0</v>
      </c>
    </row>
    <row r="353" spans="1:91" x14ac:dyDescent="0.15">
      <c r="A353" t="s">
        <v>1916</v>
      </c>
      <c r="B353">
        <v>14</v>
      </c>
      <c r="C353">
        <v>0.1</v>
      </c>
      <c r="D353">
        <v>77</v>
      </c>
      <c r="E353" s="409">
        <v>0.8</v>
      </c>
      <c r="F353" s="409">
        <v>1.1024430230769232E-2</v>
      </c>
      <c r="G353" s="409">
        <v>2.4</v>
      </c>
      <c r="H353" s="409">
        <v>0.1</v>
      </c>
      <c r="I353" s="409">
        <v>9.2144519692160653E-4</v>
      </c>
      <c r="J353" s="409">
        <v>0.2</v>
      </c>
      <c r="K353">
        <v>0</v>
      </c>
      <c r="L353">
        <v>0</v>
      </c>
      <c r="M353">
        <v>0</v>
      </c>
      <c r="N353">
        <v>2</v>
      </c>
      <c r="O353">
        <v>37</v>
      </c>
      <c r="P353">
        <v>0</v>
      </c>
      <c r="Q353">
        <v>1</v>
      </c>
      <c r="R353">
        <v>0</v>
      </c>
      <c r="S353">
        <v>0</v>
      </c>
      <c r="T353">
        <v>2</v>
      </c>
      <c r="U353">
        <v>0</v>
      </c>
      <c r="V353">
        <v>0</v>
      </c>
      <c r="W353">
        <v>0</v>
      </c>
      <c r="X353">
        <v>0</v>
      </c>
      <c r="Y353">
        <v>0</v>
      </c>
      <c r="Z353">
        <v>0</v>
      </c>
      <c r="AA353" t="s">
        <v>2333</v>
      </c>
      <c r="AB353">
        <v>0</v>
      </c>
      <c r="AC353">
        <v>0</v>
      </c>
      <c r="AD353">
        <v>0</v>
      </c>
      <c r="AE353">
        <v>2</v>
      </c>
      <c r="AF353">
        <v>11</v>
      </c>
      <c r="AG353">
        <v>0</v>
      </c>
      <c r="AH353">
        <v>0</v>
      </c>
      <c r="AI353">
        <v>0</v>
      </c>
      <c r="AJ353">
        <v>0</v>
      </c>
      <c r="AK353">
        <v>0</v>
      </c>
      <c r="AL353">
        <v>0</v>
      </c>
      <c r="AM353">
        <v>0</v>
      </c>
      <c r="AN353">
        <v>0</v>
      </c>
      <c r="AO353">
        <v>0</v>
      </c>
      <c r="AP353">
        <v>0</v>
      </c>
      <c r="AQ353">
        <v>0</v>
      </c>
      <c r="AR353">
        <v>0</v>
      </c>
      <c r="AS353">
        <v>0</v>
      </c>
      <c r="AT353">
        <v>0</v>
      </c>
      <c r="AU353">
        <v>0</v>
      </c>
      <c r="AV353">
        <v>11</v>
      </c>
      <c r="AW353">
        <v>0</v>
      </c>
      <c r="AX353">
        <v>3</v>
      </c>
      <c r="AY353">
        <v>0</v>
      </c>
      <c r="AZ353">
        <v>0</v>
      </c>
      <c r="BA353">
        <v>0</v>
      </c>
      <c r="BB353">
        <v>0</v>
      </c>
      <c r="BC353">
        <v>0</v>
      </c>
      <c r="BD353">
        <v>0</v>
      </c>
      <c r="BE353">
        <v>0</v>
      </c>
      <c r="BF353">
        <v>0</v>
      </c>
      <c r="BG353">
        <v>0</v>
      </c>
      <c r="BH353">
        <v>0</v>
      </c>
      <c r="BI353">
        <v>0</v>
      </c>
      <c r="BJ353">
        <v>0</v>
      </c>
      <c r="BK353">
        <v>0</v>
      </c>
      <c r="BL353">
        <v>9</v>
      </c>
      <c r="BM353">
        <v>0</v>
      </c>
      <c r="BN353">
        <v>0</v>
      </c>
      <c r="BO353">
        <v>0</v>
      </c>
      <c r="BP353">
        <v>0</v>
      </c>
      <c r="BQ353">
        <v>0</v>
      </c>
      <c r="BR353">
        <v>0</v>
      </c>
      <c r="BS353">
        <v>0</v>
      </c>
      <c r="BT353">
        <v>0</v>
      </c>
      <c r="BU353">
        <v>0</v>
      </c>
      <c r="BV353">
        <v>0</v>
      </c>
      <c r="BW353">
        <v>0</v>
      </c>
      <c r="BX353">
        <v>0</v>
      </c>
      <c r="BY353">
        <v>0</v>
      </c>
      <c r="BZ353">
        <v>0</v>
      </c>
      <c r="CA353">
        <v>0</v>
      </c>
      <c r="CB353">
        <v>5</v>
      </c>
      <c r="CC353">
        <v>0</v>
      </c>
      <c r="CD353">
        <v>0</v>
      </c>
      <c r="CE353">
        <v>0</v>
      </c>
      <c r="CF353">
        <v>0</v>
      </c>
      <c r="CG353">
        <v>0</v>
      </c>
      <c r="CH353">
        <v>0</v>
      </c>
      <c r="CI353">
        <v>0</v>
      </c>
      <c r="CJ353">
        <v>0</v>
      </c>
      <c r="CK353">
        <v>0</v>
      </c>
      <c r="CL353">
        <v>0</v>
      </c>
      <c r="CM353">
        <v>0</v>
      </c>
    </row>
    <row r="354" spans="1:91" x14ac:dyDescent="0.15">
      <c r="A354" t="s">
        <v>2371</v>
      </c>
      <c r="B354">
        <v>1840</v>
      </c>
      <c r="C354">
        <v>60</v>
      </c>
      <c r="D354">
        <v>1020</v>
      </c>
      <c r="E354" s="409">
        <v>43.7</v>
      </c>
      <c r="F354" s="409">
        <v>1.7</v>
      </c>
      <c r="G354" s="409">
        <v>19</v>
      </c>
      <c r="H354" s="409">
        <v>1.5</v>
      </c>
      <c r="I354" s="409">
        <v>0.1</v>
      </c>
      <c r="J354" s="409">
        <v>0.7</v>
      </c>
      <c r="K354">
        <v>0</v>
      </c>
      <c r="L354">
        <v>4</v>
      </c>
      <c r="M354">
        <v>0</v>
      </c>
      <c r="N354">
        <v>1</v>
      </c>
      <c r="O354">
        <v>7</v>
      </c>
      <c r="P354">
        <v>0</v>
      </c>
      <c r="Q354">
        <v>2</v>
      </c>
      <c r="R354">
        <v>0</v>
      </c>
      <c r="S354">
        <v>2</v>
      </c>
      <c r="T354">
        <v>7</v>
      </c>
      <c r="U354">
        <v>7</v>
      </c>
      <c r="V354">
        <v>11</v>
      </c>
      <c r="W354">
        <v>0</v>
      </c>
      <c r="X354">
        <v>0</v>
      </c>
      <c r="Y354">
        <v>0</v>
      </c>
      <c r="Z354">
        <v>1</v>
      </c>
      <c r="AA354" t="s">
        <v>2333</v>
      </c>
      <c r="AB354">
        <v>0</v>
      </c>
      <c r="AC354">
        <v>0</v>
      </c>
      <c r="AD354">
        <v>0</v>
      </c>
      <c r="AE354">
        <v>0</v>
      </c>
      <c r="AF354">
        <v>0</v>
      </c>
      <c r="AG354">
        <v>0</v>
      </c>
      <c r="AH354">
        <v>0</v>
      </c>
      <c r="AI354">
        <v>0</v>
      </c>
      <c r="AJ354">
        <v>0</v>
      </c>
      <c r="AK354">
        <v>0</v>
      </c>
      <c r="AL354">
        <v>0</v>
      </c>
      <c r="AM354">
        <v>1</v>
      </c>
      <c r="AN354">
        <v>0</v>
      </c>
      <c r="AO354">
        <v>0</v>
      </c>
      <c r="AP354">
        <v>0</v>
      </c>
      <c r="AQ354">
        <v>0</v>
      </c>
      <c r="AR354">
        <v>0</v>
      </c>
      <c r="AS354">
        <v>0</v>
      </c>
      <c r="AT354">
        <v>0</v>
      </c>
      <c r="AU354">
        <v>0</v>
      </c>
      <c r="AV354">
        <v>0</v>
      </c>
      <c r="AW354">
        <v>0</v>
      </c>
      <c r="AX354">
        <v>0</v>
      </c>
      <c r="AY354">
        <v>0</v>
      </c>
      <c r="AZ354">
        <v>0</v>
      </c>
      <c r="BA354">
        <v>1</v>
      </c>
      <c r="BB354">
        <v>2</v>
      </c>
      <c r="BC354">
        <v>1</v>
      </c>
      <c r="BD354">
        <v>0</v>
      </c>
      <c r="BE354">
        <v>0</v>
      </c>
      <c r="BF354">
        <v>0</v>
      </c>
      <c r="BG354">
        <v>0</v>
      </c>
      <c r="BH354">
        <v>0</v>
      </c>
      <c r="BI354">
        <v>1</v>
      </c>
      <c r="BJ354">
        <v>0</v>
      </c>
      <c r="BK354">
        <v>1</v>
      </c>
      <c r="BL354">
        <v>1</v>
      </c>
      <c r="BM354">
        <v>0</v>
      </c>
      <c r="BN354">
        <v>1</v>
      </c>
      <c r="BO354">
        <v>0</v>
      </c>
      <c r="BP354">
        <v>0</v>
      </c>
      <c r="BQ354">
        <v>0</v>
      </c>
      <c r="BR354">
        <v>0</v>
      </c>
      <c r="BS354">
        <v>1</v>
      </c>
      <c r="BT354">
        <v>0</v>
      </c>
      <c r="BU354">
        <v>0</v>
      </c>
      <c r="BV354">
        <v>0</v>
      </c>
      <c r="BW354">
        <v>0</v>
      </c>
      <c r="BX354">
        <v>0</v>
      </c>
      <c r="BY354">
        <v>0</v>
      </c>
      <c r="BZ354">
        <v>0</v>
      </c>
      <c r="CA354">
        <v>0</v>
      </c>
      <c r="CB354">
        <v>0</v>
      </c>
      <c r="CC354">
        <v>0</v>
      </c>
      <c r="CD354">
        <v>0</v>
      </c>
      <c r="CE354">
        <v>0</v>
      </c>
      <c r="CF354">
        <v>0</v>
      </c>
      <c r="CG354">
        <v>0</v>
      </c>
      <c r="CH354">
        <v>2</v>
      </c>
      <c r="CI354">
        <v>0</v>
      </c>
      <c r="CJ354">
        <v>0</v>
      </c>
      <c r="CK354">
        <v>0</v>
      </c>
      <c r="CL354">
        <v>0</v>
      </c>
      <c r="CM354">
        <v>0</v>
      </c>
    </row>
    <row r="355" spans="1:91" x14ac:dyDescent="0.15">
      <c r="A355" t="s">
        <v>2528</v>
      </c>
      <c r="B355">
        <v>2208.3000000000002</v>
      </c>
      <c r="C355">
        <v>143.80000000000001</v>
      </c>
      <c r="D355">
        <v>123.7</v>
      </c>
      <c r="E355" s="409"/>
      <c r="F355" s="409"/>
      <c r="G355" s="409"/>
      <c r="H355" s="409"/>
      <c r="I355" s="409"/>
      <c r="J355" s="409"/>
      <c r="K355">
        <v>0</v>
      </c>
      <c r="L355">
        <v>0</v>
      </c>
      <c r="M355">
        <v>0</v>
      </c>
      <c r="N355">
        <v>7</v>
      </c>
      <c r="O355">
        <v>0</v>
      </c>
      <c r="P355">
        <v>0</v>
      </c>
      <c r="Q355">
        <v>19</v>
      </c>
      <c r="R355">
        <v>0</v>
      </c>
      <c r="S355">
        <v>1</v>
      </c>
      <c r="T355">
        <v>0</v>
      </c>
      <c r="U355">
        <v>2</v>
      </c>
      <c r="V355">
        <v>4</v>
      </c>
      <c r="W355">
        <v>0</v>
      </c>
      <c r="X355">
        <v>0</v>
      </c>
      <c r="Y355">
        <v>0</v>
      </c>
      <c r="Z355">
        <v>1</v>
      </c>
      <c r="AA355" t="s">
        <v>2333</v>
      </c>
      <c r="AB355">
        <v>0</v>
      </c>
      <c r="AC355">
        <v>0</v>
      </c>
      <c r="AD355">
        <v>0</v>
      </c>
      <c r="AE355">
        <v>0</v>
      </c>
      <c r="AF355">
        <v>0</v>
      </c>
      <c r="AG355">
        <v>0</v>
      </c>
      <c r="AH355">
        <v>0</v>
      </c>
      <c r="AI355">
        <v>0</v>
      </c>
      <c r="AJ355">
        <v>0</v>
      </c>
      <c r="AK355">
        <v>0</v>
      </c>
      <c r="AL355">
        <v>0</v>
      </c>
      <c r="AM355">
        <v>1</v>
      </c>
      <c r="AN355">
        <v>0</v>
      </c>
      <c r="AO355">
        <v>0</v>
      </c>
      <c r="AP355">
        <v>0</v>
      </c>
      <c r="AQ355">
        <v>1</v>
      </c>
      <c r="AR355">
        <v>0</v>
      </c>
      <c r="AS355">
        <v>1</v>
      </c>
      <c r="AT355">
        <v>0</v>
      </c>
      <c r="AU355">
        <v>0</v>
      </c>
      <c r="AV355">
        <v>0</v>
      </c>
      <c r="AW355">
        <v>0</v>
      </c>
      <c r="AX355">
        <v>0</v>
      </c>
      <c r="AY355">
        <v>0</v>
      </c>
      <c r="AZ355">
        <v>0</v>
      </c>
      <c r="BA355">
        <v>0</v>
      </c>
      <c r="BB355">
        <v>0</v>
      </c>
      <c r="BC355">
        <v>1</v>
      </c>
      <c r="BD355">
        <v>0</v>
      </c>
      <c r="BE355">
        <v>0</v>
      </c>
      <c r="BF355">
        <v>0</v>
      </c>
      <c r="BG355">
        <v>0</v>
      </c>
    </row>
    <row r="356" spans="1:91" x14ac:dyDescent="0.15">
      <c r="A356" t="s">
        <v>1873</v>
      </c>
      <c r="B356">
        <v>1500</v>
      </c>
      <c r="C356">
        <v>39</v>
      </c>
      <c r="D356">
        <v>1830</v>
      </c>
      <c r="E356" s="409">
        <v>2.2999999999999998</v>
      </c>
      <c r="F356" s="409">
        <v>0.1</v>
      </c>
      <c r="G356" s="409">
        <v>3.7</v>
      </c>
      <c r="H356" s="409">
        <v>0.3</v>
      </c>
      <c r="I356" s="409">
        <v>6.6602001131600974E-3</v>
      </c>
      <c r="J356" s="409">
        <v>0.4</v>
      </c>
      <c r="K356">
        <v>0</v>
      </c>
      <c r="L356">
        <v>23</v>
      </c>
      <c r="M356">
        <v>0</v>
      </c>
      <c r="N356">
        <v>17</v>
      </c>
      <c r="O356">
        <v>47</v>
      </c>
      <c r="P356">
        <v>0</v>
      </c>
      <c r="Q356">
        <v>0</v>
      </c>
      <c r="R356">
        <v>0</v>
      </c>
      <c r="S356">
        <v>40</v>
      </c>
      <c r="T356">
        <v>405</v>
      </c>
      <c r="U356">
        <v>29</v>
      </c>
      <c r="V356">
        <v>14</v>
      </c>
      <c r="W356">
        <v>0</v>
      </c>
      <c r="X356">
        <v>0</v>
      </c>
      <c r="Y356">
        <v>0</v>
      </c>
      <c r="Z356">
        <v>4</v>
      </c>
      <c r="AA356" t="s">
        <v>2333</v>
      </c>
      <c r="AB356">
        <v>0</v>
      </c>
      <c r="AC356">
        <v>0</v>
      </c>
      <c r="AD356">
        <v>0</v>
      </c>
      <c r="AE356">
        <v>0</v>
      </c>
      <c r="AF356">
        <v>12</v>
      </c>
      <c r="AG356">
        <v>0</v>
      </c>
      <c r="AH356">
        <v>0</v>
      </c>
      <c r="AI356">
        <v>0</v>
      </c>
      <c r="AJ356">
        <v>12</v>
      </c>
      <c r="AK356">
        <v>9</v>
      </c>
      <c r="AL356">
        <v>0</v>
      </c>
      <c r="AM356">
        <v>0</v>
      </c>
      <c r="AN356">
        <v>0</v>
      </c>
      <c r="AO356">
        <v>0</v>
      </c>
      <c r="AP356">
        <v>0</v>
      </c>
      <c r="AQ356">
        <v>0</v>
      </c>
      <c r="AR356">
        <v>0</v>
      </c>
      <c r="AS356">
        <v>4</v>
      </c>
      <c r="AT356">
        <v>0</v>
      </c>
      <c r="AU356">
        <v>0</v>
      </c>
      <c r="AV356">
        <v>21</v>
      </c>
      <c r="AW356">
        <v>0</v>
      </c>
      <c r="AX356">
        <v>0</v>
      </c>
      <c r="AY356">
        <v>0</v>
      </c>
      <c r="AZ356">
        <v>0</v>
      </c>
      <c r="BA356">
        <v>14</v>
      </c>
      <c r="BB356">
        <v>54</v>
      </c>
      <c r="BC356">
        <v>0</v>
      </c>
      <c r="BD356">
        <v>0</v>
      </c>
      <c r="BE356">
        <v>0</v>
      </c>
      <c r="BF356">
        <v>0</v>
      </c>
      <c r="BG356">
        <v>0</v>
      </c>
      <c r="BH356">
        <v>0</v>
      </c>
      <c r="BI356">
        <v>0</v>
      </c>
      <c r="BJ356">
        <v>0</v>
      </c>
      <c r="BK356">
        <v>0</v>
      </c>
      <c r="BL356">
        <v>1</v>
      </c>
      <c r="BM356">
        <v>0</v>
      </c>
      <c r="BN356">
        <v>0</v>
      </c>
      <c r="BO356">
        <v>0</v>
      </c>
      <c r="BP356">
        <v>0</v>
      </c>
      <c r="BQ356">
        <v>1</v>
      </c>
      <c r="BR356">
        <v>0</v>
      </c>
      <c r="BS356">
        <v>8</v>
      </c>
      <c r="BT356">
        <v>0</v>
      </c>
      <c r="BU356">
        <v>0</v>
      </c>
      <c r="BV356">
        <v>0</v>
      </c>
      <c r="BW356">
        <v>0</v>
      </c>
      <c r="BX356">
        <v>0</v>
      </c>
      <c r="BY356">
        <v>36</v>
      </c>
      <c r="BZ356">
        <v>0</v>
      </c>
      <c r="CA356">
        <v>0</v>
      </c>
      <c r="CB356">
        <v>7</v>
      </c>
      <c r="CC356">
        <v>0</v>
      </c>
      <c r="CD356">
        <v>0</v>
      </c>
      <c r="CE356">
        <v>0</v>
      </c>
      <c r="CF356">
        <v>0</v>
      </c>
      <c r="CG356">
        <v>0</v>
      </c>
      <c r="CH356">
        <v>16</v>
      </c>
      <c r="CI356">
        <v>0</v>
      </c>
      <c r="CJ356">
        <v>0</v>
      </c>
      <c r="CK356">
        <v>0</v>
      </c>
      <c r="CL356">
        <v>0</v>
      </c>
      <c r="CM356">
        <v>0</v>
      </c>
    </row>
    <row r="357" spans="1:91" x14ac:dyDescent="0.15">
      <c r="A357" t="s">
        <v>2207</v>
      </c>
      <c r="B357">
        <v>550</v>
      </c>
      <c r="C357">
        <v>29</v>
      </c>
      <c r="D357">
        <v>124</v>
      </c>
      <c r="E357" s="409">
        <v>11.7</v>
      </c>
      <c r="F357" s="409">
        <v>0.6</v>
      </c>
      <c r="G357" s="409">
        <v>3.2</v>
      </c>
      <c r="H357" s="409">
        <v>1.6</v>
      </c>
      <c r="I357" s="409">
        <v>0.1</v>
      </c>
      <c r="J357" s="409">
        <v>0.4</v>
      </c>
      <c r="K357">
        <v>0</v>
      </c>
      <c r="L357">
        <v>0</v>
      </c>
      <c r="M357">
        <v>0</v>
      </c>
      <c r="N357">
        <v>1</v>
      </c>
      <c r="O357">
        <v>0</v>
      </c>
      <c r="P357">
        <v>0</v>
      </c>
      <c r="Q357">
        <v>2</v>
      </c>
      <c r="R357">
        <v>0</v>
      </c>
      <c r="S357">
        <v>3</v>
      </c>
      <c r="T357">
        <v>1</v>
      </c>
      <c r="U357">
        <v>0</v>
      </c>
      <c r="V357">
        <v>30</v>
      </c>
      <c r="W357">
        <v>0</v>
      </c>
      <c r="X357">
        <v>0</v>
      </c>
      <c r="Y357">
        <v>0</v>
      </c>
      <c r="Z357">
        <v>0</v>
      </c>
      <c r="AA357" t="s">
        <v>2333</v>
      </c>
      <c r="AB357">
        <v>0</v>
      </c>
      <c r="AC357">
        <v>0</v>
      </c>
      <c r="AD357">
        <v>0</v>
      </c>
      <c r="AE357">
        <v>0</v>
      </c>
      <c r="AF357">
        <v>0</v>
      </c>
      <c r="AG357">
        <v>0</v>
      </c>
      <c r="AH357">
        <v>0</v>
      </c>
      <c r="AI357">
        <v>0</v>
      </c>
      <c r="AJ357">
        <v>0</v>
      </c>
      <c r="AK357">
        <v>0</v>
      </c>
      <c r="AL357">
        <v>0</v>
      </c>
      <c r="AM357">
        <v>1</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1</v>
      </c>
      <c r="BT357">
        <v>0</v>
      </c>
      <c r="BU357">
        <v>0</v>
      </c>
      <c r="BV357">
        <v>0</v>
      </c>
      <c r="BW357">
        <v>0</v>
      </c>
      <c r="BX357">
        <v>0</v>
      </c>
      <c r="BY357">
        <v>0</v>
      </c>
      <c r="BZ357">
        <v>0</v>
      </c>
      <c r="CA357">
        <v>0</v>
      </c>
      <c r="CB357">
        <v>0</v>
      </c>
      <c r="CC357">
        <v>0</v>
      </c>
      <c r="CD357">
        <v>0</v>
      </c>
      <c r="CE357">
        <v>0</v>
      </c>
      <c r="CF357">
        <v>0</v>
      </c>
      <c r="CG357">
        <v>2</v>
      </c>
      <c r="CH357">
        <v>0</v>
      </c>
      <c r="CI357">
        <v>0</v>
      </c>
      <c r="CJ357">
        <v>0</v>
      </c>
      <c r="CK357">
        <v>0</v>
      </c>
      <c r="CL357">
        <v>0</v>
      </c>
      <c r="CM357">
        <v>20</v>
      </c>
    </row>
    <row r="358" spans="1:91" x14ac:dyDescent="0.15">
      <c r="A358" t="s">
        <v>2161</v>
      </c>
      <c r="B358">
        <v>2780</v>
      </c>
      <c r="C358">
        <v>139</v>
      </c>
      <c r="D358">
        <v>1261</v>
      </c>
      <c r="E358" s="409">
        <v>32.5</v>
      </c>
      <c r="F358" s="409">
        <v>1.6</v>
      </c>
      <c r="G358" s="409">
        <v>15</v>
      </c>
      <c r="H358" s="409">
        <v>1.6</v>
      </c>
      <c r="I358" s="409">
        <v>0.1</v>
      </c>
      <c r="J358" s="409">
        <v>0.7</v>
      </c>
      <c r="K358">
        <v>0</v>
      </c>
      <c r="L358">
        <v>16</v>
      </c>
      <c r="M358">
        <v>0</v>
      </c>
      <c r="N358">
        <v>2</v>
      </c>
      <c r="O358">
        <v>19</v>
      </c>
      <c r="P358">
        <v>2</v>
      </c>
      <c r="Q358">
        <v>6</v>
      </c>
      <c r="R358">
        <v>0</v>
      </c>
      <c r="S358">
        <v>6</v>
      </c>
      <c r="T358">
        <v>25</v>
      </c>
      <c r="U358">
        <v>10</v>
      </c>
      <c r="V358">
        <v>10</v>
      </c>
      <c r="W358">
        <v>0</v>
      </c>
      <c r="X358">
        <v>0</v>
      </c>
      <c r="Y358">
        <v>0</v>
      </c>
      <c r="Z358">
        <v>0</v>
      </c>
      <c r="AA358" t="s">
        <v>2333</v>
      </c>
      <c r="AB358">
        <v>0</v>
      </c>
      <c r="AC358">
        <v>0</v>
      </c>
      <c r="AD358">
        <v>0</v>
      </c>
      <c r="AE358">
        <v>0</v>
      </c>
      <c r="AF358">
        <v>1</v>
      </c>
      <c r="AG358">
        <v>0</v>
      </c>
      <c r="AH358">
        <v>0</v>
      </c>
      <c r="AI358">
        <v>0</v>
      </c>
      <c r="AJ358">
        <v>0</v>
      </c>
      <c r="AK358">
        <v>0</v>
      </c>
      <c r="AL358">
        <v>0</v>
      </c>
      <c r="AM358">
        <v>0</v>
      </c>
      <c r="AN358">
        <v>0</v>
      </c>
      <c r="AO358">
        <v>0</v>
      </c>
      <c r="AP358">
        <v>0</v>
      </c>
      <c r="AQ358">
        <v>0</v>
      </c>
      <c r="AR358">
        <v>0</v>
      </c>
      <c r="AS358">
        <v>0</v>
      </c>
      <c r="AT358">
        <v>0</v>
      </c>
      <c r="AU358">
        <v>0</v>
      </c>
      <c r="AV358">
        <v>1</v>
      </c>
      <c r="AW358">
        <v>0</v>
      </c>
      <c r="AX358">
        <v>0</v>
      </c>
      <c r="AY358">
        <v>0</v>
      </c>
      <c r="AZ358">
        <v>0</v>
      </c>
      <c r="BA358">
        <v>0</v>
      </c>
      <c r="BB358">
        <v>2</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v>0</v>
      </c>
      <c r="BY358">
        <v>0</v>
      </c>
      <c r="BZ358">
        <v>0</v>
      </c>
      <c r="CA358">
        <v>0</v>
      </c>
      <c r="CB358">
        <v>0</v>
      </c>
      <c r="CC358">
        <v>0</v>
      </c>
      <c r="CD358">
        <v>0</v>
      </c>
      <c r="CE358">
        <v>0</v>
      </c>
      <c r="CF358">
        <v>0</v>
      </c>
      <c r="CG358">
        <v>0</v>
      </c>
      <c r="CH358">
        <v>0</v>
      </c>
      <c r="CI358">
        <v>0</v>
      </c>
      <c r="CJ358">
        <v>0</v>
      </c>
      <c r="CK358">
        <v>0</v>
      </c>
      <c r="CL358">
        <v>0</v>
      </c>
      <c r="CM358">
        <v>0</v>
      </c>
    </row>
    <row r="359" spans="1:91" x14ac:dyDescent="0.15">
      <c r="A359" t="s">
        <v>1805</v>
      </c>
      <c r="B359">
        <v>1025</v>
      </c>
      <c r="C359">
        <v>48</v>
      </c>
      <c r="D359">
        <v>500</v>
      </c>
      <c r="E359" s="409">
        <v>11.5</v>
      </c>
      <c r="F359" s="409">
        <v>0.3</v>
      </c>
      <c r="G359" s="409">
        <v>13.8</v>
      </c>
      <c r="H359" s="409">
        <v>0.4</v>
      </c>
      <c r="I359" s="409">
        <v>1.1981000050617537E-2</v>
      </c>
      <c r="J359" s="409">
        <v>0.5</v>
      </c>
      <c r="K359">
        <v>0</v>
      </c>
      <c r="L359">
        <v>1</v>
      </c>
      <c r="M359">
        <v>0</v>
      </c>
      <c r="N359">
        <v>0</v>
      </c>
      <c r="O359">
        <v>1</v>
      </c>
      <c r="P359">
        <v>0</v>
      </c>
      <c r="Q359">
        <v>1</v>
      </c>
      <c r="R359">
        <v>0</v>
      </c>
      <c r="S359">
        <v>3</v>
      </c>
      <c r="T359">
        <v>15</v>
      </c>
      <c r="U359">
        <v>9</v>
      </c>
      <c r="V359">
        <v>10</v>
      </c>
      <c r="W359">
        <v>0</v>
      </c>
      <c r="X359">
        <v>0</v>
      </c>
      <c r="Y359">
        <v>0</v>
      </c>
      <c r="Z359">
        <v>7</v>
      </c>
      <c r="AA359" t="s">
        <v>2333</v>
      </c>
      <c r="AB359">
        <v>0</v>
      </c>
      <c r="AC359">
        <v>0</v>
      </c>
      <c r="AD359">
        <v>0</v>
      </c>
      <c r="AE359">
        <v>0</v>
      </c>
      <c r="AF359">
        <v>0</v>
      </c>
      <c r="AG359">
        <v>0</v>
      </c>
      <c r="AH359">
        <v>1</v>
      </c>
      <c r="AI359">
        <v>0</v>
      </c>
      <c r="AJ359">
        <v>1</v>
      </c>
      <c r="AK359">
        <v>0</v>
      </c>
      <c r="AL359">
        <v>0</v>
      </c>
      <c r="AM359">
        <v>4</v>
      </c>
      <c r="AN359">
        <v>0</v>
      </c>
      <c r="AO359">
        <v>0</v>
      </c>
      <c r="AP359">
        <v>0</v>
      </c>
      <c r="AQ359">
        <v>1</v>
      </c>
      <c r="AR359">
        <v>0</v>
      </c>
      <c r="AS359">
        <v>0</v>
      </c>
      <c r="AT359">
        <v>0</v>
      </c>
      <c r="AU359">
        <v>0</v>
      </c>
      <c r="AV359">
        <v>0</v>
      </c>
      <c r="AW359">
        <v>0</v>
      </c>
      <c r="AX359">
        <v>0</v>
      </c>
      <c r="AY359">
        <v>0</v>
      </c>
      <c r="AZ359">
        <v>0</v>
      </c>
      <c r="BA359">
        <v>1</v>
      </c>
      <c r="BB359">
        <v>3</v>
      </c>
      <c r="BC359">
        <v>0</v>
      </c>
      <c r="BD359">
        <v>0</v>
      </c>
      <c r="BE359">
        <v>0</v>
      </c>
      <c r="BF359">
        <v>0</v>
      </c>
      <c r="BG359">
        <v>0</v>
      </c>
      <c r="BH359">
        <v>0</v>
      </c>
      <c r="BI359">
        <v>0</v>
      </c>
      <c r="BJ359">
        <v>0</v>
      </c>
      <c r="BK359">
        <v>0</v>
      </c>
      <c r="BL359">
        <v>0</v>
      </c>
      <c r="BM359">
        <v>0</v>
      </c>
      <c r="BN359">
        <v>0</v>
      </c>
      <c r="BO359">
        <v>0</v>
      </c>
      <c r="BP359">
        <v>0</v>
      </c>
      <c r="BQ359">
        <v>0</v>
      </c>
      <c r="BR359">
        <v>0</v>
      </c>
      <c r="BS359">
        <v>1</v>
      </c>
      <c r="BT359">
        <v>0</v>
      </c>
      <c r="BU359">
        <v>0</v>
      </c>
      <c r="BV359">
        <v>0</v>
      </c>
      <c r="BW359">
        <v>1</v>
      </c>
      <c r="BX359">
        <v>0</v>
      </c>
      <c r="BY359">
        <v>0</v>
      </c>
      <c r="BZ359">
        <v>0</v>
      </c>
      <c r="CA359">
        <v>0</v>
      </c>
      <c r="CB359">
        <v>0</v>
      </c>
      <c r="CC359">
        <v>0</v>
      </c>
      <c r="CD359">
        <v>0</v>
      </c>
      <c r="CE359">
        <v>0</v>
      </c>
      <c r="CF359">
        <v>0</v>
      </c>
      <c r="CG359">
        <v>0</v>
      </c>
      <c r="CH359">
        <v>1</v>
      </c>
      <c r="CI359">
        <v>0</v>
      </c>
      <c r="CJ359">
        <v>0</v>
      </c>
      <c r="CK359">
        <v>0</v>
      </c>
      <c r="CL359">
        <v>0</v>
      </c>
      <c r="CM359">
        <v>0</v>
      </c>
    </row>
    <row r="360" spans="1:91" x14ac:dyDescent="0.15">
      <c r="A360" t="s">
        <v>2223</v>
      </c>
      <c r="B360">
        <v>240</v>
      </c>
      <c r="C360">
        <v>10</v>
      </c>
      <c r="D360">
        <v>127</v>
      </c>
      <c r="E360" s="409">
        <v>2.2999999999999998</v>
      </c>
      <c r="F360" s="409">
        <v>0.1</v>
      </c>
      <c r="G360" s="409">
        <v>1.2</v>
      </c>
      <c r="H360" s="409">
        <v>0.4</v>
      </c>
      <c r="I360" s="409">
        <v>1.8169152551233796E-2</v>
      </c>
      <c r="J360" s="409">
        <v>0.2</v>
      </c>
      <c r="K360">
        <v>0</v>
      </c>
      <c r="L360">
        <v>68</v>
      </c>
      <c r="M360">
        <v>0</v>
      </c>
      <c r="N360">
        <v>7</v>
      </c>
      <c r="O360">
        <v>14</v>
      </c>
      <c r="P360">
        <v>0</v>
      </c>
      <c r="Q360">
        <v>3</v>
      </c>
      <c r="R360">
        <v>0</v>
      </c>
      <c r="S360">
        <v>1</v>
      </c>
      <c r="T360">
        <v>5</v>
      </c>
      <c r="U360">
        <v>0</v>
      </c>
      <c r="V360">
        <v>6</v>
      </c>
      <c r="W360">
        <v>0</v>
      </c>
      <c r="X360">
        <v>0</v>
      </c>
      <c r="Y360">
        <v>0</v>
      </c>
      <c r="Z360">
        <v>0</v>
      </c>
      <c r="AA360" t="s">
        <v>2333</v>
      </c>
      <c r="AB360">
        <v>0</v>
      </c>
      <c r="AC360">
        <v>15</v>
      </c>
      <c r="AD360">
        <v>0</v>
      </c>
      <c r="AE360">
        <v>4</v>
      </c>
      <c r="AF360">
        <v>1</v>
      </c>
      <c r="AG360">
        <v>0</v>
      </c>
      <c r="AH360">
        <v>0</v>
      </c>
      <c r="AI360">
        <v>0</v>
      </c>
      <c r="AJ360">
        <v>0</v>
      </c>
      <c r="AK360">
        <v>0</v>
      </c>
      <c r="AL360">
        <v>0</v>
      </c>
      <c r="AM360">
        <v>1</v>
      </c>
      <c r="AN360">
        <v>0</v>
      </c>
      <c r="AO360">
        <v>0</v>
      </c>
      <c r="AP360">
        <v>0</v>
      </c>
      <c r="AQ360">
        <v>0</v>
      </c>
      <c r="AR360">
        <v>0</v>
      </c>
      <c r="AS360">
        <v>13</v>
      </c>
      <c r="AT360">
        <v>0</v>
      </c>
      <c r="AU360">
        <v>3</v>
      </c>
      <c r="AV360">
        <v>1</v>
      </c>
      <c r="AW360">
        <v>0</v>
      </c>
      <c r="AX360">
        <v>2</v>
      </c>
      <c r="AY360">
        <v>0</v>
      </c>
      <c r="AZ360">
        <v>0</v>
      </c>
      <c r="BA360">
        <v>0</v>
      </c>
      <c r="BB360">
        <v>1</v>
      </c>
      <c r="BC360">
        <v>0</v>
      </c>
      <c r="BD360">
        <v>0</v>
      </c>
      <c r="BE360">
        <v>0</v>
      </c>
      <c r="BF360">
        <v>0</v>
      </c>
      <c r="BG360">
        <v>0</v>
      </c>
      <c r="BH360">
        <v>0</v>
      </c>
      <c r="BI360">
        <v>30</v>
      </c>
      <c r="BJ360">
        <v>0</v>
      </c>
      <c r="BK360">
        <v>3</v>
      </c>
      <c r="BL360">
        <v>7</v>
      </c>
      <c r="BM360">
        <v>0</v>
      </c>
      <c r="BN360">
        <v>3</v>
      </c>
      <c r="BO360">
        <v>0</v>
      </c>
      <c r="BP360">
        <v>0</v>
      </c>
      <c r="BQ360">
        <v>0</v>
      </c>
      <c r="BR360">
        <v>1</v>
      </c>
      <c r="BS360">
        <v>0</v>
      </c>
      <c r="BT360">
        <v>0</v>
      </c>
      <c r="BU360">
        <v>0</v>
      </c>
      <c r="BV360">
        <v>0</v>
      </c>
      <c r="BW360">
        <v>0</v>
      </c>
      <c r="BX360">
        <v>0</v>
      </c>
      <c r="BY360">
        <v>21</v>
      </c>
      <c r="BZ360">
        <v>0</v>
      </c>
      <c r="CA360">
        <v>2</v>
      </c>
      <c r="CB360">
        <v>2</v>
      </c>
      <c r="CC360">
        <v>0</v>
      </c>
      <c r="CD360">
        <v>3</v>
      </c>
      <c r="CE360">
        <v>0</v>
      </c>
      <c r="CF360">
        <v>0</v>
      </c>
      <c r="CG360">
        <v>0</v>
      </c>
      <c r="CH360">
        <v>0</v>
      </c>
      <c r="CI360">
        <v>1</v>
      </c>
      <c r="CJ360">
        <v>0</v>
      </c>
      <c r="CK360">
        <v>0</v>
      </c>
      <c r="CL360">
        <v>0</v>
      </c>
      <c r="CM360">
        <v>0</v>
      </c>
    </row>
    <row r="361" spans="1:91" x14ac:dyDescent="0.15">
      <c r="A361" t="s">
        <v>1882</v>
      </c>
      <c r="B361">
        <v>150</v>
      </c>
      <c r="C361">
        <v>4.5</v>
      </c>
      <c r="D361">
        <v>150</v>
      </c>
      <c r="E361" s="409">
        <v>1.6</v>
      </c>
      <c r="F361" s="409">
        <v>2.8405046831775697E-2</v>
      </c>
      <c r="G361" s="409">
        <v>1.4</v>
      </c>
      <c r="H361" s="409">
        <v>0.3</v>
      </c>
      <c r="I361" s="409">
        <v>4.5074537603886737E-3</v>
      </c>
      <c r="J361" s="409">
        <v>0.2</v>
      </c>
      <c r="K361">
        <v>0</v>
      </c>
      <c r="L361">
        <v>97</v>
      </c>
      <c r="M361">
        <v>0</v>
      </c>
      <c r="N361">
        <v>15</v>
      </c>
      <c r="O361">
        <v>14</v>
      </c>
      <c r="P361">
        <v>0</v>
      </c>
      <c r="Q361">
        <v>5</v>
      </c>
      <c r="R361">
        <v>0</v>
      </c>
      <c r="S361">
        <v>3</v>
      </c>
      <c r="T361">
        <v>6</v>
      </c>
      <c r="U361">
        <v>0</v>
      </c>
      <c r="V361">
        <v>5</v>
      </c>
      <c r="W361">
        <v>0</v>
      </c>
      <c r="X361">
        <v>0</v>
      </c>
      <c r="Y361">
        <v>0</v>
      </c>
      <c r="Z361">
        <v>0</v>
      </c>
      <c r="AA361" t="s">
        <v>2333</v>
      </c>
      <c r="AB361">
        <v>0</v>
      </c>
      <c r="AC361">
        <v>10</v>
      </c>
      <c r="AD361">
        <v>0</v>
      </c>
      <c r="AE361">
        <v>6</v>
      </c>
      <c r="AF361">
        <v>5</v>
      </c>
      <c r="AG361">
        <v>0</v>
      </c>
      <c r="AH361">
        <v>0</v>
      </c>
      <c r="AI361">
        <v>0</v>
      </c>
      <c r="AJ361">
        <v>1</v>
      </c>
      <c r="AK361">
        <v>0</v>
      </c>
      <c r="AL361">
        <v>0</v>
      </c>
      <c r="AM361">
        <v>2</v>
      </c>
      <c r="AN361">
        <v>0</v>
      </c>
      <c r="AO361">
        <v>0</v>
      </c>
      <c r="AP361">
        <v>0</v>
      </c>
      <c r="AQ361">
        <v>0</v>
      </c>
      <c r="AR361">
        <v>0</v>
      </c>
      <c r="AS361">
        <v>7</v>
      </c>
      <c r="AT361">
        <v>0</v>
      </c>
      <c r="AU361">
        <v>6</v>
      </c>
      <c r="AV361">
        <v>0</v>
      </c>
      <c r="AW361">
        <v>0</v>
      </c>
      <c r="AX361">
        <v>2</v>
      </c>
      <c r="AY361">
        <v>0</v>
      </c>
      <c r="AZ361">
        <v>0</v>
      </c>
      <c r="BA361">
        <v>1</v>
      </c>
      <c r="BB361">
        <v>2</v>
      </c>
      <c r="BC361">
        <v>0</v>
      </c>
      <c r="BD361">
        <v>0</v>
      </c>
      <c r="BE361">
        <v>0</v>
      </c>
      <c r="BF361">
        <v>0</v>
      </c>
      <c r="BG361">
        <v>0</v>
      </c>
      <c r="BH361">
        <v>0</v>
      </c>
      <c r="BI361">
        <v>56</v>
      </c>
      <c r="BJ361">
        <v>0</v>
      </c>
      <c r="BK361">
        <v>9</v>
      </c>
      <c r="BL361">
        <v>8</v>
      </c>
      <c r="BM361">
        <v>0</v>
      </c>
      <c r="BN361">
        <v>1</v>
      </c>
      <c r="BO361">
        <v>0</v>
      </c>
      <c r="BP361">
        <v>0</v>
      </c>
      <c r="BQ361">
        <v>0</v>
      </c>
      <c r="BR361">
        <v>0</v>
      </c>
      <c r="BS361">
        <v>0</v>
      </c>
      <c r="BT361">
        <v>0</v>
      </c>
      <c r="BU361">
        <v>0</v>
      </c>
      <c r="BV361">
        <v>0</v>
      </c>
      <c r="BW361">
        <v>0</v>
      </c>
      <c r="BX361">
        <v>0</v>
      </c>
      <c r="BY361">
        <v>25</v>
      </c>
      <c r="BZ361">
        <v>0</v>
      </c>
      <c r="CA361">
        <v>9</v>
      </c>
      <c r="CB361">
        <v>5</v>
      </c>
      <c r="CC361">
        <v>0</v>
      </c>
      <c r="CD361">
        <v>1</v>
      </c>
      <c r="CE361">
        <v>0</v>
      </c>
      <c r="CF361">
        <v>0</v>
      </c>
      <c r="CG361">
        <v>0</v>
      </c>
      <c r="CH361">
        <v>2</v>
      </c>
      <c r="CI361">
        <v>0</v>
      </c>
      <c r="CJ361">
        <v>0</v>
      </c>
      <c r="CK361">
        <v>0</v>
      </c>
      <c r="CL361">
        <v>0</v>
      </c>
      <c r="CM361">
        <v>0</v>
      </c>
    </row>
    <row r="362" spans="1:91" x14ac:dyDescent="0.15">
      <c r="A362" t="s">
        <v>1894</v>
      </c>
      <c r="B362">
        <v>271</v>
      </c>
      <c r="C362">
        <v>3.5</v>
      </c>
      <c r="D362">
        <v>1486</v>
      </c>
      <c r="E362" s="409">
        <v>0.4</v>
      </c>
      <c r="F362" s="409">
        <v>3.9484320142566202E-3</v>
      </c>
      <c r="G362" s="409">
        <v>2.8</v>
      </c>
      <c r="H362" s="409">
        <v>0.1</v>
      </c>
      <c r="I362" s="409">
        <v>6.7674426330568223E-4</v>
      </c>
      <c r="J362" s="409">
        <v>0.5</v>
      </c>
      <c r="K362">
        <v>0</v>
      </c>
      <c r="L362">
        <v>3</v>
      </c>
      <c r="M362">
        <v>0</v>
      </c>
      <c r="N362">
        <v>331</v>
      </c>
      <c r="O362">
        <v>22</v>
      </c>
      <c r="P362">
        <v>0</v>
      </c>
      <c r="Q362">
        <v>44</v>
      </c>
      <c r="R362">
        <v>0</v>
      </c>
      <c r="S362">
        <v>10</v>
      </c>
      <c r="T362">
        <v>149</v>
      </c>
      <c r="U362">
        <v>1</v>
      </c>
      <c r="V362">
        <v>0</v>
      </c>
      <c r="W362">
        <v>0</v>
      </c>
      <c r="X362">
        <v>0</v>
      </c>
      <c r="Y362">
        <v>0</v>
      </c>
      <c r="Z362">
        <v>0</v>
      </c>
      <c r="AA362" t="s">
        <v>2333</v>
      </c>
      <c r="AB362">
        <v>0</v>
      </c>
      <c r="AC362">
        <v>0</v>
      </c>
      <c r="AD362">
        <v>0</v>
      </c>
      <c r="AE362">
        <v>2</v>
      </c>
      <c r="AF362">
        <v>0</v>
      </c>
      <c r="AG362">
        <v>0</v>
      </c>
      <c r="AH362">
        <v>35</v>
      </c>
      <c r="AI362">
        <v>0</v>
      </c>
      <c r="AJ362">
        <v>4</v>
      </c>
      <c r="AK362">
        <v>39</v>
      </c>
      <c r="AL362">
        <v>0</v>
      </c>
      <c r="AM362">
        <v>0</v>
      </c>
      <c r="AN362">
        <v>0</v>
      </c>
      <c r="AO362">
        <v>0</v>
      </c>
      <c r="AP362">
        <v>0</v>
      </c>
      <c r="AQ362">
        <v>0</v>
      </c>
      <c r="AR362">
        <v>0</v>
      </c>
      <c r="AS362">
        <v>2</v>
      </c>
      <c r="AT362">
        <v>0</v>
      </c>
      <c r="AU362">
        <v>0</v>
      </c>
      <c r="AV362">
        <v>0</v>
      </c>
      <c r="AW362">
        <v>0</v>
      </c>
      <c r="AX362">
        <v>24</v>
      </c>
      <c r="AY362">
        <v>0</v>
      </c>
      <c r="AZ362">
        <v>0</v>
      </c>
      <c r="BA362">
        <v>0</v>
      </c>
      <c r="BB362">
        <v>1</v>
      </c>
      <c r="BC362">
        <v>0</v>
      </c>
      <c r="BD362">
        <v>0</v>
      </c>
      <c r="BE362">
        <v>0</v>
      </c>
      <c r="BF362">
        <v>0</v>
      </c>
      <c r="BG362">
        <v>0</v>
      </c>
      <c r="BH362">
        <v>0</v>
      </c>
      <c r="BJ362">
        <v>0</v>
      </c>
      <c r="BK362">
        <v>16</v>
      </c>
      <c r="BL362">
        <v>1</v>
      </c>
      <c r="BM362">
        <v>0</v>
      </c>
      <c r="BN362">
        <v>3</v>
      </c>
      <c r="BO362">
        <v>0</v>
      </c>
      <c r="BP362">
        <v>6</v>
      </c>
      <c r="BQ362">
        <v>18</v>
      </c>
      <c r="BR362">
        <v>0</v>
      </c>
      <c r="BS362">
        <v>0</v>
      </c>
      <c r="BT362">
        <v>0</v>
      </c>
      <c r="BU362">
        <v>0</v>
      </c>
      <c r="BV362">
        <v>0</v>
      </c>
      <c r="BW362">
        <v>0</v>
      </c>
      <c r="BX362">
        <v>0</v>
      </c>
      <c r="BY362">
        <v>0</v>
      </c>
      <c r="BZ362">
        <v>0</v>
      </c>
      <c r="CA362">
        <v>0</v>
      </c>
      <c r="CB362">
        <v>1</v>
      </c>
      <c r="CC362">
        <v>0</v>
      </c>
      <c r="CD362">
        <v>27</v>
      </c>
      <c r="CE362">
        <v>0</v>
      </c>
      <c r="CF362">
        <v>0</v>
      </c>
      <c r="CG362">
        <v>0</v>
      </c>
      <c r="CH362">
        <v>0</v>
      </c>
      <c r="CI362">
        <v>0</v>
      </c>
      <c r="CJ362">
        <v>0</v>
      </c>
      <c r="CK362">
        <v>0</v>
      </c>
      <c r="CL362">
        <v>0</v>
      </c>
      <c r="CM362">
        <v>0</v>
      </c>
    </row>
    <row r="363" spans="1:91" x14ac:dyDescent="0.15">
      <c r="A363" t="s">
        <v>2375</v>
      </c>
      <c r="B363">
        <v>44.9</v>
      </c>
      <c r="C363">
        <v>0.4</v>
      </c>
      <c r="D363">
        <v>258.7</v>
      </c>
      <c r="E363" s="409">
        <v>0.4</v>
      </c>
      <c r="F363" s="409">
        <v>3.675378185393258E-3</v>
      </c>
      <c r="G363" s="409">
        <v>2.5</v>
      </c>
      <c r="H363" s="409">
        <v>0.1</v>
      </c>
      <c r="I363" s="409">
        <v>7.0973183109654023E-4</v>
      </c>
      <c r="J363" s="409">
        <v>0.5</v>
      </c>
      <c r="K363">
        <v>0</v>
      </c>
      <c r="L363">
        <v>2</v>
      </c>
      <c r="M363">
        <v>0</v>
      </c>
      <c r="N363">
        <v>28</v>
      </c>
      <c r="O363">
        <v>12</v>
      </c>
      <c r="P363">
        <v>0</v>
      </c>
      <c r="Q363">
        <v>26</v>
      </c>
      <c r="R363">
        <v>0</v>
      </c>
      <c r="S363">
        <v>0</v>
      </c>
      <c r="T363">
        <v>23</v>
      </c>
      <c r="U363">
        <v>0</v>
      </c>
      <c r="V363">
        <v>0</v>
      </c>
      <c r="W363">
        <v>1</v>
      </c>
      <c r="X363">
        <v>0</v>
      </c>
      <c r="Y363">
        <v>0</v>
      </c>
      <c r="Z363">
        <v>0</v>
      </c>
      <c r="AA363" t="s">
        <v>2333</v>
      </c>
      <c r="AB363">
        <v>0</v>
      </c>
      <c r="AC363">
        <v>0</v>
      </c>
      <c r="AD363">
        <v>0</v>
      </c>
      <c r="AE363">
        <v>0</v>
      </c>
      <c r="AF363">
        <v>2</v>
      </c>
      <c r="AG363">
        <v>0</v>
      </c>
      <c r="AH363">
        <v>5</v>
      </c>
      <c r="AI363">
        <v>0</v>
      </c>
      <c r="AJ363">
        <v>0</v>
      </c>
      <c r="AK363">
        <v>0</v>
      </c>
      <c r="AL363">
        <v>0</v>
      </c>
      <c r="AM363">
        <v>0</v>
      </c>
      <c r="AN363">
        <v>0</v>
      </c>
      <c r="AO363">
        <v>0</v>
      </c>
      <c r="AP363">
        <v>0</v>
      </c>
      <c r="AQ363">
        <v>0</v>
      </c>
      <c r="AR363">
        <v>0</v>
      </c>
      <c r="AS363">
        <v>0</v>
      </c>
      <c r="AT363">
        <v>0</v>
      </c>
      <c r="AU363">
        <v>4</v>
      </c>
      <c r="AV363">
        <v>0</v>
      </c>
      <c r="AW363">
        <v>0</v>
      </c>
      <c r="AX363">
        <v>2</v>
      </c>
      <c r="AY363">
        <v>0</v>
      </c>
      <c r="AZ363">
        <v>0</v>
      </c>
      <c r="BA363">
        <v>0</v>
      </c>
      <c r="BB363">
        <v>0</v>
      </c>
      <c r="BC363">
        <v>0</v>
      </c>
      <c r="BD363">
        <v>0</v>
      </c>
      <c r="BE363">
        <v>0</v>
      </c>
      <c r="BF363">
        <v>0</v>
      </c>
      <c r="BG363">
        <v>0</v>
      </c>
      <c r="BH363">
        <v>0</v>
      </c>
      <c r="BI363">
        <v>0</v>
      </c>
      <c r="BJ363">
        <v>0</v>
      </c>
      <c r="BK363">
        <v>1</v>
      </c>
      <c r="BL363">
        <v>2</v>
      </c>
      <c r="BM363">
        <v>0</v>
      </c>
      <c r="BN363">
        <v>11</v>
      </c>
      <c r="BO363">
        <v>0</v>
      </c>
      <c r="BP363">
        <v>0</v>
      </c>
      <c r="BQ363">
        <v>5</v>
      </c>
      <c r="BR363">
        <v>0</v>
      </c>
      <c r="BS363">
        <v>0</v>
      </c>
      <c r="BT363">
        <v>0</v>
      </c>
      <c r="BU363">
        <v>0</v>
      </c>
      <c r="BV363">
        <v>0</v>
      </c>
      <c r="BW363">
        <v>0</v>
      </c>
      <c r="BX363">
        <v>0</v>
      </c>
      <c r="BY363">
        <v>0</v>
      </c>
      <c r="BZ363">
        <v>0</v>
      </c>
      <c r="CA363">
        <v>0</v>
      </c>
      <c r="CB363">
        <v>0</v>
      </c>
      <c r="CC363">
        <v>0</v>
      </c>
      <c r="CD363">
        <v>17</v>
      </c>
      <c r="CE363">
        <v>0</v>
      </c>
      <c r="CF363">
        <v>0</v>
      </c>
      <c r="CG363">
        <v>0</v>
      </c>
      <c r="CH363">
        <v>0</v>
      </c>
      <c r="CI363">
        <v>0</v>
      </c>
      <c r="CJ363">
        <v>0</v>
      </c>
      <c r="CK363">
        <v>0</v>
      </c>
      <c r="CL363">
        <v>0</v>
      </c>
      <c r="CM363">
        <v>0</v>
      </c>
    </row>
    <row r="364" spans="1:91" x14ac:dyDescent="0.15">
      <c r="A364" t="s">
        <v>2340</v>
      </c>
      <c r="B364">
        <v>45</v>
      </c>
      <c r="C364">
        <v>0.08</v>
      </c>
      <c r="D364">
        <v>280</v>
      </c>
      <c r="E364" s="409">
        <v>0.6</v>
      </c>
      <c r="F364" s="409">
        <v>1.3044202666666665E-3</v>
      </c>
      <c r="G364" s="409">
        <v>4.2</v>
      </c>
      <c r="H364" s="409">
        <v>0.1</v>
      </c>
      <c r="I364" s="409">
        <v>1.3839426158787819E-4</v>
      </c>
      <c r="J364" s="409">
        <v>0.5</v>
      </c>
      <c r="K364">
        <v>0</v>
      </c>
      <c r="L364">
        <v>1</v>
      </c>
      <c r="M364">
        <v>0</v>
      </c>
      <c r="N364">
        <v>68</v>
      </c>
      <c r="O364">
        <v>4</v>
      </c>
      <c r="P364">
        <v>0</v>
      </c>
      <c r="Q364">
        <v>1</v>
      </c>
      <c r="R364">
        <v>0</v>
      </c>
      <c r="S364">
        <v>0</v>
      </c>
      <c r="T364">
        <v>1</v>
      </c>
      <c r="U364">
        <v>0</v>
      </c>
      <c r="V364">
        <v>0</v>
      </c>
      <c r="W364">
        <v>0</v>
      </c>
      <c r="X364">
        <v>0</v>
      </c>
      <c r="Y364">
        <v>0</v>
      </c>
      <c r="Z364">
        <v>0</v>
      </c>
      <c r="AA364" t="s">
        <v>2333</v>
      </c>
      <c r="AB364">
        <v>0</v>
      </c>
      <c r="AC364">
        <v>0</v>
      </c>
      <c r="AD364">
        <v>0</v>
      </c>
      <c r="AE364">
        <v>0</v>
      </c>
      <c r="AF364">
        <v>1</v>
      </c>
      <c r="AG364">
        <v>0</v>
      </c>
      <c r="AH364">
        <v>1</v>
      </c>
      <c r="AI364">
        <v>0</v>
      </c>
      <c r="AJ364">
        <v>0</v>
      </c>
      <c r="AK364">
        <v>0</v>
      </c>
      <c r="AL364">
        <v>0</v>
      </c>
      <c r="AM364">
        <v>0</v>
      </c>
      <c r="AN364">
        <v>0</v>
      </c>
      <c r="AO364">
        <v>0</v>
      </c>
      <c r="AP364">
        <v>0</v>
      </c>
      <c r="AQ364">
        <v>0</v>
      </c>
      <c r="AR364">
        <v>0</v>
      </c>
      <c r="AS364">
        <v>1</v>
      </c>
      <c r="AT364">
        <v>0</v>
      </c>
      <c r="AU364">
        <v>9</v>
      </c>
      <c r="AV364">
        <v>3</v>
      </c>
      <c r="AW364">
        <v>0</v>
      </c>
      <c r="AX364">
        <v>0</v>
      </c>
      <c r="AY364">
        <v>0</v>
      </c>
      <c r="AZ364">
        <v>0</v>
      </c>
      <c r="BA364">
        <v>0</v>
      </c>
      <c r="BB364">
        <v>0</v>
      </c>
      <c r="BC364">
        <v>0</v>
      </c>
      <c r="BD364">
        <v>0</v>
      </c>
      <c r="BE364">
        <v>0</v>
      </c>
      <c r="BF364">
        <v>0</v>
      </c>
      <c r="BG364">
        <v>0</v>
      </c>
      <c r="BH364">
        <v>0</v>
      </c>
      <c r="BI364">
        <v>0</v>
      </c>
      <c r="BJ364">
        <v>0</v>
      </c>
      <c r="BK364">
        <v>11</v>
      </c>
      <c r="BL364">
        <v>0</v>
      </c>
      <c r="BM364">
        <v>0</v>
      </c>
      <c r="BN364">
        <v>0</v>
      </c>
      <c r="BO364">
        <v>0</v>
      </c>
      <c r="BP364">
        <v>0</v>
      </c>
      <c r="BQ364">
        <v>0</v>
      </c>
      <c r="BR364">
        <v>0</v>
      </c>
      <c r="BS364">
        <v>0</v>
      </c>
      <c r="BT364">
        <v>0</v>
      </c>
      <c r="BU364">
        <v>0</v>
      </c>
      <c r="BV364">
        <v>0</v>
      </c>
      <c r="BW364">
        <v>0</v>
      </c>
      <c r="BX364">
        <v>0</v>
      </c>
      <c r="BY364">
        <v>0</v>
      </c>
      <c r="BZ364">
        <v>0</v>
      </c>
      <c r="CA364">
        <v>0</v>
      </c>
      <c r="CB364">
        <v>0</v>
      </c>
      <c r="CC364">
        <v>0</v>
      </c>
      <c r="CD364">
        <v>0</v>
      </c>
      <c r="CE364">
        <v>0</v>
      </c>
      <c r="CF364">
        <v>0</v>
      </c>
      <c r="CG364">
        <v>0</v>
      </c>
      <c r="CH364">
        <v>0</v>
      </c>
      <c r="CI364">
        <v>0</v>
      </c>
      <c r="CJ364">
        <v>0</v>
      </c>
      <c r="CK364">
        <v>0</v>
      </c>
      <c r="CL364">
        <v>0</v>
      </c>
      <c r="CM364">
        <v>0</v>
      </c>
    </row>
    <row r="365" spans="1:91" x14ac:dyDescent="0.15">
      <c r="A365" t="s">
        <v>1814</v>
      </c>
      <c r="B365">
        <v>8</v>
      </c>
      <c r="D365">
        <v>85</v>
      </c>
      <c r="E365" s="409">
        <v>0.3</v>
      </c>
      <c r="F365" s="409">
        <v>9.4946808510638296E-4</v>
      </c>
      <c r="G365" s="409">
        <v>2.2999999999999998</v>
      </c>
      <c r="H365" s="409">
        <v>1.9835205849747631E-2</v>
      </c>
      <c r="I365" s="409">
        <v>7.0874508047532374E-5</v>
      </c>
      <c r="J365" s="409">
        <v>0.2</v>
      </c>
      <c r="K365">
        <v>0</v>
      </c>
      <c r="L365">
        <v>4</v>
      </c>
      <c r="M365">
        <v>0</v>
      </c>
      <c r="N365">
        <v>0</v>
      </c>
      <c r="O365">
        <v>29</v>
      </c>
      <c r="P365">
        <v>1</v>
      </c>
      <c r="Q365">
        <v>0</v>
      </c>
      <c r="R365">
        <v>0</v>
      </c>
      <c r="S365">
        <v>0</v>
      </c>
      <c r="T365">
        <v>1</v>
      </c>
      <c r="U365">
        <v>1</v>
      </c>
      <c r="V365">
        <v>0</v>
      </c>
      <c r="W365">
        <v>0</v>
      </c>
      <c r="X365">
        <v>0</v>
      </c>
      <c r="Y365">
        <v>0</v>
      </c>
      <c r="Z365">
        <v>0</v>
      </c>
      <c r="AA365" t="s">
        <v>2333</v>
      </c>
      <c r="AB365">
        <v>0</v>
      </c>
      <c r="AC365">
        <v>2</v>
      </c>
      <c r="AD365">
        <v>0</v>
      </c>
      <c r="AE365">
        <v>0</v>
      </c>
      <c r="AF365">
        <v>6</v>
      </c>
      <c r="AG365">
        <v>0</v>
      </c>
      <c r="AH365">
        <v>0</v>
      </c>
      <c r="AI365">
        <v>0</v>
      </c>
      <c r="AJ365">
        <v>0</v>
      </c>
      <c r="AK365">
        <v>1</v>
      </c>
      <c r="AL365">
        <v>0</v>
      </c>
      <c r="AM365">
        <v>0</v>
      </c>
      <c r="AN365">
        <v>0</v>
      </c>
      <c r="AO365">
        <v>0</v>
      </c>
      <c r="AP365">
        <v>0</v>
      </c>
      <c r="AQ365">
        <v>0</v>
      </c>
      <c r="AR365">
        <v>0</v>
      </c>
      <c r="AS365">
        <v>1</v>
      </c>
      <c r="AT365">
        <v>0</v>
      </c>
      <c r="AU365">
        <v>0</v>
      </c>
      <c r="AV365">
        <v>9</v>
      </c>
      <c r="AW365">
        <v>2</v>
      </c>
      <c r="AX365">
        <v>0</v>
      </c>
      <c r="AY365">
        <v>0</v>
      </c>
      <c r="AZ365">
        <v>0</v>
      </c>
      <c r="BA365">
        <v>0</v>
      </c>
      <c r="BB365">
        <v>0</v>
      </c>
      <c r="BC365">
        <v>0</v>
      </c>
      <c r="BD365">
        <v>0</v>
      </c>
      <c r="BE365">
        <v>0</v>
      </c>
      <c r="BF365">
        <v>0</v>
      </c>
      <c r="BG365">
        <v>0</v>
      </c>
      <c r="BH365">
        <v>0</v>
      </c>
      <c r="BI365">
        <v>0</v>
      </c>
      <c r="BJ365">
        <v>0</v>
      </c>
      <c r="BK365">
        <v>0</v>
      </c>
      <c r="BL365">
        <v>2</v>
      </c>
      <c r="BM365">
        <v>0</v>
      </c>
      <c r="BN365">
        <v>0</v>
      </c>
      <c r="BO365">
        <v>0</v>
      </c>
      <c r="BP365">
        <v>0</v>
      </c>
      <c r="BQ365">
        <v>0</v>
      </c>
      <c r="BR365">
        <v>0</v>
      </c>
      <c r="BS365">
        <v>0</v>
      </c>
      <c r="BT365">
        <v>0</v>
      </c>
      <c r="BU365">
        <v>0</v>
      </c>
      <c r="BV365">
        <v>0</v>
      </c>
      <c r="BW365">
        <v>0</v>
      </c>
      <c r="BX365">
        <v>0</v>
      </c>
      <c r="BY365">
        <v>0</v>
      </c>
      <c r="BZ365">
        <v>0</v>
      </c>
      <c r="CA365">
        <v>0</v>
      </c>
      <c r="CB365">
        <v>10</v>
      </c>
      <c r="CC365">
        <v>0</v>
      </c>
      <c r="CD365">
        <v>0</v>
      </c>
      <c r="CE365">
        <v>0</v>
      </c>
      <c r="CF365">
        <v>0</v>
      </c>
      <c r="CG365">
        <v>0</v>
      </c>
      <c r="CH365">
        <v>0</v>
      </c>
      <c r="CI365">
        <v>0</v>
      </c>
      <c r="CJ365">
        <v>0</v>
      </c>
      <c r="CK365">
        <v>0</v>
      </c>
      <c r="CL365">
        <v>0</v>
      </c>
      <c r="CM365">
        <v>0</v>
      </c>
    </row>
    <row r="366" spans="1:91" x14ac:dyDescent="0.15">
      <c r="A366" t="s">
        <v>1863</v>
      </c>
      <c r="B366">
        <v>530</v>
      </c>
      <c r="C366">
        <v>32</v>
      </c>
      <c r="D366">
        <v>300</v>
      </c>
      <c r="E366" s="409">
        <v>12.8</v>
      </c>
      <c r="F366" s="409">
        <v>0.9</v>
      </c>
      <c r="G366" s="409">
        <v>8.6</v>
      </c>
      <c r="H366" s="409">
        <v>0.8</v>
      </c>
      <c r="I366" s="409">
        <v>0.1</v>
      </c>
      <c r="J366" s="409">
        <v>0.5</v>
      </c>
      <c r="K366">
        <v>0</v>
      </c>
      <c r="L366">
        <v>4</v>
      </c>
      <c r="M366">
        <v>0</v>
      </c>
      <c r="N366">
        <v>0</v>
      </c>
      <c r="O366">
        <v>0</v>
      </c>
      <c r="P366">
        <v>0</v>
      </c>
      <c r="Q366">
        <v>0</v>
      </c>
      <c r="R366">
        <v>0</v>
      </c>
      <c r="S366">
        <v>1</v>
      </c>
      <c r="T366">
        <v>20</v>
      </c>
      <c r="U366">
        <v>1</v>
      </c>
      <c r="V366">
        <v>7</v>
      </c>
      <c r="W366">
        <v>0</v>
      </c>
      <c r="X366">
        <v>0</v>
      </c>
      <c r="Y366">
        <v>0</v>
      </c>
      <c r="Z366">
        <v>0</v>
      </c>
      <c r="AA366" t="s">
        <v>2333</v>
      </c>
      <c r="AB366">
        <v>0</v>
      </c>
      <c r="AC366">
        <v>0</v>
      </c>
      <c r="AD366">
        <v>0</v>
      </c>
      <c r="AE366">
        <v>0</v>
      </c>
      <c r="AF366">
        <v>0</v>
      </c>
      <c r="AG366">
        <v>0</v>
      </c>
      <c r="AH366">
        <v>0</v>
      </c>
      <c r="AI366">
        <v>0</v>
      </c>
      <c r="AJ366">
        <v>0</v>
      </c>
      <c r="AK366">
        <v>2</v>
      </c>
      <c r="AL366">
        <v>0</v>
      </c>
      <c r="AM366">
        <v>0</v>
      </c>
      <c r="AN366">
        <v>0</v>
      </c>
      <c r="AO366">
        <v>0</v>
      </c>
      <c r="AP366">
        <v>0</v>
      </c>
      <c r="AQ366">
        <v>0</v>
      </c>
      <c r="AR366">
        <v>0</v>
      </c>
      <c r="AS366">
        <v>1</v>
      </c>
      <c r="AT366">
        <v>0</v>
      </c>
      <c r="AU366">
        <v>0</v>
      </c>
      <c r="AV366">
        <v>0</v>
      </c>
      <c r="AW366">
        <v>0</v>
      </c>
      <c r="AX366">
        <v>1</v>
      </c>
      <c r="AY366">
        <v>0</v>
      </c>
      <c r="AZ366">
        <v>0</v>
      </c>
      <c r="BA366">
        <v>0</v>
      </c>
      <c r="BB366">
        <v>2</v>
      </c>
      <c r="BC366">
        <v>0</v>
      </c>
      <c r="BD366">
        <v>0</v>
      </c>
      <c r="BE366">
        <v>0</v>
      </c>
      <c r="BF366">
        <v>0</v>
      </c>
      <c r="BG366">
        <v>0</v>
      </c>
      <c r="BH366">
        <v>0</v>
      </c>
      <c r="BI366">
        <v>3</v>
      </c>
      <c r="BJ366">
        <v>0</v>
      </c>
      <c r="BK366">
        <v>0</v>
      </c>
      <c r="BL366">
        <v>0</v>
      </c>
      <c r="BM366">
        <v>0</v>
      </c>
      <c r="BN366">
        <v>0</v>
      </c>
      <c r="BO366">
        <v>0</v>
      </c>
      <c r="BP366">
        <v>0</v>
      </c>
      <c r="BQ366">
        <v>0</v>
      </c>
      <c r="BR366">
        <v>0</v>
      </c>
      <c r="BS366">
        <v>0</v>
      </c>
      <c r="BT366">
        <v>0</v>
      </c>
      <c r="BU366">
        <v>0</v>
      </c>
      <c r="BV366">
        <v>0</v>
      </c>
      <c r="BW366">
        <v>0</v>
      </c>
      <c r="BX366">
        <v>0</v>
      </c>
      <c r="BY366">
        <v>1</v>
      </c>
      <c r="BZ366">
        <v>0</v>
      </c>
      <c r="CA366">
        <v>0</v>
      </c>
      <c r="CB366">
        <v>0</v>
      </c>
      <c r="CC366">
        <v>0</v>
      </c>
      <c r="CD366">
        <v>0</v>
      </c>
      <c r="CE366">
        <v>0</v>
      </c>
      <c r="CF366">
        <v>0</v>
      </c>
      <c r="CH366">
        <v>0</v>
      </c>
      <c r="CI366">
        <v>0</v>
      </c>
      <c r="CJ366">
        <v>0</v>
      </c>
      <c r="CK366">
        <v>0</v>
      </c>
      <c r="CL366">
        <v>0</v>
      </c>
      <c r="CM366">
        <v>0</v>
      </c>
    </row>
    <row r="367" spans="1:91" x14ac:dyDescent="0.15">
      <c r="A367" t="s">
        <v>1914</v>
      </c>
      <c r="B367">
        <v>68.989999999999995</v>
      </c>
      <c r="D367">
        <v>806.97</v>
      </c>
      <c r="E367" s="409">
        <v>0.2</v>
      </c>
      <c r="F367" s="409">
        <v>0</v>
      </c>
      <c r="G367" s="409">
        <v>2.2000000000000002</v>
      </c>
      <c r="H367" s="409">
        <v>1.3220332453958008E-2</v>
      </c>
      <c r="I367" s="409">
        <v>0</v>
      </c>
      <c r="J367" s="409">
        <v>0.2</v>
      </c>
      <c r="K367">
        <v>0</v>
      </c>
      <c r="L367">
        <v>2</v>
      </c>
      <c r="M367">
        <v>0</v>
      </c>
      <c r="N367">
        <v>0</v>
      </c>
      <c r="O367">
        <v>213</v>
      </c>
      <c r="P367">
        <v>88</v>
      </c>
      <c r="Q367">
        <v>1</v>
      </c>
      <c r="R367">
        <v>0</v>
      </c>
      <c r="S367">
        <v>0</v>
      </c>
      <c r="T367">
        <v>0</v>
      </c>
      <c r="U367">
        <v>0</v>
      </c>
      <c r="V367">
        <v>0</v>
      </c>
      <c r="W367">
        <v>0</v>
      </c>
      <c r="X367">
        <v>0</v>
      </c>
      <c r="Y367">
        <v>0</v>
      </c>
      <c r="Z367">
        <v>0</v>
      </c>
      <c r="AA367" t="s">
        <v>2333</v>
      </c>
      <c r="AB367">
        <v>0</v>
      </c>
      <c r="AC367">
        <v>0</v>
      </c>
      <c r="AD367">
        <v>0</v>
      </c>
      <c r="AE367">
        <v>0</v>
      </c>
      <c r="AF367">
        <v>61</v>
      </c>
      <c r="AG367">
        <v>3</v>
      </c>
      <c r="AH367">
        <v>0</v>
      </c>
      <c r="AI367">
        <v>0</v>
      </c>
      <c r="AJ367">
        <v>0</v>
      </c>
      <c r="AK367">
        <v>0</v>
      </c>
      <c r="AL367">
        <v>0</v>
      </c>
      <c r="AM367">
        <v>0</v>
      </c>
      <c r="AN367">
        <v>0</v>
      </c>
      <c r="AO367">
        <v>0</v>
      </c>
      <c r="AP367">
        <v>0</v>
      </c>
      <c r="AQ367">
        <v>0</v>
      </c>
      <c r="AR367">
        <v>0</v>
      </c>
      <c r="AS367">
        <v>1</v>
      </c>
      <c r="AT367">
        <v>0</v>
      </c>
      <c r="AU367">
        <v>0</v>
      </c>
      <c r="AV367">
        <v>10</v>
      </c>
      <c r="AW367">
        <v>30</v>
      </c>
      <c r="AX367">
        <v>0</v>
      </c>
      <c r="AY367">
        <v>0</v>
      </c>
      <c r="AZ367">
        <v>0</v>
      </c>
      <c r="BA367">
        <v>0</v>
      </c>
      <c r="BB367">
        <v>0</v>
      </c>
      <c r="BC367">
        <v>0</v>
      </c>
      <c r="BD367">
        <v>0</v>
      </c>
      <c r="BE367">
        <v>0</v>
      </c>
      <c r="BF367">
        <v>0</v>
      </c>
      <c r="BG367">
        <v>0</v>
      </c>
      <c r="BH367">
        <v>0</v>
      </c>
      <c r="BI367">
        <v>0</v>
      </c>
      <c r="BJ367">
        <v>0</v>
      </c>
      <c r="BK367">
        <v>0</v>
      </c>
      <c r="BL367">
        <v>52</v>
      </c>
      <c r="BM367">
        <v>12</v>
      </c>
      <c r="BN367">
        <v>1</v>
      </c>
      <c r="BO367">
        <v>0</v>
      </c>
      <c r="BP367">
        <v>0</v>
      </c>
      <c r="BQ367">
        <v>0</v>
      </c>
      <c r="BR367">
        <v>0</v>
      </c>
      <c r="BS367">
        <v>0</v>
      </c>
      <c r="BT367">
        <v>0</v>
      </c>
      <c r="BU367">
        <v>0</v>
      </c>
      <c r="BV367">
        <v>0</v>
      </c>
      <c r="BW367">
        <v>0</v>
      </c>
      <c r="BX367">
        <v>0</v>
      </c>
      <c r="BY367">
        <v>15</v>
      </c>
      <c r="BZ367">
        <v>0</v>
      </c>
      <c r="CA367">
        <v>0</v>
      </c>
      <c r="CB367">
        <v>19</v>
      </c>
      <c r="CC367">
        <v>18</v>
      </c>
      <c r="CD367">
        <v>0</v>
      </c>
      <c r="CE367">
        <v>0</v>
      </c>
      <c r="CF367">
        <v>0</v>
      </c>
      <c r="CG367">
        <v>0</v>
      </c>
      <c r="CH367">
        <v>0</v>
      </c>
      <c r="CI367">
        <v>0</v>
      </c>
      <c r="CJ367">
        <v>0</v>
      </c>
      <c r="CK367">
        <v>0</v>
      </c>
      <c r="CL367">
        <v>0</v>
      </c>
      <c r="CM367">
        <v>0</v>
      </c>
    </row>
    <row r="368" spans="1:91" x14ac:dyDescent="0.15">
      <c r="A368" t="s">
        <v>1947</v>
      </c>
      <c r="B368">
        <v>10</v>
      </c>
      <c r="D368">
        <v>108</v>
      </c>
      <c r="E368" s="409">
        <v>0.2</v>
      </c>
      <c r="F368" s="409">
        <v>0</v>
      </c>
      <c r="G368" s="409">
        <v>1.8</v>
      </c>
      <c r="H368" s="409">
        <v>1.2974542240885035E-2</v>
      </c>
      <c r="I368" s="409">
        <v>0</v>
      </c>
      <c r="J368" s="409">
        <v>0.1</v>
      </c>
      <c r="K368">
        <v>0</v>
      </c>
      <c r="L368">
        <v>18</v>
      </c>
      <c r="M368">
        <v>0</v>
      </c>
      <c r="N368">
        <v>0</v>
      </c>
      <c r="O368">
        <v>33</v>
      </c>
      <c r="P368">
        <v>8</v>
      </c>
      <c r="Q368">
        <v>0</v>
      </c>
      <c r="R368">
        <v>0</v>
      </c>
      <c r="S368">
        <v>0</v>
      </c>
      <c r="T368">
        <v>0</v>
      </c>
      <c r="U368">
        <v>0</v>
      </c>
      <c r="V368">
        <v>0</v>
      </c>
      <c r="W368">
        <v>0</v>
      </c>
      <c r="X368">
        <v>0</v>
      </c>
      <c r="Y368">
        <v>0</v>
      </c>
      <c r="Z368">
        <v>0</v>
      </c>
      <c r="AA368" t="s">
        <v>2333</v>
      </c>
      <c r="AB368">
        <v>0</v>
      </c>
      <c r="AC368">
        <v>0</v>
      </c>
      <c r="AD368">
        <v>0</v>
      </c>
      <c r="AE368">
        <v>0</v>
      </c>
      <c r="AF368">
        <v>10</v>
      </c>
      <c r="AG368">
        <v>0</v>
      </c>
      <c r="AH368">
        <v>0</v>
      </c>
      <c r="AI368">
        <v>0</v>
      </c>
      <c r="AJ368">
        <v>0</v>
      </c>
      <c r="AK368">
        <v>0</v>
      </c>
      <c r="AL368">
        <v>0</v>
      </c>
      <c r="AM368">
        <v>0</v>
      </c>
      <c r="AN368">
        <v>0</v>
      </c>
      <c r="AO368">
        <v>0</v>
      </c>
      <c r="AP368">
        <v>0</v>
      </c>
      <c r="AQ368">
        <v>0</v>
      </c>
      <c r="AR368">
        <v>0</v>
      </c>
      <c r="AS368">
        <v>3</v>
      </c>
      <c r="AT368">
        <v>0</v>
      </c>
      <c r="AU368">
        <v>0</v>
      </c>
      <c r="AV368">
        <v>1</v>
      </c>
      <c r="AW368">
        <v>7</v>
      </c>
      <c r="AX368">
        <v>0</v>
      </c>
      <c r="AY368">
        <v>0</v>
      </c>
      <c r="AZ368">
        <v>0</v>
      </c>
      <c r="BA368">
        <v>0</v>
      </c>
      <c r="BB368">
        <v>0</v>
      </c>
      <c r="BC368">
        <v>0</v>
      </c>
      <c r="BD368">
        <v>0</v>
      </c>
      <c r="BE368">
        <v>0</v>
      </c>
      <c r="BF368">
        <v>0</v>
      </c>
      <c r="BG368">
        <v>0</v>
      </c>
      <c r="BH368">
        <v>0</v>
      </c>
      <c r="BI368">
        <v>0</v>
      </c>
      <c r="BJ368">
        <v>0</v>
      </c>
      <c r="BK368">
        <v>0</v>
      </c>
      <c r="BL368">
        <v>6</v>
      </c>
      <c r="BM368">
        <v>0</v>
      </c>
      <c r="BN368">
        <v>0</v>
      </c>
      <c r="BO368">
        <v>0</v>
      </c>
      <c r="BP368">
        <v>0</v>
      </c>
      <c r="BQ368">
        <v>0</v>
      </c>
      <c r="BR368">
        <v>0</v>
      </c>
      <c r="BS368">
        <v>0</v>
      </c>
      <c r="BT368">
        <v>0</v>
      </c>
      <c r="BU368">
        <v>0</v>
      </c>
      <c r="BV368">
        <v>0</v>
      </c>
      <c r="BW368">
        <v>0</v>
      </c>
      <c r="BX368">
        <v>0</v>
      </c>
      <c r="BY368">
        <v>5</v>
      </c>
      <c r="BZ368">
        <v>0</v>
      </c>
      <c r="CA368">
        <v>0</v>
      </c>
      <c r="CB368">
        <v>3</v>
      </c>
      <c r="CC368">
        <v>3</v>
      </c>
      <c r="CD368">
        <v>0</v>
      </c>
      <c r="CE368">
        <v>0</v>
      </c>
      <c r="CF368">
        <v>0</v>
      </c>
      <c r="CG368">
        <v>0</v>
      </c>
      <c r="CH368">
        <v>0</v>
      </c>
      <c r="CI368">
        <v>0</v>
      </c>
      <c r="CJ368">
        <v>0</v>
      </c>
      <c r="CK368">
        <v>0</v>
      </c>
      <c r="CL368">
        <v>0</v>
      </c>
      <c r="CM368">
        <v>0</v>
      </c>
    </row>
    <row r="369" spans="1:91" x14ac:dyDescent="0.15">
      <c r="A369" t="s">
        <v>2071</v>
      </c>
      <c r="B369">
        <v>40</v>
      </c>
      <c r="D369">
        <v>370</v>
      </c>
      <c r="E369" s="409">
        <v>0.4</v>
      </c>
      <c r="F369" s="409">
        <v>0</v>
      </c>
      <c r="G369" s="409">
        <v>3.4</v>
      </c>
      <c r="H369" s="409">
        <v>2.0438136833710908E-2</v>
      </c>
      <c r="I369" s="409">
        <v>0</v>
      </c>
      <c r="J369" s="409">
        <v>0.2</v>
      </c>
      <c r="K369">
        <v>0</v>
      </c>
      <c r="L369">
        <v>5</v>
      </c>
      <c r="M369">
        <v>0</v>
      </c>
      <c r="N369">
        <v>0</v>
      </c>
      <c r="O369">
        <v>84</v>
      </c>
      <c r="P369">
        <v>6</v>
      </c>
      <c r="Q369">
        <v>9</v>
      </c>
      <c r="R369">
        <v>0</v>
      </c>
      <c r="S369">
        <v>0</v>
      </c>
      <c r="T369">
        <v>0</v>
      </c>
      <c r="U369">
        <v>0</v>
      </c>
      <c r="V369">
        <v>0</v>
      </c>
      <c r="W369">
        <v>0</v>
      </c>
      <c r="X369">
        <v>0</v>
      </c>
      <c r="Y369">
        <v>0</v>
      </c>
      <c r="Z369">
        <v>0</v>
      </c>
      <c r="AA369" t="s">
        <v>2333</v>
      </c>
      <c r="AB369">
        <v>0</v>
      </c>
      <c r="AC369">
        <v>1</v>
      </c>
      <c r="AD369">
        <v>0</v>
      </c>
      <c r="AE369">
        <v>0</v>
      </c>
      <c r="AF369">
        <v>12</v>
      </c>
      <c r="AG369">
        <v>0</v>
      </c>
      <c r="AH369">
        <v>4</v>
      </c>
      <c r="AI369">
        <v>0</v>
      </c>
      <c r="AJ369">
        <v>0</v>
      </c>
      <c r="AK369">
        <v>0</v>
      </c>
      <c r="AL369">
        <v>0</v>
      </c>
      <c r="AM369">
        <v>0</v>
      </c>
      <c r="AN369">
        <v>0</v>
      </c>
      <c r="AO369">
        <v>0</v>
      </c>
      <c r="AP369">
        <v>0</v>
      </c>
      <c r="AQ369">
        <v>0</v>
      </c>
      <c r="AR369">
        <v>0</v>
      </c>
      <c r="AS369">
        <v>1</v>
      </c>
      <c r="AT369">
        <v>0</v>
      </c>
      <c r="AU369">
        <v>0</v>
      </c>
      <c r="AV369">
        <v>9</v>
      </c>
      <c r="AW369">
        <v>2</v>
      </c>
      <c r="AX369">
        <v>0</v>
      </c>
      <c r="AY369">
        <v>0</v>
      </c>
      <c r="AZ369">
        <v>0</v>
      </c>
      <c r="BA369">
        <v>0</v>
      </c>
      <c r="BB369">
        <v>0</v>
      </c>
      <c r="BC369">
        <v>0</v>
      </c>
      <c r="BD369">
        <v>0</v>
      </c>
      <c r="BE369">
        <v>0</v>
      </c>
      <c r="BF369">
        <v>0</v>
      </c>
      <c r="BG369">
        <v>0</v>
      </c>
      <c r="BH369">
        <v>0</v>
      </c>
      <c r="BI369">
        <v>1</v>
      </c>
      <c r="BJ369">
        <v>0</v>
      </c>
      <c r="BK369">
        <v>0</v>
      </c>
      <c r="BL369">
        <v>8</v>
      </c>
      <c r="BM369">
        <v>1</v>
      </c>
      <c r="BN369">
        <v>0</v>
      </c>
      <c r="BO369">
        <v>0</v>
      </c>
      <c r="BP369">
        <v>0</v>
      </c>
      <c r="BQ369">
        <v>0</v>
      </c>
      <c r="BR369">
        <v>0</v>
      </c>
      <c r="BS369">
        <v>0</v>
      </c>
      <c r="BT369">
        <v>0</v>
      </c>
      <c r="BU369">
        <v>0</v>
      </c>
      <c r="BV369">
        <v>0</v>
      </c>
      <c r="BW369">
        <v>0</v>
      </c>
      <c r="BX369">
        <v>0</v>
      </c>
      <c r="BY369">
        <v>1</v>
      </c>
      <c r="BZ369">
        <v>0</v>
      </c>
      <c r="CA369">
        <v>0</v>
      </c>
      <c r="CB369">
        <v>5</v>
      </c>
      <c r="CC369">
        <v>2</v>
      </c>
      <c r="CD369">
        <v>0</v>
      </c>
      <c r="CE369">
        <v>0</v>
      </c>
      <c r="CF369">
        <v>0</v>
      </c>
      <c r="CG369">
        <v>0</v>
      </c>
      <c r="CH369">
        <v>0</v>
      </c>
      <c r="CI369">
        <v>0</v>
      </c>
      <c r="CJ369">
        <v>0</v>
      </c>
      <c r="CK369">
        <v>0</v>
      </c>
      <c r="CL369">
        <v>0</v>
      </c>
      <c r="CM369">
        <v>0</v>
      </c>
    </row>
    <row r="370" spans="1:91" x14ac:dyDescent="0.15">
      <c r="A370" t="s">
        <v>1942</v>
      </c>
      <c r="B370">
        <v>58.38686225</v>
      </c>
      <c r="C370">
        <v>1.167990705</v>
      </c>
      <c r="D370">
        <v>483.8219752</v>
      </c>
      <c r="E370" s="409">
        <v>0.5</v>
      </c>
      <c r="F370" s="409">
        <v>7.7206194174757273E-3</v>
      </c>
      <c r="G370" s="409">
        <v>4.5999999999999996</v>
      </c>
      <c r="H370" s="409">
        <v>1.8047344478495517E-2</v>
      </c>
      <c r="I370" s="409">
        <v>2.7549625603755945E-4</v>
      </c>
      <c r="J370" s="409">
        <v>0.2</v>
      </c>
      <c r="K370">
        <v>0</v>
      </c>
      <c r="L370">
        <v>70</v>
      </c>
      <c r="M370">
        <v>0</v>
      </c>
      <c r="N370">
        <v>0</v>
      </c>
      <c r="O370">
        <v>27</v>
      </c>
      <c r="P370">
        <v>0</v>
      </c>
      <c r="Q370">
        <v>0</v>
      </c>
      <c r="R370">
        <v>0</v>
      </c>
      <c r="S370">
        <v>0</v>
      </c>
      <c r="T370">
        <v>7</v>
      </c>
      <c r="U370">
        <v>0</v>
      </c>
      <c r="V370">
        <v>0</v>
      </c>
      <c r="W370">
        <v>0</v>
      </c>
      <c r="X370">
        <v>0</v>
      </c>
      <c r="Y370">
        <v>0</v>
      </c>
      <c r="Z370">
        <v>0</v>
      </c>
      <c r="AA370" t="s">
        <v>2333</v>
      </c>
      <c r="AB370">
        <v>0</v>
      </c>
      <c r="AC370">
        <v>6</v>
      </c>
      <c r="AD370">
        <v>0</v>
      </c>
      <c r="AE370">
        <v>0</v>
      </c>
      <c r="AF370">
        <v>12</v>
      </c>
      <c r="AG370">
        <v>0</v>
      </c>
      <c r="AH370">
        <v>0</v>
      </c>
      <c r="AI370">
        <v>0</v>
      </c>
      <c r="AJ370">
        <v>0</v>
      </c>
      <c r="AK370">
        <v>1</v>
      </c>
      <c r="AL370">
        <v>0</v>
      </c>
      <c r="AM370">
        <v>0</v>
      </c>
      <c r="AN370">
        <v>0</v>
      </c>
      <c r="AO370">
        <v>0</v>
      </c>
      <c r="AP370">
        <v>0</v>
      </c>
      <c r="AQ370">
        <v>0</v>
      </c>
      <c r="AR370">
        <v>0</v>
      </c>
      <c r="AS370">
        <v>19</v>
      </c>
      <c r="AT370">
        <v>0</v>
      </c>
      <c r="AU370">
        <v>0</v>
      </c>
      <c r="AV370">
        <v>0</v>
      </c>
      <c r="AW370">
        <v>0</v>
      </c>
      <c r="AX370">
        <v>0</v>
      </c>
      <c r="AY370">
        <v>0</v>
      </c>
      <c r="AZ370">
        <v>0</v>
      </c>
      <c r="BA370">
        <v>0</v>
      </c>
      <c r="BB370">
        <v>0</v>
      </c>
      <c r="BC370">
        <v>0</v>
      </c>
      <c r="BD370">
        <v>0</v>
      </c>
      <c r="BE370">
        <v>0</v>
      </c>
      <c r="BF370">
        <v>0</v>
      </c>
      <c r="BG370">
        <v>0</v>
      </c>
      <c r="BH370">
        <v>0</v>
      </c>
      <c r="BI370">
        <v>11</v>
      </c>
      <c r="BJ370">
        <v>0</v>
      </c>
      <c r="BK370">
        <v>0</v>
      </c>
      <c r="BL370">
        <v>1</v>
      </c>
      <c r="BM370">
        <v>0</v>
      </c>
      <c r="BN370">
        <v>0</v>
      </c>
      <c r="BO370">
        <v>0</v>
      </c>
      <c r="BP370">
        <v>0</v>
      </c>
      <c r="BQ370">
        <v>1</v>
      </c>
      <c r="BR370">
        <v>0</v>
      </c>
      <c r="BS370">
        <v>0</v>
      </c>
      <c r="BT370">
        <v>0</v>
      </c>
      <c r="BU370">
        <v>0</v>
      </c>
      <c r="BV370">
        <v>0</v>
      </c>
      <c r="BW370">
        <v>0</v>
      </c>
      <c r="BX370">
        <v>0</v>
      </c>
      <c r="BY370">
        <v>11</v>
      </c>
      <c r="BZ370">
        <v>0</v>
      </c>
      <c r="CA370">
        <v>0</v>
      </c>
      <c r="CB370">
        <v>1</v>
      </c>
      <c r="CC370">
        <v>0</v>
      </c>
      <c r="CD370">
        <v>0</v>
      </c>
      <c r="CE370">
        <v>0</v>
      </c>
      <c r="CF370">
        <v>0</v>
      </c>
      <c r="CG370">
        <v>0</v>
      </c>
      <c r="CH370">
        <v>0</v>
      </c>
      <c r="CI370">
        <v>0</v>
      </c>
      <c r="CJ370">
        <v>0</v>
      </c>
      <c r="CK370">
        <v>0</v>
      </c>
      <c r="CL370">
        <v>0</v>
      </c>
      <c r="CM370">
        <v>0</v>
      </c>
    </row>
    <row r="371" spans="1:91" x14ac:dyDescent="0.15">
      <c r="A371" t="s">
        <v>2143</v>
      </c>
      <c r="B371">
        <v>22.2</v>
      </c>
      <c r="C371">
        <v>0.6</v>
      </c>
      <c r="D371">
        <v>97.8</v>
      </c>
      <c r="E371" s="409">
        <v>0.8</v>
      </c>
      <c r="F371" s="409">
        <v>2.1189555885714299E-2</v>
      </c>
      <c r="G371" s="409">
        <v>2.4</v>
      </c>
      <c r="H371" s="409">
        <v>4.52774785728422E-2</v>
      </c>
      <c r="I371" s="409">
        <v>1.2544794575000556E-3</v>
      </c>
      <c r="J371" s="409">
        <v>0.1</v>
      </c>
      <c r="K371">
        <v>0</v>
      </c>
      <c r="L371">
        <v>29</v>
      </c>
      <c r="M371">
        <v>0</v>
      </c>
      <c r="N371">
        <v>1</v>
      </c>
      <c r="O371">
        <v>5</v>
      </c>
      <c r="P371">
        <v>0</v>
      </c>
      <c r="Q371">
        <v>1</v>
      </c>
      <c r="R371">
        <v>0</v>
      </c>
      <c r="S371">
        <v>0</v>
      </c>
      <c r="T371">
        <v>5</v>
      </c>
      <c r="U371">
        <v>1</v>
      </c>
      <c r="V371">
        <v>0</v>
      </c>
      <c r="W371">
        <v>0</v>
      </c>
      <c r="X371">
        <v>0</v>
      </c>
      <c r="Y371">
        <v>0</v>
      </c>
      <c r="Z371">
        <v>0</v>
      </c>
      <c r="AA371" t="s">
        <v>2333</v>
      </c>
      <c r="AB371">
        <v>0</v>
      </c>
      <c r="AC371">
        <v>4</v>
      </c>
      <c r="AD371">
        <v>0</v>
      </c>
      <c r="AE371">
        <v>0</v>
      </c>
      <c r="AF371">
        <v>2</v>
      </c>
      <c r="AG371">
        <v>0</v>
      </c>
      <c r="AH371">
        <v>1</v>
      </c>
      <c r="AI371">
        <v>0</v>
      </c>
      <c r="AJ371">
        <v>0</v>
      </c>
      <c r="AK371">
        <v>1</v>
      </c>
      <c r="AL371">
        <v>0</v>
      </c>
      <c r="AM371">
        <v>0</v>
      </c>
      <c r="AN371">
        <v>0</v>
      </c>
      <c r="AO371">
        <v>0</v>
      </c>
      <c r="AP371">
        <v>0</v>
      </c>
      <c r="AQ371">
        <v>0</v>
      </c>
      <c r="AR371">
        <v>0</v>
      </c>
      <c r="AS371">
        <v>3</v>
      </c>
      <c r="AT371">
        <v>0</v>
      </c>
      <c r="AU371">
        <v>0</v>
      </c>
      <c r="AV371">
        <v>2</v>
      </c>
      <c r="AW371">
        <v>0</v>
      </c>
      <c r="AX371">
        <v>0</v>
      </c>
      <c r="AY371">
        <v>0</v>
      </c>
      <c r="AZ371">
        <v>0</v>
      </c>
      <c r="BA371">
        <v>0</v>
      </c>
      <c r="BB371">
        <v>1</v>
      </c>
      <c r="BC371">
        <v>0</v>
      </c>
      <c r="BD371">
        <v>0</v>
      </c>
      <c r="BE371">
        <v>0</v>
      </c>
      <c r="BF371">
        <v>0</v>
      </c>
      <c r="BG371">
        <v>0</v>
      </c>
      <c r="BH371">
        <v>0</v>
      </c>
      <c r="BI371">
        <v>8</v>
      </c>
      <c r="BJ371">
        <v>0</v>
      </c>
      <c r="BK371">
        <v>0</v>
      </c>
      <c r="BL371">
        <v>1</v>
      </c>
      <c r="BM371">
        <v>0</v>
      </c>
      <c r="BN371">
        <v>0</v>
      </c>
      <c r="BO371">
        <v>0</v>
      </c>
      <c r="BP371">
        <v>0</v>
      </c>
      <c r="BQ371">
        <v>1</v>
      </c>
      <c r="BR371">
        <v>0</v>
      </c>
      <c r="BS371">
        <v>0</v>
      </c>
      <c r="BT371">
        <v>0</v>
      </c>
      <c r="BU371">
        <v>0</v>
      </c>
      <c r="BV371">
        <v>0</v>
      </c>
      <c r="BW371">
        <v>0</v>
      </c>
      <c r="BX371">
        <v>0</v>
      </c>
      <c r="BY371">
        <v>2</v>
      </c>
      <c r="BZ371">
        <v>0</v>
      </c>
      <c r="CA371">
        <v>0</v>
      </c>
      <c r="CB371">
        <v>0</v>
      </c>
      <c r="CC371">
        <v>0</v>
      </c>
      <c r="CD371">
        <v>1</v>
      </c>
      <c r="CE371">
        <v>0</v>
      </c>
      <c r="CF371">
        <v>0</v>
      </c>
      <c r="CG371">
        <v>0</v>
      </c>
      <c r="CH371">
        <v>2</v>
      </c>
      <c r="CI371">
        <v>0</v>
      </c>
      <c r="CJ371">
        <v>0</v>
      </c>
      <c r="CK371">
        <v>0</v>
      </c>
      <c r="CL371">
        <v>0</v>
      </c>
      <c r="CM371">
        <v>0</v>
      </c>
    </row>
    <row r="372" spans="1:91" x14ac:dyDescent="0.15">
      <c r="A372" t="s">
        <v>2086</v>
      </c>
      <c r="B372">
        <v>47.9</v>
      </c>
      <c r="D372">
        <v>378.5</v>
      </c>
      <c r="E372" s="409">
        <v>0.2</v>
      </c>
      <c r="F372" s="409">
        <v>0</v>
      </c>
      <c r="G372" s="409">
        <v>1.4</v>
      </c>
      <c r="H372" s="409">
        <v>1.2499999999999976E-2</v>
      </c>
      <c r="I372" s="409">
        <v>0</v>
      </c>
      <c r="J372" s="409">
        <v>0.1</v>
      </c>
      <c r="K372">
        <v>0</v>
      </c>
      <c r="L372">
        <v>234</v>
      </c>
      <c r="M372">
        <v>0</v>
      </c>
      <c r="N372">
        <v>0</v>
      </c>
      <c r="O372">
        <v>0</v>
      </c>
      <c r="P372">
        <v>0</v>
      </c>
      <c r="Q372">
        <v>0</v>
      </c>
      <c r="R372">
        <v>0</v>
      </c>
      <c r="S372">
        <v>0</v>
      </c>
      <c r="T372">
        <v>0</v>
      </c>
      <c r="U372">
        <v>0</v>
      </c>
      <c r="V372">
        <v>0</v>
      </c>
      <c r="W372">
        <v>0</v>
      </c>
      <c r="X372">
        <v>0</v>
      </c>
      <c r="Y372">
        <v>0</v>
      </c>
      <c r="Z372">
        <v>0</v>
      </c>
      <c r="AA372" t="s">
        <v>2333</v>
      </c>
      <c r="AB372">
        <v>0</v>
      </c>
      <c r="AC372">
        <v>72</v>
      </c>
      <c r="AD372">
        <v>0</v>
      </c>
      <c r="AE372">
        <v>0</v>
      </c>
      <c r="AF372">
        <v>0</v>
      </c>
      <c r="AG372">
        <v>0</v>
      </c>
      <c r="AH372">
        <v>0</v>
      </c>
      <c r="AI372">
        <v>0</v>
      </c>
      <c r="AJ372">
        <v>0</v>
      </c>
      <c r="AK372">
        <v>0</v>
      </c>
      <c r="AL372">
        <v>0</v>
      </c>
      <c r="AM372">
        <v>0</v>
      </c>
      <c r="AN372">
        <v>0</v>
      </c>
      <c r="AO372">
        <v>0</v>
      </c>
      <c r="AP372">
        <v>0</v>
      </c>
      <c r="AQ372">
        <v>0</v>
      </c>
      <c r="AR372">
        <v>0</v>
      </c>
      <c r="AS372">
        <v>72</v>
      </c>
      <c r="AT372">
        <v>0</v>
      </c>
      <c r="AU372">
        <v>0</v>
      </c>
      <c r="AV372">
        <v>1</v>
      </c>
      <c r="AW372">
        <v>0</v>
      </c>
      <c r="AX372">
        <v>0</v>
      </c>
      <c r="AY372">
        <v>0</v>
      </c>
      <c r="AZ372">
        <v>0</v>
      </c>
      <c r="BA372">
        <v>0</v>
      </c>
      <c r="BB372">
        <v>0</v>
      </c>
      <c r="BC372">
        <v>0</v>
      </c>
      <c r="BD372">
        <v>0</v>
      </c>
      <c r="BE372">
        <v>0</v>
      </c>
      <c r="BF372">
        <v>0</v>
      </c>
      <c r="BG372">
        <v>0</v>
      </c>
      <c r="BH372">
        <v>0</v>
      </c>
      <c r="BI372">
        <v>100</v>
      </c>
      <c r="BJ372">
        <v>0</v>
      </c>
      <c r="BK372">
        <v>0</v>
      </c>
      <c r="BL372">
        <v>1</v>
      </c>
      <c r="BM372">
        <v>0</v>
      </c>
      <c r="BN372">
        <v>0</v>
      </c>
      <c r="BO372">
        <v>0</v>
      </c>
      <c r="BP372">
        <v>0</v>
      </c>
      <c r="BQ372">
        <v>0</v>
      </c>
      <c r="BR372">
        <v>0</v>
      </c>
      <c r="BS372">
        <v>0</v>
      </c>
      <c r="BT372">
        <v>0</v>
      </c>
      <c r="BU372">
        <v>0</v>
      </c>
      <c r="BV372">
        <v>0</v>
      </c>
      <c r="BW372">
        <v>0</v>
      </c>
      <c r="BX372">
        <v>0</v>
      </c>
      <c r="BY372">
        <v>109</v>
      </c>
      <c r="BZ372">
        <v>0</v>
      </c>
      <c r="CA372">
        <v>0</v>
      </c>
      <c r="CB372">
        <v>0</v>
      </c>
      <c r="CC372">
        <v>0</v>
      </c>
      <c r="CD372">
        <v>0</v>
      </c>
      <c r="CE372">
        <v>0</v>
      </c>
      <c r="CF372">
        <v>0</v>
      </c>
      <c r="CG372">
        <v>0</v>
      </c>
      <c r="CH372">
        <v>0</v>
      </c>
      <c r="CI372">
        <v>0</v>
      </c>
      <c r="CJ372">
        <v>0</v>
      </c>
      <c r="CK372">
        <v>0</v>
      </c>
      <c r="CL372">
        <v>0</v>
      </c>
      <c r="CM372">
        <v>0</v>
      </c>
    </row>
    <row r="373" spans="1:91" x14ac:dyDescent="0.15">
      <c r="A373" t="s">
        <v>2100</v>
      </c>
      <c r="B373">
        <v>350</v>
      </c>
      <c r="C373">
        <v>12</v>
      </c>
      <c r="D373">
        <v>149</v>
      </c>
      <c r="E373" s="409">
        <v>3.4</v>
      </c>
      <c r="F373" s="409">
        <v>0.1</v>
      </c>
      <c r="G373" s="409">
        <v>1.8</v>
      </c>
      <c r="H373" s="409">
        <v>0.6</v>
      </c>
      <c r="I373" s="409">
        <v>2.0268858572456656E-2</v>
      </c>
      <c r="J373" s="409">
        <v>0.3</v>
      </c>
      <c r="K373">
        <v>0</v>
      </c>
      <c r="L373">
        <v>9</v>
      </c>
      <c r="M373">
        <v>0</v>
      </c>
      <c r="N373">
        <v>9</v>
      </c>
      <c r="O373">
        <v>10</v>
      </c>
      <c r="P373">
        <v>0</v>
      </c>
      <c r="Q373">
        <v>1</v>
      </c>
      <c r="R373">
        <v>7</v>
      </c>
      <c r="S373">
        <v>6</v>
      </c>
      <c r="T373">
        <v>16</v>
      </c>
      <c r="U373">
        <v>9</v>
      </c>
      <c r="V373">
        <v>8</v>
      </c>
      <c r="W373">
        <v>0</v>
      </c>
      <c r="X373">
        <v>0</v>
      </c>
      <c r="Y373">
        <v>0</v>
      </c>
      <c r="Z373">
        <v>0</v>
      </c>
      <c r="AA373" t="s">
        <v>2333</v>
      </c>
      <c r="AB373">
        <v>0</v>
      </c>
      <c r="AC373">
        <v>1</v>
      </c>
      <c r="AD373">
        <v>0</v>
      </c>
      <c r="AE373">
        <v>0</v>
      </c>
      <c r="AF373">
        <v>0</v>
      </c>
      <c r="AG373">
        <v>0</v>
      </c>
      <c r="AH373">
        <v>0</v>
      </c>
      <c r="AI373">
        <v>3</v>
      </c>
      <c r="AJ373">
        <v>0</v>
      </c>
      <c r="AK373">
        <v>1</v>
      </c>
      <c r="AL373">
        <v>0</v>
      </c>
      <c r="AM373">
        <v>1</v>
      </c>
      <c r="AN373">
        <v>0</v>
      </c>
      <c r="AO373">
        <v>0</v>
      </c>
      <c r="AP373">
        <v>0</v>
      </c>
      <c r="AQ373">
        <v>0</v>
      </c>
      <c r="AR373">
        <v>0</v>
      </c>
      <c r="AS373">
        <v>1</v>
      </c>
      <c r="AT373">
        <v>0</v>
      </c>
      <c r="AU373">
        <v>0</v>
      </c>
      <c r="AV373">
        <v>0</v>
      </c>
      <c r="AW373">
        <v>0</v>
      </c>
      <c r="AX373">
        <v>0</v>
      </c>
      <c r="AY373">
        <v>0</v>
      </c>
      <c r="AZ373">
        <v>0</v>
      </c>
      <c r="BA373">
        <v>0</v>
      </c>
      <c r="BB373">
        <v>3</v>
      </c>
      <c r="BC373">
        <v>0</v>
      </c>
      <c r="BD373">
        <v>0</v>
      </c>
      <c r="BE373">
        <v>0</v>
      </c>
      <c r="BF373">
        <v>0</v>
      </c>
      <c r="BG373">
        <v>0</v>
      </c>
      <c r="BH373">
        <v>0</v>
      </c>
      <c r="BI373">
        <v>2</v>
      </c>
      <c r="BJ373">
        <v>0</v>
      </c>
      <c r="BK373">
        <v>0</v>
      </c>
      <c r="BL373">
        <v>1</v>
      </c>
      <c r="BM373">
        <v>0</v>
      </c>
      <c r="BN373">
        <v>0</v>
      </c>
      <c r="BO373">
        <v>2</v>
      </c>
      <c r="BP373">
        <v>0</v>
      </c>
      <c r="BQ373">
        <v>0</v>
      </c>
      <c r="BR373">
        <v>0</v>
      </c>
      <c r="BS373">
        <v>1</v>
      </c>
      <c r="BT373">
        <v>0</v>
      </c>
      <c r="BU373">
        <v>0</v>
      </c>
      <c r="BV373">
        <v>0</v>
      </c>
      <c r="BW373">
        <v>0</v>
      </c>
      <c r="BX373">
        <v>0</v>
      </c>
      <c r="BY373">
        <v>2</v>
      </c>
      <c r="BZ373">
        <v>0</v>
      </c>
      <c r="CA373">
        <v>0</v>
      </c>
      <c r="CB373">
        <v>0</v>
      </c>
      <c r="CC373">
        <v>0</v>
      </c>
      <c r="CD373">
        <v>1</v>
      </c>
      <c r="CE373">
        <v>0</v>
      </c>
      <c r="CF373">
        <v>0</v>
      </c>
      <c r="CG373">
        <v>0</v>
      </c>
      <c r="CH373">
        <v>3</v>
      </c>
      <c r="CI373">
        <v>0</v>
      </c>
      <c r="CJ373">
        <v>0</v>
      </c>
      <c r="CK373">
        <v>0</v>
      </c>
      <c r="CL373">
        <v>0</v>
      </c>
      <c r="CM373">
        <v>0</v>
      </c>
    </row>
    <row r="374" spans="1:91" x14ac:dyDescent="0.15">
      <c r="A374" t="s">
        <v>2080</v>
      </c>
      <c r="B374">
        <v>54.2</v>
      </c>
      <c r="D374">
        <v>517.5</v>
      </c>
      <c r="E374" s="409">
        <v>0.4</v>
      </c>
      <c r="F374" s="409">
        <v>4.6159024390243899E-4</v>
      </c>
      <c r="G374" s="409">
        <v>4.3</v>
      </c>
      <c r="H374" s="409">
        <v>3.0071365142621993E-2</v>
      </c>
      <c r="I374" s="409">
        <v>3.415780468259297E-5</v>
      </c>
      <c r="J374" s="409">
        <v>0.3</v>
      </c>
      <c r="K374">
        <v>0</v>
      </c>
      <c r="L374">
        <v>0</v>
      </c>
      <c r="M374">
        <v>0</v>
      </c>
      <c r="N374">
        <v>24</v>
      </c>
      <c r="O374">
        <v>60</v>
      </c>
      <c r="P374">
        <v>0</v>
      </c>
      <c r="Q374">
        <v>37</v>
      </c>
      <c r="R374">
        <v>0</v>
      </c>
      <c r="S374">
        <v>0</v>
      </c>
      <c r="T374">
        <v>1</v>
      </c>
      <c r="U374">
        <v>0</v>
      </c>
      <c r="V374">
        <v>0</v>
      </c>
      <c r="W374">
        <v>0</v>
      </c>
      <c r="X374">
        <v>0</v>
      </c>
      <c r="Y374">
        <v>0</v>
      </c>
      <c r="Z374">
        <v>0</v>
      </c>
      <c r="AA374" t="s">
        <v>2333</v>
      </c>
      <c r="AB374">
        <v>0</v>
      </c>
      <c r="AC374">
        <v>0</v>
      </c>
      <c r="AD374">
        <v>0</v>
      </c>
      <c r="AE374">
        <v>2</v>
      </c>
      <c r="AF374">
        <v>6</v>
      </c>
      <c r="AG374">
        <v>0</v>
      </c>
      <c r="AH374">
        <v>5</v>
      </c>
      <c r="AI374">
        <v>0</v>
      </c>
      <c r="AJ374">
        <v>0</v>
      </c>
      <c r="AK374">
        <v>0</v>
      </c>
      <c r="AL374">
        <v>0</v>
      </c>
      <c r="AM374">
        <v>0</v>
      </c>
      <c r="AN374">
        <v>0</v>
      </c>
      <c r="AO374">
        <v>0</v>
      </c>
      <c r="AP374">
        <v>0</v>
      </c>
      <c r="AQ374">
        <v>0</v>
      </c>
      <c r="AR374">
        <v>0</v>
      </c>
      <c r="AS374">
        <v>0</v>
      </c>
      <c r="AT374">
        <v>0</v>
      </c>
      <c r="AU374">
        <v>0</v>
      </c>
      <c r="AV374">
        <v>9</v>
      </c>
      <c r="AW374">
        <v>0</v>
      </c>
      <c r="AX374">
        <v>4</v>
      </c>
      <c r="AY374">
        <v>0</v>
      </c>
      <c r="AZ374">
        <v>0</v>
      </c>
      <c r="BA374">
        <v>0</v>
      </c>
      <c r="BB374">
        <v>0</v>
      </c>
      <c r="BC374">
        <v>0</v>
      </c>
      <c r="BD374">
        <v>1</v>
      </c>
      <c r="BE374">
        <v>0</v>
      </c>
      <c r="BF374">
        <v>0</v>
      </c>
      <c r="BG374">
        <v>0</v>
      </c>
      <c r="BH374">
        <v>0</v>
      </c>
      <c r="BI374">
        <v>0</v>
      </c>
      <c r="BJ374">
        <v>0</v>
      </c>
      <c r="BK374">
        <v>2</v>
      </c>
      <c r="BL374">
        <v>1</v>
      </c>
      <c r="BM374">
        <v>0</v>
      </c>
      <c r="BN374">
        <v>12</v>
      </c>
      <c r="BO374">
        <v>0</v>
      </c>
      <c r="BP374">
        <v>0</v>
      </c>
      <c r="BQ374">
        <v>0</v>
      </c>
      <c r="BR374">
        <v>0</v>
      </c>
      <c r="BS374">
        <v>0</v>
      </c>
      <c r="BT374">
        <v>0</v>
      </c>
      <c r="BU374">
        <v>0</v>
      </c>
      <c r="BV374">
        <v>0</v>
      </c>
      <c r="BW374">
        <v>0</v>
      </c>
      <c r="BX374">
        <v>0</v>
      </c>
      <c r="BY374">
        <v>0</v>
      </c>
      <c r="BZ374">
        <v>0</v>
      </c>
      <c r="CA374">
        <v>0</v>
      </c>
      <c r="CB374">
        <v>11</v>
      </c>
      <c r="CC374">
        <v>3</v>
      </c>
      <c r="CD374">
        <v>1</v>
      </c>
      <c r="CE374">
        <v>0</v>
      </c>
      <c r="CF374">
        <v>0</v>
      </c>
      <c r="CG374">
        <v>0</v>
      </c>
      <c r="CH374">
        <v>0</v>
      </c>
      <c r="CI374">
        <v>0</v>
      </c>
      <c r="CJ374">
        <v>0</v>
      </c>
      <c r="CK374">
        <v>0</v>
      </c>
      <c r="CL374">
        <v>0</v>
      </c>
      <c r="CM374">
        <v>0</v>
      </c>
    </row>
    <row r="375" spans="1:91" x14ac:dyDescent="0.15">
      <c r="A375" t="s">
        <v>2152</v>
      </c>
      <c r="B375">
        <v>20</v>
      </c>
      <c r="D375">
        <v>300</v>
      </c>
      <c r="E375" s="409">
        <v>0.3</v>
      </c>
      <c r="F375" s="409">
        <v>0</v>
      </c>
      <c r="G375" s="409">
        <v>3.3</v>
      </c>
      <c r="H375" s="409">
        <v>1.5783640653782779E-2</v>
      </c>
      <c r="I375" s="409">
        <v>0</v>
      </c>
      <c r="J375" s="409">
        <v>0.2</v>
      </c>
      <c r="K375">
        <v>0</v>
      </c>
      <c r="L375">
        <v>24</v>
      </c>
      <c r="M375">
        <v>0</v>
      </c>
      <c r="N375">
        <v>5</v>
      </c>
      <c r="O375">
        <v>62</v>
      </c>
      <c r="P375">
        <v>0</v>
      </c>
      <c r="Q375">
        <v>1</v>
      </c>
      <c r="R375">
        <v>0</v>
      </c>
      <c r="S375">
        <v>0</v>
      </c>
      <c r="T375">
        <v>0</v>
      </c>
      <c r="U375">
        <v>0</v>
      </c>
      <c r="V375">
        <v>0</v>
      </c>
      <c r="W375">
        <v>0</v>
      </c>
      <c r="X375">
        <v>0</v>
      </c>
      <c r="Y375">
        <v>0</v>
      </c>
      <c r="Z375">
        <v>0</v>
      </c>
      <c r="AA375" t="s">
        <v>2333</v>
      </c>
      <c r="AB375">
        <v>0</v>
      </c>
      <c r="AC375">
        <v>1</v>
      </c>
      <c r="AD375">
        <v>0</v>
      </c>
      <c r="AE375">
        <v>1</v>
      </c>
      <c r="AF375">
        <v>14</v>
      </c>
      <c r="AG375">
        <v>0</v>
      </c>
      <c r="AH375">
        <v>0</v>
      </c>
      <c r="AI375">
        <v>0</v>
      </c>
      <c r="AJ375">
        <v>0</v>
      </c>
      <c r="AK375">
        <v>0</v>
      </c>
      <c r="AL375">
        <v>0</v>
      </c>
      <c r="AM375">
        <v>0</v>
      </c>
      <c r="AN375">
        <v>0</v>
      </c>
      <c r="AO375">
        <v>0</v>
      </c>
      <c r="AP375">
        <v>0</v>
      </c>
      <c r="AQ375">
        <v>0</v>
      </c>
      <c r="AR375">
        <v>0</v>
      </c>
      <c r="AS375">
        <v>24</v>
      </c>
      <c r="AT375">
        <v>0</v>
      </c>
      <c r="AU375">
        <v>0</v>
      </c>
      <c r="AV375">
        <v>1</v>
      </c>
      <c r="AW375">
        <v>1</v>
      </c>
      <c r="AX375">
        <v>0</v>
      </c>
      <c r="AY375">
        <v>0</v>
      </c>
      <c r="AZ375">
        <v>0</v>
      </c>
      <c r="BA375">
        <v>0</v>
      </c>
      <c r="BB375">
        <v>0</v>
      </c>
      <c r="BC375">
        <v>0</v>
      </c>
      <c r="BD375">
        <v>1</v>
      </c>
      <c r="BE375">
        <v>0</v>
      </c>
      <c r="BF375">
        <v>0</v>
      </c>
      <c r="BG375">
        <v>0</v>
      </c>
      <c r="BH375">
        <v>0</v>
      </c>
      <c r="BI375">
        <v>3</v>
      </c>
      <c r="BJ375">
        <v>0</v>
      </c>
      <c r="BK375">
        <v>0</v>
      </c>
      <c r="BL375">
        <v>6</v>
      </c>
      <c r="BM375">
        <v>0</v>
      </c>
      <c r="BN375">
        <v>0</v>
      </c>
      <c r="BO375">
        <v>0</v>
      </c>
      <c r="BP375">
        <v>0</v>
      </c>
      <c r="BQ375">
        <v>0</v>
      </c>
      <c r="BR375">
        <v>0</v>
      </c>
      <c r="BS375">
        <v>0</v>
      </c>
      <c r="BT375">
        <v>0</v>
      </c>
      <c r="BU375">
        <v>0</v>
      </c>
      <c r="BV375">
        <v>0</v>
      </c>
      <c r="BW375">
        <v>0</v>
      </c>
      <c r="BX375">
        <v>0</v>
      </c>
      <c r="BY375">
        <v>10</v>
      </c>
      <c r="BZ375">
        <v>0</v>
      </c>
      <c r="CA375">
        <v>0</v>
      </c>
      <c r="CB375">
        <v>1</v>
      </c>
      <c r="CC375">
        <v>0</v>
      </c>
      <c r="CD375">
        <v>0</v>
      </c>
      <c r="CE375">
        <v>0</v>
      </c>
      <c r="CF375">
        <v>0</v>
      </c>
      <c r="CG375">
        <v>0</v>
      </c>
      <c r="CH375">
        <v>0</v>
      </c>
      <c r="CI375">
        <v>0</v>
      </c>
      <c r="CJ375">
        <v>0</v>
      </c>
      <c r="CK375">
        <v>0</v>
      </c>
      <c r="CL375">
        <v>0</v>
      </c>
      <c r="CM375">
        <v>0</v>
      </c>
    </row>
    <row r="376" spans="1:91" x14ac:dyDescent="0.15">
      <c r="A376" t="s">
        <v>2285</v>
      </c>
      <c r="B376">
        <v>2.5</v>
      </c>
      <c r="D376">
        <v>30</v>
      </c>
      <c r="E376" s="409">
        <v>0.2</v>
      </c>
      <c r="F376" s="409">
        <v>0</v>
      </c>
      <c r="G376" s="409">
        <v>1.7</v>
      </c>
      <c r="H376" s="409">
        <v>1.884547233417367E-2</v>
      </c>
      <c r="I376" s="409">
        <v>0</v>
      </c>
      <c r="J376" s="409">
        <v>0.1</v>
      </c>
      <c r="K376">
        <v>0</v>
      </c>
      <c r="L376">
        <v>3</v>
      </c>
      <c r="M376">
        <v>0</v>
      </c>
      <c r="N376">
        <v>10</v>
      </c>
      <c r="O376">
        <v>119</v>
      </c>
      <c r="P376">
        <v>0</v>
      </c>
      <c r="Q376">
        <v>0</v>
      </c>
      <c r="R376">
        <v>0</v>
      </c>
      <c r="S376">
        <v>0</v>
      </c>
      <c r="T376">
        <v>1</v>
      </c>
      <c r="U376">
        <v>0</v>
      </c>
      <c r="V376">
        <v>0</v>
      </c>
      <c r="W376">
        <v>0</v>
      </c>
      <c r="X376">
        <v>0</v>
      </c>
      <c r="Y376">
        <v>0</v>
      </c>
      <c r="Z376">
        <v>0</v>
      </c>
      <c r="AA376" t="s">
        <v>2333</v>
      </c>
      <c r="AB376">
        <v>0</v>
      </c>
      <c r="AC376">
        <v>3</v>
      </c>
      <c r="AD376">
        <v>0</v>
      </c>
      <c r="AE376">
        <v>7</v>
      </c>
      <c r="AF376">
        <v>55</v>
      </c>
      <c r="AG376">
        <v>0</v>
      </c>
      <c r="AH376">
        <v>0</v>
      </c>
      <c r="AI376">
        <v>0</v>
      </c>
      <c r="AJ376">
        <v>0</v>
      </c>
      <c r="AK376">
        <v>1</v>
      </c>
      <c r="AL376">
        <v>0</v>
      </c>
      <c r="AM376">
        <v>0</v>
      </c>
      <c r="AN376">
        <v>0</v>
      </c>
      <c r="AO376">
        <v>0</v>
      </c>
      <c r="AP376">
        <v>0</v>
      </c>
      <c r="AQ376">
        <v>0</v>
      </c>
      <c r="AR376">
        <v>0</v>
      </c>
      <c r="AS376">
        <v>5</v>
      </c>
      <c r="AT376">
        <v>0</v>
      </c>
      <c r="AU376">
        <v>3</v>
      </c>
      <c r="AV376">
        <v>58</v>
      </c>
      <c r="AW376">
        <v>0</v>
      </c>
      <c r="AX376">
        <v>2</v>
      </c>
      <c r="AY376">
        <v>0</v>
      </c>
      <c r="AZ376">
        <v>0</v>
      </c>
      <c r="BA376">
        <v>0</v>
      </c>
      <c r="BB376">
        <v>0</v>
      </c>
      <c r="BC376">
        <v>0</v>
      </c>
      <c r="BD376">
        <v>0</v>
      </c>
      <c r="BE376">
        <v>0</v>
      </c>
      <c r="BF376">
        <v>0</v>
      </c>
      <c r="BG376">
        <v>0</v>
      </c>
      <c r="BH376">
        <v>0</v>
      </c>
      <c r="BI376">
        <v>0</v>
      </c>
      <c r="BJ376">
        <v>0</v>
      </c>
      <c r="BK376">
        <v>1</v>
      </c>
      <c r="BL376">
        <v>6</v>
      </c>
      <c r="BM376">
        <v>0</v>
      </c>
      <c r="BN376">
        <v>0</v>
      </c>
      <c r="BO376">
        <v>0</v>
      </c>
      <c r="BP376">
        <v>0</v>
      </c>
      <c r="BQ376">
        <v>0</v>
      </c>
      <c r="BR376">
        <v>0</v>
      </c>
      <c r="BS376">
        <v>0</v>
      </c>
      <c r="BT376">
        <v>0</v>
      </c>
      <c r="BU376">
        <v>0</v>
      </c>
      <c r="BV376">
        <v>0</v>
      </c>
      <c r="BW376">
        <v>0</v>
      </c>
      <c r="BX376">
        <v>0</v>
      </c>
      <c r="BY376">
        <v>8</v>
      </c>
      <c r="BZ376">
        <v>0</v>
      </c>
      <c r="CA376">
        <v>0</v>
      </c>
      <c r="CB376">
        <v>5</v>
      </c>
      <c r="CC376">
        <v>0</v>
      </c>
      <c r="CD376">
        <v>0</v>
      </c>
      <c r="CE376">
        <v>0</v>
      </c>
      <c r="CF376">
        <v>0</v>
      </c>
      <c r="CG376">
        <v>0</v>
      </c>
      <c r="CH376">
        <v>0</v>
      </c>
      <c r="CI376">
        <v>0</v>
      </c>
      <c r="CJ376">
        <v>0</v>
      </c>
      <c r="CK376">
        <v>0</v>
      </c>
      <c r="CL376">
        <v>0</v>
      </c>
      <c r="CM376">
        <v>0</v>
      </c>
    </row>
    <row r="377" spans="1:91" x14ac:dyDescent="0.15">
      <c r="A377" t="s">
        <v>2081</v>
      </c>
      <c r="B377">
        <v>19</v>
      </c>
      <c r="D377">
        <v>154.19999999999999</v>
      </c>
      <c r="E377" s="409">
        <v>0.2</v>
      </c>
      <c r="F377" s="409">
        <v>0</v>
      </c>
      <c r="G377" s="409">
        <v>1.6</v>
      </c>
      <c r="H377" s="409">
        <v>1.2500000000000002E-2</v>
      </c>
      <c r="I377" s="409">
        <v>0</v>
      </c>
      <c r="J377" s="409">
        <v>0.1</v>
      </c>
      <c r="K377">
        <v>0</v>
      </c>
      <c r="L377">
        <v>101</v>
      </c>
      <c r="M377">
        <v>0</v>
      </c>
      <c r="N377">
        <v>0</v>
      </c>
      <c r="O377">
        <v>0</v>
      </c>
      <c r="P377">
        <v>0</v>
      </c>
      <c r="Q377">
        <v>0</v>
      </c>
      <c r="R377">
        <v>0</v>
      </c>
      <c r="S377">
        <v>0</v>
      </c>
      <c r="T377">
        <v>0</v>
      </c>
      <c r="U377">
        <v>0</v>
      </c>
      <c r="V377">
        <v>0</v>
      </c>
      <c r="W377">
        <v>0</v>
      </c>
      <c r="X377">
        <v>0</v>
      </c>
      <c r="Y377">
        <v>0</v>
      </c>
      <c r="Z377">
        <v>0</v>
      </c>
      <c r="AA377" t="s">
        <v>2333</v>
      </c>
      <c r="AB377">
        <v>0</v>
      </c>
      <c r="AC377">
        <v>52</v>
      </c>
      <c r="AD377">
        <v>0</v>
      </c>
      <c r="AE377">
        <v>0</v>
      </c>
      <c r="AF377">
        <v>0</v>
      </c>
      <c r="AG377">
        <v>0</v>
      </c>
      <c r="AH377">
        <v>0</v>
      </c>
      <c r="AI377">
        <v>0</v>
      </c>
      <c r="AJ377">
        <v>0</v>
      </c>
      <c r="AK377">
        <v>0</v>
      </c>
      <c r="AL377">
        <v>0</v>
      </c>
      <c r="AM377">
        <v>0</v>
      </c>
      <c r="AN377">
        <v>0</v>
      </c>
      <c r="AO377">
        <v>0</v>
      </c>
      <c r="AP377">
        <v>0</v>
      </c>
      <c r="AQ377">
        <v>0</v>
      </c>
      <c r="AR377">
        <v>0</v>
      </c>
      <c r="AS377">
        <v>39</v>
      </c>
      <c r="AT377">
        <v>0</v>
      </c>
      <c r="AU377">
        <v>0</v>
      </c>
      <c r="AV377">
        <v>0</v>
      </c>
      <c r="AW377">
        <v>0</v>
      </c>
      <c r="AX377">
        <v>0</v>
      </c>
      <c r="AY377">
        <v>0</v>
      </c>
      <c r="AZ377">
        <v>0</v>
      </c>
      <c r="BA377">
        <v>0</v>
      </c>
      <c r="BB377">
        <v>0</v>
      </c>
      <c r="BC377">
        <v>0</v>
      </c>
      <c r="BD377">
        <v>0</v>
      </c>
      <c r="BE377">
        <v>0</v>
      </c>
      <c r="BF377">
        <v>0</v>
      </c>
      <c r="BG377">
        <v>0</v>
      </c>
      <c r="BH377">
        <v>0</v>
      </c>
      <c r="BI377">
        <v>13</v>
      </c>
      <c r="BJ377">
        <v>0</v>
      </c>
      <c r="BK377">
        <v>0</v>
      </c>
      <c r="BL377">
        <v>0</v>
      </c>
      <c r="BM377">
        <v>0</v>
      </c>
      <c r="BN377">
        <v>0</v>
      </c>
      <c r="BO377">
        <v>0</v>
      </c>
      <c r="BP377">
        <v>0</v>
      </c>
      <c r="BQ377">
        <v>0</v>
      </c>
      <c r="BR377">
        <v>0</v>
      </c>
      <c r="BS377">
        <v>0</v>
      </c>
      <c r="BT377">
        <v>0</v>
      </c>
      <c r="BU377">
        <v>0</v>
      </c>
      <c r="BV377">
        <v>0</v>
      </c>
      <c r="BW377">
        <v>0</v>
      </c>
      <c r="BX377">
        <v>0</v>
      </c>
      <c r="BY377">
        <v>5</v>
      </c>
      <c r="BZ377">
        <v>0</v>
      </c>
      <c r="CA377">
        <v>0</v>
      </c>
      <c r="CB377">
        <v>0</v>
      </c>
      <c r="CC377">
        <v>0</v>
      </c>
      <c r="CD377">
        <v>0</v>
      </c>
      <c r="CE377">
        <v>0</v>
      </c>
      <c r="CF377">
        <v>0</v>
      </c>
      <c r="CG377">
        <v>0</v>
      </c>
      <c r="CH377">
        <v>0</v>
      </c>
      <c r="CI377">
        <v>0</v>
      </c>
      <c r="CJ377">
        <v>0</v>
      </c>
      <c r="CK377">
        <v>0</v>
      </c>
      <c r="CL377">
        <v>0</v>
      </c>
      <c r="CM377">
        <v>0</v>
      </c>
    </row>
    <row r="378" spans="1:91" x14ac:dyDescent="0.15">
      <c r="A378" t="s">
        <v>2218</v>
      </c>
      <c r="B378">
        <v>9.4</v>
      </c>
      <c r="D378">
        <v>183</v>
      </c>
      <c r="E378" s="409">
        <v>0.5</v>
      </c>
      <c r="F378" s="409">
        <v>0</v>
      </c>
      <c r="G378" s="409">
        <v>8.9</v>
      </c>
      <c r="H378" s="409">
        <v>1.2758183410575486E-2</v>
      </c>
      <c r="I378" s="409">
        <v>0</v>
      </c>
      <c r="J378" s="409">
        <v>0.2</v>
      </c>
      <c r="K378">
        <v>0</v>
      </c>
      <c r="L378">
        <v>3</v>
      </c>
      <c r="M378">
        <v>1</v>
      </c>
      <c r="N378">
        <v>0</v>
      </c>
      <c r="O378">
        <v>58</v>
      </c>
      <c r="P378">
        <v>0</v>
      </c>
      <c r="Q378">
        <v>0</v>
      </c>
      <c r="R378">
        <v>0</v>
      </c>
      <c r="S378">
        <v>0</v>
      </c>
      <c r="T378">
        <v>0</v>
      </c>
      <c r="U378">
        <v>0</v>
      </c>
      <c r="V378">
        <v>0</v>
      </c>
      <c r="W378">
        <v>0</v>
      </c>
      <c r="X378">
        <v>0</v>
      </c>
      <c r="Y378">
        <v>0</v>
      </c>
      <c r="Z378">
        <v>0</v>
      </c>
      <c r="AA378" t="s">
        <v>2333</v>
      </c>
      <c r="AB378">
        <v>0</v>
      </c>
      <c r="AC378">
        <v>0</v>
      </c>
      <c r="AD378">
        <v>0</v>
      </c>
      <c r="AE378">
        <v>0</v>
      </c>
      <c r="AF378">
        <v>22</v>
      </c>
      <c r="AG378">
        <v>0</v>
      </c>
      <c r="AH378">
        <v>0</v>
      </c>
      <c r="AI378">
        <v>0</v>
      </c>
      <c r="AJ378">
        <v>0</v>
      </c>
      <c r="AK378">
        <v>0</v>
      </c>
      <c r="AL378">
        <v>0</v>
      </c>
      <c r="AM378">
        <v>0</v>
      </c>
      <c r="AN378">
        <v>0</v>
      </c>
      <c r="AO378">
        <v>0</v>
      </c>
      <c r="AP378">
        <v>0</v>
      </c>
      <c r="AQ378">
        <v>0</v>
      </c>
      <c r="AR378">
        <v>0</v>
      </c>
      <c r="AS378">
        <v>5</v>
      </c>
      <c r="AT378">
        <v>0</v>
      </c>
      <c r="AU378">
        <v>0</v>
      </c>
      <c r="AV378">
        <v>4</v>
      </c>
      <c r="AW378">
        <v>0</v>
      </c>
      <c r="AX378">
        <v>0</v>
      </c>
      <c r="AY378">
        <v>0</v>
      </c>
      <c r="AZ378">
        <v>0</v>
      </c>
      <c r="BA378">
        <v>0</v>
      </c>
      <c r="BB378">
        <v>0</v>
      </c>
      <c r="BC378">
        <v>0</v>
      </c>
      <c r="BD378">
        <v>0</v>
      </c>
      <c r="BE378">
        <v>0</v>
      </c>
      <c r="BF378">
        <v>0</v>
      </c>
      <c r="BG378">
        <v>0</v>
      </c>
      <c r="BH378">
        <v>0</v>
      </c>
      <c r="BI378">
        <v>0</v>
      </c>
      <c r="BJ378">
        <v>0</v>
      </c>
      <c r="BK378">
        <v>0</v>
      </c>
      <c r="BL378">
        <v>10</v>
      </c>
      <c r="BM378">
        <v>0</v>
      </c>
      <c r="BN378">
        <v>0</v>
      </c>
      <c r="BO378">
        <v>0</v>
      </c>
      <c r="BP378">
        <v>0</v>
      </c>
      <c r="BQ378">
        <v>0</v>
      </c>
      <c r="BR378">
        <v>0</v>
      </c>
      <c r="BS378">
        <v>0</v>
      </c>
      <c r="BT378">
        <v>0</v>
      </c>
      <c r="BU378">
        <v>0</v>
      </c>
      <c r="BV378">
        <v>0</v>
      </c>
      <c r="BW378">
        <v>0</v>
      </c>
      <c r="BX378">
        <v>0</v>
      </c>
      <c r="BY378">
        <v>6</v>
      </c>
      <c r="BZ378">
        <v>0</v>
      </c>
      <c r="CA378">
        <v>0</v>
      </c>
      <c r="CB378">
        <v>1</v>
      </c>
      <c r="CC378">
        <v>0</v>
      </c>
      <c r="CD378">
        <v>0</v>
      </c>
      <c r="CE378">
        <v>0</v>
      </c>
      <c r="CF378">
        <v>0</v>
      </c>
      <c r="CG378">
        <v>0</v>
      </c>
      <c r="CH378">
        <v>0</v>
      </c>
      <c r="CI378">
        <v>0</v>
      </c>
      <c r="CJ378">
        <v>0</v>
      </c>
      <c r="CK378">
        <v>0</v>
      </c>
      <c r="CL378">
        <v>0</v>
      </c>
      <c r="CM378">
        <v>0</v>
      </c>
    </row>
    <row r="379" spans="1:91" x14ac:dyDescent="0.15">
      <c r="A379" t="s">
        <v>2049</v>
      </c>
      <c r="B379">
        <v>500</v>
      </c>
      <c r="C379">
        <v>18</v>
      </c>
      <c r="D379">
        <v>280</v>
      </c>
      <c r="E379" s="409">
        <v>4.0999999999999996</v>
      </c>
      <c r="F379" s="409">
        <v>0.2</v>
      </c>
      <c r="G379" s="409">
        <v>2.4</v>
      </c>
      <c r="H379" s="409">
        <v>0.7</v>
      </c>
      <c r="I379" s="409">
        <v>2.4224792877131071E-2</v>
      </c>
      <c r="J379" s="409">
        <v>0.4</v>
      </c>
      <c r="K379">
        <v>0</v>
      </c>
      <c r="L379">
        <v>0</v>
      </c>
      <c r="M379">
        <v>0</v>
      </c>
      <c r="N379">
        <v>10</v>
      </c>
      <c r="O379">
        <v>97</v>
      </c>
      <c r="P379">
        <v>0</v>
      </c>
      <c r="Q379">
        <v>3</v>
      </c>
      <c r="R379">
        <v>0</v>
      </c>
      <c r="S379">
        <v>18</v>
      </c>
      <c r="T379">
        <v>12</v>
      </c>
      <c r="U379">
        <v>4</v>
      </c>
      <c r="V379">
        <v>7</v>
      </c>
      <c r="W379">
        <v>0</v>
      </c>
      <c r="X379">
        <v>0</v>
      </c>
      <c r="Y379">
        <v>0</v>
      </c>
      <c r="Z379">
        <v>0</v>
      </c>
      <c r="AA379" t="s">
        <v>2333</v>
      </c>
      <c r="AB379">
        <v>0</v>
      </c>
      <c r="AC379">
        <v>0</v>
      </c>
      <c r="AD379">
        <v>0</v>
      </c>
      <c r="AE379">
        <v>1</v>
      </c>
      <c r="AF379">
        <v>73</v>
      </c>
      <c r="AG379">
        <v>0</v>
      </c>
      <c r="AH379">
        <v>0</v>
      </c>
      <c r="AI379">
        <v>0</v>
      </c>
      <c r="AJ379">
        <v>2</v>
      </c>
      <c r="AK379">
        <v>0</v>
      </c>
      <c r="AL379">
        <v>0</v>
      </c>
      <c r="AM379">
        <v>2</v>
      </c>
      <c r="AN379">
        <v>0</v>
      </c>
      <c r="AO379">
        <v>0</v>
      </c>
      <c r="AP379">
        <v>0</v>
      </c>
      <c r="AQ379">
        <v>0</v>
      </c>
      <c r="AR379">
        <v>0</v>
      </c>
      <c r="AS379">
        <v>41</v>
      </c>
      <c r="AT379">
        <v>0</v>
      </c>
      <c r="AU379">
        <v>2</v>
      </c>
      <c r="AV379">
        <v>61</v>
      </c>
      <c r="AW379">
        <v>0</v>
      </c>
      <c r="AX379">
        <v>0</v>
      </c>
      <c r="AY379">
        <v>0</v>
      </c>
      <c r="AZ379">
        <v>2</v>
      </c>
      <c r="BA379">
        <v>1</v>
      </c>
      <c r="BB379">
        <v>1</v>
      </c>
      <c r="BC379">
        <v>2</v>
      </c>
      <c r="BD379">
        <v>0</v>
      </c>
      <c r="BE379">
        <v>0</v>
      </c>
      <c r="BF379">
        <v>0</v>
      </c>
      <c r="BG379">
        <v>0</v>
      </c>
      <c r="BH379">
        <v>0</v>
      </c>
      <c r="BI379">
        <v>16</v>
      </c>
      <c r="BJ379">
        <v>0</v>
      </c>
      <c r="BK379">
        <v>4</v>
      </c>
      <c r="BL379">
        <v>53</v>
      </c>
      <c r="BM379">
        <v>0</v>
      </c>
      <c r="BN379">
        <v>0</v>
      </c>
      <c r="BO379">
        <v>0</v>
      </c>
      <c r="BP379">
        <v>1</v>
      </c>
      <c r="BQ379">
        <v>1</v>
      </c>
      <c r="BR379">
        <v>1</v>
      </c>
      <c r="BS379">
        <v>0</v>
      </c>
      <c r="BT379">
        <v>0</v>
      </c>
      <c r="BU379">
        <v>0</v>
      </c>
      <c r="BV379">
        <v>0</v>
      </c>
      <c r="BW379">
        <v>0</v>
      </c>
      <c r="BX379">
        <v>0</v>
      </c>
      <c r="BY379">
        <v>3</v>
      </c>
      <c r="BZ379">
        <v>0</v>
      </c>
      <c r="CA379">
        <v>3</v>
      </c>
      <c r="CB379">
        <v>28</v>
      </c>
      <c r="CC379">
        <v>0</v>
      </c>
      <c r="CD379">
        <v>0</v>
      </c>
      <c r="CE379">
        <v>0</v>
      </c>
      <c r="CF379">
        <v>0</v>
      </c>
      <c r="CG379">
        <v>0</v>
      </c>
      <c r="CH379">
        <v>0</v>
      </c>
      <c r="CI379">
        <v>0</v>
      </c>
      <c r="CJ379">
        <v>0</v>
      </c>
      <c r="CK379">
        <v>0</v>
      </c>
      <c r="CL379">
        <v>0</v>
      </c>
      <c r="CM379">
        <v>0</v>
      </c>
    </row>
    <row r="380" spans="1:91" x14ac:dyDescent="0.15">
      <c r="A380" t="s">
        <v>1796</v>
      </c>
      <c r="B380">
        <v>2100</v>
      </c>
      <c r="C380">
        <v>40</v>
      </c>
      <c r="D380">
        <v>1400</v>
      </c>
      <c r="E380" s="409">
        <v>2</v>
      </c>
      <c r="F380" s="409">
        <v>4.1748663046553815E-2</v>
      </c>
      <c r="G380" s="409">
        <v>2</v>
      </c>
      <c r="H380" s="409">
        <v>0.3</v>
      </c>
      <c r="I380" s="409">
        <v>5.845350994624827E-3</v>
      </c>
      <c r="J380" s="409">
        <v>0.3</v>
      </c>
      <c r="K380">
        <v>0</v>
      </c>
      <c r="L380">
        <v>3</v>
      </c>
      <c r="M380">
        <v>0</v>
      </c>
      <c r="N380">
        <v>32</v>
      </c>
      <c r="O380">
        <v>59</v>
      </c>
      <c r="P380">
        <v>0</v>
      </c>
      <c r="Q380">
        <v>9</v>
      </c>
      <c r="R380">
        <v>16</v>
      </c>
      <c r="S380">
        <v>128</v>
      </c>
      <c r="T380">
        <v>343</v>
      </c>
      <c r="U380">
        <v>84</v>
      </c>
      <c r="V380">
        <v>62</v>
      </c>
      <c r="W380">
        <v>0</v>
      </c>
      <c r="X380">
        <v>0</v>
      </c>
      <c r="Y380">
        <v>0</v>
      </c>
      <c r="Z380">
        <v>1</v>
      </c>
      <c r="AA380" t="s">
        <v>2333</v>
      </c>
      <c r="AB380">
        <v>0</v>
      </c>
      <c r="AC380">
        <v>0</v>
      </c>
      <c r="AD380">
        <v>0</v>
      </c>
      <c r="AE380">
        <v>4</v>
      </c>
      <c r="AF380">
        <v>0</v>
      </c>
      <c r="AG380">
        <v>0</v>
      </c>
      <c r="AH380">
        <v>3</v>
      </c>
      <c r="AI380">
        <v>13</v>
      </c>
      <c r="AJ380">
        <v>32</v>
      </c>
      <c r="AK380">
        <v>2</v>
      </c>
      <c r="AL380">
        <v>0</v>
      </c>
      <c r="AM380">
        <v>30</v>
      </c>
      <c r="AN380">
        <v>0</v>
      </c>
      <c r="AO380">
        <v>0</v>
      </c>
      <c r="AP380">
        <v>0</v>
      </c>
      <c r="AQ380">
        <v>1</v>
      </c>
      <c r="AR380">
        <v>0</v>
      </c>
      <c r="AS380">
        <v>0</v>
      </c>
      <c r="AT380">
        <v>0</v>
      </c>
      <c r="AU380">
        <v>1</v>
      </c>
      <c r="AV380">
        <v>14</v>
      </c>
      <c r="AW380">
        <v>0</v>
      </c>
      <c r="AX380">
        <v>1</v>
      </c>
      <c r="AY380">
        <v>0</v>
      </c>
      <c r="AZ380">
        <v>0</v>
      </c>
      <c r="BA380">
        <v>0</v>
      </c>
      <c r="BB380">
        <v>110</v>
      </c>
      <c r="BC380">
        <v>0</v>
      </c>
      <c r="BD380">
        <v>0</v>
      </c>
      <c r="BE380">
        <v>0</v>
      </c>
      <c r="BF380">
        <v>0</v>
      </c>
      <c r="BG380">
        <v>0</v>
      </c>
      <c r="BH380">
        <v>0</v>
      </c>
      <c r="BI380">
        <v>0</v>
      </c>
      <c r="BJ380">
        <v>0</v>
      </c>
      <c r="BK380">
        <v>1</v>
      </c>
      <c r="BL380">
        <v>3</v>
      </c>
      <c r="BM380">
        <v>0</v>
      </c>
      <c r="BN380">
        <v>1</v>
      </c>
      <c r="BO380">
        <v>1</v>
      </c>
      <c r="BP380">
        <v>19</v>
      </c>
      <c r="BQ380">
        <v>2</v>
      </c>
      <c r="BR380">
        <v>0</v>
      </c>
      <c r="BS380">
        <v>11</v>
      </c>
      <c r="BT380">
        <v>0</v>
      </c>
      <c r="BU380">
        <v>0</v>
      </c>
      <c r="BV380">
        <v>0</v>
      </c>
      <c r="BW380">
        <v>0</v>
      </c>
      <c r="BX380">
        <v>0</v>
      </c>
      <c r="BY380">
        <v>2</v>
      </c>
      <c r="BZ380">
        <v>0</v>
      </c>
      <c r="CA380">
        <v>0</v>
      </c>
      <c r="CB380">
        <v>6</v>
      </c>
      <c r="CC380">
        <v>0</v>
      </c>
      <c r="CD380">
        <v>0</v>
      </c>
      <c r="CE380">
        <v>0</v>
      </c>
      <c r="CF380">
        <v>0</v>
      </c>
      <c r="CG380">
        <v>2</v>
      </c>
      <c r="CH380">
        <v>77</v>
      </c>
      <c r="CI380">
        <v>0</v>
      </c>
      <c r="CJ380">
        <v>0</v>
      </c>
      <c r="CK380">
        <v>0</v>
      </c>
      <c r="CL380">
        <v>0</v>
      </c>
      <c r="CM380">
        <v>0</v>
      </c>
    </row>
    <row r="381" spans="1:91" x14ac:dyDescent="0.15">
      <c r="A381" t="s">
        <v>1987</v>
      </c>
      <c r="B381">
        <v>1620</v>
      </c>
      <c r="C381">
        <v>44.5</v>
      </c>
      <c r="D381">
        <v>755</v>
      </c>
      <c r="E381" s="409">
        <v>11.5</v>
      </c>
      <c r="F381" s="409">
        <v>0.2</v>
      </c>
      <c r="G381" s="409">
        <v>9</v>
      </c>
      <c r="H381" s="409">
        <v>0.5</v>
      </c>
      <c r="I381" s="409">
        <v>9.6348955858886337E-3</v>
      </c>
      <c r="J381" s="409">
        <v>0.4</v>
      </c>
      <c r="K381">
        <v>0</v>
      </c>
      <c r="L381">
        <v>6</v>
      </c>
      <c r="M381">
        <v>0</v>
      </c>
      <c r="N381">
        <v>4</v>
      </c>
      <c r="O381">
        <v>18</v>
      </c>
      <c r="P381">
        <v>0</v>
      </c>
      <c r="Q381">
        <v>0</v>
      </c>
      <c r="R381">
        <v>0</v>
      </c>
      <c r="S381">
        <v>3</v>
      </c>
      <c r="T381">
        <v>16</v>
      </c>
      <c r="U381">
        <v>4</v>
      </c>
      <c r="V381">
        <v>10</v>
      </c>
      <c r="W381">
        <v>0</v>
      </c>
      <c r="X381">
        <v>0</v>
      </c>
      <c r="Y381">
        <v>0</v>
      </c>
      <c r="Z381">
        <v>0</v>
      </c>
      <c r="AA381" t="s">
        <v>2333</v>
      </c>
      <c r="AB381">
        <v>0</v>
      </c>
      <c r="AC381">
        <v>0</v>
      </c>
      <c r="AD381">
        <v>0</v>
      </c>
      <c r="AE381">
        <v>0</v>
      </c>
      <c r="AF381">
        <v>1</v>
      </c>
      <c r="AG381">
        <v>0</v>
      </c>
      <c r="AH381">
        <v>0</v>
      </c>
      <c r="AI381">
        <v>0</v>
      </c>
      <c r="AJ381">
        <v>1</v>
      </c>
      <c r="AK381">
        <v>0</v>
      </c>
      <c r="AL381">
        <v>0</v>
      </c>
      <c r="AM381">
        <v>3</v>
      </c>
      <c r="AN381">
        <v>0</v>
      </c>
      <c r="AO381">
        <v>0</v>
      </c>
      <c r="AP381">
        <v>0</v>
      </c>
      <c r="AQ381">
        <v>0</v>
      </c>
      <c r="AR381">
        <v>0</v>
      </c>
      <c r="AS381">
        <v>1</v>
      </c>
      <c r="AT381">
        <v>0</v>
      </c>
      <c r="AU381">
        <v>0</v>
      </c>
      <c r="AV381">
        <v>1</v>
      </c>
      <c r="AW381">
        <v>0</v>
      </c>
      <c r="AX381">
        <v>1</v>
      </c>
      <c r="AY381">
        <v>0</v>
      </c>
      <c r="AZ381">
        <v>0</v>
      </c>
      <c r="BA381">
        <v>0</v>
      </c>
      <c r="BB381">
        <v>2</v>
      </c>
      <c r="BC381">
        <v>0</v>
      </c>
      <c r="BD381">
        <v>0</v>
      </c>
      <c r="BE381">
        <v>0</v>
      </c>
      <c r="BF381">
        <v>0</v>
      </c>
      <c r="BG381">
        <v>0</v>
      </c>
      <c r="BH381">
        <v>0</v>
      </c>
      <c r="BI381">
        <v>0</v>
      </c>
      <c r="BJ381">
        <v>0</v>
      </c>
      <c r="BK381">
        <v>2</v>
      </c>
      <c r="BL381">
        <v>1</v>
      </c>
      <c r="BM381">
        <v>0</v>
      </c>
      <c r="BN381">
        <v>0</v>
      </c>
      <c r="BO381">
        <v>0</v>
      </c>
      <c r="BP381">
        <v>0</v>
      </c>
      <c r="BQ381">
        <v>2</v>
      </c>
      <c r="BR381">
        <v>0</v>
      </c>
      <c r="BS381">
        <v>3</v>
      </c>
      <c r="BT381">
        <v>0</v>
      </c>
      <c r="BU381">
        <v>0</v>
      </c>
      <c r="BV381">
        <v>0</v>
      </c>
      <c r="BW381">
        <v>0</v>
      </c>
      <c r="BX381">
        <v>0</v>
      </c>
      <c r="BY381">
        <v>0</v>
      </c>
      <c r="BZ381">
        <v>0</v>
      </c>
      <c r="CA381">
        <v>0</v>
      </c>
      <c r="CB381">
        <v>2</v>
      </c>
      <c r="CC381">
        <v>0</v>
      </c>
      <c r="CD381">
        <v>3</v>
      </c>
      <c r="CE381">
        <v>0</v>
      </c>
      <c r="CF381">
        <v>0</v>
      </c>
      <c r="CG381">
        <v>1</v>
      </c>
      <c r="CH381">
        <v>0</v>
      </c>
      <c r="CI381">
        <v>0</v>
      </c>
      <c r="CJ381">
        <v>0</v>
      </c>
      <c r="CK381">
        <v>0</v>
      </c>
      <c r="CL381">
        <v>0</v>
      </c>
      <c r="CM381">
        <v>0</v>
      </c>
    </row>
    <row r="382" spans="1:91" x14ac:dyDescent="0.15">
      <c r="A382" t="s">
        <v>1912</v>
      </c>
      <c r="B382">
        <v>4000</v>
      </c>
      <c r="C382">
        <v>85</v>
      </c>
      <c r="D382">
        <v>4163.9399999999996</v>
      </c>
      <c r="E382" s="409">
        <v>19.100000000000001</v>
      </c>
      <c r="F382" s="409">
        <v>0.5</v>
      </c>
      <c r="G382" s="409">
        <v>21.4</v>
      </c>
      <c r="H382" s="409">
        <v>0.4</v>
      </c>
      <c r="I382" s="409">
        <v>9.0124732244855829E-3</v>
      </c>
      <c r="J382" s="409">
        <v>0.4</v>
      </c>
      <c r="K382">
        <v>0</v>
      </c>
      <c r="L382">
        <v>0</v>
      </c>
      <c r="M382">
        <v>0</v>
      </c>
      <c r="N382">
        <v>0</v>
      </c>
      <c r="O382">
        <v>0</v>
      </c>
      <c r="P382">
        <v>0</v>
      </c>
      <c r="Q382">
        <v>0</v>
      </c>
      <c r="R382">
        <v>0</v>
      </c>
      <c r="S382">
        <v>15</v>
      </c>
      <c r="T382">
        <v>136</v>
      </c>
      <c r="U382">
        <v>46</v>
      </c>
      <c r="V382">
        <v>1</v>
      </c>
      <c r="W382">
        <v>0</v>
      </c>
      <c r="X382">
        <v>0</v>
      </c>
      <c r="Y382">
        <v>0</v>
      </c>
      <c r="Z382">
        <v>0</v>
      </c>
      <c r="AA382" t="s">
        <v>2333</v>
      </c>
      <c r="AB382">
        <v>0</v>
      </c>
      <c r="AC382">
        <v>0</v>
      </c>
      <c r="AD382">
        <v>0</v>
      </c>
      <c r="AE382">
        <v>0</v>
      </c>
      <c r="AF382">
        <v>0</v>
      </c>
      <c r="AG382">
        <v>0</v>
      </c>
      <c r="AH382">
        <v>0</v>
      </c>
      <c r="AI382">
        <v>0</v>
      </c>
      <c r="AJ382">
        <v>9</v>
      </c>
      <c r="AK382">
        <v>3</v>
      </c>
      <c r="AL382">
        <v>0</v>
      </c>
      <c r="AM382">
        <v>1</v>
      </c>
      <c r="AN382">
        <v>0</v>
      </c>
      <c r="AO382">
        <v>0</v>
      </c>
      <c r="AP382">
        <v>0</v>
      </c>
      <c r="AQ382">
        <v>0</v>
      </c>
      <c r="AR382">
        <v>0</v>
      </c>
      <c r="AS382">
        <v>0</v>
      </c>
      <c r="AT382">
        <v>0</v>
      </c>
      <c r="AU382">
        <v>0</v>
      </c>
      <c r="AV382">
        <v>0</v>
      </c>
      <c r="AW382">
        <v>0</v>
      </c>
      <c r="AX382">
        <v>0</v>
      </c>
      <c r="AY382">
        <v>0</v>
      </c>
      <c r="AZ382">
        <v>0</v>
      </c>
      <c r="BA382">
        <v>0</v>
      </c>
      <c r="BB382">
        <v>17</v>
      </c>
      <c r="BC382">
        <v>0</v>
      </c>
      <c r="BD382">
        <v>0</v>
      </c>
      <c r="BE382">
        <v>0</v>
      </c>
      <c r="BF382">
        <v>0</v>
      </c>
      <c r="BG382">
        <v>0</v>
      </c>
      <c r="BH382">
        <v>0</v>
      </c>
      <c r="BI382">
        <v>0</v>
      </c>
      <c r="BJ382">
        <v>0</v>
      </c>
      <c r="BK382">
        <v>0</v>
      </c>
      <c r="BL382">
        <v>0</v>
      </c>
      <c r="BM382">
        <v>0</v>
      </c>
      <c r="BN382">
        <v>0</v>
      </c>
      <c r="BO382">
        <v>0</v>
      </c>
      <c r="BP382">
        <v>3</v>
      </c>
      <c r="BQ382">
        <v>9</v>
      </c>
      <c r="BR382">
        <v>0</v>
      </c>
      <c r="BS382">
        <v>0</v>
      </c>
      <c r="BT382">
        <v>0</v>
      </c>
      <c r="BU382">
        <v>0</v>
      </c>
      <c r="BV382">
        <v>0</v>
      </c>
      <c r="BW382">
        <v>0</v>
      </c>
      <c r="BX382">
        <v>0</v>
      </c>
      <c r="BY382">
        <v>0</v>
      </c>
      <c r="BZ382">
        <v>0</v>
      </c>
      <c r="CA382">
        <v>0</v>
      </c>
      <c r="CB382">
        <v>0</v>
      </c>
      <c r="CC382">
        <v>0</v>
      </c>
      <c r="CD382">
        <v>0</v>
      </c>
      <c r="CE382">
        <v>0</v>
      </c>
      <c r="CF382">
        <v>0</v>
      </c>
      <c r="CG382">
        <v>0</v>
      </c>
      <c r="CH382">
        <v>14</v>
      </c>
      <c r="CI382">
        <v>0</v>
      </c>
      <c r="CJ382">
        <v>0</v>
      </c>
      <c r="CK382">
        <v>0</v>
      </c>
      <c r="CL382">
        <v>0</v>
      </c>
      <c r="CM382">
        <v>0</v>
      </c>
    </row>
    <row r="383" spans="1:91" x14ac:dyDescent="0.15">
      <c r="A383" t="s">
        <v>2374</v>
      </c>
      <c r="B383">
        <v>244.7</v>
      </c>
      <c r="C383">
        <v>7.1</v>
      </c>
      <c r="D383">
        <v>597.9</v>
      </c>
      <c r="E383" s="409">
        <v>11.9</v>
      </c>
      <c r="F383" s="409">
        <v>0.3</v>
      </c>
      <c r="G383" s="409">
        <v>13.5</v>
      </c>
      <c r="H383" s="409">
        <v>0.4</v>
      </c>
      <c r="I383" s="409">
        <v>9.4068912996179473E-3</v>
      </c>
      <c r="J383" s="409">
        <v>0.4</v>
      </c>
      <c r="K383">
        <v>0</v>
      </c>
      <c r="L383">
        <v>7</v>
      </c>
      <c r="M383">
        <v>0</v>
      </c>
      <c r="N383">
        <v>0</v>
      </c>
      <c r="O383">
        <v>2</v>
      </c>
      <c r="P383">
        <v>0</v>
      </c>
      <c r="Q383">
        <v>0</v>
      </c>
      <c r="R383">
        <v>0</v>
      </c>
      <c r="S383">
        <v>7</v>
      </c>
      <c r="T383">
        <v>12</v>
      </c>
      <c r="U383">
        <v>9</v>
      </c>
      <c r="V383">
        <v>5</v>
      </c>
      <c r="W383">
        <v>0</v>
      </c>
      <c r="X383">
        <v>0</v>
      </c>
      <c r="Y383">
        <v>0</v>
      </c>
      <c r="Z383">
        <v>2</v>
      </c>
      <c r="AA383" t="s">
        <v>2333</v>
      </c>
      <c r="AB383">
        <v>0</v>
      </c>
      <c r="AC383">
        <v>0</v>
      </c>
      <c r="AD383">
        <v>0</v>
      </c>
      <c r="AE383">
        <v>0</v>
      </c>
      <c r="AF383">
        <v>0</v>
      </c>
      <c r="AG383">
        <v>0</v>
      </c>
      <c r="AH383">
        <v>0</v>
      </c>
      <c r="AI383">
        <v>0</v>
      </c>
      <c r="AJ383">
        <v>2</v>
      </c>
      <c r="AK383">
        <v>0</v>
      </c>
      <c r="AL383">
        <v>0</v>
      </c>
      <c r="AM383">
        <v>1</v>
      </c>
      <c r="AN383">
        <v>0</v>
      </c>
      <c r="AO383">
        <v>0</v>
      </c>
      <c r="AP383">
        <v>0</v>
      </c>
      <c r="AQ383">
        <v>0</v>
      </c>
      <c r="AR383">
        <v>0</v>
      </c>
      <c r="AS383">
        <v>1</v>
      </c>
      <c r="AT383">
        <v>0</v>
      </c>
      <c r="AU383">
        <v>0</v>
      </c>
      <c r="AV383">
        <v>0</v>
      </c>
      <c r="AW383">
        <v>0</v>
      </c>
      <c r="AX383">
        <v>0</v>
      </c>
      <c r="AY383">
        <v>0</v>
      </c>
      <c r="AZ383">
        <v>0</v>
      </c>
      <c r="BA383">
        <v>0</v>
      </c>
      <c r="BB383">
        <v>1</v>
      </c>
      <c r="BC383">
        <v>0</v>
      </c>
      <c r="BD383">
        <v>0</v>
      </c>
      <c r="BE383">
        <v>0</v>
      </c>
      <c r="BF383">
        <v>0</v>
      </c>
      <c r="BG383">
        <v>0</v>
      </c>
      <c r="BH383">
        <v>0</v>
      </c>
      <c r="BI383">
        <v>0</v>
      </c>
      <c r="BJ383">
        <v>0</v>
      </c>
      <c r="BK383">
        <v>0</v>
      </c>
      <c r="BL383">
        <v>0</v>
      </c>
      <c r="BM383">
        <v>0</v>
      </c>
      <c r="BN383">
        <v>0</v>
      </c>
      <c r="BO383">
        <v>0</v>
      </c>
      <c r="BP383">
        <v>1</v>
      </c>
      <c r="BQ383">
        <v>1</v>
      </c>
      <c r="BR383">
        <v>0</v>
      </c>
      <c r="BS383">
        <v>0</v>
      </c>
      <c r="BT383">
        <v>0</v>
      </c>
      <c r="BU383">
        <v>0</v>
      </c>
      <c r="BV383">
        <v>0</v>
      </c>
      <c r="BW383">
        <v>0</v>
      </c>
      <c r="BX383">
        <v>0</v>
      </c>
      <c r="BY383">
        <v>2</v>
      </c>
      <c r="BZ383">
        <v>0</v>
      </c>
      <c r="CA383">
        <v>0</v>
      </c>
      <c r="CB383">
        <v>0</v>
      </c>
      <c r="CC383">
        <v>0</v>
      </c>
      <c r="CD383">
        <v>0</v>
      </c>
      <c r="CE383">
        <v>0</v>
      </c>
      <c r="CF383">
        <v>0</v>
      </c>
      <c r="CG383">
        <v>0</v>
      </c>
      <c r="CH383">
        <v>2</v>
      </c>
      <c r="CI383">
        <v>0</v>
      </c>
      <c r="CJ383">
        <v>0</v>
      </c>
      <c r="CK383">
        <v>0</v>
      </c>
      <c r="CL383">
        <v>0</v>
      </c>
      <c r="CM383">
        <v>0</v>
      </c>
    </row>
    <row r="384" spans="1:91" x14ac:dyDescent="0.15">
      <c r="A384" t="s">
        <v>1867</v>
      </c>
      <c r="B384">
        <v>150</v>
      </c>
      <c r="C384">
        <v>5</v>
      </c>
      <c r="D384">
        <v>100</v>
      </c>
      <c r="E384" s="409">
        <v>4.8</v>
      </c>
      <c r="F384" s="409">
        <v>0.1</v>
      </c>
      <c r="G384" s="409">
        <v>3.5</v>
      </c>
      <c r="H384" s="409">
        <v>0.8</v>
      </c>
      <c r="I384" s="409">
        <v>2.0794056878949925E-2</v>
      </c>
      <c r="J384" s="409">
        <v>0.6</v>
      </c>
      <c r="K384">
        <v>0</v>
      </c>
      <c r="L384">
        <v>0</v>
      </c>
      <c r="M384">
        <v>0</v>
      </c>
      <c r="N384">
        <v>0</v>
      </c>
      <c r="O384">
        <v>4</v>
      </c>
      <c r="P384">
        <v>0</v>
      </c>
      <c r="Q384">
        <v>8</v>
      </c>
      <c r="R384">
        <v>0</v>
      </c>
      <c r="S384">
        <v>4</v>
      </c>
      <c r="T384">
        <v>5</v>
      </c>
      <c r="U384">
        <v>1</v>
      </c>
      <c r="V384">
        <v>13</v>
      </c>
      <c r="W384">
        <v>0</v>
      </c>
      <c r="X384">
        <v>0</v>
      </c>
      <c r="Y384">
        <v>0</v>
      </c>
      <c r="Z384">
        <v>0</v>
      </c>
      <c r="AA384" t="s">
        <v>2333</v>
      </c>
      <c r="AB384">
        <v>0</v>
      </c>
      <c r="AC384">
        <v>0</v>
      </c>
      <c r="AD384">
        <v>0</v>
      </c>
      <c r="AE384">
        <v>0</v>
      </c>
      <c r="AF384">
        <v>1</v>
      </c>
      <c r="AG384">
        <v>0</v>
      </c>
      <c r="AH384">
        <v>1</v>
      </c>
      <c r="AI384">
        <v>0</v>
      </c>
      <c r="AJ384">
        <v>0</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c r="BU384">
        <v>0</v>
      </c>
      <c r="BV384">
        <v>0</v>
      </c>
      <c r="BW384">
        <v>0</v>
      </c>
      <c r="BX384">
        <v>0</v>
      </c>
      <c r="BY384">
        <v>0</v>
      </c>
      <c r="BZ384">
        <v>0</v>
      </c>
      <c r="CA384">
        <v>0</v>
      </c>
      <c r="CB384">
        <v>0</v>
      </c>
      <c r="CC384">
        <v>0</v>
      </c>
      <c r="CD384">
        <v>0</v>
      </c>
      <c r="CE384">
        <v>0</v>
      </c>
      <c r="CF384">
        <v>0</v>
      </c>
      <c r="CG384">
        <v>0</v>
      </c>
      <c r="CH384">
        <v>0</v>
      </c>
      <c r="CI384">
        <v>0</v>
      </c>
      <c r="CJ384">
        <v>0</v>
      </c>
      <c r="CK384">
        <v>0</v>
      </c>
      <c r="CL384">
        <v>0</v>
      </c>
      <c r="CM384">
        <v>0</v>
      </c>
    </row>
    <row r="385" spans="1:91" x14ac:dyDescent="0.15">
      <c r="A385" t="s">
        <v>2529</v>
      </c>
      <c r="B385">
        <v>3.5</v>
      </c>
      <c r="D385">
        <v>36</v>
      </c>
      <c r="K385">
        <v>0</v>
      </c>
      <c r="L385">
        <v>28</v>
      </c>
      <c r="M385">
        <v>0</v>
      </c>
      <c r="N385">
        <v>0</v>
      </c>
      <c r="O385">
        <v>5</v>
      </c>
      <c r="P385">
        <v>0</v>
      </c>
      <c r="Q385">
        <v>0</v>
      </c>
      <c r="R385">
        <v>0</v>
      </c>
      <c r="S385">
        <v>0</v>
      </c>
      <c r="T385">
        <v>0</v>
      </c>
      <c r="U385">
        <v>0</v>
      </c>
      <c r="V385">
        <v>0</v>
      </c>
      <c r="W385">
        <v>0</v>
      </c>
      <c r="X385">
        <v>0</v>
      </c>
      <c r="Y385">
        <v>0</v>
      </c>
      <c r="Z385">
        <v>0</v>
      </c>
      <c r="AA385" t="s">
        <v>2333</v>
      </c>
    </row>
    <row r="386" spans="1:91" x14ac:dyDescent="0.15">
      <c r="A386" t="s">
        <v>2204</v>
      </c>
      <c r="B386">
        <v>28</v>
      </c>
      <c r="D386">
        <v>237.6</v>
      </c>
      <c r="E386" s="409">
        <v>0.1</v>
      </c>
      <c r="F386" s="409">
        <v>1.6887371777343752E-4</v>
      </c>
      <c r="G386" s="409">
        <v>1.1000000000000001</v>
      </c>
      <c r="H386" s="409">
        <v>1.4098562729469804E-2</v>
      </c>
      <c r="I386" s="409">
        <v>2.2969121380869521E-5</v>
      </c>
      <c r="J386" s="409">
        <v>0.2</v>
      </c>
      <c r="K386">
        <v>0</v>
      </c>
      <c r="L386">
        <v>66</v>
      </c>
      <c r="M386">
        <v>0</v>
      </c>
      <c r="N386">
        <v>2</v>
      </c>
      <c r="O386">
        <v>178</v>
      </c>
      <c r="P386">
        <v>1</v>
      </c>
      <c r="Q386">
        <v>4</v>
      </c>
      <c r="R386">
        <v>0</v>
      </c>
      <c r="S386">
        <v>0</v>
      </c>
      <c r="T386">
        <v>3</v>
      </c>
      <c r="U386">
        <v>0</v>
      </c>
      <c r="V386">
        <v>1</v>
      </c>
      <c r="W386">
        <v>1</v>
      </c>
      <c r="X386">
        <v>0</v>
      </c>
      <c r="Y386">
        <v>1</v>
      </c>
      <c r="Z386">
        <v>0</v>
      </c>
      <c r="AA386" t="s">
        <v>2333</v>
      </c>
      <c r="AB386">
        <v>0</v>
      </c>
      <c r="AC386">
        <v>14</v>
      </c>
      <c r="AD386">
        <v>0</v>
      </c>
      <c r="AE386">
        <v>1</v>
      </c>
      <c r="AF386">
        <v>5</v>
      </c>
      <c r="AG386">
        <v>0</v>
      </c>
      <c r="AH386">
        <v>0</v>
      </c>
      <c r="AI386">
        <v>0</v>
      </c>
      <c r="AJ386">
        <v>0</v>
      </c>
      <c r="AK386">
        <v>0</v>
      </c>
      <c r="AL386">
        <v>0</v>
      </c>
      <c r="AM386">
        <v>0</v>
      </c>
      <c r="AN386">
        <v>0</v>
      </c>
      <c r="AO386">
        <v>0</v>
      </c>
      <c r="AP386">
        <v>1</v>
      </c>
      <c r="AQ386">
        <v>0</v>
      </c>
      <c r="AR386">
        <v>0</v>
      </c>
      <c r="AS386">
        <v>10</v>
      </c>
      <c r="AT386">
        <v>0</v>
      </c>
      <c r="AU386">
        <v>0</v>
      </c>
      <c r="AV386">
        <v>1</v>
      </c>
      <c r="AW386">
        <v>0</v>
      </c>
      <c r="AX386">
        <v>0</v>
      </c>
      <c r="AY386">
        <v>0</v>
      </c>
      <c r="AZ386">
        <v>0</v>
      </c>
      <c r="BA386">
        <v>0</v>
      </c>
      <c r="BB386">
        <v>1</v>
      </c>
      <c r="BC386">
        <v>0</v>
      </c>
      <c r="BD386">
        <v>0</v>
      </c>
      <c r="BE386">
        <v>0</v>
      </c>
      <c r="BF386">
        <v>1</v>
      </c>
      <c r="BG386">
        <v>0</v>
      </c>
      <c r="BH386">
        <v>0</v>
      </c>
      <c r="BI386">
        <v>8</v>
      </c>
      <c r="BJ386">
        <v>0</v>
      </c>
      <c r="BK386">
        <v>0</v>
      </c>
      <c r="BL386">
        <v>7</v>
      </c>
      <c r="BM386">
        <v>0</v>
      </c>
      <c r="BN386">
        <v>0</v>
      </c>
      <c r="BO386">
        <v>0</v>
      </c>
      <c r="BP386">
        <v>0</v>
      </c>
      <c r="BQ386">
        <v>0</v>
      </c>
      <c r="BR386">
        <v>0</v>
      </c>
      <c r="BS386">
        <v>0</v>
      </c>
      <c r="BT386">
        <v>0</v>
      </c>
      <c r="BU386">
        <v>0</v>
      </c>
      <c r="BV386">
        <v>0</v>
      </c>
      <c r="BW386">
        <v>0</v>
      </c>
      <c r="BX386">
        <v>0</v>
      </c>
      <c r="BY386">
        <v>21</v>
      </c>
      <c r="BZ386">
        <v>0</v>
      </c>
      <c r="CA386">
        <v>0</v>
      </c>
      <c r="CB386">
        <v>1</v>
      </c>
      <c r="CC386">
        <v>0</v>
      </c>
      <c r="CD386">
        <v>0</v>
      </c>
      <c r="CE386">
        <v>0</v>
      </c>
      <c r="CF386">
        <v>0</v>
      </c>
      <c r="CG386">
        <v>0</v>
      </c>
      <c r="CH386">
        <v>0</v>
      </c>
      <c r="CI386">
        <v>0</v>
      </c>
      <c r="CJ386">
        <v>0</v>
      </c>
      <c r="CK386">
        <v>0</v>
      </c>
      <c r="CL386">
        <v>0</v>
      </c>
      <c r="CM386">
        <v>0</v>
      </c>
    </row>
    <row r="387" spans="1:91" x14ac:dyDescent="0.15">
      <c r="A387" t="s">
        <v>2343</v>
      </c>
      <c r="B387">
        <v>210</v>
      </c>
      <c r="C387">
        <v>5</v>
      </c>
      <c r="D387">
        <v>115</v>
      </c>
      <c r="E387" s="409">
        <v>8</v>
      </c>
      <c r="F387" s="409">
        <v>0.2</v>
      </c>
      <c r="G387" s="409">
        <v>4.0999999999999996</v>
      </c>
      <c r="H387" s="409">
        <v>0.7</v>
      </c>
      <c r="I387" s="409">
        <v>1.7838425802643946E-2</v>
      </c>
      <c r="J387" s="409">
        <v>0.4</v>
      </c>
      <c r="K387">
        <v>0</v>
      </c>
      <c r="L387">
        <v>1</v>
      </c>
      <c r="M387">
        <v>0</v>
      </c>
      <c r="N387">
        <v>4</v>
      </c>
      <c r="O387">
        <v>19</v>
      </c>
      <c r="P387">
        <v>0</v>
      </c>
      <c r="Q387">
        <v>0</v>
      </c>
      <c r="R387">
        <v>0</v>
      </c>
      <c r="S387">
        <v>0</v>
      </c>
      <c r="T387">
        <v>5</v>
      </c>
      <c r="U387">
        <v>0</v>
      </c>
      <c r="V387">
        <v>4</v>
      </c>
      <c r="W387">
        <v>0</v>
      </c>
      <c r="X387">
        <v>0</v>
      </c>
      <c r="Y387">
        <v>0</v>
      </c>
      <c r="Z387">
        <v>0</v>
      </c>
      <c r="AA387" t="s">
        <v>2333</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1</v>
      </c>
      <c r="AV387">
        <v>0</v>
      </c>
      <c r="AW387">
        <v>0</v>
      </c>
      <c r="AX387">
        <v>0</v>
      </c>
      <c r="AY387">
        <v>0</v>
      </c>
      <c r="AZ387">
        <v>0</v>
      </c>
      <c r="BA387">
        <v>0</v>
      </c>
      <c r="BB387">
        <v>0</v>
      </c>
      <c r="BC387">
        <v>1</v>
      </c>
      <c r="BD387">
        <v>0</v>
      </c>
      <c r="BE387">
        <v>0</v>
      </c>
      <c r="BF387">
        <v>0</v>
      </c>
      <c r="BG387">
        <v>0</v>
      </c>
      <c r="BH387">
        <v>0</v>
      </c>
      <c r="BI387">
        <v>0</v>
      </c>
      <c r="BJ387">
        <v>0</v>
      </c>
      <c r="BK387">
        <v>1</v>
      </c>
      <c r="BL387">
        <v>0</v>
      </c>
      <c r="BM387">
        <v>0</v>
      </c>
      <c r="BN387">
        <v>0</v>
      </c>
      <c r="BO387">
        <v>0</v>
      </c>
      <c r="BP387">
        <v>0</v>
      </c>
      <c r="BQ387">
        <v>1</v>
      </c>
      <c r="BR387">
        <v>0</v>
      </c>
      <c r="BS387">
        <v>0</v>
      </c>
      <c r="BT387">
        <v>0</v>
      </c>
      <c r="BU387">
        <v>0</v>
      </c>
      <c r="BV387">
        <v>0</v>
      </c>
      <c r="BW387">
        <v>0</v>
      </c>
      <c r="BX387">
        <v>0</v>
      </c>
      <c r="BY387">
        <v>0</v>
      </c>
      <c r="BZ387">
        <v>0</v>
      </c>
      <c r="CA387">
        <v>0</v>
      </c>
      <c r="CB387">
        <v>1</v>
      </c>
      <c r="CC387">
        <v>0</v>
      </c>
      <c r="CD387">
        <v>0</v>
      </c>
      <c r="CE387">
        <v>0</v>
      </c>
      <c r="CF387">
        <v>0</v>
      </c>
      <c r="CG387">
        <v>1</v>
      </c>
      <c r="CH387">
        <v>0</v>
      </c>
      <c r="CI387">
        <v>0</v>
      </c>
      <c r="CJ387">
        <v>0</v>
      </c>
      <c r="CK387">
        <v>0</v>
      </c>
      <c r="CL387">
        <v>0</v>
      </c>
      <c r="CM387">
        <v>0</v>
      </c>
    </row>
    <row r="388" spans="1:91" x14ac:dyDescent="0.15">
      <c r="A388" t="s">
        <v>1921</v>
      </c>
      <c r="B388">
        <v>110</v>
      </c>
      <c r="C388">
        <v>5</v>
      </c>
      <c r="D388">
        <v>165</v>
      </c>
      <c r="E388" s="409">
        <v>2.8</v>
      </c>
      <c r="F388" s="409">
        <v>0.1</v>
      </c>
      <c r="G388" s="409">
        <v>4.3</v>
      </c>
      <c r="H388" s="409">
        <v>0.1</v>
      </c>
      <c r="I388" s="409">
        <v>6.6301577590592575E-3</v>
      </c>
      <c r="J388" s="409">
        <v>0.2</v>
      </c>
      <c r="K388">
        <v>0</v>
      </c>
      <c r="L388">
        <v>1</v>
      </c>
      <c r="M388">
        <v>0</v>
      </c>
      <c r="N388">
        <v>0</v>
      </c>
      <c r="O388">
        <v>32</v>
      </c>
      <c r="P388">
        <v>2</v>
      </c>
      <c r="Q388">
        <v>0</v>
      </c>
      <c r="R388">
        <v>0</v>
      </c>
      <c r="S388">
        <v>0</v>
      </c>
      <c r="T388">
        <v>6</v>
      </c>
      <c r="U388">
        <v>5</v>
      </c>
      <c r="V388">
        <v>2</v>
      </c>
      <c r="W388">
        <v>0</v>
      </c>
      <c r="X388">
        <v>0</v>
      </c>
      <c r="Y388">
        <v>0</v>
      </c>
      <c r="Z388">
        <v>0</v>
      </c>
      <c r="AA388" t="s">
        <v>2333</v>
      </c>
      <c r="AB388">
        <v>0</v>
      </c>
      <c r="AC388">
        <v>0</v>
      </c>
      <c r="AD388">
        <v>0</v>
      </c>
      <c r="AE388">
        <v>0</v>
      </c>
      <c r="AF388">
        <v>5</v>
      </c>
      <c r="AG388">
        <v>0</v>
      </c>
      <c r="AH388">
        <v>0</v>
      </c>
      <c r="AI388">
        <v>0</v>
      </c>
      <c r="AJ388">
        <v>0</v>
      </c>
      <c r="AK388">
        <v>0</v>
      </c>
      <c r="AL388">
        <v>0</v>
      </c>
      <c r="AM388">
        <v>0</v>
      </c>
      <c r="AN388">
        <v>0</v>
      </c>
      <c r="AO388">
        <v>0</v>
      </c>
      <c r="AP388">
        <v>0</v>
      </c>
      <c r="AQ388">
        <v>0</v>
      </c>
      <c r="AR388">
        <v>0</v>
      </c>
      <c r="AS388">
        <v>0</v>
      </c>
      <c r="AT388">
        <v>0</v>
      </c>
      <c r="AU388">
        <v>0</v>
      </c>
      <c r="AV388">
        <v>2</v>
      </c>
      <c r="AW388">
        <v>0</v>
      </c>
      <c r="AX388">
        <v>0</v>
      </c>
      <c r="AY388">
        <v>0</v>
      </c>
      <c r="AZ388">
        <v>0</v>
      </c>
      <c r="BA388">
        <v>1</v>
      </c>
      <c r="BB388">
        <v>0</v>
      </c>
      <c r="BC388">
        <v>0</v>
      </c>
      <c r="BD388">
        <v>0</v>
      </c>
      <c r="BE388">
        <v>0</v>
      </c>
      <c r="BF388">
        <v>0</v>
      </c>
      <c r="BG388">
        <v>0</v>
      </c>
      <c r="BH388">
        <v>0</v>
      </c>
      <c r="BI388">
        <v>0</v>
      </c>
      <c r="BJ388">
        <v>0</v>
      </c>
      <c r="BK388">
        <v>0</v>
      </c>
      <c r="BL388">
        <v>1</v>
      </c>
      <c r="BM388">
        <v>0</v>
      </c>
      <c r="BN388">
        <v>0</v>
      </c>
      <c r="BO388">
        <v>0</v>
      </c>
      <c r="BP388">
        <v>0</v>
      </c>
      <c r="BQ388">
        <v>0</v>
      </c>
      <c r="BR388">
        <v>0</v>
      </c>
      <c r="BS388">
        <v>0</v>
      </c>
      <c r="BT388">
        <v>0</v>
      </c>
      <c r="BU388">
        <v>0</v>
      </c>
      <c r="BV388">
        <v>0</v>
      </c>
      <c r="BW388">
        <v>0</v>
      </c>
      <c r="BX388">
        <v>0</v>
      </c>
      <c r="BY388">
        <v>1</v>
      </c>
      <c r="BZ388">
        <v>0</v>
      </c>
      <c r="CA388">
        <v>1</v>
      </c>
      <c r="CB388">
        <v>0</v>
      </c>
      <c r="CC388">
        <v>0</v>
      </c>
      <c r="CD388">
        <v>0</v>
      </c>
      <c r="CE388">
        <v>0</v>
      </c>
      <c r="CF388">
        <v>0</v>
      </c>
      <c r="CG388">
        <v>4</v>
      </c>
      <c r="CH388">
        <v>1</v>
      </c>
      <c r="CI388">
        <v>0</v>
      </c>
      <c r="CJ388">
        <v>0</v>
      </c>
      <c r="CK388">
        <v>0</v>
      </c>
      <c r="CL388">
        <v>0</v>
      </c>
      <c r="CM388">
        <v>0</v>
      </c>
    </row>
    <row r="389" spans="1:91" x14ac:dyDescent="0.15">
      <c r="A389" t="s">
        <v>2282</v>
      </c>
      <c r="B389">
        <v>100</v>
      </c>
      <c r="C389">
        <v>1.5</v>
      </c>
      <c r="D389">
        <v>350</v>
      </c>
      <c r="E389" s="409">
        <v>1.4</v>
      </c>
      <c r="F389" s="409">
        <v>2.5847902315068491E-2</v>
      </c>
      <c r="G389" s="409">
        <v>6</v>
      </c>
      <c r="H389" s="409">
        <v>0.1</v>
      </c>
      <c r="I389" s="409">
        <v>1.3592350330102541E-3</v>
      </c>
      <c r="J389" s="409">
        <v>0.3</v>
      </c>
      <c r="K389">
        <v>0</v>
      </c>
      <c r="L389">
        <v>2</v>
      </c>
      <c r="M389">
        <v>0</v>
      </c>
      <c r="N389">
        <v>9</v>
      </c>
      <c r="O389">
        <v>43</v>
      </c>
      <c r="P389">
        <v>0</v>
      </c>
      <c r="Q389">
        <v>7</v>
      </c>
      <c r="R389">
        <v>0</v>
      </c>
      <c r="S389">
        <v>2</v>
      </c>
      <c r="T389">
        <v>7</v>
      </c>
      <c r="U389">
        <v>3</v>
      </c>
      <c r="V389">
        <v>2</v>
      </c>
      <c r="W389">
        <v>0</v>
      </c>
      <c r="X389">
        <v>0</v>
      </c>
      <c r="Y389">
        <v>0</v>
      </c>
      <c r="Z389">
        <v>0</v>
      </c>
      <c r="AA389" t="s">
        <v>2333</v>
      </c>
      <c r="AB389">
        <v>0</v>
      </c>
      <c r="AC389">
        <v>0</v>
      </c>
      <c r="AD389">
        <v>0</v>
      </c>
      <c r="AE389">
        <v>0</v>
      </c>
      <c r="AF389">
        <v>3</v>
      </c>
      <c r="AG389">
        <v>0</v>
      </c>
      <c r="AH389">
        <v>2</v>
      </c>
      <c r="AI389">
        <v>0</v>
      </c>
      <c r="AJ389">
        <v>2</v>
      </c>
      <c r="AK389">
        <v>0</v>
      </c>
      <c r="AL389">
        <v>0</v>
      </c>
      <c r="AM389">
        <v>2</v>
      </c>
      <c r="AN389">
        <v>0</v>
      </c>
      <c r="AO389">
        <v>0</v>
      </c>
      <c r="AP389">
        <v>0</v>
      </c>
      <c r="AQ389">
        <v>0</v>
      </c>
      <c r="AR389">
        <v>0</v>
      </c>
      <c r="AS389">
        <v>0</v>
      </c>
      <c r="AT389">
        <v>0</v>
      </c>
      <c r="AU389">
        <v>0</v>
      </c>
      <c r="AV389">
        <v>5</v>
      </c>
      <c r="AW389">
        <v>0</v>
      </c>
      <c r="AX389">
        <v>0</v>
      </c>
      <c r="AY389">
        <v>0</v>
      </c>
      <c r="AZ389">
        <v>1</v>
      </c>
      <c r="BA389">
        <v>0</v>
      </c>
      <c r="BB389">
        <v>5</v>
      </c>
      <c r="BC389">
        <v>0</v>
      </c>
      <c r="BD389">
        <v>0</v>
      </c>
      <c r="BE389">
        <v>0</v>
      </c>
      <c r="BF389">
        <v>0</v>
      </c>
      <c r="BG389">
        <v>0</v>
      </c>
      <c r="BH389">
        <v>0</v>
      </c>
      <c r="BI389">
        <v>0</v>
      </c>
      <c r="BJ389">
        <v>0</v>
      </c>
      <c r="BK389">
        <v>0</v>
      </c>
      <c r="BL389">
        <v>5</v>
      </c>
      <c r="BM389">
        <v>0</v>
      </c>
      <c r="BN389">
        <v>0</v>
      </c>
      <c r="BO389">
        <v>0</v>
      </c>
      <c r="BP389">
        <v>0</v>
      </c>
      <c r="BQ389">
        <v>0</v>
      </c>
      <c r="BR389">
        <v>0</v>
      </c>
      <c r="BS389">
        <v>0</v>
      </c>
      <c r="BT389">
        <v>0</v>
      </c>
      <c r="BU389">
        <v>0</v>
      </c>
      <c r="BV389">
        <v>0</v>
      </c>
      <c r="BW389">
        <v>0</v>
      </c>
      <c r="BX389">
        <v>0</v>
      </c>
      <c r="BY389">
        <v>0</v>
      </c>
      <c r="BZ389">
        <v>0</v>
      </c>
      <c r="CA389">
        <v>0</v>
      </c>
      <c r="CB389">
        <v>0</v>
      </c>
      <c r="CC389">
        <v>0</v>
      </c>
      <c r="CD389">
        <v>0</v>
      </c>
      <c r="CE389">
        <v>0</v>
      </c>
      <c r="CF389">
        <v>0</v>
      </c>
      <c r="CG389">
        <v>0</v>
      </c>
      <c r="CH389">
        <v>1</v>
      </c>
      <c r="CI389">
        <v>0</v>
      </c>
      <c r="CJ389">
        <v>0</v>
      </c>
      <c r="CK389">
        <v>0</v>
      </c>
      <c r="CL389">
        <v>0</v>
      </c>
      <c r="CM389">
        <v>0</v>
      </c>
    </row>
    <row r="390" spans="1:91" x14ac:dyDescent="0.15">
      <c r="A390" t="s">
        <v>2073</v>
      </c>
      <c r="B390">
        <v>535</v>
      </c>
      <c r="C390">
        <v>15.1</v>
      </c>
      <c r="D390">
        <v>535</v>
      </c>
      <c r="E390" s="409">
        <v>5</v>
      </c>
      <c r="F390" s="409">
        <v>0.1</v>
      </c>
      <c r="G390" s="409">
        <v>6.3</v>
      </c>
      <c r="H390" s="409">
        <v>0.5</v>
      </c>
      <c r="I390" s="409">
        <v>1.0806796258563827E-2</v>
      </c>
      <c r="J390" s="409">
        <v>0.6</v>
      </c>
      <c r="K390">
        <v>0</v>
      </c>
      <c r="L390">
        <v>0</v>
      </c>
      <c r="M390">
        <v>0</v>
      </c>
      <c r="N390">
        <v>28</v>
      </c>
      <c r="O390">
        <v>25</v>
      </c>
      <c r="P390">
        <v>0</v>
      </c>
      <c r="Q390">
        <v>1</v>
      </c>
      <c r="R390">
        <v>4</v>
      </c>
      <c r="S390">
        <v>10</v>
      </c>
      <c r="T390">
        <v>13</v>
      </c>
      <c r="U390">
        <v>7</v>
      </c>
      <c r="V390">
        <v>13</v>
      </c>
      <c r="W390">
        <v>0</v>
      </c>
      <c r="X390">
        <v>0</v>
      </c>
      <c r="Y390">
        <v>0</v>
      </c>
      <c r="Z390">
        <v>2</v>
      </c>
      <c r="AA390" t="s">
        <v>2333</v>
      </c>
      <c r="AB390">
        <v>0</v>
      </c>
      <c r="AC390">
        <v>0</v>
      </c>
      <c r="AD390">
        <v>0</v>
      </c>
      <c r="AE390">
        <v>2</v>
      </c>
      <c r="AF390">
        <v>0</v>
      </c>
      <c r="AG390">
        <v>0</v>
      </c>
      <c r="AH390">
        <v>1</v>
      </c>
      <c r="AI390">
        <v>1</v>
      </c>
      <c r="AJ390">
        <v>0</v>
      </c>
      <c r="AK390">
        <v>0</v>
      </c>
      <c r="AL390">
        <v>0</v>
      </c>
      <c r="AM390">
        <v>5</v>
      </c>
      <c r="AN390">
        <v>0</v>
      </c>
      <c r="AO390">
        <v>0</v>
      </c>
      <c r="AP390">
        <v>0</v>
      </c>
      <c r="AQ390">
        <v>1</v>
      </c>
      <c r="AR390">
        <v>0</v>
      </c>
      <c r="AS390">
        <v>0</v>
      </c>
      <c r="AT390">
        <v>0</v>
      </c>
      <c r="AU390">
        <v>0</v>
      </c>
      <c r="AV390">
        <v>0</v>
      </c>
      <c r="AW390">
        <v>0</v>
      </c>
      <c r="AX390">
        <v>1</v>
      </c>
      <c r="AY390">
        <v>0</v>
      </c>
      <c r="AZ390">
        <v>0</v>
      </c>
      <c r="BA390">
        <v>0</v>
      </c>
      <c r="BB390">
        <v>3</v>
      </c>
      <c r="BC390">
        <v>0</v>
      </c>
      <c r="BD390">
        <v>0</v>
      </c>
      <c r="BE390">
        <v>0</v>
      </c>
      <c r="BF390">
        <v>0</v>
      </c>
      <c r="BG390">
        <v>0</v>
      </c>
      <c r="BH390">
        <v>0</v>
      </c>
      <c r="BI390">
        <v>0</v>
      </c>
      <c r="BJ390">
        <v>0</v>
      </c>
      <c r="BK390">
        <v>1</v>
      </c>
      <c r="BL390">
        <v>1</v>
      </c>
      <c r="BM390">
        <v>0</v>
      </c>
      <c r="BN390">
        <v>0</v>
      </c>
      <c r="BO390">
        <v>0</v>
      </c>
      <c r="BP390">
        <v>0</v>
      </c>
      <c r="BQ390">
        <v>0</v>
      </c>
      <c r="BR390">
        <v>0</v>
      </c>
      <c r="BS390">
        <v>1</v>
      </c>
      <c r="BT390">
        <v>0</v>
      </c>
      <c r="BU390">
        <v>0</v>
      </c>
      <c r="BV390">
        <v>0</v>
      </c>
      <c r="BW390">
        <v>1</v>
      </c>
      <c r="BX390">
        <v>0</v>
      </c>
      <c r="BY390">
        <v>0</v>
      </c>
      <c r="BZ390">
        <v>0</v>
      </c>
      <c r="CA390">
        <v>1</v>
      </c>
      <c r="CB390">
        <v>3</v>
      </c>
      <c r="CC390">
        <v>0</v>
      </c>
      <c r="CD390">
        <v>0</v>
      </c>
      <c r="CE390">
        <v>0</v>
      </c>
      <c r="CF390">
        <v>0</v>
      </c>
      <c r="CG390">
        <v>0</v>
      </c>
      <c r="CH390">
        <v>2</v>
      </c>
      <c r="CI390">
        <v>0</v>
      </c>
      <c r="CJ390">
        <v>0</v>
      </c>
      <c r="CK390">
        <v>0</v>
      </c>
      <c r="CL390">
        <v>0</v>
      </c>
      <c r="CM390">
        <v>0</v>
      </c>
    </row>
    <row r="391" spans="1:91" x14ac:dyDescent="0.15">
      <c r="A391" t="s">
        <v>2378</v>
      </c>
      <c r="B391">
        <v>720</v>
      </c>
      <c r="C391">
        <v>26</v>
      </c>
      <c r="D391">
        <v>750</v>
      </c>
      <c r="E391" s="409">
        <v>3.9</v>
      </c>
      <c r="F391" s="409">
        <v>0.1</v>
      </c>
      <c r="G391" s="409">
        <v>5.3</v>
      </c>
      <c r="H391" s="409">
        <v>0.3</v>
      </c>
      <c r="I391" s="409">
        <v>8.6138660776868218E-3</v>
      </c>
      <c r="J391" s="409">
        <v>0.4</v>
      </c>
      <c r="K391">
        <v>0</v>
      </c>
      <c r="L391">
        <v>13</v>
      </c>
      <c r="M391">
        <v>0</v>
      </c>
      <c r="N391">
        <v>17</v>
      </c>
      <c r="O391">
        <v>30</v>
      </c>
      <c r="P391">
        <v>0</v>
      </c>
      <c r="Q391">
        <v>11</v>
      </c>
      <c r="R391">
        <v>1</v>
      </c>
      <c r="S391">
        <v>13</v>
      </c>
      <c r="T391">
        <v>64</v>
      </c>
      <c r="U391">
        <v>3</v>
      </c>
      <c r="V391">
        <v>26</v>
      </c>
      <c r="W391">
        <v>0</v>
      </c>
      <c r="X391">
        <v>0</v>
      </c>
      <c r="Y391">
        <v>0</v>
      </c>
      <c r="Z391">
        <v>0</v>
      </c>
      <c r="AA391" t="s">
        <v>2333</v>
      </c>
      <c r="AB391">
        <v>0</v>
      </c>
      <c r="AC391">
        <v>0</v>
      </c>
      <c r="AD391">
        <v>0</v>
      </c>
      <c r="AE391">
        <v>1</v>
      </c>
      <c r="AF391">
        <v>4</v>
      </c>
      <c r="AG391">
        <v>0</v>
      </c>
      <c r="AH391">
        <v>2</v>
      </c>
      <c r="AI391">
        <v>0</v>
      </c>
      <c r="AJ391">
        <v>2</v>
      </c>
      <c r="AK391">
        <v>1</v>
      </c>
      <c r="AL391">
        <v>0</v>
      </c>
      <c r="AM391">
        <v>5</v>
      </c>
      <c r="AN391">
        <v>0</v>
      </c>
      <c r="AO391">
        <v>0</v>
      </c>
      <c r="AP391">
        <v>0</v>
      </c>
      <c r="AQ391">
        <v>0</v>
      </c>
      <c r="AR391">
        <v>0</v>
      </c>
      <c r="AS391">
        <v>1</v>
      </c>
      <c r="AT391">
        <v>0</v>
      </c>
      <c r="AU391">
        <v>1</v>
      </c>
      <c r="AV391">
        <v>0</v>
      </c>
      <c r="AW391">
        <v>0</v>
      </c>
      <c r="AX391">
        <v>2</v>
      </c>
      <c r="AY391">
        <v>0</v>
      </c>
      <c r="AZ391">
        <v>0</v>
      </c>
      <c r="BA391">
        <v>0</v>
      </c>
      <c r="BB391">
        <v>3</v>
      </c>
      <c r="BC391">
        <v>0</v>
      </c>
      <c r="BD391">
        <v>1</v>
      </c>
      <c r="BE391">
        <v>0</v>
      </c>
      <c r="BF391">
        <v>0</v>
      </c>
      <c r="BG391">
        <v>0</v>
      </c>
      <c r="BH391">
        <v>0</v>
      </c>
      <c r="BI391">
        <v>0</v>
      </c>
      <c r="BJ391">
        <v>0</v>
      </c>
      <c r="BK391">
        <v>0</v>
      </c>
      <c r="BL391">
        <v>0</v>
      </c>
      <c r="BM391">
        <v>0</v>
      </c>
      <c r="BN391">
        <v>0</v>
      </c>
      <c r="BO391">
        <v>0</v>
      </c>
      <c r="BP391">
        <v>0</v>
      </c>
      <c r="BQ391">
        <v>0</v>
      </c>
      <c r="BR391">
        <v>0</v>
      </c>
      <c r="BS391">
        <v>4</v>
      </c>
      <c r="BT391">
        <v>0</v>
      </c>
      <c r="BU391">
        <v>0</v>
      </c>
      <c r="BV391">
        <v>0</v>
      </c>
      <c r="BW391">
        <v>0</v>
      </c>
      <c r="BX391">
        <v>0</v>
      </c>
      <c r="BY391">
        <v>0</v>
      </c>
      <c r="BZ391">
        <v>0</v>
      </c>
      <c r="CA391">
        <v>0</v>
      </c>
      <c r="CB391">
        <v>0</v>
      </c>
      <c r="CC391">
        <v>0</v>
      </c>
      <c r="CD391">
        <v>0</v>
      </c>
      <c r="CE391">
        <v>0</v>
      </c>
      <c r="CF391">
        <v>0</v>
      </c>
      <c r="CG391">
        <v>0</v>
      </c>
      <c r="CH391">
        <v>0</v>
      </c>
      <c r="CI391">
        <v>0</v>
      </c>
      <c r="CJ391">
        <v>0</v>
      </c>
      <c r="CK391">
        <v>0</v>
      </c>
      <c r="CL391">
        <v>0</v>
      </c>
      <c r="CM391">
        <v>0</v>
      </c>
    </row>
    <row r="392" spans="1:91" x14ac:dyDescent="0.15">
      <c r="A392" t="s">
        <v>2029</v>
      </c>
      <c r="B392">
        <v>8</v>
      </c>
      <c r="D392">
        <v>93</v>
      </c>
      <c r="E392" s="409">
        <v>0.1</v>
      </c>
      <c r="F392" s="409">
        <v>2.9906752000000006E-4</v>
      </c>
      <c r="G392" s="409">
        <v>1.3</v>
      </c>
      <c r="H392" s="409">
        <v>1.5290473122979766E-2</v>
      </c>
      <c r="I392" s="409">
        <v>4.3002588200108133E-5</v>
      </c>
      <c r="J392" s="409">
        <v>0.2</v>
      </c>
      <c r="K392">
        <v>0</v>
      </c>
      <c r="L392">
        <v>4</v>
      </c>
      <c r="M392">
        <v>0</v>
      </c>
      <c r="N392">
        <v>1</v>
      </c>
      <c r="O392">
        <v>81</v>
      </c>
      <c r="P392">
        <v>2</v>
      </c>
      <c r="Q392">
        <v>1</v>
      </c>
      <c r="R392">
        <v>0</v>
      </c>
      <c r="S392">
        <v>2</v>
      </c>
      <c r="T392">
        <v>0</v>
      </c>
      <c r="U392">
        <v>0</v>
      </c>
      <c r="V392">
        <v>1</v>
      </c>
      <c r="W392">
        <v>0</v>
      </c>
      <c r="X392">
        <v>0</v>
      </c>
      <c r="Y392">
        <v>0</v>
      </c>
      <c r="Z392">
        <v>0</v>
      </c>
      <c r="AA392" t="s">
        <v>2333</v>
      </c>
      <c r="AB392">
        <v>0</v>
      </c>
      <c r="AC392">
        <v>0</v>
      </c>
      <c r="AD392">
        <v>0</v>
      </c>
      <c r="AE392">
        <v>0</v>
      </c>
      <c r="AF392">
        <v>5</v>
      </c>
      <c r="AG392">
        <v>0</v>
      </c>
      <c r="AH392">
        <v>0</v>
      </c>
      <c r="AI392">
        <v>0</v>
      </c>
      <c r="AJ392">
        <v>0</v>
      </c>
      <c r="AK392">
        <v>0</v>
      </c>
      <c r="AL392">
        <v>0</v>
      </c>
      <c r="AM392">
        <v>0</v>
      </c>
      <c r="AN392">
        <v>0</v>
      </c>
      <c r="AO392">
        <v>0</v>
      </c>
      <c r="AP392">
        <v>0</v>
      </c>
      <c r="AQ392">
        <v>0</v>
      </c>
      <c r="AR392">
        <v>0</v>
      </c>
      <c r="AS392">
        <v>0</v>
      </c>
      <c r="AT392">
        <v>0</v>
      </c>
      <c r="AU392">
        <v>0</v>
      </c>
      <c r="AV392">
        <v>0</v>
      </c>
      <c r="AW392">
        <v>0</v>
      </c>
      <c r="AX392">
        <v>0</v>
      </c>
      <c r="AY392">
        <v>0</v>
      </c>
      <c r="AZ392">
        <v>0</v>
      </c>
      <c r="BA392">
        <v>0</v>
      </c>
      <c r="BB392">
        <v>0</v>
      </c>
      <c r="BC392">
        <v>0</v>
      </c>
      <c r="BD392">
        <v>1</v>
      </c>
      <c r="BE392">
        <v>0</v>
      </c>
      <c r="BF392">
        <v>1</v>
      </c>
      <c r="BG392">
        <v>0</v>
      </c>
      <c r="BH392">
        <v>0</v>
      </c>
      <c r="BI392">
        <v>0</v>
      </c>
      <c r="BJ392">
        <v>0</v>
      </c>
      <c r="BK392">
        <v>0</v>
      </c>
      <c r="BL392">
        <v>15</v>
      </c>
      <c r="BM392">
        <v>0</v>
      </c>
      <c r="BN392">
        <v>1</v>
      </c>
      <c r="BO392">
        <v>0</v>
      </c>
      <c r="BP392">
        <v>1</v>
      </c>
      <c r="BQ392">
        <v>0</v>
      </c>
      <c r="BR392">
        <v>0</v>
      </c>
      <c r="BS392">
        <v>1</v>
      </c>
      <c r="BT392">
        <v>0</v>
      </c>
      <c r="BU392">
        <v>0</v>
      </c>
      <c r="BV392">
        <v>0</v>
      </c>
      <c r="BW392">
        <v>0</v>
      </c>
      <c r="BX392">
        <v>0</v>
      </c>
      <c r="BY392">
        <v>1</v>
      </c>
      <c r="BZ392">
        <v>0</v>
      </c>
      <c r="CA392">
        <v>0</v>
      </c>
      <c r="CB392">
        <v>0</v>
      </c>
      <c r="CC392">
        <v>0</v>
      </c>
      <c r="CD392">
        <v>1</v>
      </c>
      <c r="CE392">
        <v>0</v>
      </c>
      <c r="CF392">
        <v>0</v>
      </c>
      <c r="CG392">
        <v>0</v>
      </c>
      <c r="CH392">
        <v>2</v>
      </c>
      <c r="CI392">
        <v>0</v>
      </c>
      <c r="CJ392">
        <v>0</v>
      </c>
      <c r="CK392">
        <v>0</v>
      </c>
      <c r="CL392">
        <v>0</v>
      </c>
      <c r="CM392">
        <v>0</v>
      </c>
    </row>
    <row r="393" spans="1:91" x14ac:dyDescent="0.15">
      <c r="A393" t="s">
        <v>1911</v>
      </c>
      <c r="B393">
        <v>500</v>
      </c>
      <c r="C393">
        <v>20</v>
      </c>
      <c r="D393">
        <v>300</v>
      </c>
      <c r="E393" s="409">
        <v>13</v>
      </c>
      <c r="F393" s="409">
        <v>0.4</v>
      </c>
      <c r="G393" s="409">
        <v>9.5</v>
      </c>
      <c r="H393" s="409">
        <v>0.7</v>
      </c>
      <c r="I393" s="409">
        <v>2.3589216874649769E-2</v>
      </c>
      <c r="J393" s="409">
        <v>0.5</v>
      </c>
      <c r="K393">
        <v>0</v>
      </c>
      <c r="L393">
        <v>0</v>
      </c>
      <c r="M393">
        <v>0</v>
      </c>
      <c r="N393">
        <v>0</v>
      </c>
      <c r="O393">
        <v>0</v>
      </c>
      <c r="P393">
        <v>0</v>
      </c>
      <c r="Q393">
        <v>0</v>
      </c>
      <c r="R393">
        <v>0</v>
      </c>
      <c r="S393">
        <v>9</v>
      </c>
      <c r="T393">
        <v>14</v>
      </c>
      <c r="U393">
        <v>5</v>
      </c>
      <c r="V393">
        <v>13</v>
      </c>
      <c r="W393">
        <v>0</v>
      </c>
      <c r="X393">
        <v>0</v>
      </c>
      <c r="Y393">
        <v>0</v>
      </c>
      <c r="Z393">
        <v>10</v>
      </c>
      <c r="AA393" t="s">
        <v>2333</v>
      </c>
      <c r="AB393">
        <v>0</v>
      </c>
      <c r="AC393">
        <v>0</v>
      </c>
      <c r="AD393">
        <v>0</v>
      </c>
      <c r="AE393">
        <v>0</v>
      </c>
      <c r="AF393">
        <v>0</v>
      </c>
      <c r="AG393">
        <v>0</v>
      </c>
      <c r="AH393">
        <v>0</v>
      </c>
      <c r="AI393">
        <v>0</v>
      </c>
      <c r="AJ393">
        <v>2</v>
      </c>
      <c r="AK393">
        <v>0</v>
      </c>
      <c r="AL393">
        <v>0</v>
      </c>
      <c r="AM393">
        <v>2</v>
      </c>
      <c r="AN393">
        <v>0</v>
      </c>
      <c r="AO393">
        <v>0</v>
      </c>
      <c r="AP393">
        <v>0</v>
      </c>
      <c r="AQ393">
        <v>2</v>
      </c>
      <c r="AR393">
        <v>0</v>
      </c>
      <c r="AS393">
        <v>0</v>
      </c>
      <c r="AT393">
        <v>0</v>
      </c>
      <c r="AU393">
        <v>0</v>
      </c>
      <c r="AV393">
        <v>0</v>
      </c>
      <c r="AW393">
        <v>0</v>
      </c>
      <c r="AX393">
        <v>0</v>
      </c>
      <c r="AY393">
        <v>0</v>
      </c>
      <c r="AZ393">
        <v>0</v>
      </c>
      <c r="BA393">
        <v>0</v>
      </c>
      <c r="BB393">
        <v>3</v>
      </c>
      <c r="BC393">
        <v>0</v>
      </c>
      <c r="BD393">
        <v>0</v>
      </c>
      <c r="BE393">
        <v>0</v>
      </c>
      <c r="BF393">
        <v>0</v>
      </c>
      <c r="BG393">
        <v>0</v>
      </c>
      <c r="BH393">
        <v>0</v>
      </c>
      <c r="BI393">
        <v>0</v>
      </c>
      <c r="BJ393">
        <v>0</v>
      </c>
      <c r="BK393">
        <v>0</v>
      </c>
      <c r="BL393">
        <v>0</v>
      </c>
      <c r="BM393">
        <v>0</v>
      </c>
      <c r="BN393">
        <v>0</v>
      </c>
      <c r="BO393">
        <v>0</v>
      </c>
      <c r="BP393">
        <v>1</v>
      </c>
      <c r="BQ393">
        <v>0</v>
      </c>
      <c r="BR393">
        <v>0</v>
      </c>
      <c r="BS393">
        <v>3</v>
      </c>
      <c r="BT393">
        <v>0</v>
      </c>
      <c r="BU393">
        <v>0</v>
      </c>
      <c r="BV393">
        <v>0</v>
      </c>
      <c r="BW393">
        <v>2</v>
      </c>
      <c r="BX393">
        <v>0</v>
      </c>
      <c r="BY393">
        <v>0</v>
      </c>
      <c r="BZ393">
        <v>0</v>
      </c>
      <c r="CA393">
        <v>0</v>
      </c>
      <c r="CB393">
        <v>0</v>
      </c>
      <c r="CC393">
        <v>0</v>
      </c>
      <c r="CD393">
        <v>0</v>
      </c>
      <c r="CE393">
        <v>0</v>
      </c>
      <c r="CF393">
        <v>0</v>
      </c>
      <c r="CG393">
        <v>0</v>
      </c>
      <c r="CH393">
        <v>3</v>
      </c>
      <c r="CI393">
        <v>0</v>
      </c>
      <c r="CJ393">
        <v>0</v>
      </c>
      <c r="CK393">
        <v>0</v>
      </c>
      <c r="CL393">
        <v>0</v>
      </c>
      <c r="CM393">
        <v>0</v>
      </c>
    </row>
    <row r="394" spans="1:91" x14ac:dyDescent="0.15">
      <c r="A394" t="s">
        <v>2031</v>
      </c>
      <c r="B394">
        <v>188.3</v>
      </c>
      <c r="C394">
        <v>9</v>
      </c>
      <c r="D394">
        <v>219.3</v>
      </c>
      <c r="E394" s="409">
        <v>0.5</v>
      </c>
      <c r="F394" s="409">
        <v>2.6396528030150752E-2</v>
      </c>
      <c r="G394" s="409">
        <v>0.4</v>
      </c>
      <c r="H394" s="409">
        <v>0.2</v>
      </c>
      <c r="I394" s="409">
        <v>1.2060321196272324E-2</v>
      </c>
      <c r="J394" s="409">
        <v>0.2</v>
      </c>
      <c r="K394">
        <v>0</v>
      </c>
      <c r="L394">
        <v>41</v>
      </c>
      <c r="M394">
        <v>0</v>
      </c>
      <c r="N394">
        <v>63</v>
      </c>
      <c r="O394">
        <v>99</v>
      </c>
      <c r="P394">
        <v>0</v>
      </c>
      <c r="Q394">
        <v>29</v>
      </c>
      <c r="R394">
        <v>0</v>
      </c>
      <c r="S394">
        <v>1</v>
      </c>
      <c r="T394">
        <v>4</v>
      </c>
      <c r="U394">
        <v>0</v>
      </c>
      <c r="V394">
        <v>8</v>
      </c>
      <c r="W394">
        <v>0</v>
      </c>
      <c r="X394">
        <v>0</v>
      </c>
      <c r="Y394">
        <v>0</v>
      </c>
      <c r="Z394">
        <v>1</v>
      </c>
      <c r="AA394" t="s">
        <v>2333</v>
      </c>
      <c r="AB394">
        <v>0</v>
      </c>
      <c r="AC394">
        <v>24</v>
      </c>
      <c r="AD394">
        <v>0</v>
      </c>
      <c r="AE394">
        <v>39</v>
      </c>
      <c r="AF394">
        <v>69</v>
      </c>
      <c r="AG394">
        <v>0</v>
      </c>
      <c r="AH394">
        <v>6</v>
      </c>
      <c r="AI394">
        <v>0</v>
      </c>
      <c r="AJ394">
        <v>0</v>
      </c>
      <c r="AK394">
        <v>0</v>
      </c>
      <c r="AL394">
        <v>0</v>
      </c>
      <c r="AM394">
        <v>2</v>
      </c>
      <c r="AN394">
        <v>0</v>
      </c>
      <c r="AO394">
        <v>0</v>
      </c>
      <c r="AP394">
        <v>0</v>
      </c>
      <c r="AQ394">
        <v>0</v>
      </c>
      <c r="AR394">
        <v>0</v>
      </c>
      <c r="AS394">
        <v>41</v>
      </c>
      <c r="AT394">
        <v>0</v>
      </c>
      <c r="AU394">
        <v>39</v>
      </c>
      <c r="AV394">
        <v>16</v>
      </c>
      <c r="AW394">
        <v>0</v>
      </c>
      <c r="AX394">
        <v>23</v>
      </c>
      <c r="AY394">
        <v>0</v>
      </c>
      <c r="AZ394">
        <v>0</v>
      </c>
      <c r="BA394">
        <v>0</v>
      </c>
      <c r="BB394">
        <v>0</v>
      </c>
      <c r="BC394">
        <v>0</v>
      </c>
      <c r="BD394">
        <v>0</v>
      </c>
      <c r="BE394">
        <v>0</v>
      </c>
      <c r="BF394">
        <v>0</v>
      </c>
      <c r="BG394">
        <v>0</v>
      </c>
      <c r="BH394">
        <v>0</v>
      </c>
      <c r="BI394">
        <v>26</v>
      </c>
      <c r="BJ394">
        <v>0</v>
      </c>
      <c r="BK394">
        <v>15</v>
      </c>
      <c r="BL394">
        <v>22</v>
      </c>
      <c r="BM394">
        <v>0</v>
      </c>
      <c r="BN394">
        <v>21</v>
      </c>
      <c r="BO394">
        <v>0</v>
      </c>
      <c r="BP394">
        <v>0</v>
      </c>
      <c r="BQ394">
        <v>0</v>
      </c>
      <c r="BR394">
        <v>0</v>
      </c>
      <c r="BS394">
        <v>1</v>
      </c>
      <c r="BT394">
        <v>0</v>
      </c>
      <c r="BU394">
        <v>0</v>
      </c>
      <c r="BV394">
        <v>0</v>
      </c>
      <c r="BW394">
        <v>0</v>
      </c>
      <c r="BX394">
        <v>0</v>
      </c>
      <c r="BY394">
        <v>40</v>
      </c>
      <c r="BZ394">
        <v>0</v>
      </c>
      <c r="CA394">
        <v>6</v>
      </c>
      <c r="CB394">
        <v>8</v>
      </c>
      <c r="CC394">
        <v>0</v>
      </c>
      <c r="CD394">
        <v>6</v>
      </c>
      <c r="CE394">
        <v>0</v>
      </c>
      <c r="CF394">
        <v>0</v>
      </c>
      <c r="CG394">
        <v>0</v>
      </c>
      <c r="CH394">
        <v>0</v>
      </c>
      <c r="CI394">
        <v>0</v>
      </c>
      <c r="CJ394">
        <v>0</v>
      </c>
      <c r="CK394">
        <v>0</v>
      </c>
      <c r="CL394">
        <v>0</v>
      </c>
      <c r="CM394">
        <v>0</v>
      </c>
    </row>
    <row r="395" spans="1:91" x14ac:dyDescent="0.15">
      <c r="A395" t="s">
        <v>2203</v>
      </c>
      <c r="B395">
        <v>77</v>
      </c>
      <c r="C395">
        <v>1</v>
      </c>
      <c r="D395">
        <v>198</v>
      </c>
      <c r="E395" s="409">
        <v>1.4</v>
      </c>
      <c r="F395" s="409">
        <v>1.0114152840000001E-2</v>
      </c>
      <c r="G395" s="409">
        <v>3.5</v>
      </c>
      <c r="H395" s="409">
        <v>0.1</v>
      </c>
      <c r="I395" s="409">
        <v>5.4302193745409577E-4</v>
      </c>
      <c r="J395" s="409">
        <v>0.2</v>
      </c>
      <c r="K395">
        <v>0</v>
      </c>
      <c r="L395">
        <v>0</v>
      </c>
      <c r="M395">
        <v>0</v>
      </c>
      <c r="N395">
        <v>5</v>
      </c>
      <c r="O395">
        <v>31</v>
      </c>
      <c r="P395">
        <v>0</v>
      </c>
      <c r="Q395">
        <v>2</v>
      </c>
      <c r="R395">
        <v>0</v>
      </c>
      <c r="S395">
        <v>1</v>
      </c>
      <c r="T395">
        <v>2</v>
      </c>
      <c r="U395">
        <v>0</v>
      </c>
      <c r="V395">
        <v>1</v>
      </c>
      <c r="W395">
        <v>1</v>
      </c>
      <c r="X395">
        <v>0</v>
      </c>
      <c r="Y395">
        <v>0</v>
      </c>
      <c r="Z395">
        <v>0</v>
      </c>
      <c r="AA395" t="s">
        <v>2333</v>
      </c>
      <c r="AB395">
        <v>0</v>
      </c>
      <c r="AC395">
        <v>0</v>
      </c>
      <c r="AD395">
        <v>0</v>
      </c>
      <c r="AE395">
        <v>1</v>
      </c>
      <c r="AF395">
        <v>2</v>
      </c>
      <c r="AG395">
        <v>0</v>
      </c>
      <c r="AH395">
        <v>0</v>
      </c>
      <c r="AI395">
        <v>0</v>
      </c>
      <c r="AJ395">
        <v>0</v>
      </c>
      <c r="AK395">
        <v>0</v>
      </c>
      <c r="AL395">
        <v>0</v>
      </c>
      <c r="AM395">
        <v>0</v>
      </c>
      <c r="AN395">
        <v>1</v>
      </c>
      <c r="AO395">
        <v>0</v>
      </c>
      <c r="AP395">
        <v>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1</v>
      </c>
      <c r="BL395">
        <v>5</v>
      </c>
      <c r="BM395">
        <v>0</v>
      </c>
      <c r="BN395">
        <v>0</v>
      </c>
      <c r="BO395">
        <v>0</v>
      </c>
      <c r="BP395">
        <v>1</v>
      </c>
      <c r="BQ395">
        <v>0</v>
      </c>
      <c r="BR395">
        <v>0</v>
      </c>
      <c r="BS395">
        <v>0</v>
      </c>
      <c r="BT395">
        <v>0</v>
      </c>
      <c r="BU395">
        <v>0</v>
      </c>
      <c r="BV395">
        <v>0</v>
      </c>
      <c r="BW395">
        <v>0</v>
      </c>
      <c r="BX395">
        <v>0</v>
      </c>
      <c r="BY395">
        <v>0</v>
      </c>
      <c r="BZ395">
        <v>0</v>
      </c>
      <c r="CA395">
        <v>0</v>
      </c>
      <c r="CB395">
        <v>17</v>
      </c>
      <c r="CC395">
        <v>0</v>
      </c>
      <c r="CD395">
        <v>1</v>
      </c>
      <c r="CE395">
        <v>0</v>
      </c>
      <c r="CF395">
        <v>0</v>
      </c>
      <c r="CG395">
        <v>0</v>
      </c>
      <c r="CH395">
        <v>0</v>
      </c>
      <c r="CI395">
        <v>0</v>
      </c>
      <c r="CJ395">
        <v>0</v>
      </c>
      <c r="CK395">
        <v>0</v>
      </c>
      <c r="CL395">
        <v>0</v>
      </c>
      <c r="CM395">
        <v>0</v>
      </c>
    </row>
    <row r="396" spans="1:91" x14ac:dyDescent="0.15">
      <c r="A396" t="s">
        <v>2347</v>
      </c>
      <c r="B396">
        <v>300</v>
      </c>
      <c r="C396">
        <v>5.9</v>
      </c>
      <c r="D396">
        <v>600</v>
      </c>
      <c r="E396" s="409">
        <v>0.3</v>
      </c>
      <c r="F396" s="409">
        <v>5.8324910396825407E-3</v>
      </c>
      <c r="G396" s="409">
        <v>1</v>
      </c>
      <c r="H396" s="409">
        <v>0.1</v>
      </c>
      <c r="I396" s="409">
        <v>1.548470304344695E-3</v>
      </c>
      <c r="J396" s="409">
        <v>0.3</v>
      </c>
      <c r="K396">
        <v>0</v>
      </c>
      <c r="L396">
        <v>278</v>
      </c>
      <c r="M396">
        <v>50</v>
      </c>
      <c r="N396">
        <v>12</v>
      </c>
      <c r="O396">
        <v>100</v>
      </c>
      <c r="P396">
        <v>16</v>
      </c>
      <c r="Q396">
        <v>63</v>
      </c>
      <c r="R396">
        <v>0</v>
      </c>
      <c r="S396">
        <v>3</v>
      </c>
      <c r="T396">
        <v>74</v>
      </c>
      <c r="U396">
        <v>14</v>
      </c>
      <c r="V396">
        <v>0</v>
      </c>
      <c r="W396">
        <v>0</v>
      </c>
      <c r="X396">
        <v>0</v>
      </c>
      <c r="Y396">
        <v>3</v>
      </c>
      <c r="Z396">
        <v>0</v>
      </c>
      <c r="AA396" t="s">
        <v>2333</v>
      </c>
      <c r="AB396">
        <v>0</v>
      </c>
      <c r="AC396">
        <v>156</v>
      </c>
      <c r="AD396">
        <v>40</v>
      </c>
      <c r="AE396">
        <v>7</v>
      </c>
      <c r="AF396">
        <v>55</v>
      </c>
      <c r="AG396">
        <v>9</v>
      </c>
      <c r="AH396">
        <v>50</v>
      </c>
      <c r="AI396">
        <v>0</v>
      </c>
      <c r="AJ396">
        <v>0</v>
      </c>
      <c r="AK396">
        <v>31</v>
      </c>
      <c r="AL396">
        <v>7</v>
      </c>
      <c r="AM396">
        <v>0</v>
      </c>
      <c r="AN396">
        <v>0</v>
      </c>
      <c r="AO396">
        <v>0</v>
      </c>
      <c r="AP396">
        <v>0</v>
      </c>
      <c r="AQ396">
        <v>0</v>
      </c>
      <c r="AR396">
        <v>0</v>
      </c>
      <c r="AS396">
        <v>152</v>
      </c>
      <c r="AT396">
        <v>45</v>
      </c>
      <c r="AU396">
        <v>0</v>
      </c>
      <c r="AV396">
        <v>17</v>
      </c>
      <c r="AW396">
        <v>22</v>
      </c>
      <c r="AX396">
        <v>42</v>
      </c>
      <c r="AY396">
        <v>0</v>
      </c>
      <c r="AZ396">
        <v>0</v>
      </c>
      <c r="BA396">
        <v>0</v>
      </c>
      <c r="BB396">
        <v>10</v>
      </c>
      <c r="BC396">
        <v>0</v>
      </c>
      <c r="BD396">
        <v>2</v>
      </c>
      <c r="BE396">
        <v>0</v>
      </c>
      <c r="BF396">
        <v>1</v>
      </c>
      <c r="BG396">
        <v>0</v>
      </c>
      <c r="BH396">
        <v>0</v>
      </c>
      <c r="BI396">
        <v>105</v>
      </c>
      <c r="BJ396">
        <v>12</v>
      </c>
      <c r="BK396">
        <v>4</v>
      </c>
      <c r="BL396">
        <v>42</v>
      </c>
      <c r="BM396">
        <v>5</v>
      </c>
      <c r="BN396">
        <v>13</v>
      </c>
      <c r="BO396">
        <v>0</v>
      </c>
      <c r="BP396">
        <v>2</v>
      </c>
      <c r="BQ396">
        <v>2</v>
      </c>
      <c r="BR396">
        <v>3</v>
      </c>
      <c r="BS396">
        <v>0</v>
      </c>
      <c r="BT396">
        <v>0</v>
      </c>
      <c r="BU396">
        <v>0</v>
      </c>
      <c r="BV396">
        <v>3</v>
      </c>
      <c r="BW396">
        <v>0</v>
      </c>
      <c r="BX396">
        <v>0</v>
      </c>
      <c r="BY396">
        <v>257</v>
      </c>
      <c r="BZ396">
        <v>2</v>
      </c>
      <c r="CA396">
        <v>0</v>
      </c>
      <c r="CB396">
        <v>50</v>
      </c>
      <c r="CC396">
        <v>5</v>
      </c>
      <c r="CD396">
        <v>10</v>
      </c>
      <c r="CE396">
        <v>0</v>
      </c>
      <c r="CF396">
        <v>0</v>
      </c>
      <c r="CG396">
        <v>5</v>
      </c>
      <c r="CH396">
        <v>0</v>
      </c>
      <c r="CI396">
        <v>0</v>
      </c>
      <c r="CJ396">
        <v>3</v>
      </c>
      <c r="CK396">
        <v>0</v>
      </c>
      <c r="CL396">
        <v>3</v>
      </c>
      <c r="CM396">
        <v>0</v>
      </c>
    </row>
    <row r="397" spans="1:91" x14ac:dyDescent="0.15">
      <c r="A397" t="s">
        <v>2336</v>
      </c>
      <c r="B397">
        <v>226</v>
      </c>
      <c r="C397">
        <v>4.8</v>
      </c>
      <c r="D397">
        <v>501</v>
      </c>
      <c r="E397" s="409">
        <v>0.7</v>
      </c>
      <c r="F397" s="409">
        <v>1.2533889891696756E-2</v>
      </c>
      <c r="G397" s="409">
        <v>1.3</v>
      </c>
      <c r="H397" s="409">
        <v>0.1</v>
      </c>
      <c r="I397" s="409">
        <v>2.0422867647058832E-3</v>
      </c>
      <c r="J397" s="409">
        <v>0.2</v>
      </c>
      <c r="K397">
        <v>0</v>
      </c>
      <c r="L397">
        <v>118</v>
      </c>
      <c r="M397">
        <v>2</v>
      </c>
      <c r="N397">
        <v>35</v>
      </c>
      <c r="O397">
        <v>178</v>
      </c>
      <c r="P397">
        <v>2</v>
      </c>
      <c r="Q397">
        <v>5</v>
      </c>
      <c r="R397">
        <v>0</v>
      </c>
      <c r="S397">
        <v>3</v>
      </c>
      <c r="T397">
        <v>39</v>
      </c>
      <c r="U397">
        <v>2</v>
      </c>
      <c r="V397">
        <v>4</v>
      </c>
      <c r="W397">
        <v>0</v>
      </c>
      <c r="X397">
        <v>0</v>
      </c>
      <c r="Y397">
        <v>0</v>
      </c>
      <c r="Z397">
        <v>0</v>
      </c>
      <c r="AA397" t="s">
        <v>2333</v>
      </c>
      <c r="AB397">
        <v>0</v>
      </c>
      <c r="AC397">
        <v>80</v>
      </c>
      <c r="AD397">
        <v>0</v>
      </c>
      <c r="AE397">
        <v>9</v>
      </c>
      <c r="AF397">
        <v>108</v>
      </c>
      <c r="AG397">
        <v>2</v>
      </c>
      <c r="AH397">
        <v>3</v>
      </c>
      <c r="AI397">
        <v>0</v>
      </c>
      <c r="AJ397">
        <v>0</v>
      </c>
      <c r="AK397">
        <v>2</v>
      </c>
      <c r="AL397">
        <v>0</v>
      </c>
      <c r="AM397">
        <v>0</v>
      </c>
      <c r="AN397">
        <v>0</v>
      </c>
      <c r="AO397">
        <v>0</v>
      </c>
      <c r="AP397">
        <v>0</v>
      </c>
      <c r="AQ397">
        <v>0</v>
      </c>
      <c r="AR397">
        <v>0</v>
      </c>
      <c r="AS397">
        <v>30</v>
      </c>
      <c r="AT397">
        <v>0</v>
      </c>
      <c r="AU397">
        <v>0</v>
      </c>
      <c r="AV397">
        <v>30</v>
      </c>
      <c r="AW397">
        <v>0</v>
      </c>
      <c r="AX397">
        <v>6</v>
      </c>
      <c r="AY397">
        <v>0</v>
      </c>
      <c r="AZ397">
        <v>0</v>
      </c>
      <c r="BA397">
        <v>0</v>
      </c>
      <c r="BB397">
        <v>0</v>
      </c>
      <c r="BC397">
        <v>0</v>
      </c>
      <c r="BD397">
        <v>0</v>
      </c>
      <c r="BE397">
        <v>0</v>
      </c>
      <c r="BF397">
        <v>0</v>
      </c>
      <c r="BG397">
        <v>0</v>
      </c>
      <c r="BH397">
        <v>0</v>
      </c>
      <c r="BI397">
        <v>16</v>
      </c>
      <c r="BJ397">
        <v>0</v>
      </c>
      <c r="BK397">
        <v>2</v>
      </c>
      <c r="BL397">
        <v>28</v>
      </c>
      <c r="BM397">
        <v>0</v>
      </c>
      <c r="BN397">
        <v>4</v>
      </c>
      <c r="BO397">
        <v>0</v>
      </c>
      <c r="BP397">
        <v>0</v>
      </c>
      <c r="BQ397">
        <v>3</v>
      </c>
      <c r="BR397">
        <v>0</v>
      </c>
      <c r="BS397">
        <v>1</v>
      </c>
      <c r="BT397">
        <v>0</v>
      </c>
      <c r="BU397">
        <v>0</v>
      </c>
      <c r="BV397">
        <v>0</v>
      </c>
      <c r="BW397">
        <v>0</v>
      </c>
      <c r="BX397">
        <v>0</v>
      </c>
      <c r="BY397">
        <v>31</v>
      </c>
      <c r="BZ397">
        <v>2</v>
      </c>
      <c r="CA397">
        <v>1</v>
      </c>
      <c r="CB397">
        <v>38</v>
      </c>
      <c r="CC397">
        <v>2</v>
      </c>
      <c r="CD397">
        <v>5</v>
      </c>
      <c r="CE397">
        <v>0</v>
      </c>
      <c r="CF397">
        <v>0</v>
      </c>
      <c r="CG397">
        <v>1</v>
      </c>
      <c r="CH397">
        <v>1</v>
      </c>
      <c r="CI397">
        <v>0</v>
      </c>
      <c r="CJ397">
        <v>0</v>
      </c>
      <c r="CK397">
        <v>0</v>
      </c>
      <c r="CL397">
        <v>0</v>
      </c>
      <c r="CM397">
        <v>0</v>
      </c>
    </row>
    <row r="398" spans="1:91" x14ac:dyDescent="0.15">
      <c r="A398" t="s">
        <v>1939</v>
      </c>
      <c r="B398">
        <v>160</v>
      </c>
      <c r="C398">
        <v>8</v>
      </c>
      <c r="D398">
        <v>75</v>
      </c>
      <c r="E398" s="409">
        <v>3.4</v>
      </c>
      <c r="F398" s="409">
        <v>0.2</v>
      </c>
      <c r="G398" s="409">
        <v>1.7</v>
      </c>
      <c r="H398" s="409">
        <v>0.5</v>
      </c>
      <c r="I398" s="409">
        <v>2.6160244562805156E-2</v>
      </c>
      <c r="J398" s="409">
        <v>0.2</v>
      </c>
      <c r="K398">
        <v>0</v>
      </c>
      <c r="L398">
        <v>4</v>
      </c>
      <c r="M398">
        <v>0</v>
      </c>
      <c r="N398">
        <v>2</v>
      </c>
      <c r="O398">
        <v>11</v>
      </c>
      <c r="P398">
        <v>0</v>
      </c>
      <c r="Q398">
        <v>0</v>
      </c>
      <c r="R398">
        <v>0</v>
      </c>
      <c r="S398">
        <v>1</v>
      </c>
      <c r="T398">
        <v>6</v>
      </c>
      <c r="U398">
        <v>0</v>
      </c>
      <c r="V398">
        <v>16</v>
      </c>
      <c r="W398">
        <v>8</v>
      </c>
      <c r="X398">
        <v>0</v>
      </c>
      <c r="Y398">
        <v>0</v>
      </c>
      <c r="Z398">
        <v>0</v>
      </c>
      <c r="AA398" t="s">
        <v>2333</v>
      </c>
      <c r="AB398">
        <v>0</v>
      </c>
      <c r="AC398">
        <v>1</v>
      </c>
      <c r="AD398">
        <v>0</v>
      </c>
      <c r="AE398">
        <v>1</v>
      </c>
      <c r="AF398">
        <v>7</v>
      </c>
      <c r="AG398">
        <v>0</v>
      </c>
      <c r="AH398">
        <v>0</v>
      </c>
      <c r="AI398">
        <v>0</v>
      </c>
      <c r="AJ398">
        <v>0</v>
      </c>
      <c r="AK398">
        <v>0</v>
      </c>
      <c r="AL398">
        <v>0</v>
      </c>
      <c r="AM398">
        <v>0</v>
      </c>
      <c r="AN398">
        <v>7</v>
      </c>
      <c r="AO398">
        <v>0</v>
      </c>
      <c r="AP398">
        <v>0</v>
      </c>
      <c r="AQ398">
        <v>0</v>
      </c>
      <c r="AR398">
        <v>0</v>
      </c>
      <c r="AS398">
        <v>5</v>
      </c>
      <c r="AT398">
        <v>0</v>
      </c>
      <c r="AU398">
        <v>0</v>
      </c>
      <c r="AV398">
        <v>10</v>
      </c>
      <c r="AW398">
        <v>0</v>
      </c>
      <c r="AX398">
        <v>0</v>
      </c>
      <c r="AY398">
        <v>0</v>
      </c>
      <c r="AZ398">
        <v>0</v>
      </c>
      <c r="BA398">
        <v>0</v>
      </c>
      <c r="BB398">
        <v>0</v>
      </c>
      <c r="BC398">
        <v>0</v>
      </c>
      <c r="BD398">
        <v>0</v>
      </c>
      <c r="BE398">
        <v>0</v>
      </c>
      <c r="BF398">
        <v>0</v>
      </c>
      <c r="BG398">
        <v>0</v>
      </c>
      <c r="BH398">
        <v>0</v>
      </c>
      <c r="BI398">
        <v>7</v>
      </c>
      <c r="BJ398">
        <v>0</v>
      </c>
      <c r="BK398">
        <v>0</v>
      </c>
      <c r="BL398">
        <v>6</v>
      </c>
      <c r="BM398">
        <v>0</v>
      </c>
      <c r="BN398">
        <v>0</v>
      </c>
      <c r="BO398">
        <v>0</v>
      </c>
      <c r="BP398">
        <v>0</v>
      </c>
      <c r="BQ398">
        <v>0</v>
      </c>
      <c r="BR398">
        <v>0</v>
      </c>
      <c r="BS398">
        <v>0</v>
      </c>
      <c r="BT398">
        <v>1</v>
      </c>
      <c r="BU398">
        <v>0</v>
      </c>
      <c r="BV398">
        <v>0</v>
      </c>
      <c r="BW398">
        <v>0</v>
      </c>
      <c r="BX398">
        <v>0</v>
      </c>
      <c r="BY398">
        <v>5</v>
      </c>
      <c r="BZ398">
        <v>0</v>
      </c>
      <c r="CA398">
        <v>0</v>
      </c>
      <c r="CB398">
        <v>6</v>
      </c>
      <c r="CC398">
        <v>0</v>
      </c>
      <c r="CD398">
        <v>1</v>
      </c>
      <c r="CE398">
        <v>0</v>
      </c>
      <c r="CF398">
        <v>0</v>
      </c>
      <c r="CG398">
        <v>0</v>
      </c>
      <c r="CH398">
        <v>0</v>
      </c>
      <c r="CI398">
        <v>0</v>
      </c>
      <c r="CJ398">
        <v>1</v>
      </c>
      <c r="CK398">
        <v>0</v>
      </c>
      <c r="CL398">
        <v>0</v>
      </c>
      <c r="CM398">
        <v>0</v>
      </c>
    </row>
    <row r="399" spans="1:91" x14ac:dyDescent="0.15">
      <c r="A399" t="s">
        <v>2215</v>
      </c>
      <c r="B399">
        <v>274</v>
      </c>
      <c r="C399">
        <v>10</v>
      </c>
      <c r="D399">
        <v>379</v>
      </c>
      <c r="E399" s="409">
        <v>1.1000000000000001</v>
      </c>
      <c r="F399" s="409">
        <v>3.6805831119337988E-2</v>
      </c>
      <c r="G399" s="409">
        <v>1.7</v>
      </c>
      <c r="H399" s="409">
        <v>0.2</v>
      </c>
      <c r="I399" s="409">
        <v>5.0304416612695088E-3</v>
      </c>
      <c r="J399" s="409">
        <v>0.2</v>
      </c>
      <c r="K399">
        <v>0</v>
      </c>
      <c r="L399">
        <v>27</v>
      </c>
      <c r="M399">
        <v>0</v>
      </c>
      <c r="N399">
        <v>0</v>
      </c>
      <c r="O399">
        <v>95</v>
      </c>
      <c r="P399">
        <v>131</v>
      </c>
      <c r="Q399">
        <v>0</v>
      </c>
      <c r="R399">
        <v>0</v>
      </c>
      <c r="S399">
        <v>1</v>
      </c>
      <c r="T399">
        <v>19</v>
      </c>
      <c r="U399">
        <v>11</v>
      </c>
      <c r="V399">
        <v>6</v>
      </c>
      <c r="W399">
        <v>0</v>
      </c>
      <c r="X399">
        <v>0</v>
      </c>
      <c r="Y399">
        <v>0</v>
      </c>
      <c r="Z399">
        <v>0</v>
      </c>
      <c r="AA399" t="s">
        <v>2333</v>
      </c>
      <c r="AB399">
        <v>0</v>
      </c>
      <c r="AC399">
        <v>1</v>
      </c>
      <c r="AD399">
        <v>0</v>
      </c>
      <c r="AE399">
        <v>0</v>
      </c>
      <c r="AF399">
        <v>0</v>
      </c>
      <c r="AG399">
        <v>0</v>
      </c>
      <c r="AH399">
        <v>0</v>
      </c>
      <c r="AI399">
        <v>0</v>
      </c>
      <c r="AJ399">
        <v>0</v>
      </c>
      <c r="AK399">
        <v>0</v>
      </c>
      <c r="AL399">
        <v>2</v>
      </c>
      <c r="AM399">
        <v>0</v>
      </c>
      <c r="AN399">
        <v>0</v>
      </c>
      <c r="AO399">
        <v>0</v>
      </c>
      <c r="AP399">
        <v>0</v>
      </c>
      <c r="AQ399">
        <v>0</v>
      </c>
      <c r="AR399">
        <v>0</v>
      </c>
      <c r="AS399">
        <v>2</v>
      </c>
      <c r="AT399">
        <v>0</v>
      </c>
      <c r="AU399">
        <v>0</v>
      </c>
      <c r="AV399">
        <v>0</v>
      </c>
      <c r="AW399">
        <v>1</v>
      </c>
      <c r="AX399">
        <v>0</v>
      </c>
      <c r="AY399">
        <v>0</v>
      </c>
      <c r="AZ399">
        <v>0</v>
      </c>
      <c r="BA399">
        <v>0</v>
      </c>
      <c r="BB399">
        <v>0</v>
      </c>
      <c r="BC399">
        <v>0</v>
      </c>
      <c r="BD399">
        <v>0</v>
      </c>
      <c r="BE399">
        <v>0</v>
      </c>
      <c r="BF399">
        <v>0</v>
      </c>
      <c r="BG399">
        <v>0</v>
      </c>
      <c r="BH399">
        <v>0</v>
      </c>
      <c r="BI399">
        <v>2</v>
      </c>
      <c r="BJ399">
        <v>0</v>
      </c>
      <c r="BK399">
        <v>0</v>
      </c>
      <c r="BL399">
        <v>2</v>
      </c>
      <c r="BM399">
        <v>3</v>
      </c>
      <c r="BN399">
        <v>0</v>
      </c>
      <c r="BO399">
        <v>0</v>
      </c>
      <c r="BP399">
        <v>0</v>
      </c>
      <c r="BQ399">
        <v>0</v>
      </c>
      <c r="BR399">
        <v>0</v>
      </c>
      <c r="BS399">
        <v>0</v>
      </c>
      <c r="BT399">
        <v>0</v>
      </c>
      <c r="BU399">
        <v>0</v>
      </c>
      <c r="BV399">
        <v>0</v>
      </c>
      <c r="BW399">
        <v>0</v>
      </c>
      <c r="BX399">
        <v>0</v>
      </c>
      <c r="BY399">
        <v>0</v>
      </c>
      <c r="BZ399">
        <v>0</v>
      </c>
      <c r="CA399">
        <v>0</v>
      </c>
      <c r="CB399">
        <v>0</v>
      </c>
      <c r="CC399">
        <v>0</v>
      </c>
      <c r="CD399">
        <v>0</v>
      </c>
      <c r="CE399">
        <v>0</v>
      </c>
      <c r="CF399">
        <v>0</v>
      </c>
      <c r="CG399">
        <v>0</v>
      </c>
      <c r="CH399">
        <v>4</v>
      </c>
      <c r="CI399">
        <v>0</v>
      </c>
      <c r="CJ399">
        <v>0</v>
      </c>
      <c r="CK399">
        <v>0</v>
      </c>
      <c r="CL399">
        <v>0</v>
      </c>
      <c r="CM399">
        <v>0</v>
      </c>
    </row>
    <row r="400" spans="1:91" x14ac:dyDescent="0.15">
      <c r="A400" t="s">
        <v>2045</v>
      </c>
      <c r="B400">
        <v>150</v>
      </c>
      <c r="C400">
        <v>8.4</v>
      </c>
      <c r="D400">
        <v>63.6</v>
      </c>
      <c r="E400" s="409">
        <v>2</v>
      </c>
      <c r="F400" s="409">
        <v>0.1</v>
      </c>
      <c r="G400" s="409">
        <v>1.1000000000000001</v>
      </c>
      <c r="H400" s="409">
        <v>0.4</v>
      </c>
      <c r="I400" s="409">
        <v>1.9725460782932358E-2</v>
      </c>
      <c r="J400" s="409">
        <v>0.2</v>
      </c>
      <c r="K400">
        <v>0</v>
      </c>
      <c r="L400">
        <v>4</v>
      </c>
      <c r="M400">
        <v>27</v>
      </c>
      <c r="N400">
        <v>0</v>
      </c>
      <c r="O400">
        <v>8</v>
      </c>
      <c r="P400">
        <v>0</v>
      </c>
      <c r="Q400">
        <v>0</v>
      </c>
      <c r="R400">
        <v>1</v>
      </c>
      <c r="S400">
        <v>2</v>
      </c>
      <c r="T400">
        <v>1</v>
      </c>
      <c r="U400">
        <v>12</v>
      </c>
      <c r="V400">
        <v>11</v>
      </c>
      <c r="W400">
        <v>1</v>
      </c>
      <c r="X400">
        <v>0</v>
      </c>
      <c r="Y400">
        <v>0</v>
      </c>
      <c r="Z400">
        <v>4</v>
      </c>
      <c r="AA400" t="s">
        <v>2333</v>
      </c>
      <c r="AB400">
        <v>0</v>
      </c>
      <c r="AC400">
        <v>1</v>
      </c>
      <c r="AD400">
        <v>13</v>
      </c>
      <c r="AE400">
        <v>0</v>
      </c>
      <c r="AF400">
        <v>3</v>
      </c>
      <c r="AG400">
        <v>0</v>
      </c>
      <c r="AH400">
        <v>0</v>
      </c>
      <c r="AI400">
        <v>1</v>
      </c>
      <c r="AJ400">
        <v>0</v>
      </c>
      <c r="AK400">
        <v>0</v>
      </c>
      <c r="AL400">
        <v>9</v>
      </c>
      <c r="AM400">
        <v>2</v>
      </c>
      <c r="AN400">
        <v>0</v>
      </c>
      <c r="AO400">
        <v>0</v>
      </c>
      <c r="AP400">
        <v>0</v>
      </c>
      <c r="AQ400">
        <v>1</v>
      </c>
      <c r="AR400">
        <v>0</v>
      </c>
      <c r="AS400">
        <v>0</v>
      </c>
      <c r="AT400">
        <v>11</v>
      </c>
      <c r="AU400">
        <v>1</v>
      </c>
      <c r="AV400">
        <v>1</v>
      </c>
      <c r="AW400">
        <v>0</v>
      </c>
      <c r="AX400">
        <v>0</v>
      </c>
      <c r="AY400">
        <v>0</v>
      </c>
      <c r="AZ400">
        <v>0</v>
      </c>
      <c r="BA400">
        <v>0</v>
      </c>
      <c r="BB400">
        <v>12</v>
      </c>
      <c r="BC400">
        <v>1</v>
      </c>
      <c r="BD400">
        <v>0</v>
      </c>
      <c r="BE400">
        <v>0</v>
      </c>
      <c r="BF400">
        <v>0</v>
      </c>
      <c r="BG400">
        <v>0</v>
      </c>
      <c r="BH400">
        <v>0</v>
      </c>
      <c r="BI400">
        <v>0</v>
      </c>
      <c r="BJ400">
        <v>5</v>
      </c>
      <c r="BK400">
        <v>0</v>
      </c>
      <c r="BL400">
        <v>4</v>
      </c>
      <c r="BM400">
        <v>0</v>
      </c>
      <c r="BN400">
        <v>0</v>
      </c>
      <c r="BO400">
        <v>0</v>
      </c>
      <c r="BP400">
        <v>0</v>
      </c>
      <c r="BQ400">
        <v>0</v>
      </c>
      <c r="BR400">
        <v>2</v>
      </c>
      <c r="BS400">
        <v>2</v>
      </c>
      <c r="BT400">
        <v>0</v>
      </c>
      <c r="BU400">
        <v>0</v>
      </c>
      <c r="BV400">
        <v>0</v>
      </c>
      <c r="BW400">
        <v>1</v>
      </c>
      <c r="BX400">
        <v>0</v>
      </c>
      <c r="BY400">
        <v>1</v>
      </c>
      <c r="BZ400">
        <v>11</v>
      </c>
      <c r="CA400">
        <v>0</v>
      </c>
      <c r="CB400">
        <v>3</v>
      </c>
      <c r="CC400">
        <v>0</v>
      </c>
      <c r="CD400">
        <v>0</v>
      </c>
      <c r="CE400">
        <v>0</v>
      </c>
      <c r="CF400">
        <v>0</v>
      </c>
      <c r="CG400">
        <v>0</v>
      </c>
      <c r="CH400">
        <v>1</v>
      </c>
      <c r="CI400">
        <v>1</v>
      </c>
      <c r="CJ400">
        <v>0</v>
      </c>
      <c r="CK400">
        <v>0</v>
      </c>
      <c r="CL400">
        <v>0</v>
      </c>
      <c r="CM400">
        <v>0</v>
      </c>
    </row>
    <row r="401" spans="1:91" x14ac:dyDescent="0.15">
      <c r="A401" t="s">
        <v>2368</v>
      </c>
      <c r="B401">
        <v>166.7</v>
      </c>
      <c r="C401">
        <v>10.199999999999999</v>
      </c>
      <c r="D401">
        <v>53.4</v>
      </c>
      <c r="E401" s="409">
        <v>2.4</v>
      </c>
      <c r="F401" s="409">
        <v>0.1</v>
      </c>
      <c r="G401" s="409">
        <v>1</v>
      </c>
      <c r="H401" s="409">
        <v>0.6</v>
      </c>
      <c r="I401" s="409">
        <v>3.4160401075059119E-2</v>
      </c>
      <c r="J401" s="409">
        <v>0.3</v>
      </c>
      <c r="K401">
        <v>0</v>
      </c>
      <c r="L401">
        <v>8</v>
      </c>
      <c r="M401">
        <v>13</v>
      </c>
      <c r="N401">
        <v>0</v>
      </c>
      <c r="O401">
        <v>7</v>
      </c>
      <c r="P401">
        <v>0</v>
      </c>
      <c r="Q401">
        <v>0</v>
      </c>
      <c r="R401">
        <v>0</v>
      </c>
      <c r="S401">
        <v>1</v>
      </c>
      <c r="T401">
        <v>1</v>
      </c>
      <c r="U401">
        <v>7</v>
      </c>
      <c r="V401">
        <v>7</v>
      </c>
      <c r="W401">
        <v>0</v>
      </c>
      <c r="X401">
        <v>0</v>
      </c>
      <c r="Y401">
        <v>0</v>
      </c>
      <c r="Z401">
        <v>0</v>
      </c>
      <c r="AA401" t="s">
        <v>2333</v>
      </c>
      <c r="AB401">
        <v>0</v>
      </c>
      <c r="AC401">
        <v>0</v>
      </c>
      <c r="AD401">
        <v>7</v>
      </c>
      <c r="AE401">
        <v>0</v>
      </c>
      <c r="AF401">
        <v>3</v>
      </c>
      <c r="AG401">
        <v>0</v>
      </c>
      <c r="AH401">
        <v>0</v>
      </c>
      <c r="AI401">
        <v>0</v>
      </c>
      <c r="AJ401">
        <v>0</v>
      </c>
      <c r="AK401">
        <v>0</v>
      </c>
      <c r="AL401">
        <v>1</v>
      </c>
      <c r="AM401">
        <v>2</v>
      </c>
      <c r="AN401">
        <v>0</v>
      </c>
      <c r="AO401">
        <v>0</v>
      </c>
      <c r="AP401">
        <v>0</v>
      </c>
      <c r="AQ401">
        <v>0</v>
      </c>
      <c r="AR401">
        <v>0</v>
      </c>
      <c r="AS401">
        <v>0</v>
      </c>
      <c r="AT401">
        <v>6</v>
      </c>
      <c r="AU401">
        <v>0</v>
      </c>
      <c r="AV401">
        <v>2</v>
      </c>
      <c r="AW401">
        <v>0</v>
      </c>
      <c r="AX401">
        <v>0</v>
      </c>
      <c r="AY401">
        <v>0</v>
      </c>
      <c r="AZ401">
        <v>0</v>
      </c>
      <c r="BA401">
        <v>0</v>
      </c>
      <c r="BB401">
        <v>0</v>
      </c>
      <c r="BC401">
        <v>1</v>
      </c>
      <c r="BD401">
        <v>0</v>
      </c>
      <c r="BE401">
        <v>0</v>
      </c>
      <c r="BF401">
        <v>0</v>
      </c>
      <c r="BG401">
        <v>0</v>
      </c>
      <c r="BH401">
        <v>0</v>
      </c>
      <c r="BI401">
        <v>0</v>
      </c>
      <c r="BJ401">
        <v>0</v>
      </c>
      <c r="BK401">
        <v>0</v>
      </c>
      <c r="BL401">
        <v>2</v>
      </c>
      <c r="BM401">
        <v>0</v>
      </c>
      <c r="BN401">
        <v>0</v>
      </c>
      <c r="BO401">
        <v>0</v>
      </c>
      <c r="BP401">
        <v>1</v>
      </c>
      <c r="BQ401">
        <v>0</v>
      </c>
      <c r="BR401">
        <v>3</v>
      </c>
      <c r="BS401">
        <v>0</v>
      </c>
      <c r="BT401">
        <v>0</v>
      </c>
      <c r="BU401">
        <v>0</v>
      </c>
      <c r="BV401">
        <v>0</v>
      </c>
      <c r="BW401">
        <v>0</v>
      </c>
      <c r="BX401">
        <v>0</v>
      </c>
      <c r="BY401">
        <v>0</v>
      </c>
      <c r="BZ401">
        <v>0</v>
      </c>
      <c r="CA401">
        <v>0</v>
      </c>
      <c r="CB401">
        <v>2</v>
      </c>
      <c r="CC401">
        <v>0</v>
      </c>
      <c r="CD401">
        <v>1</v>
      </c>
      <c r="CE401">
        <v>0</v>
      </c>
      <c r="CF401">
        <v>1</v>
      </c>
      <c r="CG401">
        <v>0</v>
      </c>
      <c r="CH401">
        <v>3</v>
      </c>
      <c r="CI401">
        <v>0</v>
      </c>
      <c r="CJ401">
        <v>0</v>
      </c>
      <c r="CK401">
        <v>0</v>
      </c>
      <c r="CL401">
        <v>0</v>
      </c>
      <c r="CM401">
        <v>0</v>
      </c>
    </row>
    <row r="402" spans="1:91" x14ac:dyDescent="0.15">
      <c r="A402" t="s">
        <v>2269</v>
      </c>
      <c r="B402">
        <v>35</v>
      </c>
      <c r="C402">
        <v>1.5</v>
      </c>
      <c r="D402">
        <v>55</v>
      </c>
      <c r="E402" s="409">
        <v>0.5</v>
      </c>
      <c r="F402" s="409">
        <v>2.244196796551725E-2</v>
      </c>
      <c r="G402" s="409">
        <v>1.3</v>
      </c>
      <c r="H402" s="409">
        <v>0.2</v>
      </c>
      <c r="I402" s="409">
        <v>9.3022371808157128E-3</v>
      </c>
      <c r="J402" s="409">
        <v>0.5</v>
      </c>
      <c r="K402">
        <v>0</v>
      </c>
      <c r="L402">
        <v>1</v>
      </c>
      <c r="M402">
        <v>0</v>
      </c>
      <c r="N402">
        <v>15</v>
      </c>
      <c r="O402">
        <v>1</v>
      </c>
      <c r="P402">
        <v>0</v>
      </c>
      <c r="Q402">
        <v>12</v>
      </c>
      <c r="R402">
        <v>0</v>
      </c>
      <c r="S402">
        <v>6</v>
      </c>
      <c r="T402">
        <v>16</v>
      </c>
      <c r="U402">
        <v>0</v>
      </c>
      <c r="V402">
        <v>7</v>
      </c>
      <c r="W402">
        <v>0</v>
      </c>
      <c r="X402">
        <v>0</v>
      </c>
      <c r="Y402">
        <v>0</v>
      </c>
      <c r="Z402">
        <v>1</v>
      </c>
      <c r="AA402" t="s">
        <v>2333</v>
      </c>
      <c r="AB402">
        <v>0</v>
      </c>
      <c r="AC402">
        <v>0</v>
      </c>
      <c r="AD402">
        <v>0</v>
      </c>
      <c r="AE402">
        <v>0</v>
      </c>
      <c r="AF402">
        <v>0</v>
      </c>
      <c r="AG402">
        <v>0</v>
      </c>
      <c r="AH402">
        <v>0</v>
      </c>
      <c r="AI402">
        <v>0</v>
      </c>
      <c r="AJ402">
        <v>0</v>
      </c>
      <c r="AK402">
        <v>0</v>
      </c>
      <c r="AL402">
        <v>0</v>
      </c>
      <c r="AM402">
        <v>1</v>
      </c>
      <c r="AN402">
        <v>0</v>
      </c>
      <c r="AO402">
        <v>0</v>
      </c>
      <c r="AP402">
        <v>0</v>
      </c>
      <c r="AQ402">
        <v>0</v>
      </c>
      <c r="AR402">
        <v>0</v>
      </c>
      <c r="AS402">
        <v>0</v>
      </c>
      <c r="AT402">
        <v>0</v>
      </c>
      <c r="AU402">
        <v>0</v>
      </c>
      <c r="AV402">
        <v>0</v>
      </c>
      <c r="AW402">
        <v>0</v>
      </c>
      <c r="AX402">
        <v>0</v>
      </c>
      <c r="AY402">
        <v>0</v>
      </c>
      <c r="AZ402">
        <v>0</v>
      </c>
      <c r="BA402">
        <v>0</v>
      </c>
      <c r="BB402">
        <v>1</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v>0</v>
      </c>
      <c r="BY402">
        <v>0</v>
      </c>
      <c r="BZ402">
        <v>0</v>
      </c>
      <c r="CA402">
        <v>0</v>
      </c>
      <c r="CB402">
        <v>0</v>
      </c>
      <c r="CC402">
        <v>0</v>
      </c>
      <c r="CD402">
        <v>0</v>
      </c>
      <c r="CE402">
        <v>0</v>
      </c>
      <c r="CF402">
        <v>0</v>
      </c>
      <c r="CG402">
        <v>0</v>
      </c>
      <c r="CH402">
        <v>0</v>
      </c>
      <c r="CI402">
        <v>0</v>
      </c>
      <c r="CJ402">
        <v>0</v>
      </c>
      <c r="CK402">
        <v>0</v>
      </c>
      <c r="CL402">
        <v>0</v>
      </c>
      <c r="CM402">
        <v>0</v>
      </c>
    </row>
    <row r="403" spans="1:91" x14ac:dyDescent="0.15">
      <c r="A403" t="s">
        <v>2360</v>
      </c>
      <c r="B403">
        <v>85.6</v>
      </c>
      <c r="C403">
        <v>2.3199999999999998</v>
      </c>
      <c r="D403">
        <v>197.1</v>
      </c>
      <c r="E403" s="409">
        <v>0.7</v>
      </c>
      <c r="F403" s="409">
        <v>1.3922649040960449E-2</v>
      </c>
      <c r="G403" s="409">
        <v>1.5</v>
      </c>
      <c r="H403" s="409">
        <v>0.2</v>
      </c>
      <c r="I403" s="409">
        <v>4.3293796626353194E-3</v>
      </c>
      <c r="J403" s="409">
        <v>0.5</v>
      </c>
      <c r="K403">
        <v>0</v>
      </c>
      <c r="L403">
        <v>2</v>
      </c>
      <c r="M403">
        <v>0</v>
      </c>
      <c r="N403">
        <v>52</v>
      </c>
      <c r="O403">
        <v>18</v>
      </c>
      <c r="P403">
        <v>0</v>
      </c>
      <c r="Q403">
        <v>53</v>
      </c>
      <c r="R403">
        <v>2</v>
      </c>
      <c r="S403">
        <v>4</v>
      </c>
      <c r="T403">
        <v>23</v>
      </c>
      <c r="U403">
        <v>6</v>
      </c>
      <c r="V403">
        <v>19</v>
      </c>
      <c r="W403">
        <v>0</v>
      </c>
      <c r="X403">
        <v>0</v>
      </c>
      <c r="Y403">
        <v>0</v>
      </c>
      <c r="Z403">
        <v>3</v>
      </c>
      <c r="AA403" t="s">
        <v>2333</v>
      </c>
      <c r="AB403">
        <v>0</v>
      </c>
      <c r="AC403">
        <v>0</v>
      </c>
      <c r="AD403">
        <v>0</v>
      </c>
      <c r="AE403">
        <v>2</v>
      </c>
      <c r="AF403">
        <v>0</v>
      </c>
      <c r="AG403">
        <v>0</v>
      </c>
      <c r="AH403">
        <v>0</v>
      </c>
      <c r="AI403">
        <v>0</v>
      </c>
      <c r="AJ403">
        <v>0</v>
      </c>
      <c r="AK403">
        <v>0</v>
      </c>
      <c r="AL403">
        <v>0</v>
      </c>
      <c r="AM403">
        <v>2</v>
      </c>
      <c r="AN403">
        <v>0</v>
      </c>
      <c r="AO403">
        <v>0</v>
      </c>
      <c r="AP403">
        <v>0</v>
      </c>
      <c r="AQ403">
        <v>0</v>
      </c>
      <c r="AR403">
        <v>0</v>
      </c>
      <c r="AS403">
        <v>0</v>
      </c>
      <c r="AT403">
        <v>0</v>
      </c>
      <c r="AU403">
        <v>1</v>
      </c>
      <c r="AV403">
        <v>0</v>
      </c>
      <c r="AW403">
        <v>0</v>
      </c>
      <c r="AX403">
        <v>0</v>
      </c>
      <c r="AY403">
        <v>0</v>
      </c>
      <c r="AZ403">
        <v>0</v>
      </c>
      <c r="BA403">
        <v>1</v>
      </c>
      <c r="BB403">
        <v>1</v>
      </c>
      <c r="BC403">
        <v>0</v>
      </c>
      <c r="BD403">
        <v>0</v>
      </c>
      <c r="BE403">
        <v>0</v>
      </c>
      <c r="BF403">
        <v>0</v>
      </c>
      <c r="BG403">
        <v>0</v>
      </c>
      <c r="BH403">
        <v>0</v>
      </c>
      <c r="BI403">
        <v>0</v>
      </c>
      <c r="BJ403">
        <v>0</v>
      </c>
      <c r="BK403">
        <v>1</v>
      </c>
      <c r="BL403">
        <v>0</v>
      </c>
      <c r="BM403">
        <v>0</v>
      </c>
      <c r="BN403">
        <v>5</v>
      </c>
      <c r="BO403">
        <v>0</v>
      </c>
      <c r="BP403">
        <v>0</v>
      </c>
      <c r="BQ403">
        <v>0</v>
      </c>
      <c r="BR403">
        <v>0</v>
      </c>
      <c r="BS403">
        <v>2</v>
      </c>
      <c r="BT403">
        <v>0</v>
      </c>
      <c r="BU403">
        <v>0</v>
      </c>
      <c r="BV403">
        <v>0</v>
      </c>
      <c r="BW403">
        <v>0</v>
      </c>
      <c r="BX403">
        <v>0</v>
      </c>
      <c r="BY403">
        <v>0</v>
      </c>
      <c r="BZ403">
        <v>0</v>
      </c>
      <c r="CA403">
        <v>0</v>
      </c>
      <c r="CB403">
        <v>1</v>
      </c>
      <c r="CC403">
        <v>0</v>
      </c>
      <c r="CD403">
        <v>5</v>
      </c>
      <c r="CE403">
        <v>0</v>
      </c>
      <c r="CF403">
        <v>0</v>
      </c>
      <c r="CG403">
        <v>0</v>
      </c>
      <c r="CH403">
        <v>1</v>
      </c>
      <c r="CI403">
        <v>0</v>
      </c>
      <c r="CJ403">
        <v>0</v>
      </c>
      <c r="CK403">
        <v>0</v>
      </c>
      <c r="CL403">
        <v>0</v>
      </c>
      <c r="CM403">
        <v>0</v>
      </c>
    </row>
    <row r="404" spans="1:91" x14ac:dyDescent="0.15">
      <c r="A404" t="s">
        <v>2018</v>
      </c>
      <c r="B404">
        <v>16</v>
      </c>
      <c r="D404">
        <v>280</v>
      </c>
      <c r="E404" s="409">
        <v>0.4</v>
      </c>
      <c r="F404" s="409">
        <v>1.5218750000000001E-4</v>
      </c>
      <c r="G404" s="409">
        <v>6.4</v>
      </c>
      <c r="H404" s="409">
        <v>2.2179995196926035E-2</v>
      </c>
      <c r="I404" s="409">
        <v>8.7716138328530259E-6</v>
      </c>
      <c r="J404" s="409">
        <v>0.4</v>
      </c>
      <c r="K404">
        <v>0</v>
      </c>
      <c r="L404">
        <v>3</v>
      </c>
      <c r="M404">
        <v>0</v>
      </c>
      <c r="N404">
        <v>15</v>
      </c>
      <c r="O404">
        <v>28</v>
      </c>
      <c r="P404">
        <v>0</v>
      </c>
      <c r="Q404">
        <v>0</v>
      </c>
      <c r="R404">
        <v>0</v>
      </c>
      <c r="S404">
        <v>0</v>
      </c>
      <c r="T404">
        <v>1</v>
      </c>
      <c r="U404">
        <v>0</v>
      </c>
      <c r="V404">
        <v>0</v>
      </c>
      <c r="W404">
        <v>1</v>
      </c>
      <c r="X404">
        <v>0</v>
      </c>
      <c r="Y404">
        <v>0</v>
      </c>
      <c r="Z404">
        <v>0</v>
      </c>
      <c r="AA404" t="s">
        <v>2333</v>
      </c>
      <c r="AB404">
        <v>0</v>
      </c>
      <c r="AC404">
        <v>0</v>
      </c>
      <c r="AD404">
        <v>0</v>
      </c>
      <c r="AE404">
        <v>1</v>
      </c>
      <c r="AF404">
        <v>0</v>
      </c>
      <c r="AG404">
        <v>0</v>
      </c>
      <c r="AH404">
        <v>0</v>
      </c>
      <c r="AI404">
        <v>0</v>
      </c>
      <c r="AJ404">
        <v>0</v>
      </c>
      <c r="AK404">
        <v>0</v>
      </c>
      <c r="AL404">
        <v>0</v>
      </c>
      <c r="AM404">
        <v>0</v>
      </c>
      <c r="AN404">
        <v>1</v>
      </c>
      <c r="AO404">
        <v>0</v>
      </c>
      <c r="AP404">
        <v>0</v>
      </c>
      <c r="AQ404">
        <v>0</v>
      </c>
      <c r="AR404">
        <v>0</v>
      </c>
      <c r="AS404">
        <v>0</v>
      </c>
      <c r="AT404">
        <v>0</v>
      </c>
      <c r="AU404">
        <v>0</v>
      </c>
      <c r="AV404">
        <v>1</v>
      </c>
      <c r="AW404">
        <v>0</v>
      </c>
      <c r="AX404">
        <v>1</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v>0</v>
      </c>
      <c r="BY404">
        <v>0</v>
      </c>
      <c r="BZ404">
        <v>0</v>
      </c>
      <c r="CA404">
        <v>0</v>
      </c>
      <c r="CB404">
        <v>0</v>
      </c>
      <c r="CC404">
        <v>0</v>
      </c>
      <c r="CD404">
        <v>0</v>
      </c>
      <c r="CE404">
        <v>0</v>
      </c>
      <c r="CF404">
        <v>0</v>
      </c>
      <c r="CG404">
        <v>0</v>
      </c>
      <c r="CH404">
        <v>0</v>
      </c>
      <c r="CI404">
        <v>0</v>
      </c>
      <c r="CJ404">
        <v>0</v>
      </c>
      <c r="CK404">
        <v>0</v>
      </c>
      <c r="CL404">
        <v>0</v>
      </c>
      <c r="CM404">
        <v>0</v>
      </c>
    </row>
    <row r="405" spans="1:91" x14ac:dyDescent="0.15">
      <c r="A405" t="s">
        <v>2012</v>
      </c>
      <c r="B405">
        <v>15.5</v>
      </c>
      <c r="C405">
        <v>0</v>
      </c>
      <c r="D405">
        <v>145</v>
      </c>
      <c r="E405" s="409">
        <v>0.3</v>
      </c>
      <c r="F405" s="409">
        <v>0</v>
      </c>
      <c r="G405" s="409">
        <v>3</v>
      </c>
      <c r="H405" s="409">
        <v>2.2352246633876215E-2</v>
      </c>
      <c r="I405" s="409">
        <v>0</v>
      </c>
      <c r="J405" s="409">
        <v>0.2</v>
      </c>
      <c r="K405">
        <v>0</v>
      </c>
      <c r="L405">
        <v>0</v>
      </c>
      <c r="M405">
        <v>0</v>
      </c>
      <c r="N405">
        <v>10</v>
      </c>
      <c r="O405">
        <v>41</v>
      </c>
      <c r="P405">
        <v>0</v>
      </c>
      <c r="Q405">
        <v>0</v>
      </c>
      <c r="R405">
        <v>0</v>
      </c>
      <c r="S405">
        <v>0</v>
      </c>
      <c r="T405">
        <v>0</v>
      </c>
      <c r="U405">
        <v>0</v>
      </c>
      <c r="V405">
        <v>0</v>
      </c>
      <c r="W405">
        <v>0</v>
      </c>
      <c r="X405">
        <v>0</v>
      </c>
      <c r="Y405">
        <v>0</v>
      </c>
      <c r="Z405">
        <v>0</v>
      </c>
      <c r="AA405" t="s">
        <v>2333</v>
      </c>
      <c r="AB405">
        <v>0</v>
      </c>
      <c r="AC405">
        <v>0</v>
      </c>
      <c r="AD405">
        <v>0</v>
      </c>
      <c r="AE405">
        <v>0</v>
      </c>
      <c r="AF405">
        <v>2</v>
      </c>
      <c r="AG405">
        <v>0</v>
      </c>
      <c r="AH405">
        <v>0</v>
      </c>
      <c r="AI405">
        <v>0</v>
      </c>
      <c r="AJ405">
        <v>0</v>
      </c>
      <c r="AK405">
        <v>0</v>
      </c>
      <c r="AL405">
        <v>0</v>
      </c>
      <c r="AM405">
        <v>0</v>
      </c>
      <c r="AN405">
        <v>0</v>
      </c>
      <c r="AO405">
        <v>0</v>
      </c>
      <c r="AP405">
        <v>0</v>
      </c>
      <c r="AQ405">
        <v>0</v>
      </c>
      <c r="AR405">
        <v>0</v>
      </c>
      <c r="AS405">
        <v>0</v>
      </c>
      <c r="AT405">
        <v>0</v>
      </c>
      <c r="AU405">
        <v>0</v>
      </c>
      <c r="AV405">
        <v>3</v>
      </c>
      <c r="AW405">
        <v>0</v>
      </c>
      <c r="AX405">
        <v>0</v>
      </c>
      <c r="AY405">
        <v>0</v>
      </c>
      <c r="AZ405">
        <v>0</v>
      </c>
      <c r="BA405">
        <v>0</v>
      </c>
      <c r="BB405">
        <v>0</v>
      </c>
      <c r="BC405">
        <v>0</v>
      </c>
      <c r="BD405">
        <v>0</v>
      </c>
      <c r="BE405">
        <v>0</v>
      </c>
      <c r="BF405">
        <v>0</v>
      </c>
      <c r="BG405">
        <v>0</v>
      </c>
      <c r="BL405">
        <v>1</v>
      </c>
      <c r="CB405">
        <v>1</v>
      </c>
    </row>
    <row r="406" spans="1:91" x14ac:dyDescent="0.15">
      <c r="A406" t="s">
        <v>1944</v>
      </c>
      <c r="B406">
        <v>290</v>
      </c>
      <c r="C406">
        <v>12</v>
      </c>
      <c r="D406">
        <v>132</v>
      </c>
      <c r="E406" s="409">
        <v>8.6999999999999993</v>
      </c>
      <c r="F406" s="409">
        <v>0.3</v>
      </c>
      <c r="G406" s="409">
        <v>4.7</v>
      </c>
      <c r="H406" s="409">
        <v>1.4</v>
      </c>
      <c r="I406" s="409">
        <v>4.6230019021324245E-2</v>
      </c>
      <c r="J406" s="409">
        <v>0.7</v>
      </c>
      <c r="K406">
        <v>0</v>
      </c>
      <c r="L406">
        <v>2</v>
      </c>
      <c r="M406">
        <v>0</v>
      </c>
      <c r="N406">
        <v>5</v>
      </c>
      <c r="O406">
        <v>1</v>
      </c>
      <c r="P406">
        <v>0</v>
      </c>
      <c r="Q406">
        <v>3</v>
      </c>
      <c r="R406">
        <v>0</v>
      </c>
      <c r="S406">
        <v>8</v>
      </c>
      <c r="T406">
        <v>9</v>
      </c>
      <c r="U406">
        <v>4</v>
      </c>
      <c r="V406">
        <v>26</v>
      </c>
      <c r="W406">
        <v>2</v>
      </c>
      <c r="X406">
        <v>0</v>
      </c>
      <c r="Y406">
        <v>0</v>
      </c>
      <c r="Z406">
        <v>1</v>
      </c>
      <c r="AA406" t="s">
        <v>2333</v>
      </c>
      <c r="AB406">
        <v>0</v>
      </c>
      <c r="AC406">
        <v>0</v>
      </c>
      <c r="AD406">
        <v>0</v>
      </c>
      <c r="AE406">
        <v>0</v>
      </c>
      <c r="AF406">
        <v>0</v>
      </c>
      <c r="AG406">
        <v>0</v>
      </c>
      <c r="AH406">
        <v>2</v>
      </c>
      <c r="AI406">
        <v>0</v>
      </c>
      <c r="AJ406">
        <v>3</v>
      </c>
      <c r="AK406">
        <v>0</v>
      </c>
      <c r="AL406">
        <v>0</v>
      </c>
      <c r="AM406">
        <v>15</v>
      </c>
      <c r="AN406">
        <v>0</v>
      </c>
      <c r="AO406">
        <v>0</v>
      </c>
      <c r="AP406">
        <v>0</v>
      </c>
      <c r="AQ406">
        <v>1</v>
      </c>
      <c r="AR406">
        <v>0</v>
      </c>
      <c r="AS406">
        <v>1</v>
      </c>
      <c r="AT406">
        <v>0</v>
      </c>
      <c r="AU406">
        <v>2</v>
      </c>
      <c r="AV406">
        <v>4</v>
      </c>
      <c r="AW406">
        <v>0</v>
      </c>
      <c r="AX406">
        <v>1</v>
      </c>
      <c r="AY406">
        <v>0</v>
      </c>
      <c r="AZ406">
        <v>0</v>
      </c>
      <c r="BA406">
        <v>0</v>
      </c>
      <c r="BB406">
        <v>0</v>
      </c>
      <c r="BC406">
        <v>0</v>
      </c>
      <c r="BD406">
        <v>0</v>
      </c>
      <c r="BE406">
        <v>0</v>
      </c>
      <c r="BF406">
        <v>0</v>
      </c>
      <c r="BG406">
        <v>0</v>
      </c>
      <c r="BH406">
        <v>0</v>
      </c>
      <c r="BI406">
        <v>0</v>
      </c>
      <c r="BJ406">
        <v>0</v>
      </c>
      <c r="BK406">
        <v>1</v>
      </c>
      <c r="BL406">
        <v>1</v>
      </c>
      <c r="BM406">
        <v>0</v>
      </c>
      <c r="BN406">
        <v>0</v>
      </c>
      <c r="BO406">
        <v>0</v>
      </c>
      <c r="BP406">
        <v>1</v>
      </c>
      <c r="BQ406">
        <v>0</v>
      </c>
      <c r="BR406">
        <v>0</v>
      </c>
      <c r="BS406">
        <v>0</v>
      </c>
      <c r="BT406">
        <v>0</v>
      </c>
      <c r="BU406">
        <v>0</v>
      </c>
      <c r="BV406">
        <v>0</v>
      </c>
      <c r="BW406">
        <v>0</v>
      </c>
      <c r="BX406">
        <v>0</v>
      </c>
      <c r="BY406">
        <v>0</v>
      </c>
      <c r="BZ406">
        <v>0</v>
      </c>
      <c r="CA406">
        <v>0</v>
      </c>
      <c r="CB406">
        <v>0</v>
      </c>
      <c r="CC406">
        <v>0</v>
      </c>
      <c r="CD406">
        <v>0</v>
      </c>
      <c r="CE406">
        <v>0</v>
      </c>
      <c r="CF406">
        <v>0</v>
      </c>
      <c r="CG406">
        <v>1</v>
      </c>
      <c r="CH406">
        <v>0</v>
      </c>
      <c r="CI406">
        <v>1</v>
      </c>
      <c r="CJ406">
        <v>0</v>
      </c>
      <c r="CK406">
        <v>0</v>
      </c>
      <c r="CL406">
        <v>0</v>
      </c>
      <c r="CM406">
        <v>0</v>
      </c>
    </row>
    <row r="407" spans="1:91" x14ac:dyDescent="0.15">
      <c r="A407" t="s">
        <v>2024</v>
      </c>
      <c r="B407">
        <v>100</v>
      </c>
      <c r="C407">
        <v>4</v>
      </c>
      <c r="D407">
        <v>200</v>
      </c>
      <c r="E407" s="409">
        <v>2.2000000000000002</v>
      </c>
      <c r="F407" s="409">
        <v>0.1</v>
      </c>
      <c r="G407" s="409">
        <v>2.5</v>
      </c>
      <c r="H407" s="409">
        <v>0.3</v>
      </c>
      <c r="I407" s="409">
        <v>1.8889159111273195E-2</v>
      </c>
      <c r="J407" s="409">
        <v>0.4</v>
      </c>
      <c r="K407">
        <v>0</v>
      </c>
      <c r="L407">
        <v>2</v>
      </c>
      <c r="M407">
        <v>0</v>
      </c>
      <c r="N407">
        <v>9</v>
      </c>
      <c r="O407">
        <v>20</v>
      </c>
      <c r="P407">
        <v>0</v>
      </c>
      <c r="Q407">
        <v>10</v>
      </c>
      <c r="R407">
        <v>0</v>
      </c>
      <c r="S407">
        <v>1</v>
      </c>
      <c r="T407">
        <v>0</v>
      </c>
      <c r="U407">
        <v>2</v>
      </c>
      <c r="V407">
        <v>2</v>
      </c>
      <c r="W407">
        <v>0</v>
      </c>
      <c r="X407">
        <v>0</v>
      </c>
      <c r="Y407">
        <v>0</v>
      </c>
      <c r="Z407">
        <v>0</v>
      </c>
      <c r="AA407" t="s">
        <v>2333</v>
      </c>
      <c r="AB407">
        <v>0</v>
      </c>
      <c r="AC407">
        <v>1</v>
      </c>
      <c r="AD407">
        <v>0</v>
      </c>
      <c r="AE407">
        <v>3</v>
      </c>
      <c r="AF407">
        <v>6</v>
      </c>
      <c r="AG407">
        <v>0</v>
      </c>
      <c r="AH407">
        <v>0</v>
      </c>
      <c r="AI407">
        <v>0</v>
      </c>
      <c r="AJ407">
        <v>0</v>
      </c>
      <c r="AK407">
        <v>0</v>
      </c>
      <c r="AL407">
        <v>0</v>
      </c>
      <c r="AM407">
        <v>1</v>
      </c>
      <c r="AN407">
        <v>0</v>
      </c>
      <c r="AO407">
        <v>0</v>
      </c>
      <c r="AP407">
        <v>0</v>
      </c>
      <c r="AQ407">
        <v>0</v>
      </c>
      <c r="AR407">
        <v>0</v>
      </c>
      <c r="AS407">
        <v>0</v>
      </c>
      <c r="AT407">
        <v>0</v>
      </c>
      <c r="AU407">
        <v>0</v>
      </c>
      <c r="AV407">
        <v>15</v>
      </c>
      <c r="AW407">
        <v>0</v>
      </c>
      <c r="AX407">
        <v>0</v>
      </c>
      <c r="AY407">
        <v>0</v>
      </c>
      <c r="AZ407">
        <v>0</v>
      </c>
      <c r="BA407">
        <v>0</v>
      </c>
      <c r="BB407">
        <v>0</v>
      </c>
      <c r="BC407">
        <v>0</v>
      </c>
      <c r="BD407">
        <v>0</v>
      </c>
      <c r="BE407">
        <v>0</v>
      </c>
      <c r="BF407">
        <v>0</v>
      </c>
      <c r="BG407">
        <v>0</v>
      </c>
      <c r="BH407">
        <v>0</v>
      </c>
      <c r="BI407">
        <v>0</v>
      </c>
      <c r="BJ407">
        <v>0</v>
      </c>
      <c r="BK407">
        <v>1</v>
      </c>
      <c r="BL407">
        <v>1</v>
      </c>
      <c r="BM407">
        <v>0</v>
      </c>
      <c r="BN407">
        <v>5</v>
      </c>
      <c r="BO407">
        <v>0</v>
      </c>
      <c r="BP407">
        <v>0</v>
      </c>
      <c r="BQ407">
        <v>0</v>
      </c>
      <c r="BR407">
        <v>0</v>
      </c>
      <c r="BS407">
        <v>0</v>
      </c>
      <c r="BT407">
        <v>0</v>
      </c>
      <c r="BU407">
        <v>0</v>
      </c>
      <c r="BV407">
        <v>0</v>
      </c>
      <c r="BW407">
        <v>0</v>
      </c>
      <c r="BX407">
        <v>0</v>
      </c>
      <c r="BY407">
        <v>0</v>
      </c>
      <c r="BZ407">
        <v>0</v>
      </c>
      <c r="CA407">
        <v>2</v>
      </c>
      <c r="CB407">
        <v>20</v>
      </c>
      <c r="CC407">
        <v>0</v>
      </c>
      <c r="CD407">
        <v>0</v>
      </c>
      <c r="CE407">
        <v>0</v>
      </c>
      <c r="CF407">
        <v>0</v>
      </c>
      <c r="CG407">
        <v>0</v>
      </c>
      <c r="CH407">
        <v>0</v>
      </c>
      <c r="CI407">
        <v>0</v>
      </c>
      <c r="CJ407">
        <v>0</v>
      </c>
      <c r="CK407">
        <v>0</v>
      </c>
      <c r="CL407">
        <v>0</v>
      </c>
      <c r="CM407">
        <v>0</v>
      </c>
    </row>
    <row r="408" spans="1:91" x14ac:dyDescent="0.15">
      <c r="A408" t="s">
        <v>2188</v>
      </c>
      <c r="B408">
        <v>580</v>
      </c>
      <c r="C408">
        <v>14</v>
      </c>
      <c r="D408">
        <v>760</v>
      </c>
      <c r="E408" s="409">
        <v>2.1</v>
      </c>
      <c r="F408" s="409">
        <v>0.1</v>
      </c>
      <c r="G408" s="409">
        <v>3.8</v>
      </c>
      <c r="H408" s="409">
        <v>0.3</v>
      </c>
      <c r="I408" s="409">
        <v>6.5391151683991114E-3</v>
      </c>
      <c r="J408" s="409">
        <v>0.5</v>
      </c>
      <c r="K408">
        <v>0</v>
      </c>
      <c r="L408">
        <v>4</v>
      </c>
      <c r="M408">
        <v>0</v>
      </c>
      <c r="N408">
        <v>0</v>
      </c>
      <c r="O408">
        <v>15</v>
      </c>
      <c r="P408">
        <v>0</v>
      </c>
      <c r="Q408">
        <v>1</v>
      </c>
      <c r="R408">
        <v>0</v>
      </c>
      <c r="S408">
        <v>50</v>
      </c>
      <c r="T408">
        <v>87</v>
      </c>
      <c r="U408">
        <v>30</v>
      </c>
      <c r="V408">
        <v>11</v>
      </c>
      <c r="W408">
        <v>0</v>
      </c>
      <c r="X408">
        <v>0</v>
      </c>
      <c r="Y408">
        <v>0</v>
      </c>
      <c r="Z408">
        <v>5</v>
      </c>
      <c r="AA408" t="s">
        <v>2333</v>
      </c>
      <c r="AB408">
        <v>0</v>
      </c>
      <c r="AC408">
        <v>0</v>
      </c>
      <c r="AD408">
        <v>0</v>
      </c>
      <c r="AE408">
        <v>0</v>
      </c>
      <c r="AF408">
        <v>3</v>
      </c>
      <c r="AG408">
        <v>0</v>
      </c>
      <c r="AH408">
        <v>1</v>
      </c>
      <c r="AI408">
        <v>0</v>
      </c>
      <c r="AJ408">
        <v>8</v>
      </c>
      <c r="AK408">
        <v>0</v>
      </c>
      <c r="AL408">
        <v>0</v>
      </c>
      <c r="AM408">
        <v>0</v>
      </c>
      <c r="AN408">
        <v>0</v>
      </c>
      <c r="AO408">
        <v>0</v>
      </c>
      <c r="AP408">
        <v>0</v>
      </c>
      <c r="AQ408">
        <v>0</v>
      </c>
      <c r="AR408">
        <v>0</v>
      </c>
      <c r="AS408">
        <v>2</v>
      </c>
      <c r="AT408">
        <v>0</v>
      </c>
      <c r="AU408">
        <v>0</v>
      </c>
      <c r="AV408">
        <v>5</v>
      </c>
      <c r="AW408">
        <v>1</v>
      </c>
      <c r="AX408">
        <v>0</v>
      </c>
      <c r="AY408">
        <v>0</v>
      </c>
      <c r="AZ408">
        <v>0</v>
      </c>
      <c r="BA408">
        <v>2</v>
      </c>
      <c r="BB408">
        <v>6</v>
      </c>
      <c r="BC408">
        <v>0</v>
      </c>
      <c r="BD408">
        <v>1</v>
      </c>
      <c r="BE408">
        <v>0</v>
      </c>
      <c r="BF408">
        <v>0</v>
      </c>
      <c r="BG408">
        <v>0</v>
      </c>
      <c r="BH408">
        <v>0</v>
      </c>
      <c r="BI408">
        <v>0</v>
      </c>
      <c r="BJ408">
        <v>0</v>
      </c>
      <c r="BK408">
        <v>0</v>
      </c>
      <c r="BL408">
        <v>1</v>
      </c>
      <c r="BM408">
        <v>0</v>
      </c>
      <c r="BN408">
        <v>0</v>
      </c>
      <c r="BO408">
        <v>0</v>
      </c>
      <c r="BP408">
        <v>4</v>
      </c>
      <c r="BQ408">
        <v>3</v>
      </c>
      <c r="BR408">
        <v>1</v>
      </c>
      <c r="BS408">
        <v>1</v>
      </c>
      <c r="BT408">
        <v>0</v>
      </c>
      <c r="BU408">
        <v>0</v>
      </c>
      <c r="BV408">
        <v>0</v>
      </c>
      <c r="BW408">
        <v>0</v>
      </c>
      <c r="BX408">
        <v>0</v>
      </c>
      <c r="BY408">
        <v>2</v>
      </c>
      <c r="BZ408">
        <v>0</v>
      </c>
      <c r="CA408">
        <v>0</v>
      </c>
      <c r="CB408">
        <v>0</v>
      </c>
      <c r="CC408">
        <v>0</v>
      </c>
      <c r="CD408">
        <v>0</v>
      </c>
      <c r="CE408">
        <v>0</v>
      </c>
      <c r="CF408">
        <v>1</v>
      </c>
      <c r="CG408">
        <v>0</v>
      </c>
      <c r="CH408">
        <v>6</v>
      </c>
      <c r="CI408">
        <v>0</v>
      </c>
      <c r="CJ408">
        <v>0</v>
      </c>
      <c r="CK408">
        <v>0</v>
      </c>
      <c r="CL408">
        <v>0</v>
      </c>
      <c r="CM408">
        <v>0</v>
      </c>
    </row>
    <row r="409" spans="1:91" x14ac:dyDescent="0.15">
      <c r="A409" t="s">
        <v>2028</v>
      </c>
      <c r="B409">
        <v>1050</v>
      </c>
      <c r="C409">
        <v>21</v>
      </c>
      <c r="D409">
        <v>450</v>
      </c>
      <c r="E409" s="409">
        <v>28.4</v>
      </c>
      <c r="F409" s="409">
        <v>0.5</v>
      </c>
      <c r="G409" s="409">
        <v>14.4</v>
      </c>
      <c r="H409" s="409">
        <v>0.8</v>
      </c>
      <c r="I409" s="409">
        <v>1.567033690197174E-2</v>
      </c>
      <c r="J409" s="409">
        <v>0.4</v>
      </c>
      <c r="K409">
        <v>0</v>
      </c>
      <c r="L409">
        <v>4</v>
      </c>
      <c r="M409">
        <v>1</v>
      </c>
      <c r="N409">
        <v>1</v>
      </c>
      <c r="O409">
        <v>1</v>
      </c>
      <c r="P409">
        <v>0</v>
      </c>
      <c r="Q409">
        <v>1</v>
      </c>
      <c r="R409">
        <v>0</v>
      </c>
      <c r="S409">
        <v>4</v>
      </c>
      <c r="T409">
        <v>14</v>
      </c>
      <c r="U409">
        <v>8</v>
      </c>
      <c r="V409">
        <v>5</v>
      </c>
      <c r="W409">
        <v>0</v>
      </c>
      <c r="X409">
        <v>0</v>
      </c>
      <c r="Y409">
        <v>0</v>
      </c>
      <c r="Z409">
        <v>0</v>
      </c>
      <c r="AA409" t="s">
        <v>2333</v>
      </c>
      <c r="AB409">
        <v>0</v>
      </c>
      <c r="AC409">
        <v>0</v>
      </c>
      <c r="AD409">
        <v>1</v>
      </c>
      <c r="AE409">
        <v>0</v>
      </c>
      <c r="AF409">
        <v>0</v>
      </c>
      <c r="AG409">
        <v>0</v>
      </c>
      <c r="AH409">
        <v>0</v>
      </c>
      <c r="AI409">
        <v>0</v>
      </c>
      <c r="AJ409">
        <v>0</v>
      </c>
      <c r="AK409">
        <v>1</v>
      </c>
      <c r="AL409">
        <v>0</v>
      </c>
      <c r="AM409">
        <v>1</v>
      </c>
      <c r="AN409">
        <v>0</v>
      </c>
      <c r="AO409">
        <v>0</v>
      </c>
      <c r="AP409">
        <v>0</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1</v>
      </c>
      <c r="BQ409">
        <v>0</v>
      </c>
      <c r="BR409">
        <v>0</v>
      </c>
      <c r="BS409">
        <v>0</v>
      </c>
      <c r="BT409">
        <v>0</v>
      </c>
      <c r="BU409">
        <v>0</v>
      </c>
      <c r="BV409">
        <v>0</v>
      </c>
      <c r="BW409">
        <v>0</v>
      </c>
      <c r="BX409">
        <v>0</v>
      </c>
      <c r="BY409">
        <v>2</v>
      </c>
      <c r="BZ409">
        <v>3</v>
      </c>
      <c r="CA409">
        <v>0</v>
      </c>
      <c r="CB409">
        <v>0</v>
      </c>
      <c r="CC409">
        <v>0</v>
      </c>
      <c r="CD409">
        <v>0</v>
      </c>
      <c r="CE409">
        <v>0</v>
      </c>
      <c r="CF409">
        <v>0</v>
      </c>
      <c r="CG409">
        <v>0</v>
      </c>
      <c r="CH409">
        <v>2</v>
      </c>
      <c r="CI409">
        <v>0</v>
      </c>
      <c r="CJ409">
        <v>0</v>
      </c>
      <c r="CK409">
        <v>0</v>
      </c>
      <c r="CL409">
        <v>0</v>
      </c>
      <c r="CM409">
        <v>0</v>
      </c>
    </row>
    <row r="410" spans="1:91" x14ac:dyDescent="0.15">
      <c r="A410" t="s">
        <v>1923</v>
      </c>
      <c r="B410">
        <v>8</v>
      </c>
      <c r="D410">
        <v>80</v>
      </c>
      <c r="E410" s="409">
        <v>0.3</v>
      </c>
      <c r="F410" s="409">
        <v>2.1870894230769235E-3</v>
      </c>
      <c r="G410" s="409">
        <v>2.6</v>
      </c>
      <c r="H410" s="409">
        <v>1.9779217490911331E-2</v>
      </c>
      <c r="I410" s="409">
        <v>1.5089646006740204E-4</v>
      </c>
      <c r="J410" s="409">
        <v>0.2</v>
      </c>
      <c r="K410">
        <v>0</v>
      </c>
      <c r="L410">
        <v>0</v>
      </c>
      <c r="M410">
        <v>0</v>
      </c>
      <c r="N410">
        <v>0</v>
      </c>
      <c r="O410">
        <v>28</v>
      </c>
      <c r="P410">
        <v>0</v>
      </c>
      <c r="Q410">
        <v>1</v>
      </c>
      <c r="R410">
        <v>0</v>
      </c>
      <c r="S410">
        <v>0</v>
      </c>
      <c r="T410">
        <v>1</v>
      </c>
      <c r="U410">
        <v>0</v>
      </c>
      <c r="V410">
        <v>0</v>
      </c>
      <c r="W410">
        <v>0</v>
      </c>
      <c r="X410">
        <v>0</v>
      </c>
      <c r="Y410">
        <v>0</v>
      </c>
      <c r="Z410">
        <v>0</v>
      </c>
      <c r="AA410" t="s">
        <v>2333</v>
      </c>
      <c r="AB410">
        <v>0</v>
      </c>
      <c r="AC410">
        <v>0</v>
      </c>
      <c r="AD410">
        <v>0</v>
      </c>
      <c r="AE410">
        <v>0</v>
      </c>
      <c r="AF410">
        <v>1</v>
      </c>
      <c r="AG410">
        <v>0</v>
      </c>
      <c r="AH410">
        <v>0</v>
      </c>
      <c r="AI410">
        <v>0</v>
      </c>
      <c r="AJ410">
        <v>0</v>
      </c>
      <c r="AK410">
        <v>0</v>
      </c>
      <c r="AL410">
        <v>0</v>
      </c>
      <c r="AM410">
        <v>0</v>
      </c>
      <c r="AN410">
        <v>0</v>
      </c>
      <c r="AO410">
        <v>0</v>
      </c>
      <c r="AP410">
        <v>0</v>
      </c>
      <c r="AQ410">
        <v>0</v>
      </c>
      <c r="AR410">
        <v>0</v>
      </c>
      <c r="AS410">
        <v>3</v>
      </c>
      <c r="AT410">
        <v>0</v>
      </c>
      <c r="AU410">
        <v>0</v>
      </c>
      <c r="AV410">
        <v>6</v>
      </c>
      <c r="AW410">
        <v>0</v>
      </c>
      <c r="AX410">
        <v>0</v>
      </c>
      <c r="AY410">
        <v>0</v>
      </c>
      <c r="AZ410">
        <v>0</v>
      </c>
      <c r="BA410">
        <v>0</v>
      </c>
      <c r="BB410">
        <v>0</v>
      </c>
      <c r="BC410">
        <v>0</v>
      </c>
      <c r="BD410">
        <v>0</v>
      </c>
      <c r="BE410">
        <v>0</v>
      </c>
      <c r="BF410">
        <v>0</v>
      </c>
      <c r="BG410">
        <v>0</v>
      </c>
      <c r="BH410">
        <v>0</v>
      </c>
      <c r="BI410">
        <v>0</v>
      </c>
      <c r="BJ410">
        <v>0</v>
      </c>
      <c r="BK410">
        <v>0</v>
      </c>
      <c r="BL410">
        <v>2</v>
      </c>
      <c r="BM410">
        <v>0</v>
      </c>
      <c r="BN410">
        <v>1</v>
      </c>
      <c r="BO410">
        <v>0</v>
      </c>
      <c r="BP410">
        <v>0</v>
      </c>
      <c r="BQ410">
        <v>0</v>
      </c>
      <c r="BR410">
        <v>0</v>
      </c>
      <c r="BS410">
        <v>0</v>
      </c>
      <c r="BT410">
        <v>0</v>
      </c>
      <c r="BU410">
        <v>0</v>
      </c>
      <c r="BV410">
        <v>0</v>
      </c>
      <c r="BW410">
        <v>0</v>
      </c>
      <c r="BX410">
        <v>0</v>
      </c>
      <c r="BY410">
        <v>3</v>
      </c>
      <c r="BZ410">
        <v>0</v>
      </c>
      <c r="CA410">
        <v>0</v>
      </c>
      <c r="CB410">
        <v>1</v>
      </c>
      <c r="CC410">
        <v>0</v>
      </c>
      <c r="CD410">
        <v>0</v>
      </c>
      <c r="CE410">
        <v>0</v>
      </c>
      <c r="CF410">
        <v>0</v>
      </c>
      <c r="CG410">
        <v>0</v>
      </c>
      <c r="CH410">
        <v>0</v>
      </c>
      <c r="CI410">
        <v>0</v>
      </c>
      <c r="CJ410">
        <v>0</v>
      </c>
      <c r="CK410">
        <v>0</v>
      </c>
      <c r="CL410">
        <v>0</v>
      </c>
      <c r="CM410">
        <v>0</v>
      </c>
    </row>
    <row r="411" spans="1:91" x14ac:dyDescent="0.15">
      <c r="A411" t="s">
        <v>1989</v>
      </c>
      <c r="B411">
        <v>11.5</v>
      </c>
      <c r="D411">
        <v>81</v>
      </c>
      <c r="E411" s="409">
        <v>0.1</v>
      </c>
      <c r="F411" s="409">
        <v>0</v>
      </c>
      <c r="G411" s="409">
        <v>0.7</v>
      </c>
      <c r="H411" s="409">
        <v>1.846852891992206E-2</v>
      </c>
      <c r="I411" s="409">
        <v>0</v>
      </c>
      <c r="J411" s="409">
        <v>0.1</v>
      </c>
      <c r="K411">
        <v>0</v>
      </c>
      <c r="L411">
        <v>7</v>
      </c>
      <c r="M411">
        <v>4</v>
      </c>
      <c r="N411">
        <v>0</v>
      </c>
      <c r="O411">
        <v>115</v>
      </c>
      <c r="P411">
        <v>15</v>
      </c>
      <c r="Q411">
        <v>9</v>
      </c>
      <c r="R411">
        <v>0</v>
      </c>
      <c r="S411">
        <v>0</v>
      </c>
      <c r="T411">
        <v>1</v>
      </c>
      <c r="U411">
        <v>0</v>
      </c>
      <c r="V411">
        <v>0</v>
      </c>
      <c r="W411">
        <v>0</v>
      </c>
      <c r="X411">
        <v>0</v>
      </c>
      <c r="Y411">
        <v>0</v>
      </c>
      <c r="Z411">
        <v>0</v>
      </c>
      <c r="AA411" t="s">
        <v>2333</v>
      </c>
      <c r="AB411">
        <v>0</v>
      </c>
      <c r="AC411">
        <v>1</v>
      </c>
      <c r="AD411">
        <v>2</v>
      </c>
      <c r="AE411">
        <v>0</v>
      </c>
      <c r="AF411">
        <v>33</v>
      </c>
      <c r="AG411">
        <v>0</v>
      </c>
      <c r="AH411">
        <v>4</v>
      </c>
      <c r="AI411">
        <v>0</v>
      </c>
      <c r="AJ411">
        <v>0</v>
      </c>
      <c r="AK411">
        <v>1</v>
      </c>
      <c r="AL411">
        <v>0</v>
      </c>
      <c r="AM411">
        <v>0</v>
      </c>
      <c r="AN411">
        <v>0</v>
      </c>
      <c r="AO411">
        <v>0</v>
      </c>
      <c r="AP411">
        <v>0</v>
      </c>
      <c r="AQ411">
        <v>0</v>
      </c>
      <c r="AR411">
        <v>0</v>
      </c>
      <c r="AS411">
        <v>8</v>
      </c>
      <c r="AT411">
        <v>2</v>
      </c>
      <c r="AU411">
        <v>0</v>
      </c>
      <c r="AV411">
        <v>15</v>
      </c>
      <c r="AW411">
        <v>6</v>
      </c>
      <c r="AX411">
        <v>2</v>
      </c>
      <c r="AY411">
        <v>0</v>
      </c>
      <c r="AZ411">
        <v>0</v>
      </c>
      <c r="BA411">
        <v>0</v>
      </c>
      <c r="BB411">
        <v>0</v>
      </c>
      <c r="BC411">
        <v>0</v>
      </c>
      <c r="BD411">
        <v>0</v>
      </c>
      <c r="BE411">
        <v>0</v>
      </c>
      <c r="BF411">
        <v>1</v>
      </c>
      <c r="BG411">
        <v>0</v>
      </c>
      <c r="BH411">
        <v>0</v>
      </c>
      <c r="BI411">
        <v>0</v>
      </c>
      <c r="BJ411">
        <v>0</v>
      </c>
      <c r="BK411">
        <v>0</v>
      </c>
      <c r="BL411">
        <v>35</v>
      </c>
      <c r="BM411">
        <v>3</v>
      </c>
      <c r="BN411">
        <v>0</v>
      </c>
      <c r="BO411">
        <v>0</v>
      </c>
      <c r="BP411">
        <v>0</v>
      </c>
      <c r="BQ411">
        <v>0</v>
      </c>
      <c r="BR411">
        <v>0</v>
      </c>
      <c r="BS411">
        <v>0</v>
      </c>
      <c r="BT411">
        <v>0</v>
      </c>
      <c r="BU411">
        <v>0</v>
      </c>
      <c r="BV411">
        <v>0</v>
      </c>
      <c r="BW411">
        <v>0</v>
      </c>
      <c r="BX411">
        <v>0</v>
      </c>
      <c r="BY411">
        <v>19</v>
      </c>
      <c r="BZ411">
        <v>0</v>
      </c>
      <c r="CA411">
        <v>0</v>
      </c>
      <c r="CB411">
        <v>21</v>
      </c>
      <c r="CC411">
        <v>0</v>
      </c>
      <c r="CD411">
        <v>1</v>
      </c>
      <c r="CE411">
        <v>0</v>
      </c>
      <c r="CF411">
        <v>0</v>
      </c>
      <c r="CG411">
        <v>0</v>
      </c>
      <c r="CH411">
        <v>0</v>
      </c>
      <c r="CI411">
        <v>0</v>
      </c>
      <c r="CJ411">
        <v>0</v>
      </c>
      <c r="CK411">
        <v>0</v>
      </c>
      <c r="CL411">
        <v>0</v>
      </c>
      <c r="CM411">
        <v>0</v>
      </c>
    </row>
    <row r="412" spans="1:91" x14ac:dyDescent="0.15">
      <c r="A412" t="s">
        <v>2530</v>
      </c>
      <c r="B412">
        <v>15.5</v>
      </c>
      <c r="C412">
        <v>0</v>
      </c>
      <c r="D412">
        <v>162</v>
      </c>
      <c r="E412" s="409"/>
      <c r="F412" s="409"/>
      <c r="G412" s="409"/>
      <c r="H412" s="409"/>
      <c r="I412" s="409"/>
      <c r="J412" s="409"/>
      <c r="K412">
        <v>13</v>
      </c>
      <c r="L412">
        <v>4</v>
      </c>
      <c r="M412">
        <v>0</v>
      </c>
      <c r="N412">
        <v>27</v>
      </c>
      <c r="O412">
        <v>47</v>
      </c>
      <c r="P412">
        <v>0</v>
      </c>
      <c r="Q412">
        <v>3</v>
      </c>
      <c r="R412">
        <v>0</v>
      </c>
      <c r="S412">
        <v>1</v>
      </c>
      <c r="T412">
        <v>7</v>
      </c>
      <c r="U412">
        <v>0</v>
      </c>
      <c r="V412">
        <v>0</v>
      </c>
      <c r="W412">
        <v>1</v>
      </c>
      <c r="X412">
        <v>0</v>
      </c>
      <c r="Y412">
        <v>5</v>
      </c>
      <c r="Z412">
        <v>0</v>
      </c>
      <c r="AA412" t="s">
        <v>2333</v>
      </c>
      <c r="AB412">
        <v>4</v>
      </c>
      <c r="AC412">
        <v>1</v>
      </c>
      <c r="AD412">
        <v>0</v>
      </c>
      <c r="AE412">
        <v>12</v>
      </c>
      <c r="AF412">
        <v>26</v>
      </c>
      <c r="AG412">
        <v>0</v>
      </c>
      <c r="AH412">
        <v>3</v>
      </c>
      <c r="AI412">
        <v>0</v>
      </c>
      <c r="AJ412">
        <v>0</v>
      </c>
      <c r="AK412">
        <v>3</v>
      </c>
      <c r="AL412">
        <v>0</v>
      </c>
      <c r="AM412">
        <v>0</v>
      </c>
      <c r="AN412">
        <v>0</v>
      </c>
      <c r="AO412">
        <v>0</v>
      </c>
      <c r="AP412">
        <v>0</v>
      </c>
      <c r="AQ412">
        <v>0</v>
      </c>
      <c r="AR412">
        <v>1</v>
      </c>
      <c r="AS412">
        <v>0</v>
      </c>
      <c r="AT412">
        <v>0</v>
      </c>
      <c r="AU412">
        <v>0</v>
      </c>
      <c r="AV412">
        <v>8</v>
      </c>
      <c r="AW412">
        <v>0</v>
      </c>
      <c r="AX412">
        <v>1</v>
      </c>
      <c r="AY412">
        <v>0</v>
      </c>
      <c r="AZ412">
        <v>0</v>
      </c>
      <c r="BA412">
        <v>0</v>
      </c>
      <c r="BB412">
        <v>0</v>
      </c>
      <c r="BC412">
        <v>0</v>
      </c>
      <c r="BD412">
        <v>0</v>
      </c>
      <c r="BE412">
        <v>0</v>
      </c>
      <c r="BF412">
        <v>0</v>
      </c>
      <c r="BG412">
        <v>0</v>
      </c>
    </row>
    <row r="413" spans="1:91" x14ac:dyDescent="0.15">
      <c r="A413" t="s">
        <v>2051</v>
      </c>
      <c r="B413">
        <v>30.2</v>
      </c>
      <c r="D413">
        <v>136.6</v>
      </c>
      <c r="E413" s="409">
        <v>0.5</v>
      </c>
      <c r="F413" s="409">
        <v>2.5711522222222227E-4</v>
      </c>
      <c r="G413" s="409">
        <v>2.6</v>
      </c>
      <c r="H413" s="409">
        <v>0.1</v>
      </c>
      <c r="I413" s="409">
        <v>3.3206817477355441E-5</v>
      </c>
      <c r="J413" s="409">
        <v>0.3</v>
      </c>
      <c r="K413">
        <v>0</v>
      </c>
      <c r="L413">
        <v>0</v>
      </c>
      <c r="M413">
        <v>0</v>
      </c>
      <c r="N413">
        <v>21</v>
      </c>
      <c r="O413">
        <v>12</v>
      </c>
      <c r="P413">
        <v>0</v>
      </c>
      <c r="Q413">
        <v>14</v>
      </c>
      <c r="R413">
        <v>0</v>
      </c>
      <c r="S413">
        <v>0</v>
      </c>
      <c r="T413">
        <v>0</v>
      </c>
      <c r="U413">
        <v>0</v>
      </c>
      <c r="V413">
        <v>0</v>
      </c>
      <c r="W413">
        <v>0</v>
      </c>
      <c r="X413">
        <v>0</v>
      </c>
      <c r="Y413">
        <v>0</v>
      </c>
      <c r="Z413">
        <v>0</v>
      </c>
      <c r="AA413" t="s">
        <v>2333</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2</v>
      </c>
      <c r="BL413">
        <v>0</v>
      </c>
      <c r="BM413">
        <v>0</v>
      </c>
      <c r="BN413">
        <v>5</v>
      </c>
      <c r="BO413">
        <v>0</v>
      </c>
      <c r="BP413">
        <v>0</v>
      </c>
      <c r="BQ413">
        <v>0</v>
      </c>
      <c r="BS413">
        <v>0</v>
      </c>
      <c r="BT413">
        <v>0</v>
      </c>
      <c r="BU413">
        <v>0</v>
      </c>
      <c r="BV413">
        <v>0</v>
      </c>
      <c r="BW413">
        <v>0</v>
      </c>
      <c r="BX413">
        <v>0</v>
      </c>
      <c r="BY413">
        <v>0</v>
      </c>
      <c r="BZ413">
        <v>0</v>
      </c>
      <c r="CA413">
        <v>1</v>
      </c>
      <c r="CB413">
        <v>2</v>
      </c>
      <c r="CC413">
        <v>0</v>
      </c>
      <c r="CD413">
        <v>1</v>
      </c>
      <c r="CE413">
        <v>0</v>
      </c>
      <c r="CF413">
        <v>0</v>
      </c>
      <c r="CG413">
        <v>0</v>
      </c>
      <c r="CH413">
        <v>1</v>
      </c>
      <c r="CI413">
        <v>0</v>
      </c>
      <c r="CJ413">
        <v>0</v>
      </c>
      <c r="CK413">
        <v>0</v>
      </c>
      <c r="CL413">
        <v>0</v>
      </c>
      <c r="CM413">
        <v>0</v>
      </c>
    </row>
    <row r="414" spans="1:91" x14ac:dyDescent="0.15">
      <c r="A414" t="s">
        <v>2127</v>
      </c>
      <c r="B414">
        <v>137</v>
      </c>
      <c r="C414">
        <v>2.8</v>
      </c>
      <c r="D414">
        <v>250</v>
      </c>
      <c r="E414" s="409">
        <v>3.1</v>
      </c>
      <c r="F414" s="409">
        <v>0.1</v>
      </c>
      <c r="G414" s="409">
        <v>6.3</v>
      </c>
      <c r="H414" s="409">
        <v>0.2</v>
      </c>
      <c r="I414" s="409">
        <v>4.0055982215080064E-3</v>
      </c>
      <c r="J414" s="409">
        <v>0.4</v>
      </c>
      <c r="K414">
        <v>0</v>
      </c>
      <c r="L414">
        <v>4</v>
      </c>
      <c r="M414">
        <v>0</v>
      </c>
      <c r="N414">
        <v>1</v>
      </c>
      <c r="O414">
        <v>0</v>
      </c>
      <c r="P414">
        <v>0</v>
      </c>
      <c r="Q414">
        <v>0</v>
      </c>
      <c r="R414">
        <v>0</v>
      </c>
      <c r="S414">
        <v>2</v>
      </c>
      <c r="T414">
        <v>27</v>
      </c>
      <c r="U414">
        <v>4</v>
      </c>
      <c r="V414">
        <v>0</v>
      </c>
      <c r="W414">
        <v>0</v>
      </c>
      <c r="X414">
        <v>0</v>
      </c>
      <c r="Y414">
        <v>0</v>
      </c>
      <c r="Z414">
        <v>0</v>
      </c>
      <c r="AA414" t="s">
        <v>2333</v>
      </c>
      <c r="AB414">
        <v>0</v>
      </c>
      <c r="AC414">
        <v>0</v>
      </c>
      <c r="AD414">
        <v>0</v>
      </c>
      <c r="AE414">
        <v>0</v>
      </c>
      <c r="AF414">
        <v>0</v>
      </c>
      <c r="AG414">
        <v>0</v>
      </c>
      <c r="AH414">
        <v>0</v>
      </c>
      <c r="AI414">
        <v>0</v>
      </c>
      <c r="AJ414">
        <v>2</v>
      </c>
      <c r="AK414">
        <v>2</v>
      </c>
      <c r="AL414">
        <v>0</v>
      </c>
      <c r="AM414">
        <v>0</v>
      </c>
      <c r="AN414">
        <v>0</v>
      </c>
      <c r="AO414">
        <v>0</v>
      </c>
      <c r="AP414">
        <v>0</v>
      </c>
      <c r="AQ414">
        <v>0</v>
      </c>
      <c r="AR414">
        <v>0</v>
      </c>
      <c r="AS414">
        <v>0</v>
      </c>
      <c r="AT414">
        <v>0</v>
      </c>
      <c r="AU414">
        <v>1</v>
      </c>
      <c r="AV414">
        <v>0</v>
      </c>
      <c r="AW414">
        <v>0</v>
      </c>
      <c r="AX414">
        <v>0</v>
      </c>
      <c r="AY414">
        <v>0</v>
      </c>
      <c r="AZ414">
        <v>0</v>
      </c>
      <c r="BA414">
        <v>1</v>
      </c>
      <c r="BB414">
        <v>0</v>
      </c>
      <c r="BC414">
        <v>0</v>
      </c>
      <c r="BD414">
        <v>0</v>
      </c>
      <c r="BE414">
        <v>0</v>
      </c>
      <c r="BF414">
        <v>0</v>
      </c>
      <c r="BG414">
        <v>0</v>
      </c>
      <c r="BH414">
        <v>0</v>
      </c>
      <c r="BI414">
        <v>0</v>
      </c>
      <c r="BJ414">
        <v>0</v>
      </c>
      <c r="BK414">
        <v>0</v>
      </c>
      <c r="BL414">
        <v>0</v>
      </c>
      <c r="BM414">
        <v>0</v>
      </c>
      <c r="BN414">
        <v>0</v>
      </c>
      <c r="BO414">
        <v>0</v>
      </c>
      <c r="BP414">
        <v>0</v>
      </c>
      <c r="BQ414">
        <v>1</v>
      </c>
      <c r="BR414">
        <v>0</v>
      </c>
      <c r="BS414">
        <v>0</v>
      </c>
      <c r="BT414">
        <v>0</v>
      </c>
      <c r="BU414">
        <v>0</v>
      </c>
      <c r="BV414">
        <v>0</v>
      </c>
      <c r="BW414">
        <v>0</v>
      </c>
      <c r="BX414">
        <v>0</v>
      </c>
      <c r="BY414">
        <v>1</v>
      </c>
      <c r="BZ414">
        <v>0</v>
      </c>
      <c r="CA414">
        <v>0</v>
      </c>
      <c r="CB414">
        <v>0</v>
      </c>
      <c r="CC414">
        <v>0</v>
      </c>
      <c r="CD414">
        <v>0</v>
      </c>
      <c r="CE414">
        <v>0</v>
      </c>
      <c r="CF414">
        <v>0</v>
      </c>
      <c r="CG414">
        <v>0</v>
      </c>
      <c r="CH414">
        <v>2</v>
      </c>
      <c r="CI414">
        <v>0</v>
      </c>
      <c r="CJ414">
        <v>0</v>
      </c>
      <c r="CK414">
        <v>0</v>
      </c>
      <c r="CL414">
        <v>0</v>
      </c>
      <c r="CM414">
        <v>0</v>
      </c>
    </row>
    <row r="415" spans="1:91" x14ac:dyDescent="0.15">
      <c r="A415" t="s">
        <v>1910</v>
      </c>
      <c r="B415">
        <v>220</v>
      </c>
      <c r="C415">
        <v>5</v>
      </c>
      <c r="D415">
        <v>340</v>
      </c>
      <c r="E415" s="409">
        <v>7.3</v>
      </c>
      <c r="F415" s="409">
        <v>0.2</v>
      </c>
      <c r="G415" s="409">
        <v>11.8</v>
      </c>
      <c r="H415" s="409">
        <v>0.3</v>
      </c>
      <c r="I415" s="409">
        <v>5.932674792742401E-3</v>
      </c>
      <c r="J415" s="409">
        <v>0.4</v>
      </c>
      <c r="K415">
        <v>0</v>
      </c>
      <c r="L415">
        <v>4</v>
      </c>
      <c r="M415">
        <v>0</v>
      </c>
      <c r="N415">
        <v>4</v>
      </c>
      <c r="O415">
        <v>4</v>
      </c>
      <c r="P415">
        <v>0</v>
      </c>
      <c r="Q415">
        <v>0</v>
      </c>
      <c r="R415">
        <v>0</v>
      </c>
      <c r="S415">
        <v>3</v>
      </c>
      <c r="T415">
        <v>21</v>
      </c>
      <c r="U415">
        <v>1</v>
      </c>
      <c r="V415">
        <v>0</v>
      </c>
      <c r="W415">
        <v>0</v>
      </c>
      <c r="X415">
        <v>0</v>
      </c>
      <c r="Y415">
        <v>0</v>
      </c>
      <c r="Z415">
        <v>0</v>
      </c>
      <c r="AA415" t="s">
        <v>2333</v>
      </c>
      <c r="AB415">
        <v>0</v>
      </c>
      <c r="AC415">
        <v>0</v>
      </c>
      <c r="AD415">
        <v>0</v>
      </c>
      <c r="AE415">
        <v>1</v>
      </c>
      <c r="AF415">
        <v>3</v>
      </c>
      <c r="AG415">
        <v>0</v>
      </c>
      <c r="AH415">
        <v>0</v>
      </c>
      <c r="AI415">
        <v>0</v>
      </c>
      <c r="AJ415">
        <v>2</v>
      </c>
      <c r="AK415">
        <v>1</v>
      </c>
      <c r="AL415">
        <v>0</v>
      </c>
      <c r="AM415">
        <v>0</v>
      </c>
      <c r="AN415">
        <v>0</v>
      </c>
      <c r="AO415">
        <v>0</v>
      </c>
      <c r="AP415">
        <v>0</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0</v>
      </c>
      <c r="BR415">
        <v>0</v>
      </c>
      <c r="BS415">
        <v>0</v>
      </c>
      <c r="BT415">
        <v>0</v>
      </c>
      <c r="BU415">
        <v>0</v>
      </c>
      <c r="BV415">
        <v>0</v>
      </c>
      <c r="BW415">
        <v>0</v>
      </c>
      <c r="BX415">
        <v>0</v>
      </c>
      <c r="BY415">
        <v>0</v>
      </c>
      <c r="BZ415">
        <v>0</v>
      </c>
      <c r="CA415">
        <v>0</v>
      </c>
      <c r="CB415">
        <v>0</v>
      </c>
      <c r="CC415">
        <v>0</v>
      </c>
      <c r="CD415">
        <v>0</v>
      </c>
      <c r="CE415">
        <v>0</v>
      </c>
      <c r="CF415">
        <v>0</v>
      </c>
      <c r="CG415">
        <v>0</v>
      </c>
      <c r="CH415">
        <v>0</v>
      </c>
      <c r="CI415">
        <v>0</v>
      </c>
      <c r="CJ415">
        <v>0</v>
      </c>
      <c r="CK415">
        <v>0</v>
      </c>
      <c r="CL415">
        <v>0</v>
      </c>
      <c r="CM415">
        <v>0</v>
      </c>
    </row>
    <row r="416" spans="1:91" x14ac:dyDescent="0.15">
      <c r="A416" t="s">
        <v>2089</v>
      </c>
      <c r="B416">
        <v>17</v>
      </c>
      <c r="D416">
        <v>310.75</v>
      </c>
      <c r="E416" s="409">
        <v>0.2</v>
      </c>
      <c r="F416" s="409">
        <v>0</v>
      </c>
      <c r="G416" s="409">
        <v>2</v>
      </c>
      <c r="H416" s="409">
        <v>1.2553515225749934E-2</v>
      </c>
      <c r="I416" s="409">
        <v>0</v>
      </c>
      <c r="J416" s="409">
        <v>0.1</v>
      </c>
      <c r="K416">
        <v>0</v>
      </c>
      <c r="L416">
        <v>80</v>
      </c>
      <c r="M416">
        <v>0</v>
      </c>
      <c r="N416">
        <v>0</v>
      </c>
      <c r="O416">
        <v>70</v>
      </c>
      <c r="P416">
        <v>0</v>
      </c>
      <c r="Q416">
        <v>0</v>
      </c>
      <c r="R416">
        <v>0</v>
      </c>
      <c r="S416">
        <v>0</v>
      </c>
      <c r="T416">
        <v>0</v>
      </c>
      <c r="U416">
        <v>0</v>
      </c>
      <c r="V416">
        <v>0</v>
      </c>
      <c r="W416">
        <v>0</v>
      </c>
      <c r="X416">
        <v>0</v>
      </c>
      <c r="Y416">
        <v>0</v>
      </c>
      <c r="Z416">
        <v>0</v>
      </c>
      <c r="AA416" t="s">
        <v>2333</v>
      </c>
      <c r="AB416">
        <v>0</v>
      </c>
      <c r="AC416">
        <v>4</v>
      </c>
      <c r="AD416">
        <v>0</v>
      </c>
      <c r="AE416">
        <v>0</v>
      </c>
      <c r="AF416">
        <v>20</v>
      </c>
      <c r="AG416">
        <v>0</v>
      </c>
      <c r="AH416">
        <v>0</v>
      </c>
      <c r="AI416">
        <v>0</v>
      </c>
      <c r="AJ416">
        <v>0</v>
      </c>
      <c r="AK416">
        <v>0</v>
      </c>
      <c r="AL416">
        <v>0</v>
      </c>
      <c r="AM416">
        <v>0</v>
      </c>
      <c r="AN416">
        <v>0</v>
      </c>
      <c r="AO416">
        <v>0</v>
      </c>
      <c r="AP416">
        <v>0</v>
      </c>
      <c r="AQ416">
        <v>0</v>
      </c>
      <c r="AR416">
        <v>0</v>
      </c>
      <c r="AS416">
        <v>27</v>
      </c>
      <c r="AT416">
        <v>0</v>
      </c>
      <c r="AU416">
        <v>0</v>
      </c>
      <c r="AV416">
        <v>1</v>
      </c>
      <c r="AW416">
        <v>0</v>
      </c>
      <c r="AX416">
        <v>0</v>
      </c>
      <c r="AY416">
        <v>0</v>
      </c>
      <c r="AZ416">
        <v>0</v>
      </c>
      <c r="BA416">
        <v>0</v>
      </c>
      <c r="BB416">
        <v>0</v>
      </c>
      <c r="BC416">
        <v>0</v>
      </c>
      <c r="BD416">
        <v>0</v>
      </c>
      <c r="BE416">
        <v>0</v>
      </c>
      <c r="BF416">
        <v>0</v>
      </c>
      <c r="BG416">
        <v>0</v>
      </c>
      <c r="BH416">
        <v>0</v>
      </c>
      <c r="BI416">
        <v>7</v>
      </c>
      <c r="BJ416">
        <v>0</v>
      </c>
      <c r="BK416">
        <v>0</v>
      </c>
      <c r="BL416">
        <v>17</v>
      </c>
      <c r="BM416">
        <v>0</v>
      </c>
      <c r="BN416">
        <v>0</v>
      </c>
      <c r="BO416">
        <v>0</v>
      </c>
      <c r="BP416">
        <v>0</v>
      </c>
      <c r="BQ416">
        <v>0</v>
      </c>
      <c r="BR416">
        <v>0</v>
      </c>
      <c r="BS416">
        <v>0</v>
      </c>
      <c r="BT416">
        <v>0</v>
      </c>
      <c r="BU416">
        <v>0</v>
      </c>
      <c r="BV416">
        <v>0</v>
      </c>
      <c r="BW416">
        <v>0</v>
      </c>
      <c r="BX416">
        <v>0</v>
      </c>
      <c r="BY416">
        <v>19</v>
      </c>
      <c r="BZ416">
        <v>0</v>
      </c>
      <c r="CA416">
        <v>0</v>
      </c>
      <c r="CB416">
        <v>2</v>
      </c>
      <c r="CC416">
        <v>0</v>
      </c>
      <c r="CD416">
        <v>0</v>
      </c>
      <c r="CE416">
        <v>0</v>
      </c>
      <c r="CF416">
        <v>0</v>
      </c>
      <c r="CG416">
        <v>0</v>
      </c>
      <c r="CH416">
        <v>0</v>
      </c>
      <c r="CI416">
        <v>0</v>
      </c>
      <c r="CJ416">
        <v>0</v>
      </c>
      <c r="CK416">
        <v>0</v>
      </c>
      <c r="CL416">
        <v>0</v>
      </c>
      <c r="CM416">
        <v>0</v>
      </c>
    </row>
    <row r="417" spans="1:91" x14ac:dyDescent="0.15">
      <c r="A417" t="s">
        <v>1901</v>
      </c>
      <c r="B417">
        <v>8.8000000000000007</v>
      </c>
      <c r="D417">
        <v>76</v>
      </c>
      <c r="E417" s="409">
        <v>0.2</v>
      </c>
      <c r="F417" s="409">
        <v>0</v>
      </c>
      <c r="G417" s="409">
        <v>1.6</v>
      </c>
      <c r="H417" s="409">
        <v>2.3205767053395047E-2</v>
      </c>
      <c r="I417" s="409">
        <v>0</v>
      </c>
      <c r="J417" s="409">
        <v>0.2</v>
      </c>
      <c r="K417">
        <v>0</v>
      </c>
      <c r="L417">
        <v>4</v>
      </c>
      <c r="M417">
        <v>0</v>
      </c>
      <c r="N417">
        <v>0</v>
      </c>
      <c r="O417">
        <v>42</v>
      </c>
      <c r="P417">
        <v>0</v>
      </c>
      <c r="Q417">
        <v>0</v>
      </c>
      <c r="R417">
        <v>0</v>
      </c>
      <c r="S417">
        <v>0</v>
      </c>
      <c r="T417">
        <v>0</v>
      </c>
      <c r="U417">
        <v>0</v>
      </c>
      <c r="V417">
        <v>0</v>
      </c>
      <c r="W417">
        <v>0</v>
      </c>
      <c r="X417">
        <v>0</v>
      </c>
      <c r="Y417">
        <v>0</v>
      </c>
      <c r="Z417">
        <v>0</v>
      </c>
      <c r="AA417" t="s">
        <v>2333</v>
      </c>
      <c r="AB417">
        <v>0</v>
      </c>
      <c r="AC417">
        <v>1</v>
      </c>
      <c r="AD417">
        <v>0</v>
      </c>
      <c r="AE417">
        <v>0</v>
      </c>
      <c r="AF417">
        <v>16</v>
      </c>
      <c r="AG417">
        <v>0</v>
      </c>
      <c r="AH417">
        <v>0</v>
      </c>
      <c r="AI417">
        <v>0</v>
      </c>
      <c r="AJ417">
        <v>0</v>
      </c>
      <c r="AK417">
        <v>0</v>
      </c>
      <c r="AL417">
        <v>0</v>
      </c>
      <c r="AM417">
        <v>0</v>
      </c>
      <c r="AN417">
        <v>0</v>
      </c>
      <c r="AO417">
        <v>0</v>
      </c>
      <c r="AP417">
        <v>0</v>
      </c>
      <c r="AQ417">
        <v>0</v>
      </c>
      <c r="AR417">
        <v>0</v>
      </c>
      <c r="AS417">
        <v>1</v>
      </c>
      <c r="AT417">
        <v>0</v>
      </c>
      <c r="AU417">
        <v>0</v>
      </c>
      <c r="AV417">
        <v>17</v>
      </c>
      <c r="AW417">
        <v>0</v>
      </c>
      <c r="AX417">
        <v>0</v>
      </c>
      <c r="AY417">
        <v>0</v>
      </c>
      <c r="AZ417">
        <v>0</v>
      </c>
      <c r="BA417">
        <v>0</v>
      </c>
      <c r="BB417">
        <v>0</v>
      </c>
      <c r="BC417">
        <v>0</v>
      </c>
      <c r="BD417">
        <v>0</v>
      </c>
      <c r="BE417">
        <v>0</v>
      </c>
      <c r="BF417">
        <v>0</v>
      </c>
      <c r="BG417">
        <v>0</v>
      </c>
      <c r="BH417">
        <v>0</v>
      </c>
      <c r="BI417">
        <v>1</v>
      </c>
      <c r="BJ417">
        <v>0</v>
      </c>
      <c r="BK417">
        <v>0</v>
      </c>
      <c r="BL417">
        <v>9</v>
      </c>
      <c r="BM417">
        <v>0</v>
      </c>
      <c r="BN417">
        <v>0</v>
      </c>
      <c r="BO417">
        <v>0</v>
      </c>
      <c r="BP417">
        <v>0</v>
      </c>
      <c r="BQ417">
        <v>0</v>
      </c>
      <c r="BR417">
        <v>0</v>
      </c>
      <c r="BS417">
        <v>0</v>
      </c>
      <c r="BT417">
        <v>0</v>
      </c>
      <c r="BU417">
        <v>0</v>
      </c>
      <c r="BV417">
        <v>0</v>
      </c>
      <c r="BW417">
        <v>0</v>
      </c>
      <c r="BX417">
        <v>0</v>
      </c>
      <c r="BY417">
        <v>1</v>
      </c>
      <c r="BZ417">
        <v>0</v>
      </c>
      <c r="CA417">
        <v>0</v>
      </c>
      <c r="CB417">
        <v>9</v>
      </c>
      <c r="CC417">
        <v>0</v>
      </c>
      <c r="CD417">
        <v>0</v>
      </c>
      <c r="CE417">
        <v>0</v>
      </c>
      <c r="CF417">
        <v>0</v>
      </c>
      <c r="CG417">
        <v>0</v>
      </c>
      <c r="CH417">
        <v>0</v>
      </c>
      <c r="CI417">
        <v>0</v>
      </c>
      <c r="CJ417">
        <v>0</v>
      </c>
      <c r="CK417">
        <v>0</v>
      </c>
      <c r="CL417">
        <v>0</v>
      </c>
      <c r="CM417">
        <v>0</v>
      </c>
    </row>
    <row r="418" spans="1:91" x14ac:dyDescent="0.15">
      <c r="A418" t="s">
        <v>2531</v>
      </c>
      <c r="B418">
        <v>4</v>
      </c>
      <c r="C418">
        <v>0</v>
      </c>
      <c r="D418">
        <v>40</v>
      </c>
      <c r="E418" s="409"/>
      <c r="F418" s="409"/>
      <c r="G418" s="409"/>
      <c r="H418" s="409"/>
      <c r="I418" s="409"/>
      <c r="J418" s="409"/>
      <c r="K418">
        <v>0</v>
      </c>
      <c r="L418">
        <v>8</v>
      </c>
      <c r="M418">
        <v>1</v>
      </c>
      <c r="N418">
        <v>0</v>
      </c>
      <c r="O418">
        <v>24</v>
      </c>
      <c r="P418">
        <v>0</v>
      </c>
      <c r="Q418">
        <v>0</v>
      </c>
      <c r="R418">
        <v>0</v>
      </c>
      <c r="S418">
        <v>0</v>
      </c>
      <c r="T418">
        <v>0</v>
      </c>
      <c r="U418">
        <v>0</v>
      </c>
      <c r="V418">
        <v>0</v>
      </c>
      <c r="W418">
        <v>1</v>
      </c>
      <c r="X418">
        <v>0</v>
      </c>
      <c r="Y418">
        <v>0</v>
      </c>
      <c r="Z418">
        <v>0</v>
      </c>
      <c r="AA418" t="s">
        <v>2333</v>
      </c>
      <c r="AB418">
        <v>0</v>
      </c>
      <c r="AC418">
        <v>1</v>
      </c>
      <c r="AD418">
        <v>0</v>
      </c>
      <c r="AE418">
        <v>0</v>
      </c>
      <c r="AF418">
        <v>2</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row>
    <row r="419" spans="1:91" x14ac:dyDescent="0.15">
      <c r="A419" t="s">
        <v>2377</v>
      </c>
      <c r="B419">
        <v>315</v>
      </c>
      <c r="C419">
        <v>6</v>
      </c>
      <c r="D419">
        <v>565</v>
      </c>
      <c r="E419" s="409">
        <v>0.7</v>
      </c>
      <c r="F419" s="409">
        <v>1.5104029352367694E-2</v>
      </c>
      <c r="G419" s="409">
        <v>1.5</v>
      </c>
      <c r="H419" s="409">
        <v>0.1</v>
      </c>
      <c r="I419" s="409">
        <v>2.5125650516752774E-3</v>
      </c>
      <c r="J419" s="409">
        <v>0.3</v>
      </c>
      <c r="K419">
        <v>0</v>
      </c>
      <c r="L419">
        <v>53</v>
      </c>
      <c r="M419">
        <v>0</v>
      </c>
      <c r="N419">
        <v>34</v>
      </c>
      <c r="O419">
        <v>151</v>
      </c>
      <c r="P419">
        <v>0</v>
      </c>
      <c r="Q419">
        <v>39</v>
      </c>
      <c r="R419">
        <v>1</v>
      </c>
      <c r="S419">
        <v>19</v>
      </c>
      <c r="T419">
        <v>37</v>
      </c>
      <c r="U419">
        <v>18</v>
      </c>
      <c r="V419">
        <v>22</v>
      </c>
      <c r="W419">
        <v>0</v>
      </c>
      <c r="X419">
        <v>0</v>
      </c>
      <c r="Y419">
        <v>0</v>
      </c>
      <c r="Z419">
        <v>5</v>
      </c>
      <c r="AA419" t="s">
        <v>2333</v>
      </c>
      <c r="AB419">
        <v>0</v>
      </c>
      <c r="AC419">
        <v>16</v>
      </c>
      <c r="AD419">
        <v>0</v>
      </c>
      <c r="AE419">
        <v>11</v>
      </c>
      <c r="AF419">
        <v>34</v>
      </c>
      <c r="AG419">
        <v>0</v>
      </c>
      <c r="AH419">
        <v>26</v>
      </c>
      <c r="AI419">
        <v>0</v>
      </c>
      <c r="AJ419">
        <v>3</v>
      </c>
      <c r="AK419">
        <v>1</v>
      </c>
      <c r="AL419">
        <v>0</v>
      </c>
      <c r="AM419">
        <v>5</v>
      </c>
      <c r="AN419">
        <v>0</v>
      </c>
      <c r="AO419">
        <v>0</v>
      </c>
      <c r="AP419">
        <v>0</v>
      </c>
      <c r="AQ419">
        <v>1</v>
      </c>
      <c r="AR419">
        <v>0</v>
      </c>
      <c r="AS419">
        <v>0</v>
      </c>
      <c r="AT419">
        <v>21</v>
      </c>
      <c r="AU419">
        <v>0</v>
      </c>
      <c r="AV419">
        <v>0</v>
      </c>
      <c r="AW419">
        <v>0</v>
      </c>
      <c r="AX419">
        <v>0</v>
      </c>
      <c r="AY419">
        <v>0</v>
      </c>
      <c r="AZ419">
        <v>0</v>
      </c>
      <c r="BA419">
        <v>0</v>
      </c>
      <c r="BB419">
        <v>0</v>
      </c>
      <c r="BC419">
        <v>0</v>
      </c>
      <c r="BD419">
        <v>49</v>
      </c>
      <c r="BE419">
        <v>0</v>
      </c>
      <c r="BF419">
        <v>0</v>
      </c>
      <c r="BG419">
        <v>0</v>
      </c>
      <c r="BH419">
        <v>0</v>
      </c>
      <c r="BI419">
        <v>12</v>
      </c>
      <c r="BJ419">
        <v>1</v>
      </c>
      <c r="BK419">
        <v>5</v>
      </c>
      <c r="BL419">
        <v>22</v>
      </c>
      <c r="BM419">
        <v>0</v>
      </c>
      <c r="BN419">
        <v>3</v>
      </c>
      <c r="BO419">
        <v>1</v>
      </c>
      <c r="BP419">
        <v>3</v>
      </c>
      <c r="BQ419">
        <v>2</v>
      </c>
      <c r="BR419">
        <v>1</v>
      </c>
      <c r="BS419">
        <v>5</v>
      </c>
      <c r="BT419">
        <v>0</v>
      </c>
      <c r="BU419">
        <v>0</v>
      </c>
      <c r="BV419">
        <v>0</v>
      </c>
      <c r="BW419">
        <v>1</v>
      </c>
      <c r="BX419">
        <v>0</v>
      </c>
      <c r="BY419">
        <v>8</v>
      </c>
      <c r="BZ419">
        <v>3</v>
      </c>
      <c r="CA419">
        <v>2</v>
      </c>
      <c r="CB419">
        <v>16</v>
      </c>
      <c r="CC419">
        <v>0</v>
      </c>
      <c r="CD419">
        <v>8</v>
      </c>
      <c r="CE419">
        <v>0</v>
      </c>
      <c r="CF419">
        <v>1</v>
      </c>
      <c r="CG419">
        <v>1</v>
      </c>
      <c r="CH419">
        <v>5</v>
      </c>
      <c r="CI419">
        <v>1</v>
      </c>
      <c r="CJ419">
        <v>21</v>
      </c>
      <c r="CK419">
        <v>0</v>
      </c>
      <c r="CL419">
        <v>0</v>
      </c>
      <c r="CM419">
        <v>0</v>
      </c>
    </row>
    <row r="420" spans="1:91" x14ac:dyDescent="0.15">
      <c r="A420" t="s">
        <v>2009</v>
      </c>
      <c r="B420">
        <v>76.5</v>
      </c>
      <c r="C420">
        <v>2.2000000000000002</v>
      </c>
      <c r="D420">
        <v>106.1</v>
      </c>
      <c r="E420" s="409">
        <v>0.7</v>
      </c>
      <c r="F420" s="409">
        <v>8.226984404761906E-3</v>
      </c>
      <c r="G420" s="409">
        <v>1.7</v>
      </c>
      <c r="H420" s="409">
        <v>0.1</v>
      </c>
      <c r="I420" s="409">
        <v>1.1035948648665914E-3</v>
      </c>
      <c r="J420" s="409">
        <v>0.2</v>
      </c>
      <c r="K420">
        <v>0</v>
      </c>
      <c r="L420">
        <v>6</v>
      </c>
      <c r="M420">
        <v>0</v>
      </c>
      <c r="N420">
        <v>14</v>
      </c>
      <c r="O420">
        <v>18</v>
      </c>
      <c r="P420">
        <v>0</v>
      </c>
      <c r="Q420">
        <v>8</v>
      </c>
      <c r="R420">
        <v>0</v>
      </c>
      <c r="S420">
        <v>0</v>
      </c>
      <c r="T420">
        <v>0</v>
      </c>
      <c r="U420">
        <v>1</v>
      </c>
      <c r="V420">
        <v>5</v>
      </c>
      <c r="W420">
        <v>0</v>
      </c>
      <c r="X420">
        <v>0</v>
      </c>
      <c r="Y420">
        <v>0</v>
      </c>
      <c r="Z420">
        <v>0</v>
      </c>
      <c r="AA420" t="s">
        <v>2333</v>
      </c>
      <c r="AB420">
        <v>0</v>
      </c>
      <c r="AC420">
        <v>1</v>
      </c>
      <c r="AD420">
        <v>0</v>
      </c>
      <c r="AE420">
        <v>3</v>
      </c>
      <c r="AF420">
        <v>2</v>
      </c>
      <c r="AG420">
        <v>0</v>
      </c>
      <c r="AH420">
        <v>7</v>
      </c>
      <c r="AI420">
        <v>0</v>
      </c>
      <c r="AJ420">
        <v>0</v>
      </c>
      <c r="AK420">
        <v>0</v>
      </c>
      <c r="AL420">
        <v>0</v>
      </c>
      <c r="AM420">
        <v>4</v>
      </c>
      <c r="AN420">
        <v>0</v>
      </c>
      <c r="AO420">
        <v>0</v>
      </c>
      <c r="AP420">
        <v>0</v>
      </c>
      <c r="AQ420">
        <v>0</v>
      </c>
      <c r="AR420">
        <v>0</v>
      </c>
      <c r="AS420">
        <v>0</v>
      </c>
      <c r="AT420">
        <v>0</v>
      </c>
      <c r="AU420">
        <v>0</v>
      </c>
      <c r="AV420">
        <v>4</v>
      </c>
      <c r="AW420">
        <v>0</v>
      </c>
      <c r="AX420">
        <v>0</v>
      </c>
      <c r="AY420">
        <v>0</v>
      </c>
      <c r="AZ420">
        <v>0</v>
      </c>
      <c r="BA420">
        <v>0</v>
      </c>
      <c r="BB420">
        <v>1</v>
      </c>
      <c r="BC420">
        <v>0</v>
      </c>
      <c r="BD420">
        <v>0</v>
      </c>
      <c r="BE420">
        <v>0</v>
      </c>
      <c r="BF420">
        <v>0</v>
      </c>
      <c r="BG420">
        <v>0</v>
      </c>
      <c r="BH420">
        <v>0</v>
      </c>
      <c r="BI420">
        <v>0</v>
      </c>
      <c r="BJ420">
        <v>0</v>
      </c>
      <c r="BK420">
        <v>0</v>
      </c>
      <c r="BL420">
        <v>1</v>
      </c>
      <c r="BM420">
        <v>0</v>
      </c>
      <c r="BN420">
        <v>0</v>
      </c>
      <c r="BO420">
        <v>0</v>
      </c>
      <c r="BP420">
        <v>0</v>
      </c>
      <c r="BQ420">
        <v>0</v>
      </c>
      <c r="BR420">
        <v>0</v>
      </c>
      <c r="BS420">
        <v>0</v>
      </c>
      <c r="BT420">
        <v>0</v>
      </c>
      <c r="BU420">
        <v>0</v>
      </c>
      <c r="BV420">
        <v>0</v>
      </c>
      <c r="BW420">
        <v>0</v>
      </c>
      <c r="BX420">
        <v>0</v>
      </c>
      <c r="BY420">
        <v>1</v>
      </c>
      <c r="BZ420">
        <v>0</v>
      </c>
      <c r="CA420">
        <v>0</v>
      </c>
      <c r="CB420">
        <v>1</v>
      </c>
      <c r="CC420">
        <v>0</v>
      </c>
      <c r="CD420">
        <v>0</v>
      </c>
      <c r="CE420">
        <v>0</v>
      </c>
      <c r="CF420">
        <v>0</v>
      </c>
      <c r="CG420">
        <v>0</v>
      </c>
      <c r="CH420">
        <v>1</v>
      </c>
      <c r="CI420">
        <v>0</v>
      </c>
      <c r="CJ420">
        <v>0</v>
      </c>
      <c r="CK420">
        <v>0</v>
      </c>
      <c r="CL420">
        <v>0</v>
      </c>
      <c r="CM420">
        <v>0</v>
      </c>
    </row>
    <row r="421" spans="1:91" x14ac:dyDescent="0.15">
      <c r="A421" t="s">
        <v>2187</v>
      </c>
      <c r="B421">
        <v>1080</v>
      </c>
      <c r="C421">
        <v>22</v>
      </c>
      <c r="D421">
        <v>1420</v>
      </c>
      <c r="E421" s="409">
        <v>5.5</v>
      </c>
      <c r="F421" s="409">
        <v>0.1</v>
      </c>
      <c r="G421" s="409">
        <v>7.5</v>
      </c>
      <c r="H421" s="409">
        <v>0.2</v>
      </c>
      <c r="I421" s="409">
        <v>4.6589735335695222E-3</v>
      </c>
      <c r="J421" s="409">
        <v>0.3</v>
      </c>
      <c r="K421">
        <v>0</v>
      </c>
      <c r="L421">
        <v>1</v>
      </c>
      <c r="M421">
        <v>0</v>
      </c>
      <c r="N421">
        <v>5</v>
      </c>
      <c r="O421">
        <v>80</v>
      </c>
      <c r="P421">
        <v>0</v>
      </c>
      <c r="Q421">
        <v>1</v>
      </c>
      <c r="R421">
        <v>0</v>
      </c>
      <c r="S421">
        <v>34</v>
      </c>
      <c r="T421">
        <v>338</v>
      </c>
      <c r="U421">
        <v>30</v>
      </c>
      <c r="V421">
        <v>29</v>
      </c>
      <c r="W421">
        <v>0</v>
      </c>
      <c r="X421">
        <v>0</v>
      </c>
      <c r="Y421">
        <v>0</v>
      </c>
      <c r="Z421">
        <v>2</v>
      </c>
      <c r="AA421" t="s">
        <v>2333</v>
      </c>
      <c r="AB421">
        <v>0</v>
      </c>
      <c r="AC421">
        <v>0</v>
      </c>
      <c r="AD421">
        <v>0</v>
      </c>
      <c r="AE421">
        <v>0</v>
      </c>
      <c r="AF421">
        <v>2</v>
      </c>
      <c r="AG421">
        <v>0</v>
      </c>
      <c r="AH421">
        <v>0</v>
      </c>
      <c r="AI421">
        <v>0</v>
      </c>
      <c r="AJ421">
        <v>11</v>
      </c>
      <c r="AK421">
        <v>11</v>
      </c>
      <c r="AL421">
        <v>0</v>
      </c>
      <c r="AM421">
        <v>3</v>
      </c>
      <c r="AN421">
        <v>0</v>
      </c>
      <c r="AO421">
        <v>0</v>
      </c>
      <c r="AP421">
        <v>0</v>
      </c>
      <c r="AQ421">
        <v>1</v>
      </c>
      <c r="AR421">
        <v>0</v>
      </c>
      <c r="AS421">
        <v>0</v>
      </c>
      <c r="AT421">
        <v>0</v>
      </c>
      <c r="AU421">
        <v>0</v>
      </c>
      <c r="AV421">
        <v>6</v>
      </c>
      <c r="AW421">
        <v>0</v>
      </c>
      <c r="AX421">
        <v>0</v>
      </c>
      <c r="AY421">
        <v>0</v>
      </c>
      <c r="AZ421">
        <v>0</v>
      </c>
      <c r="BA421">
        <v>2</v>
      </c>
      <c r="BB421">
        <v>14</v>
      </c>
      <c r="BC421">
        <v>0</v>
      </c>
      <c r="BD421">
        <v>0</v>
      </c>
      <c r="BE421">
        <v>0</v>
      </c>
      <c r="BF421">
        <v>0</v>
      </c>
      <c r="BG421">
        <v>0</v>
      </c>
      <c r="BH421">
        <v>0</v>
      </c>
      <c r="BI421">
        <v>1</v>
      </c>
      <c r="BJ421">
        <v>0</v>
      </c>
      <c r="BK421">
        <v>0</v>
      </c>
      <c r="BL421">
        <v>2</v>
      </c>
      <c r="BM421">
        <v>0</v>
      </c>
      <c r="BN421">
        <v>0</v>
      </c>
      <c r="BO421">
        <v>0</v>
      </c>
      <c r="BP421">
        <v>3</v>
      </c>
      <c r="BQ421">
        <v>5</v>
      </c>
      <c r="BR421">
        <v>0</v>
      </c>
      <c r="BS421">
        <v>6</v>
      </c>
      <c r="BT421">
        <v>0</v>
      </c>
      <c r="BU421">
        <v>0</v>
      </c>
      <c r="BV421">
        <v>0</v>
      </c>
      <c r="BW421">
        <v>0</v>
      </c>
      <c r="BX421">
        <v>0</v>
      </c>
      <c r="BY421">
        <v>0</v>
      </c>
      <c r="BZ421">
        <v>0</v>
      </c>
      <c r="CA421">
        <v>0</v>
      </c>
      <c r="CB421">
        <v>9</v>
      </c>
      <c r="CC421">
        <v>0</v>
      </c>
      <c r="CD421">
        <v>1</v>
      </c>
      <c r="CE421">
        <v>0</v>
      </c>
      <c r="CF421">
        <v>0</v>
      </c>
      <c r="CG421">
        <v>0</v>
      </c>
      <c r="CH421">
        <v>29</v>
      </c>
      <c r="CI421">
        <v>0</v>
      </c>
      <c r="CJ421">
        <v>0</v>
      </c>
      <c r="CK421">
        <v>0</v>
      </c>
      <c r="CL421">
        <v>0</v>
      </c>
      <c r="CM421">
        <v>0</v>
      </c>
    </row>
    <row r="422" spans="1:91" x14ac:dyDescent="0.15">
      <c r="A422" t="s">
        <v>1813</v>
      </c>
      <c r="B422">
        <v>120</v>
      </c>
      <c r="C422">
        <v>2</v>
      </c>
      <c r="D422">
        <v>500</v>
      </c>
      <c r="E422" s="409">
        <v>0.4</v>
      </c>
      <c r="F422" s="409">
        <v>5.1514073750000009E-3</v>
      </c>
      <c r="G422" s="409">
        <v>1.9</v>
      </c>
      <c r="H422" s="409">
        <v>3.5053285625698066E-2</v>
      </c>
      <c r="I422" s="409">
        <v>4.6853743259138035E-4</v>
      </c>
      <c r="J422" s="409">
        <v>0.2</v>
      </c>
      <c r="K422">
        <v>0</v>
      </c>
      <c r="L422">
        <v>84</v>
      </c>
      <c r="M422">
        <v>0</v>
      </c>
      <c r="N422">
        <v>19</v>
      </c>
      <c r="O422">
        <v>174</v>
      </c>
      <c r="P422">
        <v>16</v>
      </c>
      <c r="Q422">
        <v>0</v>
      </c>
      <c r="R422">
        <v>0</v>
      </c>
      <c r="S422">
        <v>1</v>
      </c>
      <c r="T422">
        <v>23</v>
      </c>
      <c r="U422">
        <v>2</v>
      </c>
      <c r="V422">
        <v>0</v>
      </c>
      <c r="W422">
        <v>0</v>
      </c>
      <c r="X422">
        <v>0</v>
      </c>
      <c r="Y422">
        <v>0</v>
      </c>
      <c r="Z422">
        <v>0</v>
      </c>
      <c r="AA422" t="s">
        <v>2333</v>
      </c>
      <c r="AB422">
        <v>0</v>
      </c>
      <c r="AC422">
        <v>16</v>
      </c>
      <c r="AD422">
        <v>0</v>
      </c>
      <c r="AE422">
        <v>3</v>
      </c>
      <c r="AF422">
        <v>37</v>
      </c>
      <c r="AG422">
        <v>0</v>
      </c>
      <c r="AH422">
        <v>0</v>
      </c>
      <c r="AI422">
        <v>0</v>
      </c>
      <c r="AJ422">
        <v>1</v>
      </c>
      <c r="AK422">
        <v>6</v>
      </c>
      <c r="AL422">
        <v>0</v>
      </c>
      <c r="AM422">
        <v>0</v>
      </c>
      <c r="AN422">
        <v>0</v>
      </c>
      <c r="AO422">
        <v>0</v>
      </c>
      <c r="AP422">
        <v>0</v>
      </c>
      <c r="AQ422">
        <v>0</v>
      </c>
      <c r="AR422">
        <v>0</v>
      </c>
      <c r="AS422">
        <v>33</v>
      </c>
      <c r="AT422">
        <v>0</v>
      </c>
      <c r="AU422">
        <v>3</v>
      </c>
      <c r="AV422">
        <v>16</v>
      </c>
      <c r="AW422">
        <v>6</v>
      </c>
      <c r="AX422">
        <v>6</v>
      </c>
      <c r="AY422">
        <v>0</v>
      </c>
      <c r="AZ422">
        <v>0</v>
      </c>
      <c r="BA422">
        <v>0</v>
      </c>
      <c r="BB422">
        <v>3</v>
      </c>
      <c r="BC422">
        <v>0</v>
      </c>
      <c r="BD422">
        <v>0</v>
      </c>
      <c r="BE422">
        <v>0</v>
      </c>
      <c r="BF422">
        <v>0</v>
      </c>
      <c r="BG422">
        <v>0</v>
      </c>
      <c r="BH422">
        <v>0</v>
      </c>
      <c r="BI422">
        <v>15</v>
      </c>
      <c r="BJ422">
        <v>0</v>
      </c>
      <c r="BK422">
        <v>1</v>
      </c>
      <c r="BL422">
        <v>28</v>
      </c>
      <c r="BM422">
        <v>0</v>
      </c>
      <c r="BN422">
        <v>0</v>
      </c>
      <c r="BO422">
        <v>0</v>
      </c>
      <c r="BP422">
        <v>0</v>
      </c>
      <c r="BQ422">
        <v>3</v>
      </c>
      <c r="BR422">
        <v>0</v>
      </c>
      <c r="BS422">
        <v>0</v>
      </c>
      <c r="BT422">
        <v>0</v>
      </c>
      <c r="BU422">
        <v>0</v>
      </c>
      <c r="BV422">
        <v>0</v>
      </c>
      <c r="BW422">
        <v>0</v>
      </c>
      <c r="BX422">
        <v>0</v>
      </c>
      <c r="BY422">
        <v>41</v>
      </c>
      <c r="BZ422">
        <v>0</v>
      </c>
      <c r="CA422">
        <v>0</v>
      </c>
      <c r="CB422">
        <v>29</v>
      </c>
      <c r="CC422">
        <v>6</v>
      </c>
      <c r="CD422">
        <v>10</v>
      </c>
      <c r="CE422">
        <v>0</v>
      </c>
      <c r="CF422">
        <v>0</v>
      </c>
      <c r="CG422">
        <v>1</v>
      </c>
      <c r="CH422">
        <v>5</v>
      </c>
      <c r="CI422">
        <v>0</v>
      </c>
      <c r="CJ422">
        <v>0</v>
      </c>
      <c r="CK422">
        <v>0</v>
      </c>
      <c r="CL422">
        <v>0</v>
      </c>
      <c r="CM422">
        <v>0</v>
      </c>
    </row>
    <row r="423" spans="1:91" x14ac:dyDescent="0.15">
      <c r="A423" t="s">
        <v>2118</v>
      </c>
      <c r="B423">
        <v>1400</v>
      </c>
      <c r="C423">
        <v>50</v>
      </c>
      <c r="D423">
        <v>7800</v>
      </c>
      <c r="E423" s="409">
        <v>2.4</v>
      </c>
      <c r="F423" s="409">
        <v>0.1</v>
      </c>
      <c r="G423" s="409">
        <v>5.2</v>
      </c>
      <c r="H423" s="409">
        <v>0.3</v>
      </c>
      <c r="I423" s="409">
        <v>6.5737812077447571E-3</v>
      </c>
      <c r="J423" s="409">
        <v>0.5</v>
      </c>
      <c r="K423">
        <v>0</v>
      </c>
      <c r="L423">
        <v>0</v>
      </c>
      <c r="M423">
        <v>0</v>
      </c>
      <c r="N423">
        <v>0</v>
      </c>
      <c r="O423">
        <v>0</v>
      </c>
      <c r="P423">
        <v>0</v>
      </c>
      <c r="Q423">
        <v>0</v>
      </c>
      <c r="R423">
        <v>0</v>
      </c>
      <c r="S423">
        <v>29</v>
      </c>
      <c r="T423">
        <v>75</v>
      </c>
      <c r="U423">
        <v>14</v>
      </c>
      <c r="V423">
        <v>40</v>
      </c>
      <c r="W423">
        <v>0</v>
      </c>
      <c r="X423">
        <v>0</v>
      </c>
      <c r="Y423">
        <v>0</v>
      </c>
      <c r="Z423">
        <v>0</v>
      </c>
      <c r="AA423" t="s">
        <v>2333</v>
      </c>
      <c r="AB423">
        <v>0</v>
      </c>
      <c r="AC423">
        <v>0</v>
      </c>
      <c r="AD423">
        <v>0</v>
      </c>
      <c r="AE423">
        <v>0</v>
      </c>
      <c r="AF423">
        <v>0</v>
      </c>
      <c r="AG423">
        <v>0</v>
      </c>
      <c r="AH423">
        <v>0</v>
      </c>
      <c r="AI423">
        <v>0</v>
      </c>
      <c r="AJ423">
        <v>9</v>
      </c>
      <c r="AK423">
        <v>3</v>
      </c>
      <c r="AL423">
        <v>0</v>
      </c>
      <c r="AM423">
        <v>31</v>
      </c>
      <c r="AN423">
        <v>0</v>
      </c>
      <c r="AO423">
        <v>0</v>
      </c>
      <c r="AP423">
        <v>0</v>
      </c>
      <c r="AQ423">
        <v>0</v>
      </c>
      <c r="AR423">
        <v>0</v>
      </c>
      <c r="AS423">
        <v>0</v>
      </c>
      <c r="AT423">
        <v>0</v>
      </c>
      <c r="AU423">
        <v>0</v>
      </c>
      <c r="AV423">
        <v>0</v>
      </c>
      <c r="AW423">
        <v>0</v>
      </c>
      <c r="AX423">
        <v>0</v>
      </c>
      <c r="AY423">
        <v>0</v>
      </c>
      <c r="AZ423">
        <v>0</v>
      </c>
      <c r="BA423">
        <v>0</v>
      </c>
      <c r="BB423">
        <v>51</v>
      </c>
      <c r="BC423">
        <v>0</v>
      </c>
      <c r="BD423">
        <v>0</v>
      </c>
      <c r="BE423">
        <v>0</v>
      </c>
      <c r="BF423">
        <v>0</v>
      </c>
      <c r="BG423">
        <v>0</v>
      </c>
      <c r="BH423">
        <v>0</v>
      </c>
      <c r="BI423">
        <v>0</v>
      </c>
      <c r="BJ423">
        <v>0</v>
      </c>
      <c r="BK423">
        <v>0</v>
      </c>
      <c r="BL423">
        <v>0</v>
      </c>
      <c r="BM423">
        <v>0</v>
      </c>
      <c r="BN423">
        <v>0</v>
      </c>
      <c r="BO423">
        <v>0</v>
      </c>
      <c r="BP423">
        <v>17</v>
      </c>
      <c r="BQ423">
        <v>7</v>
      </c>
      <c r="BR423">
        <v>0</v>
      </c>
      <c r="BS423">
        <v>9</v>
      </c>
      <c r="BT423">
        <v>0</v>
      </c>
      <c r="BU423">
        <v>0</v>
      </c>
      <c r="BV423">
        <v>0</v>
      </c>
      <c r="BW423">
        <v>0</v>
      </c>
      <c r="BX423">
        <v>0</v>
      </c>
      <c r="BY423">
        <v>0</v>
      </c>
      <c r="BZ423">
        <v>0</v>
      </c>
      <c r="CA423">
        <v>0</v>
      </c>
      <c r="CB423">
        <v>0</v>
      </c>
      <c r="CC423">
        <v>0</v>
      </c>
      <c r="CD423">
        <v>0</v>
      </c>
      <c r="CE423">
        <v>0</v>
      </c>
      <c r="CF423">
        <v>0</v>
      </c>
      <c r="CG423">
        <v>0</v>
      </c>
      <c r="CH423">
        <v>46</v>
      </c>
      <c r="CI423">
        <v>0</v>
      </c>
      <c r="CJ423">
        <v>0</v>
      </c>
      <c r="CK423">
        <v>0</v>
      </c>
      <c r="CL423">
        <v>0</v>
      </c>
      <c r="CM423">
        <v>0</v>
      </c>
    </row>
    <row r="424" spans="1:91" x14ac:dyDescent="0.15">
      <c r="A424" t="s">
        <v>2212</v>
      </c>
      <c r="B424">
        <v>10</v>
      </c>
      <c r="C424">
        <v>0.4</v>
      </c>
      <c r="D424">
        <v>100</v>
      </c>
      <c r="E424" s="409">
        <v>0.1</v>
      </c>
      <c r="F424" s="409">
        <v>0</v>
      </c>
      <c r="G424" s="409">
        <v>0.9</v>
      </c>
      <c r="H424" s="409">
        <v>2.280648893602661E-2</v>
      </c>
      <c r="I424" s="409">
        <v>0</v>
      </c>
      <c r="J424" s="409">
        <v>0.3</v>
      </c>
      <c r="K424">
        <v>0</v>
      </c>
      <c r="L424">
        <v>28</v>
      </c>
      <c r="M424">
        <v>19</v>
      </c>
      <c r="N424">
        <v>10</v>
      </c>
      <c r="O424">
        <v>64</v>
      </c>
      <c r="P424">
        <v>0</v>
      </c>
      <c r="Q424">
        <v>0</v>
      </c>
      <c r="R424">
        <v>0</v>
      </c>
      <c r="S424">
        <v>0</v>
      </c>
      <c r="T424">
        <v>32</v>
      </c>
      <c r="U424">
        <v>3</v>
      </c>
      <c r="V424">
        <v>0</v>
      </c>
      <c r="W424">
        <v>0</v>
      </c>
      <c r="X424">
        <v>0</v>
      </c>
      <c r="Y424">
        <v>0</v>
      </c>
      <c r="Z424">
        <v>0</v>
      </c>
      <c r="AA424" t="s">
        <v>2333</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27</v>
      </c>
      <c r="BJ424">
        <v>14</v>
      </c>
      <c r="BK424">
        <v>2</v>
      </c>
      <c r="BL424">
        <v>59</v>
      </c>
      <c r="BM424">
        <v>0</v>
      </c>
      <c r="BN424">
        <v>0</v>
      </c>
      <c r="BO424">
        <v>0</v>
      </c>
      <c r="BP424">
        <v>0</v>
      </c>
      <c r="BQ424">
        <v>32</v>
      </c>
      <c r="BR424">
        <v>3</v>
      </c>
      <c r="BS424">
        <v>0</v>
      </c>
      <c r="BT424">
        <v>0</v>
      </c>
      <c r="BU424">
        <v>0</v>
      </c>
      <c r="BV424">
        <v>0</v>
      </c>
      <c r="BW424">
        <v>0</v>
      </c>
      <c r="BX424">
        <v>0</v>
      </c>
      <c r="BY424">
        <v>68</v>
      </c>
      <c r="BZ424">
        <v>21</v>
      </c>
      <c r="CA424">
        <v>0</v>
      </c>
      <c r="CB424">
        <v>2</v>
      </c>
      <c r="CC424">
        <v>0</v>
      </c>
      <c r="CD424">
        <v>0</v>
      </c>
      <c r="CE424">
        <v>0</v>
      </c>
      <c r="CF424">
        <v>0</v>
      </c>
      <c r="CG424">
        <v>0</v>
      </c>
      <c r="CH424">
        <v>0</v>
      </c>
      <c r="CI424">
        <v>0</v>
      </c>
      <c r="CJ424">
        <v>7</v>
      </c>
      <c r="CK424">
        <v>0</v>
      </c>
      <c r="CL424">
        <v>0</v>
      </c>
      <c r="CM424">
        <v>0</v>
      </c>
    </row>
    <row r="425" spans="1:91" x14ac:dyDescent="0.15">
      <c r="A425" t="s">
        <v>2065</v>
      </c>
      <c r="B425">
        <v>171</v>
      </c>
      <c r="C425">
        <v>3.53</v>
      </c>
      <c r="D425">
        <v>239</v>
      </c>
      <c r="E425" s="409">
        <v>4.3</v>
      </c>
      <c r="F425" s="409">
        <v>0.1</v>
      </c>
      <c r="G425" s="409">
        <v>5.5</v>
      </c>
      <c r="H425" s="409">
        <v>0.3</v>
      </c>
      <c r="I425" s="409">
        <v>6.7779628039167251E-3</v>
      </c>
      <c r="J425" s="409">
        <v>0.4</v>
      </c>
      <c r="K425">
        <v>0</v>
      </c>
      <c r="L425">
        <v>1</v>
      </c>
      <c r="M425">
        <v>0</v>
      </c>
      <c r="N425">
        <v>0</v>
      </c>
      <c r="O425">
        <v>1</v>
      </c>
      <c r="P425">
        <v>0</v>
      </c>
      <c r="Q425">
        <v>21</v>
      </c>
      <c r="R425">
        <v>0</v>
      </c>
      <c r="S425">
        <v>3</v>
      </c>
      <c r="T425">
        <v>12</v>
      </c>
      <c r="U425">
        <v>0</v>
      </c>
      <c r="V425">
        <v>2</v>
      </c>
      <c r="W425">
        <v>0</v>
      </c>
      <c r="X425">
        <v>0</v>
      </c>
      <c r="Y425">
        <v>0</v>
      </c>
      <c r="Z425">
        <v>0</v>
      </c>
      <c r="AA425" t="s">
        <v>2333</v>
      </c>
      <c r="AB425">
        <v>0</v>
      </c>
      <c r="AC425">
        <v>0</v>
      </c>
      <c r="AD425">
        <v>0</v>
      </c>
      <c r="AE425">
        <v>0</v>
      </c>
      <c r="AF425">
        <v>0</v>
      </c>
      <c r="AG425">
        <v>0</v>
      </c>
      <c r="AH425">
        <v>20</v>
      </c>
      <c r="AI425">
        <v>0</v>
      </c>
      <c r="AJ425">
        <v>0</v>
      </c>
      <c r="AK425">
        <v>0</v>
      </c>
      <c r="AL425">
        <v>0</v>
      </c>
      <c r="AM425">
        <v>0</v>
      </c>
      <c r="AN425">
        <v>0</v>
      </c>
      <c r="AO425">
        <v>0</v>
      </c>
      <c r="AP425">
        <v>0</v>
      </c>
      <c r="AQ425">
        <v>0</v>
      </c>
      <c r="AR425">
        <v>0</v>
      </c>
      <c r="AS425">
        <v>0</v>
      </c>
      <c r="AT425">
        <v>0</v>
      </c>
      <c r="AU425">
        <v>0</v>
      </c>
      <c r="AV425">
        <v>0</v>
      </c>
      <c r="AW425">
        <v>0</v>
      </c>
      <c r="AX425">
        <v>21</v>
      </c>
      <c r="AY425">
        <v>0</v>
      </c>
      <c r="AZ425">
        <v>0</v>
      </c>
      <c r="BA425">
        <v>0</v>
      </c>
      <c r="BB425">
        <v>1</v>
      </c>
      <c r="BC425">
        <v>0</v>
      </c>
      <c r="BD425">
        <v>0</v>
      </c>
      <c r="BE425">
        <v>0</v>
      </c>
      <c r="BF425">
        <v>0</v>
      </c>
      <c r="BG425">
        <v>0</v>
      </c>
      <c r="BH425">
        <v>0</v>
      </c>
      <c r="BI425">
        <v>0</v>
      </c>
      <c r="BJ425">
        <v>0</v>
      </c>
      <c r="BK425">
        <v>0</v>
      </c>
      <c r="BL425">
        <v>0</v>
      </c>
      <c r="BM425">
        <v>0</v>
      </c>
      <c r="BN425">
        <v>0</v>
      </c>
      <c r="BO425">
        <v>0</v>
      </c>
      <c r="BP425">
        <v>0</v>
      </c>
      <c r="BQ425">
        <v>1</v>
      </c>
      <c r="BR425">
        <v>0</v>
      </c>
      <c r="BS425">
        <v>0</v>
      </c>
      <c r="BT425">
        <v>0</v>
      </c>
      <c r="BU425">
        <v>0</v>
      </c>
      <c r="BV425">
        <v>0</v>
      </c>
      <c r="BW425">
        <v>0</v>
      </c>
      <c r="BX425">
        <v>0</v>
      </c>
      <c r="BY425">
        <v>0</v>
      </c>
      <c r="BZ425">
        <v>0</v>
      </c>
      <c r="CA425">
        <v>0</v>
      </c>
      <c r="CB425">
        <v>0</v>
      </c>
      <c r="CC425">
        <v>0</v>
      </c>
      <c r="CD425">
        <v>0</v>
      </c>
      <c r="CE425">
        <v>0</v>
      </c>
      <c r="CF425">
        <v>0</v>
      </c>
      <c r="CG425">
        <v>0</v>
      </c>
      <c r="CH425">
        <v>1</v>
      </c>
      <c r="CI425">
        <v>0</v>
      </c>
      <c r="CJ425">
        <v>0</v>
      </c>
      <c r="CK425">
        <v>0</v>
      </c>
      <c r="CL425">
        <v>0</v>
      </c>
      <c r="CM425">
        <v>0</v>
      </c>
    </row>
    <row r="426" spans="1:91" x14ac:dyDescent="0.15">
      <c r="A426" t="s">
        <v>1961</v>
      </c>
      <c r="B426">
        <v>15</v>
      </c>
      <c r="C426">
        <v>0.45</v>
      </c>
      <c r="D426">
        <v>42</v>
      </c>
      <c r="E426" s="409">
        <v>0.5</v>
      </c>
      <c r="F426" s="409">
        <v>1.8405868521428573E-2</v>
      </c>
      <c r="G426" s="409">
        <v>1.5</v>
      </c>
      <c r="H426" s="409">
        <v>0.1</v>
      </c>
      <c r="I426" s="409">
        <v>2.2177424736124596E-3</v>
      </c>
      <c r="J426" s="409">
        <v>0.2</v>
      </c>
      <c r="K426">
        <v>0</v>
      </c>
      <c r="L426">
        <v>12</v>
      </c>
      <c r="M426">
        <v>7</v>
      </c>
      <c r="N426">
        <v>0</v>
      </c>
      <c r="O426">
        <v>16</v>
      </c>
      <c r="P426">
        <v>0</v>
      </c>
      <c r="Q426">
        <v>0</v>
      </c>
      <c r="R426">
        <v>0</v>
      </c>
      <c r="S426">
        <v>1</v>
      </c>
      <c r="T426">
        <v>11</v>
      </c>
      <c r="U426">
        <v>4</v>
      </c>
      <c r="V426">
        <v>1</v>
      </c>
      <c r="W426">
        <v>1</v>
      </c>
      <c r="X426">
        <v>0</v>
      </c>
      <c r="Y426">
        <v>0</v>
      </c>
      <c r="Z426">
        <v>0</v>
      </c>
      <c r="AA426" t="s">
        <v>2333</v>
      </c>
      <c r="AB426">
        <v>0</v>
      </c>
      <c r="AC426">
        <v>2</v>
      </c>
      <c r="AD426">
        <v>0</v>
      </c>
      <c r="AE426">
        <v>0</v>
      </c>
      <c r="AF426">
        <v>6</v>
      </c>
      <c r="AG426">
        <v>0</v>
      </c>
      <c r="AH426">
        <v>0</v>
      </c>
      <c r="AI426">
        <v>0</v>
      </c>
      <c r="AJ426">
        <v>0</v>
      </c>
      <c r="AK426">
        <v>2</v>
      </c>
      <c r="AL426">
        <v>0</v>
      </c>
      <c r="AM426">
        <v>0</v>
      </c>
      <c r="AN426">
        <v>0</v>
      </c>
      <c r="AO426">
        <v>0</v>
      </c>
      <c r="AP426">
        <v>0</v>
      </c>
      <c r="AQ426">
        <v>0</v>
      </c>
      <c r="AR426">
        <v>0</v>
      </c>
      <c r="AS426">
        <v>0</v>
      </c>
      <c r="AT426">
        <v>1</v>
      </c>
      <c r="AU426">
        <v>0</v>
      </c>
      <c r="AV426">
        <v>0</v>
      </c>
      <c r="AW426">
        <v>0</v>
      </c>
      <c r="AX426">
        <v>0</v>
      </c>
      <c r="AY426">
        <v>0</v>
      </c>
      <c r="AZ426">
        <v>0</v>
      </c>
      <c r="BA426">
        <v>1</v>
      </c>
      <c r="BB426">
        <v>1</v>
      </c>
      <c r="BC426">
        <v>0</v>
      </c>
      <c r="BD426">
        <v>0</v>
      </c>
      <c r="BE426">
        <v>0</v>
      </c>
      <c r="BF426">
        <v>0</v>
      </c>
      <c r="BG426">
        <v>0</v>
      </c>
      <c r="BH426">
        <v>0</v>
      </c>
      <c r="BI426">
        <v>5</v>
      </c>
      <c r="BJ426">
        <v>2</v>
      </c>
      <c r="BK426">
        <v>0</v>
      </c>
      <c r="BL426">
        <v>5</v>
      </c>
      <c r="BM426">
        <v>0</v>
      </c>
      <c r="BN426">
        <v>0</v>
      </c>
      <c r="BO426">
        <v>0</v>
      </c>
      <c r="BP426">
        <v>0</v>
      </c>
      <c r="BQ426">
        <v>0</v>
      </c>
      <c r="BR426">
        <v>0</v>
      </c>
      <c r="BS426">
        <v>0</v>
      </c>
      <c r="BT426">
        <v>0</v>
      </c>
      <c r="BU426">
        <v>0</v>
      </c>
      <c r="BV426">
        <v>0</v>
      </c>
      <c r="BW426">
        <v>0</v>
      </c>
      <c r="BX426">
        <v>0</v>
      </c>
      <c r="BY426">
        <v>0</v>
      </c>
      <c r="BZ426">
        <v>1</v>
      </c>
      <c r="CA426">
        <v>0</v>
      </c>
      <c r="CB426">
        <v>0</v>
      </c>
      <c r="CC426">
        <v>0</v>
      </c>
      <c r="CD426">
        <v>0</v>
      </c>
      <c r="CE426">
        <v>0</v>
      </c>
      <c r="CF426">
        <v>0</v>
      </c>
      <c r="CG426">
        <v>0</v>
      </c>
      <c r="CH426">
        <v>0</v>
      </c>
      <c r="CI426">
        <v>0</v>
      </c>
      <c r="CJ426">
        <v>0</v>
      </c>
      <c r="CK426">
        <v>0</v>
      </c>
      <c r="CL426">
        <v>0</v>
      </c>
      <c r="CM426">
        <v>0</v>
      </c>
    </row>
    <row r="427" spans="1:91" x14ac:dyDescent="0.15">
      <c r="A427" t="s">
        <v>2335</v>
      </c>
      <c r="B427">
        <v>37</v>
      </c>
      <c r="C427">
        <v>1.7</v>
      </c>
      <c r="D427">
        <v>43</v>
      </c>
      <c r="E427" s="409">
        <v>1</v>
      </c>
      <c r="F427" s="409">
        <v>4.3958126918918913E-2</v>
      </c>
      <c r="G427" s="409">
        <v>1.5</v>
      </c>
      <c r="H427" s="409">
        <v>0.4</v>
      </c>
      <c r="I427" s="409">
        <v>1.7901215052224924E-2</v>
      </c>
      <c r="J427" s="409">
        <v>0.6</v>
      </c>
      <c r="K427">
        <v>0</v>
      </c>
      <c r="L427">
        <v>0</v>
      </c>
      <c r="M427">
        <v>0</v>
      </c>
      <c r="N427">
        <v>9</v>
      </c>
      <c r="O427">
        <v>2</v>
      </c>
      <c r="P427">
        <v>0</v>
      </c>
      <c r="Q427">
        <v>6</v>
      </c>
      <c r="R427">
        <v>0</v>
      </c>
      <c r="S427">
        <v>1</v>
      </c>
      <c r="T427">
        <v>7</v>
      </c>
      <c r="U427">
        <v>0</v>
      </c>
      <c r="V427">
        <v>10</v>
      </c>
      <c r="W427">
        <v>0</v>
      </c>
      <c r="X427">
        <v>0</v>
      </c>
      <c r="Y427">
        <v>0</v>
      </c>
      <c r="Z427">
        <v>5</v>
      </c>
      <c r="AA427" t="s">
        <v>2333</v>
      </c>
      <c r="AB427">
        <v>0</v>
      </c>
      <c r="AC427">
        <v>0</v>
      </c>
      <c r="AD427">
        <v>0</v>
      </c>
      <c r="AE427">
        <v>0</v>
      </c>
      <c r="AF427">
        <v>0</v>
      </c>
      <c r="AG427">
        <v>0</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0</v>
      </c>
      <c r="BS427">
        <v>1</v>
      </c>
      <c r="BT427">
        <v>0</v>
      </c>
      <c r="BU427">
        <v>0</v>
      </c>
      <c r="BV427">
        <v>0</v>
      </c>
      <c r="BW427">
        <v>0</v>
      </c>
      <c r="BX427">
        <v>0</v>
      </c>
      <c r="BY427">
        <v>0</v>
      </c>
      <c r="BZ427">
        <v>0</v>
      </c>
      <c r="CA427">
        <v>0</v>
      </c>
      <c r="CB427">
        <v>0</v>
      </c>
      <c r="CC427">
        <v>0</v>
      </c>
      <c r="CD427">
        <v>2</v>
      </c>
      <c r="CE427">
        <v>0</v>
      </c>
      <c r="CF427">
        <v>0</v>
      </c>
      <c r="CG427">
        <v>0</v>
      </c>
      <c r="CH427">
        <v>1</v>
      </c>
      <c r="CI427">
        <v>0</v>
      </c>
      <c r="CJ427">
        <v>0</v>
      </c>
      <c r="CK427">
        <v>0</v>
      </c>
      <c r="CL427">
        <v>0</v>
      </c>
      <c r="CM427">
        <v>0</v>
      </c>
    </row>
    <row r="428" spans="1:91" x14ac:dyDescent="0.15">
      <c r="A428" t="s">
        <v>2111</v>
      </c>
      <c r="B428">
        <v>180</v>
      </c>
      <c r="C428">
        <v>10.5</v>
      </c>
      <c r="D428">
        <v>300</v>
      </c>
      <c r="E428" s="409">
        <v>1.3</v>
      </c>
      <c r="F428" s="409">
        <v>0.1</v>
      </c>
      <c r="G428" s="409">
        <v>3</v>
      </c>
      <c r="H428" s="409">
        <v>0.1</v>
      </c>
      <c r="I428" s="409">
        <v>5.0672310941456584E-3</v>
      </c>
      <c r="J428" s="409">
        <v>0.3</v>
      </c>
      <c r="K428">
        <v>0</v>
      </c>
      <c r="L428">
        <v>13</v>
      </c>
      <c r="M428">
        <v>0</v>
      </c>
      <c r="N428">
        <v>4</v>
      </c>
      <c r="O428">
        <v>3</v>
      </c>
      <c r="P428">
        <v>0</v>
      </c>
      <c r="Q428">
        <v>15</v>
      </c>
      <c r="R428">
        <v>26</v>
      </c>
      <c r="S428">
        <v>1</v>
      </c>
      <c r="T428">
        <v>45</v>
      </c>
      <c r="U428">
        <v>0</v>
      </c>
      <c r="V428">
        <v>7</v>
      </c>
      <c r="W428">
        <v>0</v>
      </c>
      <c r="X428">
        <v>0</v>
      </c>
      <c r="Y428">
        <v>0</v>
      </c>
      <c r="Z428">
        <v>0</v>
      </c>
      <c r="AA428" t="s">
        <v>2333</v>
      </c>
      <c r="AB428">
        <v>0</v>
      </c>
      <c r="AC428">
        <v>2</v>
      </c>
      <c r="AD428">
        <v>0</v>
      </c>
      <c r="AE428">
        <v>1</v>
      </c>
      <c r="AF428">
        <v>0</v>
      </c>
      <c r="AG428">
        <v>0</v>
      </c>
      <c r="AH428">
        <v>1</v>
      </c>
      <c r="AI428">
        <v>3</v>
      </c>
      <c r="AJ428">
        <v>0</v>
      </c>
      <c r="AK428">
        <v>1</v>
      </c>
      <c r="AL428">
        <v>0</v>
      </c>
      <c r="AM428">
        <v>2</v>
      </c>
      <c r="AN428">
        <v>0</v>
      </c>
      <c r="AO428">
        <v>0</v>
      </c>
      <c r="AP428">
        <v>0</v>
      </c>
      <c r="AQ428">
        <v>0</v>
      </c>
      <c r="AR428">
        <v>0</v>
      </c>
      <c r="AS428">
        <v>3</v>
      </c>
      <c r="AT428">
        <v>0</v>
      </c>
      <c r="AU428">
        <v>0</v>
      </c>
      <c r="AV428">
        <v>2</v>
      </c>
      <c r="AW428">
        <v>0</v>
      </c>
      <c r="AX428">
        <v>8</v>
      </c>
      <c r="AY428">
        <v>0</v>
      </c>
      <c r="AZ428">
        <v>0</v>
      </c>
      <c r="BA428">
        <v>0</v>
      </c>
      <c r="BB428">
        <v>0</v>
      </c>
      <c r="BC428">
        <v>0</v>
      </c>
      <c r="BD428">
        <v>0</v>
      </c>
      <c r="BE428">
        <v>0</v>
      </c>
      <c r="BF428">
        <v>0</v>
      </c>
      <c r="BG428">
        <v>0</v>
      </c>
      <c r="BH428">
        <v>0</v>
      </c>
      <c r="BI428">
        <v>3</v>
      </c>
      <c r="BJ428">
        <v>0</v>
      </c>
      <c r="BK428">
        <v>0</v>
      </c>
      <c r="BL428">
        <v>0</v>
      </c>
      <c r="BM428">
        <v>0</v>
      </c>
      <c r="BN428">
        <v>2</v>
      </c>
      <c r="BO428">
        <v>6</v>
      </c>
      <c r="BP428">
        <v>0</v>
      </c>
      <c r="BQ428">
        <v>0</v>
      </c>
      <c r="BR428">
        <v>0</v>
      </c>
      <c r="BS428">
        <v>1</v>
      </c>
      <c r="BT428">
        <v>0</v>
      </c>
      <c r="BU428">
        <v>0</v>
      </c>
      <c r="BV428">
        <v>0</v>
      </c>
      <c r="BW428">
        <v>0</v>
      </c>
      <c r="BX428">
        <v>0</v>
      </c>
      <c r="BY428">
        <v>3</v>
      </c>
      <c r="BZ428">
        <v>0</v>
      </c>
      <c r="CA428">
        <v>0</v>
      </c>
      <c r="CB428">
        <v>0</v>
      </c>
      <c r="CC428">
        <v>0</v>
      </c>
      <c r="CD428">
        <v>11</v>
      </c>
      <c r="CE428">
        <v>0</v>
      </c>
      <c r="CF428">
        <v>0</v>
      </c>
      <c r="CG428">
        <v>0</v>
      </c>
      <c r="CH428">
        <v>0</v>
      </c>
      <c r="CI428">
        <v>0</v>
      </c>
      <c r="CJ428">
        <v>0</v>
      </c>
      <c r="CK428">
        <v>0</v>
      </c>
      <c r="CL428">
        <v>0</v>
      </c>
      <c r="CM428">
        <v>0</v>
      </c>
    </row>
    <row r="429" spans="1:91" x14ac:dyDescent="0.15">
      <c r="A429" t="s">
        <v>1929</v>
      </c>
      <c r="B429">
        <v>115</v>
      </c>
      <c r="C429">
        <v>1.2</v>
      </c>
      <c r="D429">
        <v>435</v>
      </c>
      <c r="E429" s="409">
        <v>0.3</v>
      </c>
      <c r="F429" s="409">
        <v>3.6844984397163129E-3</v>
      </c>
      <c r="G429" s="409">
        <v>1</v>
      </c>
      <c r="H429" s="409">
        <v>4.4977376137460619E-2</v>
      </c>
      <c r="I429" s="409">
        <v>6.415855557682453E-4</v>
      </c>
      <c r="J429" s="409">
        <v>0.2</v>
      </c>
      <c r="K429">
        <v>0</v>
      </c>
      <c r="L429">
        <v>280</v>
      </c>
      <c r="M429">
        <v>51</v>
      </c>
      <c r="N429">
        <v>3</v>
      </c>
      <c r="O429">
        <v>332</v>
      </c>
      <c r="P429">
        <v>30</v>
      </c>
      <c r="Q429">
        <v>77</v>
      </c>
      <c r="R429">
        <v>0</v>
      </c>
      <c r="S429">
        <v>0</v>
      </c>
      <c r="T429">
        <v>37</v>
      </c>
      <c r="U429">
        <v>0</v>
      </c>
      <c r="V429">
        <v>0</v>
      </c>
      <c r="W429">
        <v>0</v>
      </c>
      <c r="X429">
        <v>0</v>
      </c>
      <c r="Y429">
        <v>0</v>
      </c>
      <c r="Z429">
        <v>0</v>
      </c>
      <c r="AA429" t="s">
        <v>2333</v>
      </c>
      <c r="AB429">
        <v>0</v>
      </c>
      <c r="AC429">
        <v>25</v>
      </c>
      <c r="AD429">
        <v>6</v>
      </c>
      <c r="AE429">
        <v>0</v>
      </c>
      <c r="AF429">
        <v>100</v>
      </c>
      <c r="AG429">
        <v>0</v>
      </c>
      <c r="AH429">
        <v>26</v>
      </c>
      <c r="AI429">
        <v>0</v>
      </c>
      <c r="AJ429">
        <v>0</v>
      </c>
      <c r="AK429">
        <v>2</v>
      </c>
      <c r="AL429">
        <v>0</v>
      </c>
      <c r="AM429">
        <v>0</v>
      </c>
      <c r="AN429">
        <v>0</v>
      </c>
      <c r="AO429">
        <v>0</v>
      </c>
      <c r="AP429">
        <v>0</v>
      </c>
      <c r="AQ429">
        <v>0</v>
      </c>
      <c r="AR429">
        <v>0</v>
      </c>
      <c r="AS429">
        <v>112</v>
      </c>
      <c r="AT429">
        <v>3</v>
      </c>
      <c r="AU429">
        <v>0</v>
      </c>
      <c r="AV429">
        <v>19</v>
      </c>
      <c r="AW429">
        <v>30</v>
      </c>
      <c r="AX429">
        <v>29</v>
      </c>
      <c r="AY429">
        <v>0</v>
      </c>
      <c r="AZ429">
        <v>0</v>
      </c>
      <c r="BA429">
        <v>1</v>
      </c>
      <c r="BB429">
        <v>0</v>
      </c>
      <c r="BC429">
        <v>0</v>
      </c>
      <c r="BD429">
        <v>0</v>
      </c>
      <c r="BE429">
        <v>0</v>
      </c>
      <c r="BF429">
        <v>0</v>
      </c>
      <c r="BG429">
        <v>0</v>
      </c>
      <c r="BH429">
        <v>0</v>
      </c>
      <c r="BI429">
        <v>35</v>
      </c>
      <c r="BJ429">
        <v>4</v>
      </c>
      <c r="BK429">
        <v>3</v>
      </c>
      <c r="BL429">
        <v>47</v>
      </c>
      <c r="BM429">
        <v>3</v>
      </c>
      <c r="BN429">
        <v>9</v>
      </c>
      <c r="BO429">
        <v>0</v>
      </c>
      <c r="BP429">
        <v>0</v>
      </c>
      <c r="BQ429">
        <v>3</v>
      </c>
      <c r="BR429">
        <v>0</v>
      </c>
      <c r="BS429">
        <v>0</v>
      </c>
      <c r="BT429">
        <v>0</v>
      </c>
      <c r="BU429">
        <v>0</v>
      </c>
      <c r="BV429">
        <v>0</v>
      </c>
      <c r="BW429">
        <v>0</v>
      </c>
      <c r="BX429">
        <v>0</v>
      </c>
      <c r="BY429">
        <v>46</v>
      </c>
      <c r="BZ429">
        <v>3</v>
      </c>
      <c r="CA429">
        <v>0</v>
      </c>
      <c r="CB429">
        <v>36</v>
      </c>
      <c r="CC429">
        <v>4</v>
      </c>
      <c r="CD429">
        <v>2</v>
      </c>
      <c r="CE429">
        <v>0</v>
      </c>
      <c r="CF429">
        <v>0</v>
      </c>
      <c r="CG429">
        <v>6</v>
      </c>
      <c r="CH429">
        <v>8</v>
      </c>
      <c r="CI429">
        <v>0</v>
      </c>
      <c r="CJ429">
        <v>0</v>
      </c>
      <c r="CK429">
        <v>0</v>
      </c>
      <c r="CL429">
        <v>0</v>
      </c>
      <c r="CM429">
        <v>0</v>
      </c>
    </row>
    <row r="430" spans="1:91" x14ac:dyDescent="0.15">
      <c r="A430" t="s">
        <v>2339</v>
      </c>
      <c r="B430">
        <v>85</v>
      </c>
      <c r="C430">
        <v>2.8</v>
      </c>
      <c r="D430">
        <v>158</v>
      </c>
      <c r="E430" s="409">
        <v>1.8</v>
      </c>
      <c r="F430" s="409">
        <v>0.1</v>
      </c>
      <c r="G430" s="409">
        <v>3.3</v>
      </c>
      <c r="H430" s="409">
        <v>0.2</v>
      </c>
      <c r="I430" s="409">
        <v>5.1225434491006345E-3</v>
      </c>
      <c r="J430" s="409">
        <v>0.3</v>
      </c>
      <c r="K430">
        <v>0</v>
      </c>
      <c r="L430">
        <v>18</v>
      </c>
      <c r="M430">
        <v>1</v>
      </c>
      <c r="N430">
        <v>0</v>
      </c>
      <c r="O430">
        <v>3</v>
      </c>
      <c r="P430">
        <v>0</v>
      </c>
      <c r="Q430">
        <v>0</v>
      </c>
      <c r="R430">
        <v>0</v>
      </c>
      <c r="S430">
        <v>0</v>
      </c>
      <c r="T430">
        <v>45</v>
      </c>
      <c r="U430">
        <v>1</v>
      </c>
      <c r="V430">
        <v>0</v>
      </c>
      <c r="W430">
        <v>0</v>
      </c>
      <c r="X430">
        <v>0</v>
      </c>
      <c r="Y430">
        <v>0</v>
      </c>
      <c r="Z430">
        <v>0</v>
      </c>
      <c r="AA430" t="s">
        <v>2333</v>
      </c>
      <c r="AB430">
        <v>0</v>
      </c>
      <c r="AC430">
        <v>0</v>
      </c>
      <c r="AD430">
        <v>0</v>
      </c>
      <c r="AE430">
        <v>0</v>
      </c>
      <c r="AF430">
        <v>1</v>
      </c>
      <c r="AG430">
        <v>0</v>
      </c>
      <c r="AH430">
        <v>0</v>
      </c>
      <c r="AI430">
        <v>0</v>
      </c>
      <c r="AJ430">
        <v>0</v>
      </c>
      <c r="AK430">
        <v>3</v>
      </c>
      <c r="AL430">
        <v>0</v>
      </c>
      <c r="AM430">
        <v>0</v>
      </c>
      <c r="AN430">
        <v>0</v>
      </c>
      <c r="AO430">
        <v>0</v>
      </c>
      <c r="AP430">
        <v>0</v>
      </c>
      <c r="AQ430">
        <v>0</v>
      </c>
      <c r="AR430">
        <v>0</v>
      </c>
      <c r="AS430">
        <v>2</v>
      </c>
      <c r="AT430">
        <v>0</v>
      </c>
      <c r="AU430">
        <v>0</v>
      </c>
      <c r="AV430">
        <v>0</v>
      </c>
      <c r="AW430">
        <v>0</v>
      </c>
      <c r="AX430">
        <v>0</v>
      </c>
      <c r="AY430">
        <v>0</v>
      </c>
      <c r="AZ430">
        <v>0</v>
      </c>
      <c r="BA430">
        <v>0</v>
      </c>
      <c r="BB430">
        <v>3</v>
      </c>
      <c r="BC430">
        <v>0</v>
      </c>
      <c r="BD430">
        <v>0</v>
      </c>
      <c r="BE430">
        <v>0</v>
      </c>
      <c r="BF430">
        <v>0</v>
      </c>
      <c r="BG430">
        <v>0</v>
      </c>
      <c r="BH430">
        <v>0</v>
      </c>
      <c r="BI430">
        <v>1</v>
      </c>
      <c r="BJ430">
        <v>0</v>
      </c>
      <c r="BK430">
        <v>0</v>
      </c>
      <c r="BL430">
        <v>1</v>
      </c>
      <c r="BM430">
        <v>0</v>
      </c>
      <c r="BN430">
        <v>0</v>
      </c>
      <c r="BO430">
        <v>0</v>
      </c>
      <c r="BP430">
        <v>0</v>
      </c>
      <c r="BQ430">
        <v>9</v>
      </c>
      <c r="BR430">
        <v>0</v>
      </c>
      <c r="BS430">
        <v>0</v>
      </c>
      <c r="BT430">
        <v>0</v>
      </c>
      <c r="BU430">
        <v>0</v>
      </c>
      <c r="BV430">
        <v>0</v>
      </c>
      <c r="BW430">
        <v>0</v>
      </c>
      <c r="BX430">
        <v>0</v>
      </c>
      <c r="BY430">
        <v>3</v>
      </c>
      <c r="BZ430">
        <v>0</v>
      </c>
      <c r="CA430">
        <v>0</v>
      </c>
      <c r="CB430">
        <v>0</v>
      </c>
      <c r="CC430">
        <v>0</v>
      </c>
      <c r="CD430">
        <v>0</v>
      </c>
      <c r="CE430">
        <v>0</v>
      </c>
      <c r="CF430">
        <v>0</v>
      </c>
      <c r="CG430">
        <v>1</v>
      </c>
      <c r="CH430">
        <v>10</v>
      </c>
      <c r="CI430">
        <v>0</v>
      </c>
      <c r="CJ430">
        <v>0</v>
      </c>
      <c r="CK430">
        <v>0</v>
      </c>
      <c r="CL430">
        <v>0</v>
      </c>
      <c r="CM430">
        <v>0</v>
      </c>
    </row>
    <row r="431" spans="1:91" x14ac:dyDescent="0.15">
      <c r="A431" t="s">
        <v>2278</v>
      </c>
      <c r="B431">
        <v>970</v>
      </c>
      <c r="C431">
        <v>12.8</v>
      </c>
      <c r="D431">
        <v>3540</v>
      </c>
      <c r="E431" s="409">
        <v>0.4</v>
      </c>
      <c r="F431" s="409">
        <v>2.8748773859446717E-3</v>
      </c>
      <c r="G431" s="409">
        <v>1.6</v>
      </c>
      <c r="H431" s="409">
        <v>3.0130769277572262E-2</v>
      </c>
      <c r="I431" s="409">
        <v>2.242489118200147E-4</v>
      </c>
      <c r="J431" s="409">
        <v>0.1</v>
      </c>
      <c r="K431">
        <v>0</v>
      </c>
      <c r="L431">
        <v>534</v>
      </c>
      <c r="M431">
        <v>2</v>
      </c>
      <c r="N431">
        <v>155</v>
      </c>
      <c r="O431">
        <v>1007</v>
      </c>
      <c r="P431">
        <v>5</v>
      </c>
      <c r="Q431">
        <v>86</v>
      </c>
      <c r="R431">
        <v>0</v>
      </c>
      <c r="S431">
        <v>2</v>
      </c>
      <c r="T431">
        <v>122</v>
      </c>
      <c r="U431">
        <v>43</v>
      </c>
      <c r="V431">
        <v>0</v>
      </c>
      <c r="W431">
        <v>0</v>
      </c>
      <c r="X431">
        <v>0</v>
      </c>
      <c r="Y431">
        <v>1</v>
      </c>
      <c r="Z431">
        <v>0</v>
      </c>
      <c r="AA431" t="s">
        <v>2333</v>
      </c>
      <c r="AB431">
        <v>0</v>
      </c>
      <c r="AC431">
        <v>69</v>
      </c>
      <c r="AD431">
        <v>0</v>
      </c>
      <c r="AE431">
        <v>29</v>
      </c>
      <c r="AF431">
        <v>227</v>
      </c>
      <c r="AG431">
        <v>0</v>
      </c>
      <c r="AH431">
        <v>0</v>
      </c>
      <c r="AI431">
        <v>0</v>
      </c>
      <c r="AJ431">
        <v>2</v>
      </c>
      <c r="AK431">
        <v>13</v>
      </c>
      <c r="AL431">
        <v>0</v>
      </c>
      <c r="AM431">
        <v>0</v>
      </c>
      <c r="AN431">
        <v>0</v>
      </c>
      <c r="AO431">
        <v>0</v>
      </c>
      <c r="AP431">
        <v>1</v>
      </c>
      <c r="AQ431">
        <v>0</v>
      </c>
      <c r="AR431">
        <v>0</v>
      </c>
      <c r="AS431">
        <v>87</v>
      </c>
      <c r="AT431">
        <v>0</v>
      </c>
      <c r="AU431">
        <v>10</v>
      </c>
      <c r="AV431">
        <v>340</v>
      </c>
      <c r="AW431">
        <v>8</v>
      </c>
      <c r="AX431">
        <v>70</v>
      </c>
      <c r="AY431">
        <v>0</v>
      </c>
      <c r="AZ431">
        <v>0</v>
      </c>
      <c r="BA431">
        <v>0</v>
      </c>
      <c r="BB431">
        <v>9</v>
      </c>
      <c r="BC431">
        <v>0</v>
      </c>
      <c r="BD431">
        <v>0</v>
      </c>
      <c r="BE431">
        <v>0</v>
      </c>
      <c r="BF431">
        <v>0</v>
      </c>
      <c r="BG431">
        <v>0</v>
      </c>
      <c r="BH431">
        <v>0</v>
      </c>
      <c r="BI431">
        <v>55</v>
      </c>
      <c r="BJ431">
        <v>0</v>
      </c>
      <c r="BK431">
        <v>23</v>
      </c>
      <c r="BL431">
        <v>139</v>
      </c>
      <c r="BM431">
        <v>0</v>
      </c>
      <c r="BN431">
        <v>10</v>
      </c>
      <c r="BO431">
        <v>0</v>
      </c>
      <c r="BQ431">
        <v>18</v>
      </c>
      <c r="BR431">
        <v>0</v>
      </c>
      <c r="BS431">
        <v>0</v>
      </c>
      <c r="BT431">
        <v>0</v>
      </c>
      <c r="BU431">
        <v>0</v>
      </c>
      <c r="BV431">
        <v>0</v>
      </c>
      <c r="BW431">
        <v>0</v>
      </c>
      <c r="BX431">
        <v>0</v>
      </c>
      <c r="BY431">
        <v>164</v>
      </c>
      <c r="BZ431">
        <v>0</v>
      </c>
      <c r="CA431">
        <v>2</v>
      </c>
      <c r="CB431">
        <v>282</v>
      </c>
      <c r="CC431">
        <v>8</v>
      </c>
      <c r="CD431">
        <v>62</v>
      </c>
      <c r="CE431">
        <v>0</v>
      </c>
      <c r="CF431">
        <v>0</v>
      </c>
      <c r="CG431">
        <v>0</v>
      </c>
      <c r="CH431">
        <v>32</v>
      </c>
      <c r="CI431">
        <v>0</v>
      </c>
      <c r="CJ431">
        <v>0</v>
      </c>
      <c r="CK431">
        <v>0</v>
      </c>
      <c r="CL431">
        <v>0</v>
      </c>
      <c r="CM431">
        <v>0</v>
      </c>
    </row>
    <row r="432" spans="1:91" x14ac:dyDescent="0.15">
      <c r="A432" t="s">
        <v>1857</v>
      </c>
      <c r="B432">
        <v>210</v>
      </c>
      <c r="C432">
        <v>3.05</v>
      </c>
      <c r="D432">
        <v>944</v>
      </c>
      <c r="E432" s="409">
        <v>0.6</v>
      </c>
      <c r="F432" s="409">
        <v>8.4079768390957453E-3</v>
      </c>
      <c r="G432" s="409">
        <v>2.7</v>
      </c>
      <c r="H432" s="409">
        <v>0.1</v>
      </c>
      <c r="I432" s="409">
        <v>1.3719802849938808E-3</v>
      </c>
      <c r="J432" s="409">
        <v>0.4</v>
      </c>
      <c r="K432">
        <v>0</v>
      </c>
      <c r="L432">
        <v>0</v>
      </c>
      <c r="M432">
        <v>0</v>
      </c>
      <c r="N432">
        <v>232</v>
      </c>
      <c r="O432">
        <v>2</v>
      </c>
      <c r="P432">
        <v>0</v>
      </c>
      <c r="Q432">
        <v>1</v>
      </c>
      <c r="R432">
        <v>0</v>
      </c>
      <c r="S432">
        <v>0</v>
      </c>
      <c r="T432">
        <v>127</v>
      </c>
      <c r="U432">
        <v>0</v>
      </c>
      <c r="V432">
        <v>0</v>
      </c>
      <c r="W432">
        <v>0</v>
      </c>
      <c r="X432">
        <v>0</v>
      </c>
      <c r="Y432">
        <v>0</v>
      </c>
      <c r="Z432">
        <v>0</v>
      </c>
      <c r="AA432" t="s">
        <v>2333</v>
      </c>
      <c r="AB432">
        <v>0</v>
      </c>
      <c r="AC432">
        <v>0</v>
      </c>
      <c r="AD432">
        <v>0</v>
      </c>
      <c r="AE432">
        <v>49</v>
      </c>
      <c r="AF432">
        <v>0</v>
      </c>
      <c r="AG432">
        <v>0</v>
      </c>
      <c r="AH432">
        <v>1</v>
      </c>
      <c r="AI432">
        <v>0</v>
      </c>
      <c r="AJ432">
        <v>0</v>
      </c>
      <c r="AK432">
        <v>3</v>
      </c>
      <c r="AL432">
        <v>0</v>
      </c>
      <c r="AM432">
        <v>0</v>
      </c>
      <c r="AN432">
        <v>0</v>
      </c>
      <c r="AO432">
        <v>0</v>
      </c>
      <c r="AP432">
        <v>0</v>
      </c>
      <c r="AQ432">
        <v>0</v>
      </c>
      <c r="AR432">
        <v>0</v>
      </c>
      <c r="AS432">
        <v>0</v>
      </c>
      <c r="AT432">
        <v>0</v>
      </c>
      <c r="AU432">
        <v>25</v>
      </c>
      <c r="AV432">
        <v>0</v>
      </c>
      <c r="AW432">
        <v>0</v>
      </c>
      <c r="AX432">
        <v>0</v>
      </c>
      <c r="AY432">
        <v>0</v>
      </c>
      <c r="AZ432">
        <v>0</v>
      </c>
      <c r="BA432">
        <v>5</v>
      </c>
      <c r="BB432">
        <v>0</v>
      </c>
      <c r="BC432">
        <v>0</v>
      </c>
      <c r="BD432">
        <v>0</v>
      </c>
      <c r="BE432">
        <v>0</v>
      </c>
      <c r="BF432">
        <v>0</v>
      </c>
      <c r="BG432">
        <v>0</v>
      </c>
      <c r="BH432">
        <v>0</v>
      </c>
      <c r="BI432">
        <v>0</v>
      </c>
      <c r="BJ432">
        <v>0</v>
      </c>
      <c r="BK432">
        <v>17</v>
      </c>
      <c r="BL432">
        <v>0</v>
      </c>
      <c r="BM432">
        <v>0</v>
      </c>
      <c r="BN432">
        <v>0</v>
      </c>
      <c r="BO432">
        <v>0</v>
      </c>
      <c r="BP432">
        <v>0</v>
      </c>
      <c r="BQ432">
        <v>5</v>
      </c>
      <c r="BR432">
        <v>0</v>
      </c>
      <c r="BS432">
        <v>0</v>
      </c>
      <c r="BT432">
        <v>0</v>
      </c>
      <c r="BU432">
        <v>0</v>
      </c>
      <c r="BV432">
        <v>0</v>
      </c>
      <c r="BW432">
        <v>0</v>
      </c>
      <c r="BX432">
        <v>0</v>
      </c>
      <c r="BY432">
        <v>0</v>
      </c>
      <c r="BZ432">
        <v>0</v>
      </c>
      <c r="CA432">
        <v>12</v>
      </c>
      <c r="CB432">
        <v>0</v>
      </c>
      <c r="CC432">
        <v>0</v>
      </c>
      <c r="CD432">
        <v>39</v>
      </c>
      <c r="CE432">
        <v>0</v>
      </c>
      <c r="CF432">
        <v>0</v>
      </c>
      <c r="CG432">
        <v>8</v>
      </c>
      <c r="CH432">
        <v>0</v>
      </c>
      <c r="CI432">
        <v>0</v>
      </c>
      <c r="CJ432">
        <v>0</v>
      </c>
      <c r="CK432">
        <v>0</v>
      </c>
      <c r="CL432">
        <v>0</v>
      </c>
      <c r="CM432">
        <v>0</v>
      </c>
    </row>
    <row r="433" spans="1:91" x14ac:dyDescent="0.15">
      <c r="A433" t="s">
        <v>2156</v>
      </c>
      <c r="B433">
        <v>10.5</v>
      </c>
      <c r="C433">
        <v>0.2</v>
      </c>
      <c r="D433">
        <v>58</v>
      </c>
      <c r="E433" s="409">
        <v>0.3</v>
      </c>
      <c r="F433" s="409">
        <v>7.6364750000000011E-3</v>
      </c>
      <c r="G433" s="409">
        <v>2</v>
      </c>
      <c r="H433" s="409">
        <v>2.9778384011052705E-2</v>
      </c>
      <c r="I433" s="409">
        <v>7.1528527438560351E-4</v>
      </c>
      <c r="J433" s="409">
        <v>0.2</v>
      </c>
      <c r="K433">
        <v>0</v>
      </c>
      <c r="L433">
        <v>19</v>
      </c>
      <c r="M433">
        <v>0</v>
      </c>
      <c r="N433">
        <v>2</v>
      </c>
      <c r="O433">
        <v>15</v>
      </c>
      <c r="P433">
        <v>0</v>
      </c>
      <c r="Q433">
        <v>2</v>
      </c>
      <c r="R433">
        <v>0</v>
      </c>
      <c r="S433">
        <v>0</v>
      </c>
      <c r="T433">
        <v>2</v>
      </c>
      <c r="U433">
        <v>0</v>
      </c>
      <c r="V433">
        <v>0</v>
      </c>
      <c r="W433">
        <v>0</v>
      </c>
      <c r="X433">
        <v>0</v>
      </c>
      <c r="Y433">
        <v>0</v>
      </c>
      <c r="Z433">
        <v>0</v>
      </c>
      <c r="AA433" t="s">
        <v>2333</v>
      </c>
      <c r="AB433">
        <v>0</v>
      </c>
      <c r="AC433">
        <v>2</v>
      </c>
      <c r="AD433">
        <v>0</v>
      </c>
      <c r="AE433">
        <v>0</v>
      </c>
      <c r="AF433">
        <v>1</v>
      </c>
      <c r="AG433">
        <v>0</v>
      </c>
      <c r="AH433">
        <v>0</v>
      </c>
      <c r="AI433">
        <v>0</v>
      </c>
      <c r="AJ433">
        <v>0</v>
      </c>
      <c r="AK433">
        <v>0</v>
      </c>
      <c r="AL433">
        <v>0</v>
      </c>
      <c r="AM433">
        <v>0</v>
      </c>
      <c r="AN433">
        <v>0</v>
      </c>
      <c r="AO433">
        <v>0</v>
      </c>
      <c r="AP433">
        <v>0</v>
      </c>
      <c r="AQ433">
        <v>0</v>
      </c>
      <c r="AR433">
        <v>0</v>
      </c>
      <c r="AS433">
        <v>2</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1</v>
      </c>
      <c r="BM433">
        <v>0</v>
      </c>
      <c r="BN433">
        <v>0</v>
      </c>
      <c r="BO433">
        <v>0</v>
      </c>
      <c r="BP433">
        <v>0</v>
      </c>
      <c r="BQ433">
        <v>0</v>
      </c>
      <c r="BR433">
        <v>0</v>
      </c>
      <c r="BS433">
        <v>0</v>
      </c>
      <c r="BT433">
        <v>0</v>
      </c>
      <c r="BU433">
        <v>0</v>
      </c>
      <c r="BV433">
        <v>0</v>
      </c>
      <c r="BW433">
        <v>0</v>
      </c>
      <c r="BX433">
        <v>0</v>
      </c>
      <c r="BY433">
        <v>2</v>
      </c>
      <c r="BZ433">
        <v>0</v>
      </c>
      <c r="CA433">
        <v>0</v>
      </c>
      <c r="CB433">
        <v>0</v>
      </c>
      <c r="CC433">
        <v>0</v>
      </c>
      <c r="CD433">
        <v>0</v>
      </c>
      <c r="CE433">
        <v>0</v>
      </c>
      <c r="CF433">
        <v>0</v>
      </c>
      <c r="CG433">
        <v>0</v>
      </c>
      <c r="CH433">
        <v>0</v>
      </c>
      <c r="CI433">
        <v>0</v>
      </c>
      <c r="CJ433">
        <v>0</v>
      </c>
      <c r="CK433">
        <v>0</v>
      </c>
      <c r="CL433">
        <v>0</v>
      </c>
      <c r="CM433">
        <v>0</v>
      </c>
    </row>
    <row r="434" spans="1:91" x14ac:dyDescent="0.15">
      <c r="A434" t="s">
        <v>2279</v>
      </c>
      <c r="B434">
        <v>750</v>
      </c>
      <c r="C434">
        <v>19</v>
      </c>
      <c r="D434">
        <v>1100</v>
      </c>
      <c r="E434" s="409">
        <v>5.0999999999999996</v>
      </c>
      <c r="F434" s="409">
        <v>0.1</v>
      </c>
      <c r="G434" s="409">
        <v>8.1</v>
      </c>
      <c r="H434" s="409">
        <v>0.2</v>
      </c>
      <c r="I434" s="409">
        <v>5.4020936458010014E-3</v>
      </c>
      <c r="J434" s="409">
        <v>0.3</v>
      </c>
      <c r="K434">
        <v>0</v>
      </c>
      <c r="L434">
        <v>28</v>
      </c>
      <c r="M434">
        <v>1</v>
      </c>
      <c r="N434">
        <v>5</v>
      </c>
      <c r="O434">
        <v>29</v>
      </c>
      <c r="P434">
        <v>0</v>
      </c>
      <c r="Q434">
        <v>6</v>
      </c>
      <c r="R434">
        <v>0</v>
      </c>
      <c r="S434">
        <v>3</v>
      </c>
      <c r="T434">
        <v>62</v>
      </c>
      <c r="U434">
        <v>28</v>
      </c>
      <c r="V434">
        <v>2</v>
      </c>
      <c r="W434">
        <v>0</v>
      </c>
      <c r="X434">
        <v>0</v>
      </c>
      <c r="Y434">
        <v>0</v>
      </c>
      <c r="Z434">
        <v>0</v>
      </c>
      <c r="AA434" t="s">
        <v>2333</v>
      </c>
      <c r="AB434">
        <v>0</v>
      </c>
      <c r="AC434">
        <v>2</v>
      </c>
      <c r="AD434">
        <v>0</v>
      </c>
      <c r="AE434">
        <v>1</v>
      </c>
      <c r="AF434">
        <v>5</v>
      </c>
      <c r="AG434">
        <v>0</v>
      </c>
      <c r="AH434">
        <v>1</v>
      </c>
      <c r="AI434">
        <v>0</v>
      </c>
      <c r="AJ434">
        <v>0</v>
      </c>
      <c r="AK434">
        <v>6</v>
      </c>
      <c r="AL434">
        <v>0</v>
      </c>
      <c r="AM434">
        <v>1</v>
      </c>
      <c r="AN434">
        <v>0</v>
      </c>
      <c r="AO434">
        <v>0</v>
      </c>
      <c r="AP434">
        <v>0</v>
      </c>
      <c r="AQ434">
        <v>0</v>
      </c>
      <c r="AR434">
        <v>0</v>
      </c>
      <c r="AS434">
        <v>6</v>
      </c>
      <c r="AT434">
        <v>1</v>
      </c>
      <c r="AU434">
        <v>0</v>
      </c>
      <c r="AV434">
        <v>0</v>
      </c>
      <c r="AW434">
        <v>0</v>
      </c>
      <c r="AX434">
        <v>2</v>
      </c>
      <c r="AY434">
        <v>0</v>
      </c>
      <c r="AZ434">
        <v>0</v>
      </c>
      <c r="BA434">
        <v>2</v>
      </c>
      <c r="BB434">
        <v>6</v>
      </c>
      <c r="BC434">
        <v>0</v>
      </c>
      <c r="BD434">
        <v>0</v>
      </c>
      <c r="BE434">
        <v>0</v>
      </c>
      <c r="BF434">
        <v>0</v>
      </c>
      <c r="BG434">
        <v>0</v>
      </c>
      <c r="BH434">
        <v>0</v>
      </c>
      <c r="BI434">
        <v>2</v>
      </c>
      <c r="BJ434">
        <v>0</v>
      </c>
      <c r="BK434">
        <v>0</v>
      </c>
      <c r="BL434">
        <v>8</v>
      </c>
      <c r="BM434">
        <v>0</v>
      </c>
      <c r="BN434">
        <v>2</v>
      </c>
      <c r="BO434">
        <v>0</v>
      </c>
      <c r="BP434">
        <v>0</v>
      </c>
      <c r="BQ434">
        <v>5</v>
      </c>
      <c r="BR434">
        <v>0</v>
      </c>
      <c r="BS434">
        <v>1</v>
      </c>
      <c r="BT434">
        <v>0</v>
      </c>
      <c r="BU434">
        <v>0</v>
      </c>
      <c r="BV434">
        <v>0</v>
      </c>
      <c r="BW434">
        <v>0</v>
      </c>
      <c r="BX434">
        <v>0</v>
      </c>
      <c r="BY434">
        <v>8</v>
      </c>
      <c r="BZ434">
        <v>0</v>
      </c>
      <c r="CA434">
        <v>0</v>
      </c>
      <c r="CB434">
        <v>1</v>
      </c>
      <c r="CC434">
        <v>0</v>
      </c>
      <c r="CD434">
        <v>4</v>
      </c>
      <c r="CE434">
        <v>0</v>
      </c>
      <c r="CF434">
        <v>0</v>
      </c>
      <c r="CG434">
        <v>3</v>
      </c>
      <c r="CH434">
        <v>9</v>
      </c>
      <c r="CJ434">
        <v>0</v>
      </c>
      <c r="CK434">
        <v>0</v>
      </c>
      <c r="CL434">
        <v>0</v>
      </c>
      <c r="CM434">
        <v>0</v>
      </c>
    </row>
    <row r="435" spans="1:91" x14ac:dyDescent="0.15">
      <c r="A435" t="s">
        <v>1897</v>
      </c>
      <c r="B435">
        <v>25</v>
      </c>
      <c r="C435">
        <v>0.25</v>
      </c>
      <c r="D435">
        <v>112</v>
      </c>
      <c r="E435" s="409">
        <v>0.4</v>
      </c>
      <c r="F435" s="409">
        <v>4.2800957323943659E-3</v>
      </c>
      <c r="G435" s="409">
        <v>1.4</v>
      </c>
      <c r="H435" s="409">
        <v>0.1</v>
      </c>
      <c r="I435" s="409">
        <v>9.8931788793103445E-4</v>
      </c>
      <c r="J435" s="409">
        <v>0.3</v>
      </c>
      <c r="K435">
        <v>0</v>
      </c>
      <c r="L435">
        <v>2</v>
      </c>
      <c r="M435">
        <v>0</v>
      </c>
      <c r="N435">
        <v>7</v>
      </c>
      <c r="O435">
        <v>41</v>
      </c>
      <c r="P435">
        <v>0</v>
      </c>
      <c r="Q435">
        <v>6</v>
      </c>
      <c r="R435">
        <v>0</v>
      </c>
      <c r="S435">
        <v>1</v>
      </c>
      <c r="T435">
        <v>11</v>
      </c>
      <c r="U435">
        <v>1</v>
      </c>
      <c r="V435">
        <v>3</v>
      </c>
      <c r="W435">
        <v>0</v>
      </c>
      <c r="X435">
        <v>0</v>
      </c>
      <c r="Y435">
        <v>0</v>
      </c>
      <c r="Z435">
        <v>0</v>
      </c>
      <c r="AA435" t="s">
        <v>2333</v>
      </c>
      <c r="AB435">
        <v>0</v>
      </c>
      <c r="AC435">
        <v>0</v>
      </c>
      <c r="AD435">
        <v>0</v>
      </c>
      <c r="AE435">
        <v>2</v>
      </c>
      <c r="AF435">
        <v>0</v>
      </c>
      <c r="AG435">
        <v>0</v>
      </c>
      <c r="AH435">
        <v>0</v>
      </c>
      <c r="AI435">
        <v>0</v>
      </c>
      <c r="AJ435">
        <v>0</v>
      </c>
      <c r="AK435">
        <v>0</v>
      </c>
      <c r="AL435">
        <v>0</v>
      </c>
      <c r="AM435">
        <v>0</v>
      </c>
      <c r="AN435">
        <v>0</v>
      </c>
      <c r="AO435">
        <v>0</v>
      </c>
      <c r="AP435">
        <v>0</v>
      </c>
      <c r="AQ435">
        <v>0</v>
      </c>
      <c r="AR435">
        <v>0</v>
      </c>
      <c r="AS435">
        <v>0</v>
      </c>
      <c r="AT435">
        <v>0</v>
      </c>
      <c r="AU435">
        <v>2</v>
      </c>
      <c r="AV435">
        <v>1</v>
      </c>
      <c r="AW435">
        <v>0</v>
      </c>
      <c r="AX435">
        <v>0</v>
      </c>
      <c r="AY435">
        <v>0</v>
      </c>
      <c r="AZ435">
        <v>0</v>
      </c>
      <c r="BA435">
        <v>0</v>
      </c>
      <c r="BB435">
        <v>0</v>
      </c>
      <c r="BC435">
        <v>0</v>
      </c>
      <c r="BD435">
        <v>1</v>
      </c>
      <c r="BE435">
        <v>0</v>
      </c>
      <c r="BF435">
        <v>0</v>
      </c>
      <c r="BG435">
        <v>0</v>
      </c>
      <c r="BH435">
        <v>0</v>
      </c>
      <c r="BI435">
        <v>0</v>
      </c>
      <c r="BJ435">
        <v>0</v>
      </c>
      <c r="BK435">
        <v>1</v>
      </c>
      <c r="BL435">
        <v>4</v>
      </c>
      <c r="BM435">
        <v>0</v>
      </c>
      <c r="BN435">
        <v>1</v>
      </c>
      <c r="BO435">
        <v>0</v>
      </c>
      <c r="BP435">
        <v>0</v>
      </c>
      <c r="BQ435">
        <v>2</v>
      </c>
      <c r="BR435">
        <v>0</v>
      </c>
      <c r="BS435">
        <v>0</v>
      </c>
      <c r="BT435">
        <v>0</v>
      </c>
      <c r="BU435">
        <v>0</v>
      </c>
      <c r="BV435">
        <v>0</v>
      </c>
      <c r="BW435">
        <v>0</v>
      </c>
      <c r="BX435">
        <v>0</v>
      </c>
      <c r="BY435">
        <v>0</v>
      </c>
      <c r="BZ435">
        <v>0</v>
      </c>
      <c r="CA435">
        <v>0</v>
      </c>
      <c r="CB435">
        <v>0</v>
      </c>
      <c r="CC435">
        <v>0</v>
      </c>
      <c r="CD435">
        <v>3</v>
      </c>
      <c r="CE435">
        <v>0</v>
      </c>
      <c r="CF435">
        <v>0</v>
      </c>
      <c r="CG435">
        <v>0</v>
      </c>
      <c r="CH435">
        <v>0</v>
      </c>
      <c r="CI435">
        <v>0</v>
      </c>
      <c r="CJ435">
        <v>2</v>
      </c>
      <c r="CK435">
        <v>0</v>
      </c>
      <c r="CL435">
        <v>0</v>
      </c>
      <c r="CM435">
        <v>0</v>
      </c>
    </row>
    <row r="436" spans="1:91" x14ac:dyDescent="0.15">
      <c r="A436" t="s">
        <v>2129</v>
      </c>
      <c r="B436">
        <v>28</v>
      </c>
      <c r="C436">
        <v>0.1</v>
      </c>
      <c r="D436">
        <v>480</v>
      </c>
      <c r="E436" s="409">
        <v>0.5</v>
      </c>
      <c r="F436" s="409">
        <v>1.6687605045871559E-3</v>
      </c>
      <c r="G436" s="409">
        <v>5.4</v>
      </c>
      <c r="H436" s="409">
        <v>2.2477826943243163E-2</v>
      </c>
      <c r="I436" s="409">
        <v>8.0177839792334009E-5</v>
      </c>
      <c r="J436" s="409">
        <v>0.3</v>
      </c>
      <c r="K436">
        <v>0</v>
      </c>
      <c r="L436">
        <v>9</v>
      </c>
      <c r="M436">
        <v>0</v>
      </c>
      <c r="N436">
        <v>14</v>
      </c>
      <c r="O436">
        <v>81</v>
      </c>
      <c r="P436">
        <v>0</v>
      </c>
      <c r="Q436">
        <v>4</v>
      </c>
      <c r="R436">
        <v>0</v>
      </c>
      <c r="S436">
        <v>0</v>
      </c>
      <c r="T436">
        <v>3</v>
      </c>
      <c r="U436">
        <v>0</v>
      </c>
      <c r="V436">
        <v>1</v>
      </c>
      <c r="W436">
        <v>0</v>
      </c>
      <c r="X436">
        <v>0</v>
      </c>
      <c r="Y436">
        <v>0</v>
      </c>
      <c r="Z436">
        <v>0</v>
      </c>
      <c r="AA436" t="s">
        <v>2333</v>
      </c>
      <c r="AB436">
        <v>0</v>
      </c>
      <c r="AC436">
        <v>0</v>
      </c>
      <c r="AD436">
        <v>0</v>
      </c>
      <c r="AE436">
        <v>1</v>
      </c>
      <c r="AF436">
        <v>11</v>
      </c>
      <c r="AG436">
        <v>0</v>
      </c>
      <c r="AH436">
        <v>1</v>
      </c>
      <c r="AI436">
        <v>0</v>
      </c>
      <c r="AJ436">
        <v>0</v>
      </c>
      <c r="AK436">
        <v>0</v>
      </c>
      <c r="AL436">
        <v>0</v>
      </c>
      <c r="AM436">
        <v>0</v>
      </c>
      <c r="AN436">
        <v>0</v>
      </c>
      <c r="AO436">
        <v>0</v>
      </c>
      <c r="AP436">
        <v>0</v>
      </c>
      <c r="AQ436">
        <v>0</v>
      </c>
      <c r="AR436">
        <v>0</v>
      </c>
      <c r="AS436">
        <v>1</v>
      </c>
      <c r="AT436">
        <v>0</v>
      </c>
      <c r="AU436">
        <v>0</v>
      </c>
      <c r="AV436">
        <v>11</v>
      </c>
      <c r="AW436">
        <v>0</v>
      </c>
      <c r="AX436">
        <v>1</v>
      </c>
      <c r="AY436">
        <v>0</v>
      </c>
      <c r="AZ436">
        <v>0</v>
      </c>
      <c r="BA436">
        <v>0</v>
      </c>
      <c r="BB436">
        <v>0</v>
      </c>
      <c r="BC436">
        <v>0</v>
      </c>
      <c r="BD436">
        <v>0</v>
      </c>
      <c r="BE436">
        <v>0</v>
      </c>
      <c r="BF436">
        <v>0</v>
      </c>
      <c r="BG436">
        <v>0</v>
      </c>
      <c r="BH436">
        <v>0</v>
      </c>
      <c r="BI436">
        <v>0</v>
      </c>
      <c r="BJ436">
        <v>0</v>
      </c>
      <c r="BK436">
        <v>0</v>
      </c>
      <c r="BL436">
        <v>8</v>
      </c>
      <c r="BM436">
        <v>0</v>
      </c>
      <c r="BN436">
        <v>0</v>
      </c>
      <c r="BO436">
        <v>0</v>
      </c>
      <c r="BP436">
        <v>0</v>
      </c>
      <c r="BQ436">
        <v>1</v>
      </c>
      <c r="BR436">
        <v>0</v>
      </c>
      <c r="BS436">
        <v>0</v>
      </c>
      <c r="BT436">
        <v>0</v>
      </c>
      <c r="BU436">
        <v>0</v>
      </c>
      <c r="BV436">
        <v>0</v>
      </c>
      <c r="BW436">
        <v>0</v>
      </c>
      <c r="BX436">
        <v>0</v>
      </c>
      <c r="BY436">
        <v>0</v>
      </c>
      <c r="BZ436">
        <v>0</v>
      </c>
      <c r="CA436">
        <v>0</v>
      </c>
      <c r="CB436">
        <v>6</v>
      </c>
      <c r="CC436">
        <v>0</v>
      </c>
      <c r="CD436">
        <v>0</v>
      </c>
      <c r="CE436">
        <v>0</v>
      </c>
      <c r="CF436">
        <v>0</v>
      </c>
      <c r="CG436">
        <v>0</v>
      </c>
      <c r="CH436">
        <v>0</v>
      </c>
      <c r="CI436">
        <v>0</v>
      </c>
      <c r="CJ436">
        <v>0</v>
      </c>
      <c r="CK436">
        <v>0</v>
      </c>
      <c r="CL436">
        <v>0</v>
      </c>
      <c r="CM436">
        <v>0</v>
      </c>
    </row>
    <row r="437" spans="1:91" x14ac:dyDescent="0.15">
      <c r="A437" t="s">
        <v>2033</v>
      </c>
      <c r="B437">
        <v>19.3</v>
      </c>
      <c r="D437">
        <v>189.6</v>
      </c>
      <c r="E437" s="409">
        <v>0.3</v>
      </c>
      <c r="F437" s="409">
        <v>0</v>
      </c>
      <c r="G437" s="409">
        <v>3</v>
      </c>
      <c r="H437" s="409">
        <v>3.4566598971795384E-2</v>
      </c>
      <c r="I437" s="409">
        <v>0</v>
      </c>
      <c r="J437" s="409">
        <v>0.3</v>
      </c>
      <c r="K437">
        <v>0</v>
      </c>
      <c r="L437">
        <v>0</v>
      </c>
      <c r="M437">
        <v>0</v>
      </c>
      <c r="N437">
        <v>39</v>
      </c>
      <c r="O437">
        <v>19</v>
      </c>
      <c r="P437">
        <v>0</v>
      </c>
      <c r="Q437">
        <v>7</v>
      </c>
      <c r="R437">
        <v>0</v>
      </c>
      <c r="S437">
        <v>0</v>
      </c>
      <c r="T437">
        <v>0</v>
      </c>
      <c r="U437">
        <v>0</v>
      </c>
      <c r="V437">
        <v>0</v>
      </c>
      <c r="W437">
        <v>0</v>
      </c>
      <c r="X437">
        <v>0</v>
      </c>
      <c r="Y437">
        <v>0</v>
      </c>
      <c r="Z437">
        <v>0</v>
      </c>
      <c r="AA437" t="s">
        <v>2333</v>
      </c>
      <c r="AB437">
        <v>0</v>
      </c>
      <c r="AC437">
        <v>0</v>
      </c>
      <c r="AD437">
        <v>0</v>
      </c>
      <c r="AE437">
        <v>1</v>
      </c>
      <c r="AF437">
        <v>0</v>
      </c>
      <c r="AG437">
        <v>0</v>
      </c>
      <c r="AH437">
        <v>0</v>
      </c>
      <c r="AI437">
        <v>0</v>
      </c>
      <c r="AJ437">
        <v>0</v>
      </c>
      <c r="AK437">
        <v>0</v>
      </c>
      <c r="AL437">
        <v>0</v>
      </c>
      <c r="AM437">
        <v>0</v>
      </c>
      <c r="AN437">
        <v>0</v>
      </c>
      <c r="AO437">
        <v>0</v>
      </c>
      <c r="AP437">
        <v>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3</v>
      </c>
      <c r="BL437">
        <v>1</v>
      </c>
      <c r="BM437">
        <v>0</v>
      </c>
      <c r="BN437">
        <v>1</v>
      </c>
      <c r="BO437">
        <v>0</v>
      </c>
      <c r="BP437">
        <v>0</v>
      </c>
      <c r="BQ437">
        <v>0</v>
      </c>
      <c r="BR437">
        <v>0</v>
      </c>
      <c r="BS437">
        <v>0</v>
      </c>
      <c r="BT437">
        <v>0</v>
      </c>
      <c r="BU437">
        <v>0</v>
      </c>
      <c r="BV437">
        <v>0</v>
      </c>
      <c r="BW437">
        <v>0</v>
      </c>
      <c r="BX437">
        <v>0</v>
      </c>
      <c r="BY437">
        <v>0</v>
      </c>
      <c r="BZ437">
        <v>0</v>
      </c>
      <c r="CA437">
        <v>0</v>
      </c>
      <c r="CB437">
        <v>3</v>
      </c>
      <c r="CC437">
        <v>0</v>
      </c>
      <c r="CD437">
        <v>3</v>
      </c>
      <c r="CE437">
        <v>0</v>
      </c>
      <c r="CF437">
        <v>0</v>
      </c>
      <c r="CG437">
        <v>0</v>
      </c>
      <c r="CH437">
        <v>0</v>
      </c>
      <c r="CI437">
        <v>0</v>
      </c>
      <c r="CJ437">
        <v>0</v>
      </c>
      <c r="CK437">
        <v>0</v>
      </c>
      <c r="CL437">
        <v>0</v>
      </c>
      <c r="CM437">
        <v>0</v>
      </c>
    </row>
    <row r="438" spans="1:91" x14ac:dyDescent="0.15">
      <c r="A438" t="s">
        <v>2165</v>
      </c>
      <c r="B438">
        <v>70</v>
      </c>
      <c r="C438">
        <v>2.5</v>
      </c>
      <c r="D438">
        <v>23</v>
      </c>
      <c r="E438" s="409">
        <v>1</v>
      </c>
      <c r="F438" s="409">
        <v>3.6427645061728388E-2</v>
      </c>
      <c r="G438" s="409">
        <v>0.2</v>
      </c>
      <c r="H438" s="409">
        <v>1</v>
      </c>
      <c r="I438" s="409">
        <v>3.6517812499999996E-2</v>
      </c>
      <c r="J438" s="409">
        <v>0.3</v>
      </c>
      <c r="K438">
        <v>0</v>
      </c>
      <c r="L438">
        <v>42</v>
      </c>
      <c r="M438">
        <v>0</v>
      </c>
      <c r="N438">
        <v>3</v>
      </c>
      <c r="O438">
        <v>8</v>
      </c>
      <c r="P438">
        <v>0</v>
      </c>
      <c r="Q438">
        <v>0</v>
      </c>
      <c r="R438">
        <v>0</v>
      </c>
      <c r="S438">
        <v>2</v>
      </c>
      <c r="T438">
        <v>3</v>
      </c>
      <c r="U438">
        <v>1</v>
      </c>
      <c r="V438">
        <v>3</v>
      </c>
      <c r="W438">
        <v>5</v>
      </c>
      <c r="X438">
        <v>0</v>
      </c>
      <c r="Y438">
        <v>0</v>
      </c>
      <c r="Z438">
        <v>2</v>
      </c>
      <c r="AA438" t="s">
        <v>2333</v>
      </c>
      <c r="AB438">
        <v>0</v>
      </c>
      <c r="AC438">
        <v>22</v>
      </c>
      <c r="AD438">
        <v>0</v>
      </c>
      <c r="AE438">
        <v>1</v>
      </c>
      <c r="AF438">
        <v>3</v>
      </c>
      <c r="AG438">
        <v>0</v>
      </c>
      <c r="AH438">
        <v>0</v>
      </c>
      <c r="AI438">
        <v>0</v>
      </c>
      <c r="AJ438">
        <v>0</v>
      </c>
      <c r="AK438">
        <v>1</v>
      </c>
      <c r="AL438">
        <v>1</v>
      </c>
      <c r="AM438">
        <v>0</v>
      </c>
      <c r="AN438">
        <v>4</v>
      </c>
      <c r="AO438">
        <v>0</v>
      </c>
      <c r="AP438">
        <v>0</v>
      </c>
      <c r="AQ438">
        <v>0</v>
      </c>
      <c r="AR438">
        <v>0</v>
      </c>
      <c r="AS438">
        <v>26</v>
      </c>
      <c r="AT438">
        <v>0</v>
      </c>
      <c r="AU438">
        <v>0</v>
      </c>
      <c r="AV438">
        <v>0</v>
      </c>
      <c r="AW438">
        <v>0</v>
      </c>
      <c r="AX438">
        <v>0</v>
      </c>
      <c r="AY438">
        <v>0</v>
      </c>
      <c r="AZ438">
        <v>0</v>
      </c>
      <c r="BA438">
        <v>0</v>
      </c>
      <c r="BB438">
        <v>0</v>
      </c>
      <c r="BC438">
        <v>0</v>
      </c>
      <c r="BD438">
        <v>5</v>
      </c>
      <c r="BE438">
        <v>0</v>
      </c>
      <c r="BF438">
        <v>0</v>
      </c>
      <c r="BG438">
        <v>0</v>
      </c>
      <c r="BH438">
        <v>0</v>
      </c>
      <c r="BI438">
        <v>37</v>
      </c>
      <c r="BK438">
        <v>1</v>
      </c>
      <c r="BL438">
        <v>2</v>
      </c>
      <c r="BT438">
        <v>3</v>
      </c>
      <c r="BW438">
        <v>0</v>
      </c>
      <c r="BX438">
        <v>0</v>
      </c>
      <c r="BY438">
        <v>39</v>
      </c>
      <c r="CA438">
        <v>1</v>
      </c>
      <c r="CB438">
        <v>5</v>
      </c>
      <c r="CJ438">
        <v>13</v>
      </c>
      <c r="CM438">
        <v>0</v>
      </c>
    </row>
    <row r="439" spans="1:91" x14ac:dyDescent="0.15">
      <c r="A439" t="s">
        <v>1950</v>
      </c>
      <c r="B439">
        <v>45</v>
      </c>
      <c r="C439">
        <v>0.85</v>
      </c>
      <c r="D439">
        <v>355.1</v>
      </c>
      <c r="E439" s="409">
        <v>0.5</v>
      </c>
      <c r="F439" s="409">
        <v>6.5420958904109589E-3</v>
      </c>
      <c r="G439" s="409">
        <v>3.7</v>
      </c>
      <c r="H439" s="409">
        <v>3.2826599285077036E-2</v>
      </c>
      <c r="I439" s="409">
        <v>4.0617167506810313E-4</v>
      </c>
      <c r="J439" s="409">
        <v>0.2</v>
      </c>
      <c r="K439">
        <v>0</v>
      </c>
      <c r="L439">
        <v>1</v>
      </c>
      <c r="M439">
        <v>0</v>
      </c>
      <c r="N439">
        <v>21</v>
      </c>
      <c r="O439">
        <v>48</v>
      </c>
      <c r="P439">
        <v>0</v>
      </c>
      <c r="Q439">
        <v>1</v>
      </c>
      <c r="R439">
        <v>5</v>
      </c>
      <c r="S439">
        <v>0</v>
      </c>
      <c r="T439">
        <v>2</v>
      </c>
      <c r="U439">
        <v>0</v>
      </c>
      <c r="V439">
        <v>0</v>
      </c>
      <c r="W439">
        <v>1</v>
      </c>
      <c r="X439">
        <v>0</v>
      </c>
      <c r="Y439">
        <v>0</v>
      </c>
      <c r="Z439">
        <v>0</v>
      </c>
      <c r="AA439" t="s">
        <v>2333</v>
      </c>
      <c r="AB439">
        <v>0</v>
      </c>
      <c r="AC439">
        <v>1</v>
      </c>
      <c r="AD439">
        <v>0</v>
      </c>
      <c r="AE439">
        <v>9</v>
      </c>
      <c r="AF439">
        <v>13</v>
      </c>
      <c r="AG439">
        <v>0</v>
      </c>
      <c r="AH439">
        <v>0</v>
      </c>
      <c r="AI439">
        <v>3</v>
      </c>
      <c r="AJ439">
        <v>0</v>
      </c>
      <c r="AK439">
        <v>1</v>
      </c>
      <c r="AL439">
        <v>0</v>
      </c>
      <c r="AM439">
        <v>0</v>
      </c>
      <c r="AN439">
        <v>0</v>
      </c>
      <c r="AO439">
        <v>0</v>
      </c>
      <c r="AP439">
        <v>0</v>
      </c>
      <c r="AQ439">
        <v>0</v>
      </c>
      <c r="AR439">
        <v>0</v>
      </c>
      <c r="AS439">
        <v>0</v>
      </c>
      <c r="AT439">
        <v>0</v>
      </c>
      <c r="AU439">
        <v>2</v>
      </c>
      <c r="AV439">
        <v>13</v>
      </c>
      <c r="AW439">
        <v>0</v>
      </c>
      <c r="AX439">
        <v>1</v>
      </c>
      <c r="AY439">
        <v>0</v>
      </c>
      <c r="AZ439">
        <v>0</v>
      </c>
      <c r="BA439">
        <v>3</v>
      </c>
      <c r="BB439">
        <v>0</v>
      </c>
      <c r="BC439">
        <v>0</v>
      </c>
      <c r="BD439">
        <v>0</v>
      </c>
      <c r="BE439">
        <v>0</v>
      </c>
      <c r="BF439">
        <v>0</v>
      </c>
      <c r="BG439">
        <v>0</v>
      </c>
      <c r="BH439">
        <v>0</v>
      </c>
      <c r="BI439">
        <v>0</v>
      </c>
      <c r="BJ439">
        <v>0</v>
      </c>
      <c r="BK439">
        <v>7</v>
      </c>
      <c r="BL439">
        <v>8</v>
      </c>
      <c r="BM439">
        <v>0</v>
      </c>
      <c r="BN439">
        <v>0</v>
      </c>
      <c r="BO439">
        <v>1</v>
      </c>
      <c r="BP439">
        <v>0</v>
      </c>
      <c r="BQ439">
        <v>0</v>
      </c>
      <c r="BR439">
        <v>0</v>
      </c>
      <c r="BS439">
        <v>0</v>
      </c>
      <c r="BT439">
        <v>1</v>
      </c>
      <c r="BU439">
        <v>0</v>
      </c>
      <c r="BV439">
        <v>0</v>
      </c>
      <c r="BW439">
        <v>0</v>
      </c>
      <c r="BX439">
        <v>0</v>
      </c>
      <c r="BY439">
        <v>3</v>
      </c>
      <c r="BZ439">
        <v>0</v>
      </c>
      <c r="CA439">
        <v>5</v>
      </c>
      <c r="CB439">
        <v>4</v>
      </c>
      <c r="CC439">
        <v>0</v>
      </c>
      <c r="CD439">
        <v>6</v>
      </c>
      <c r="CE439">
        <v>0</v>
      </c>
      <c r="CF439">
        <v>0</v>
      </c>
      <c r="CG439">
        <v>0</v>
      </c>
      <c r="CH439">
        <v>0</v>
      </c>
      <c r="CI439">
        <v>0</v>
      </c>
      <c r="CJ439">
        <v>1</v>
      </c>
      <c r="CK439">
        <v>0</v>
      </c>
      <c r="CL439">
        <v>0</v>
      </c>
      <c r="CM439">
        <v>0</v>
      </c>
    </row>
    <row r="440" spans="1:91" x14ac:dyDescent="0.15">
      <c r="A440" t="s">
        <v>1900</v>
      </c>
      <c r="B440">
        <v>40</v>
      </c>
      <c r="D440">
        <v>70</v>
      </c>
      <c r="E440" s="409">
        <v>0.4</v>
      </c>
      <c r="F440" s="409">
        <v>1.1856066686298079E-2</v>
      </c>
      <c r="G440" s="409">
        <v>0.3</v>
      </c>
      <c r="H440" s="409">
        <v>0.2</v>
      </c>
      <c r="I440" s="409">
        <v>4.4375579121867835E-3</v>
      </c>
      <c r="J440" s="409">
        <v>0.1</v>
      </c>
      <c r="K440">
        <v>0</v>
      </c>
      <c r="L440">
        <v>125</v>
      </c>
      <c r="M440">
        <v>0</v>
      </c>
      <c r="N440">
        <v>4</v>
      </c>
      <c r="O440">
        <v>59</v>
      </c>
      <c r="P440">
        <v>0</v>
      </c>
      <c r="Q440">
        <v>2</v>
      </c>
      <c r="R440">
        <v>0</v>
      </c>
      <c r="S440">
        <v>0</v>
      </c>
      <c r="T440">
        <v>0</v>
      </c>
      <c r="U440">
        <v>0</v>
      </c>
      <c r="V440">
        <v>4</v>
      </c>
      <c r="W440">
        <v>39</v>
      </c>
      <c r="X440">
        <v>0</v>
      </c>
      <c r="Y440">
        <v>0</v>
      </c>
      <c r="Z440">
        <v>1</v>
      </c>
      <c r="AA440" t="s">
        <v>2333</v>
      </c>
      <c r="AB440">
        <v>0</v>
      </c>
      <c r="AC440">
        <v>62</v>
      </c>
      <c r="AD440">
        <v>0</v>
      </c>
      <c r="AE440">
        <v>2</v>
      </c>
      <c r="AF440">
        <v>41</v>
      </c>
      <c r="AG440">
        <v>0</v>
      </c>
      <c r="AH440">
        <v>2</v>
      </c>
      <c r="AI440">
        <v>0</v>
      </c>
      <c r="AJ440">
        <v>0</v>
      </c>
      <c r="AK440">
        <v>0</v>
      </c>
      <c r="AL440">
        <v>0</v>
      </c>
      <c r="AM440">
        <v>0</v>
      </c>
      <c r="AN440">
        <v>6</v>
      </c>
      <c r="AO440">
        <v>0</v>
      </c>
      <c r="AP440">
        <v>0</v>
      </c>
      <c r="AQ440">
        <v>0</v>
      </c>
      <c r="AR440">
        <v>0</v>
      </c>
      <c r="AS440">
        <v>99</v>
      </c>
      <c r="AT440">
        <v>0</v>
      </c>
      <c r="AU440">
        <v>0</v>
      </c>
      <c r="AV440">
        <v>23</v>
      </c>
      <c r="AW440">
        <v>0</v>
      </c>
      <c r="AX440">
        <v>1</v>
      </c>
      <c r="AY440">
        <v>0</v>
      </c>
      <c r="AZ440">
        <v>0</v>
      </c>
      <c r="BA440">
        <v>0</v>
      </c>
      <c r="BB440">
        <v>0</v>
      </c>
      <c r="BC440">
        <v>0</v>
      </c>
      <c r="BD440">
        <v>5</v>
      </c>
      <c r="BE440">
        <v>0</v>
      </c>
      <c r="BF440">
        <v>0</v>
      </c>
      <c r="BG440">
        <v>0</v>
      </c>
      <c r="BH440">
        <v>0</v>
      </c>
      <c r="BI440">
        <v>139</v>
      </c>
      <c r="BJ440">
        <v>0</v>
      </c>
      <c r="BK440">
        <v>1</v>
      </c>
      <c r="BL440">
        <v>14</v>
      </c>
      <c r="BM440">
        <v>0</v>
      </c>
      <c r="BN440">
        <v>0</v>
      </c>
      <c r="BO440">
        <v>0</v>
      </c>
      <c r="BP440">
        <v>0</v>
      </c>
      <c r="BQ440">
        <v>0</v>
      </c>
      <c r="BR440">
        <v>0</v>
      </c>
      <c r="BS440">
        <v>0</v>
      </c>
      <c r="BT440">
        <v>0</v>
      </c>
      <c r="BU440">
        <v>0</v>
      </c>
      <c r="BV440">
        <v>0</v>
      </c>
      <c r="BW440">
        <v>0</v>
      </c>
      <c r="BX440">
        <v>0</v>
      </c>
      <c r="BY440">
        <v>66</v>
      </c>
      <c r="BZ440">
        <v>0</v>
      </c>
      <c r="CA440">
        <v>0</v>
      </c>
      <c r="CB440">
        <v>39</v>
      </c>
      <c r="CC440">
        <v>0</v>
      </c>
      <c r="CD440">
        <v>1</v>
      </c>
      <c r="CE440">
        <v>0</v>
      </c>
      <c r="CF440">
        <v>0</v>
      </c>
      <c r="CG440">
        <v>0</v>
      </c>
      <c r="CH440">
        <v>0</v>
      </c>
      <c r="CI440">
        <v>0</v>
      </c>
      <c r="CJ440">
        <v>8</v>
      </c>
      <c r="CK440">
        <v>0</v>
      </c>
      <c r="CL440">
        <v>0</v>
      </c>
      <c r="CM440">
        <v>0</v>
      </c>
    </row>
    <row r="441" spans="1:91" x14ac:dyDescent="0.15">
      <c r="A441" t="s">
        <v>2364</v>
      </c>
      <c r="B441">
        <v>90</v>
      </c>
      <c r="C441">
        <v>1.5</v>
      </c>
      <c r="D441">
        <v>600</v>
      </c>
      <c r="E441" s="409">
        <v>0.1</v>
      </c>
      <c r="F441" s="409">
        <v>1.1252854598684211E-3</v>
      </c>
      <c r="G441" s="409">
        <v>1</v>
      </c>
      <c r="H441" s="409">
        <v>2.290385997811243E-2</v>
      </c>
      <c r="I441" s="409">
        <v>1.8358850660407495E-4</v>
      </c>
      <c r="J441" s="409">
        <v>0.2</v>
      </c>
      <c r="K441">
        <v>0</v>
      </c>
      <c r="L441">
        <v>119</v>
      </c>
      <c r="M441">
        <v>0</v>
      </c>
      <c r="N441">
        <v>22</v>
      </c>
      <c r="O441">
        <v>442</v>
      </c>
      <c r="P441">
        <v>0</v>
      </c>
      <c r="Q441">
        <v>11</v>
      </c>
      <c r="R441">
        <v>0</v>
      </c>
      <c r="S441">
        <v>0</v>
      </c>
      <c r="T441">
        <v>3</v>
      </c>
      <c r="U441">
        <v>2</v>
      </c>
      <c r="V441">
        <v>1</v>
      </c>
      <c r="W441">
        <v>7</v>
      </c>
      <c r="X441">
        <v>0</v>
      </c>
      <c r="Y441">
        <v>0</v>
      </c>
      <c r="Z441">
        <v>0</v>
      </c>
      <c r="AA441" t="s">
        <v>2333</v>
      </c>
      <c r="AB441">
        <v>0</v>
      </c>
      <c r="AC441">
        <v>3</v>
      </c>
      <c r="AD441">
        <v>0</v>
      </c>
      <c r="AE441">
        <v>0</v>
      </c>
      <c r="AF441">
        <v>49</v>
      </c>
      <c r="AG441">
        <v>0</v>
      </c>
      <c r="AH441">
        <v>1</v>
      </c>
      <c r="AI441">
        <v>0</v>
      </c>
      <c r="AJ441">
        <v>0</v>
      </c>
      <c r="AK441">
        <v>0</v>
      </c>
      <c r="AL441">
        <v>0</v>
      </c>
      <c r="AM441">
        <v>0</v>
      </c>
      <c r="AN441">
        <v>2</v>
      </c>
      <c r="AO441">
        <v>0</v>
      </c>
      <c r="AP441">
        <v>0</v>
      </c>
      <c r="AQ441">
        <v>0</v>
      </c>
      <c r="AR441">
        <v>0</v>
      </c>
      <c r="AS441">
        <v>15</v>
      </c>
      <c r="AT441">
        <v>0</v>
      </c>
      <c r="AU441">
        <v>1</v>
      </c>
      <c r="AV441">
        <v>118</v>
      </c>
      <c r="AW441">
        <v>0</v>
      </c>
      <c r="AX441">
        <v>0</v>
      </c>
      <c r="AY441">
        <v>0</v>
      </c>
      <c r="AZ441">
        <v>0</v>
      </c>
      <c r="BA441">
        <v>0</v>
      </c>
      <c r="BB441">
        <v>0</v>
      </c>
      <c r="BC441">
        <v>0</v>
      </c>
      <c r="BD441">
        <v>0</v>
      </c>
      <c r="BE441">
        <v>0</v>
      </c>
      <c r="BF441">
        <v>0</v>
      </c>
      <c r="BG441">
        <v>0</v>
      </c>
      <c r="BH441">
        <v>0</v>
      </c>
      <c r="BI441">
        <v>30</v>
      </c>
      <c r="BJ441">
        <v>0</v>
      </c>
      <c r="BK441">
        <v>3</v>
      </c>
      <c r="BL441">
        <v>87</v>
      </c>
      <c r="BM441">
        <v>0</v>
      </c>
      <c r="BN441">
        <v>3</v>
      </c>
      <c r="BO441">
        <v>0</v>
      </c>
      <c r="BP441">
        <v>0</v>
      </c>
      <c r="BQ441">
        <v>1</v>
      </c>
      <c r="BR441">
        <v>0</v>
      </c>
      <c r="BS441">
        <v>0</v>
      </c>
      <c r="BT441">
        <v>0</v>
      </c>
      <c r="BU441">
        <v>0</v>
      </c>
      <c r="BV441">
        <v>0</v>
      </c>
      <c r="BW441">
        <v>0</v>
      </c>
      <c r="BX441">
        <v>0</v>
      </c>
      <c r="BY441">
        <v>78</v>
      </c>
      <c r="BZ441">
        <v>0</v>
      </c>
      <c r="CA441">
        <v>2</v>
      </c>
      <c r="CB441">
        <v>109</v>
      </c>
      <c r="CC441">
        <v>0</v>
      </c>
      <c r="CD441">
        <v>8</v>
      </c>
      <c r="CE441">
        <v>0</v>
      </c>
      <c r="CF441">
        <v>0</v>
      </c>
      <c r="CG441">
        <v>0</v>
      </c>
      <c r="CH441">
        <v>0</v>
      </c>
      <c r="CI441">
        <v>0</v>
      </c>
      <c r="CJ441">
        <v>1</v>
      </c>
      <c r="CK441">
        <v>0</v>
      </c>
      <c r="CL441">
        <v>0</v>
      </c>
      <c r="CM441">
        <v>0</v>
      </c>
    </row>
    <row r="442" spans="1:91" x14ac:dyDescent="0.15">
      <c r="A442" t="s">
        <v>1993</v>
      </c>
      <c r="B442">
        <v>80</v>
      </c>
      <c r="C442">
        <v>3.2</v>
      </c>
      <c r="D442">
        <v>75</v>
      </c>
      <c r="E442" s="409">
        <v>1.3</v>
      </c>
      <c r="F442" s="409">
        <v>4.3721840223404258E-2</v>
      </c>
      <c r="G442" s="409">
        <v>2.1</v>
      </c>
      <c r="H442" s="409">
        <v>0.2</v>
      </c>
      <c r="I442" s="409">
        <v>6.3559800637785872E-3</v>
      </c>
      <c r="J442" s="409">
        <v>0.3</v>
      </c>
      <c r="K442">
        <v>0</v>
      </c>
      <c r="L442">
        <v>2</v>
      </c>
      <c r="M442">
        <v>0</v>
      </c>
      <c r="N442">
        <v>1</v>
      </c>
      <c r="O442">
        <v>19</v>
      </c>
      <c r="P442">
        <v>0</v>
      </c>
      <c r="Q442">
        <v>16</v>
      </c>
      <c r="R442">
        <v>0</v>
      </c>
      <c r="S442">
        <v>0</v>
      </c>
      <c r="T442">
        <v>3</v>
      </c>
      <c r="U442">
        <v>1</v>
      </c>
      <c r="V442">
        <v>3</v>
      </c>
      <c r="W442">
        <v>0</v>
      </c>
      <c r="X442">
        <v>0</v>
      </c>
      <c r="Y442">
        <v>0</v>
      </c>
      <c r="Z442">
        <v>0</v>
      </c>
      <c r="AA442" t="s">
        <v>2333</v>
      </c>
      <c r="AB442">
        <v>0</v>
      </c>
      <c r="AC442">
        <v>0</v>
      </c>
      <c r="AD442">
        <v>0</v>
      </c>
      <c r="AE442">
        <v>0</v>
      </c>
      <c r="AF442">
        <v>2</v>
      </c>
      <c r="AG442">
        <v>0</v>
      </c>
      <c r="AH442">
        <v>3</v>
      </c>
      <c r="AI442">
        <v>0</v>
      </c>
      <c r="AJ442">
        <v>0</v>
      </c>
      <c r="AK442">
        <v>0</v>
      </c>
      <c r="AL442">
        <v>0</v>
      </c>
      <c r="AM442">
        <v>0</v>
      </c>
      <c r="AN442">
        <v>0</v>
      </c>
      <c r="AO442">
        <v>0</v>
      </c>
      <c r="AP442">
        <v>0</v>
      </c>
      <c r="AQ442">
        <v>0</v>
      </c>
      <c r="AR442">
        <v>0</v>
      </c>
      <c r="AS442">
        <v>0</v>
      </c>
      <c r="AT442">
        <v>0</v>
      </c>
      <c r="AU442">
        <v>0</v>
      </c>
      <c r="AV442">
        <v>3</v>
      </c>
      <c r="AW442">
        <v>0</v>
      </c>
      <c r="AX442">
        <v>1</v>
      </c>
      <c r="AY442">
        <v>0</v>
      </c>
      <c r="AZ442">
        <v>0</v>
      </c>
      <c r="BA442">
        <v>0</v>
      </c>
      <c r="BB442">
        <v>0</v>
      </c>
      <c r="BC442">
        <v>0</v>
      </c>
      <c r="BD442">
        <v>0</v>
      </c>
      <c r="BE442">
        <v>0</v>
      </c>
      <c r="BF442">
        <v>0</v>
      </c>
      <c r="BG442">
        <v>0</v>
      </c>
      <c r="BH442">
        <v>0</v>
      </c>
      <c r="BI442">
        <v>0</v>
      </c>
      <c r="BJ442">
        <v>0</v>
      </c>
      <c r="BK442">
        <v>0</v>
      </c>
      <c r="BL442">
        <v>0</v>
      </c>
      <c r="BM442">
        <v>0</v>
      </c>
      <c r="BN442">
        <v>4</v>
      </c>
      <c r="BO442">
        <v>0</v>
      </c>
      <c r="BP442">
        <v>0</v>
      </c>
      <c r="BQ442">
        <v>0</v>
      </c>
      <c r="BR442">
        <v>0</v>
      </c>
      <c r="BS442">
        <v>1</v>
      </c>
      <c r="BT442">
        <v>0</v>
      </c>
      <c r="BU442">
        <v>0</v>
      </c>
      <c r="BV442">
        <v>0</v>
      </c>
      <c r="BW442">
        <v>0</v>
      </c>
      <c r="BX442">
        <v>0</v>
      </c>
      <c r="BY442">
        <v>0</v>
      </c>
      <c r="BZ442">
        <v>0</v>
      </c>
      <c r="CA442">
        <v>1</v>
      </c>
      <c r="CB442">
        <v>4</v>
      </c>
      <c r="CC442">
        <v>0</v>
      </c>
      <c r="CD442">
        <v>1</v>
      </c>
      <c r="CE442">
        <v>0</v>
      </c>
      <c r="CF442">
        <v>0</v>
      </c>
      <c r="CG442">
        <v>0</v>
      </c>
      <c r="CH442">
        <v>2</v>
      </c>
      <c r="CI442">
        <v>0</v>
      </c>
      <c r="CJ442">
        <v>0</v>
      </c>
      <c r="CK442">
        <v>0</v>
      </c>
      <c r="CL442">
        <v>0</v>
      </c>
      <c r="CM442">
        <v>0</v>
      </c>
    </row>
    <row r="443" spans="1:91" x14ac:dyDescent="0.15">
      <c r="A443" t="s">
        <v>2013</v>
      </c>
      <c r="B443">
        <v>120</v>
      </c>
      <c r="C443">
        <v>2</v>
      </c>
      <c r="D443">
        <v>320</v>
      </c>
      <c r="E443" s="409">
        <v>1.6</v>
      </c>
      <c r="F443" s="409">
        <v>2.4766982179245275E-2</v>
      </c>
      <c r="G443" s="409">
        <v>3</v>
      </c>
      <c r="H443" s="409">
        <v>0.2</v>
      </c>
      <c r="I443" s="409">
        <v>3.7068468025923769E-3</v>
      </c>
      <c r="J443" s="409">
        <v>0.4</v>
      </c>
      <c r="K443">
        <v>0</v>
      </c>
      <c r="L443">
        <v>6</v>
      </c>
      <c r="M443">
        <v>0</v>
      </c>
      <c r="N443">
        <v>15</v>
      </c>
      <c r="O443">
        <v>69</v>
      </c>
      <c r="P443">
        <v>0</v>
      </c>
      <c r="Q443">
        <v>5</v>
      </c>
      <c r="R443">
        <v>0</v>
      </c>
      <c r="S443">
        <v>1</v>
      </c>
      <c r="T443">
        <v>8</v>
      </c>
      <c r="U443">
        <v>1</v>
      </c>
      <c r="V443">
        <v>1</v>
      </c>
      <c r="W443">
        <v>0</v>
      </c>
      <c r="X443">
        <v>0</v>
      </c>
      <c r="Y443">
        <v>0</v>
      </c>
      <c r="Z443">
        <v>0</v>
      </c>
      <c r="AA443" t="s">
        <v>2333</v>
      </c>
      <c r="AB443">
        <v>0</v>
      </c>
      <c r="AC443">
        <v>0</v>
      </c>
      <c r="AD443">
        <v>0</v>
      </c>
      <c r="AE443">
        <v>5</v>
      </c>
      <c r="AF443">
        <v>12</v>
      </c>
      <c r="AG443">
        <v>0</v>
      </c>
      <c r="AH443">
        <v>0</v>
      </c>
      <c r="AI443">
        <v>0</v>
      </c>
      <c r="AJ443">
        <v>0</v>
      </c>
      <c r="AK443">
        <v>2</v>
      </c>
      <c r="AL443">
        <v>0</v>
      </c>
      <c r="AM443">
        <v>0</v>
      </c>
      <c r="AN443">
        <v>0</v>
      </c>
      <c r="AO443">
        <v>0</v>
      </c>
      <c r="AP443">
        <v>0</v>
      </c>
      <c r="AQ443">
        <v>0</v>
      </c>
      <c r="AR443">
        <v>0</v>
      </c>
      <c r="AS443">
        <v>0</v>
      </c>
      <c r="AT443">
        <v>0</v>
      </c>
      <c r="AU443">
        <v>1</v>
      </c>
      <c r="AV443">
        <v>14</v>
      </c>
      <c r="AW443">
        <v>0</v>
      </c>
      <c r="AX443">
        <v>4</v>
      </c>
      <c r="AY443">
        <v>0</v>
      </c>
      <c r="AZ443">
        <v>0</v>
      </c>
      <c r="BA443">
        <v>0</v>
      </c>
      <c r="BB443">
        <v>3</v>
      </c>
      <c r="BC443">
        <v>0</v>
      </c>
      <c r="BD443">
        <v>0</v>
      </c>
      <c r="BE443">
        <v>0</v>
      </c>
      <c r="BF443">
        <v>0</v>
      </c>
      <c r="BG443">
        <v>0</v>
      </c>
      <c r="BH443">
        <v>0</v>
      </c>
      <c r="BI443">
        <v>2</v>
      </c>
      <c r="BJ443">
        <v>0</v>
      </c>
      <c r="BK443">
        <v>2</v>
      </c>
      <c r="BL443">
        <v>5</v>
      </c>
      <c r="BM443">
        <v>0</v>
      </c>
      <c r="BN443">
        <v>0</v>
      </c>
      <c r="BO443">
        <v>0</v>
      </c>
      <c r="BP443">
        <v>0</v>
      </c>
      <c r="BQ443">
        <v>1</v>
      </c>
      <c r="BR443">
        <v>1</v>
      </c>
      <c r="BS443">
        <v>0</v>
      </c>
      <c r="BT443">
        <v>0</v>
      </c>
      <c r="BU443">
        <v>0</v>
      </c>
      <c r="BV443">
        <v>0</v>
      </c>
      <c r="BW443">
        <v>0</v>
      </c>
      <c r="BX443">
        <v>0</v>
      </c>
      <c r="BY443">
        <v>3</v>
      </c>
      <c r="BZ443">
        <v>0</v>
      </c>
      <c r="CA443">
        <v>0</v>
      </c>
      <c r="CB443">
        <v>1</v>
      </c>
      <c r="CC443">
        <v>0</v>
      </c>
      <c r="CD443">
        <v>3</v>
      </c>
      <c r="CE443">
        <v>0</v>
      </c>
      <c r="CF443">
        <v>0</v>
      </c>
      <c r="CG443">
        <v>0</v>
      </c>
      <c r="CH443">
        <v>1</v>
      </c>
      <c r="CI443">
        <v>0</v>
      </c>
      <c r="CJ443">
        <v>0</v>
      </c>
      <c r="CK443">
        <v>0</v>
      </c>
      <c r="CL443">
        <v>0</v>
      </c>
      <c r="CM443">
        <v>0</v>
      </c>
    </row>
    <row r="444" spans="1:91" x14ac:dyDescent="0.15">
      <c r="A444" t="s">
        <v>2082</v>
      </c>
      <c r="B444">
        <v>452</v>
      </c>
      <c r="C444">
        <v>6.6</v>
      </c>
      <c r="D444">
        <v>1200.9000000000001</v>
      </c>
      <c r="E444" s="409">
        <v>3.7</v>
      </c>
      <c r="F444" s="409">
        <v>0.1</v>
      </c>
      <c r="G444" s="409">
        <v>9.3000000000000007</v>
      </c>
      <c r="H444" s="409">
        <v>0.1</v>
      </c>
      <c r="I444" s="409">
        <v>2.1960284858440274E-3</v>
      </c>
      <c r="J444" s="409">
        <v>0.3</v>
      </c>
      <c r="K444">
        <v>0</v>
      </c>
      <c r="L444">
        <v>13</v>
      </c>
      <c r="M444">
        <v>0</v>
      </c>
      <c r="N444">
        <v>10</v>
      </c>
      <c r="O444">
        <v>42</v>
      </c>
      <c r="P444">
        <v>3</v>
      </c>
      <c r="Q444">
        <v>21</v>
      </c>
      <c r="R444">
        <v>0</v>
      </c>
      <c r="S444">
        <v>0</v>
      </c>
      <c r="T444">
        <v>32</v>
      </c>
      <c r="U444">
        <v>10</v>
      </c>
      <c r="V444">
        <v>0</v>
      </c>
      <c r="W444">
        <v>0</v>
      </c>
      <c r="X444">
        <v>0</v>
      </c>
      <c r="Y444">
        <v>0</v>
      </c>
      <c r="Z444">
        <v>0</v>
      </c>
      <c r="AA444" t="s">
        <v>2333</v>
      </c>
      <c r="AB444">
        <v>0</v>
      </c>
      <c r="AC444">
        <v>0</v>
      </c>
      <c r="AD444">
        <v>0</v>
      </c>
      <c r="AE444">
        <v>0</v>
      </c>
      <c r="AF444">
        <v>1</v>
      </c>
      <c r="AG444">
        <v>0</v>
      </c>
      <c r="AH444">
        <v>0</v>
      </c>
      <c r="AI444">
        <v>0</v>
      </c>
      <c r="AJ444">
        <v>0</v>
      </c>
      <c r="AK444">
        <v>19</v>
      </c>
      <c r="AL444">
        <v>10</v>
      </c>
      <c r="AM444">
        <v>0</v>
      </c>
      <c r="AN444">
        <v>0</v>
      </c>
      <c r="AO444">
        <v>0</v>
      </c>
      <c r="AP444">
        <v>0</v>
      </c>
      <c r="AQ444">
        <v>0</v>
      </c>
      <c r="AR444">
        <v>0</v>
      </c>
      <c r="AS444">
        <v>2</v>
      </c>
      <c r="AT444">
        <v>0</v>
      </c>
      <c r="AU444">
        <v>0</v>
      </c>
      <c r="AV444">
        <v>7</v>
      </c>
      <c r="AW444">
        <v>0</v>
      </c>
      <c r="AX444">
        <v>0</v>
      </c>
      <c r="AY444">
        <v>0</v>
      </c>
      <c r="AZ444">
        <v>0</v>
      </c>
      <c r="BA444">
        <v>1</v>
      </c>
      <c r="BB444">
        <v>0</v>
      </c>
      <c r="BC444">
        <v>0</v>
      </c>
      <c r="BD444">
        <v>0</v>
      </c>
      <c r="BE444">
        <v>0</v>
      </c>
      <c r="BF444">
        <v>0</v>
      </c>
      <c r="BG444">
        <v>0</v>
      </c>
      <c r="BH444">
        <v>0</v>
      </c>
      <c r="BI444">
        <v>1</v>
      </c>
      <c r="BJ444">
        <v>0</v>
      </c>
      <c r="BK444">
        <v>1</v>
      </c>
      <c r="BL444">
        <v>2</v>
      </c>
      <c r="BM444">
        <v>0</v>
      </c>
      <c r="BN444">
        <v>4</v>
      </c>
      <c r="BO444">
        <v>0</v>
      </c>
      <c r="BP444">
        <v>0</v>
      </c>
      <c r="BQ444">
        <v>0</v>
      </c>
      <c r="BR444">
        <v>0</v>
      </c>
      <c r="BS444">
        <v>0</v>
      </c>
      <c r="BT444">
        <v>0</v>
      </c>
      <c r="BU444">
        <v>0</v>
      </c>
      <c r="BV444">
        <v>0</v>
      </c>
      <c r="BW444">
        <v>0</v>
      </c>
      <c r="BX444">
        <v>0</v>
      </c>
      <c r="BY444">
        <v>2</v>
      </c>
      <c r="BZ444">
        <v>0</v>
      </c>
      <c r="CA444">
        <v>0</v>
      </c>
      <c r="CB444">
        <v>3</v>
      </c>
      <c r="CC444">
        <v>1</v>
      </c>
      <c r="CD444">
        <v>3</v>
      </c>
      <c r="CE444">
        <v>0</v>
      </c>
      <c r="CF444">
        <v>0</v>
      </c>
      <c r="CG444">
        <v>18</v>
      </c>
      <c r="CH444">
        <v>17</v>
      </c>
      <c r="CI444">
        <v>0</v>
      </c>
      <c r="CJ444">
        <v>0</v>
      </c>
      <c r="CK444">
        <v>0</v>
      </c>
      <c r="CL444">
        <v>0</v>
      </c>
      <c r="CM444">
        <v>0</v>
      </c>
    </row>
    <row r="445" spans="1:91" x14ac:dyDescent="0.15">
      <c r="A445" t="s">
        <v>1875</v>
      </c>
      <c r="B445">
        <v>2900</v>
      </c>
      <c r="C445">
        <v>94</v>
      </c>
      <c r="D445">
        <v>1470</v>
      </c>
      <c r="E445" s="409">
        <v>42.2</v>
      </c>
      <c r="F445" s="409">
        <v>1.4</v>
      </c>
      <c r="G445" s="409">
        <v>22.4</v>
      </c>
      <c r="H445" s="409">
        <v>1.2</v>
      </c>
      <c r="I445" s="409">
        <v>3.9419501532535164E-2</v>
      </c>
      <c r="J445" s="409">
        <v>0.6</v>
      </c>
      <c r="K445">
        <v>0</v>
      </c>
      <c r="L445">
        <v>5</v>
      </c>
      <c r="M445">
        <v>0</v>
      </c>
      <c r="N445">
        <v>0</v>
      </c>
      <c r="O445">
        <v>3</v>
      </c>
      <c r="P445">
        <v>0</v>
      </c>
      <c r="Q445">
        <v>0</v>
      </c>
      <c r="R445">
        <v>0</v>
      </c>
      <c r="S445">
        <v>7</v>
      </c>
      <c r="T445">
        <v>30</v>
      </c>
      <c r="U445">
        <v>12</v>
      </c>
      <c r="V445">
        <v>12</v>
      </c>
      <c r="W445">
        <v>0</v>
      </c>
      <c r="X445">
        <v>0</v>
      </c>
      <c r="Y445">
        <v>0</v>
      </c>
      <c r="Z445">
        <v>5</v>
      </c>
      <c r="AA445" t="s">
        <v>2333</v>
      </c>
      <c r="AB445">
        <v>0</v>
      </c>
      <c r="AC445">
        <v>0</v>
      </c>
      <c r="AD445">
        <v>0</v>
      </c>
      <c r="AE445">
        <v>0</v>
      </c>
      <c r="AF445">
        <v>3</v>
      </c>
      <c r="AG445">
        <v>0</v>
      </c>
      <c r="AH445">
        <v>0</v>
      </c>
      <c r="AI445">
        <v>0</v>
      </c>
      <c r="AJ445">
        <v>0</v>
      </c>
      <c r="AK445">
        <v>0</v>
      </c>
      <c r="AL445">
        <v>0</v>
      </c>
      <c r="AM445">
        <v>3</v>
      </c>
      <c r="AN445">
        <v>0</v>
      </c>
      <c r="AO445">
        <v>0</v>
      </c>
      <c r="AP445">
        <v>0</v>
      </c>
      <c r="AQ445">
        <v>1</v>
      </c>
      <c r="AR445">
        <v>0</v>
      </c>
      <c r="AS445">
        <v>3</v>
      </c>
      <c r="AT445">
        <v>0</v>
      </c>
      <c r="AU445">
        <v>0</v>
      </c>
      <c r="AV445">
        <v>0</v>
      </c>
      <c r="AW445">
        <v>0</v>
      </c>
      <c r="AX445">
        <v>0</v>
      </c>
      <c r="AY445">
        <v>0</v>
      </c>
      <c r="AZ445">
        <v>0</v>
      </c>
      <c r="BA445">
        <v>0</v>
      </c>
      <c r="BB445">
        <v>5</v>
      </c>
      <c r="BC445">
        <v>0</v>
      </c>
      <c r="BD445">
        <v>0</v>
      </c>
      <c r="BE445">
        <v>0</v>
      </c>
      <c r="BF445">
        <v>0</v>
      </c>
      <c r="BG445">
        <v>0</v>
      </c>
      <c r="BH445">
        <v>0</v>
      </c>
      <c r="BI445">
        <v>0</v>
      </c>
      <c r="BJ445">
        <v>0</v>
      </c>
      <c r="BK445">
        <v>0</v>
      </c>
      <c r="BL445">
        <v>0</v>
      </c>
      <c r="BM445">
        <v>0</v>
      </c>
      <c r="BN445">
        <v>0</v>
      </c>
      <c r="BO445">
        <v>0</v>
      </c>
      <c r="BP445">
        <v>1</v>
      </c>
      <c r="BQ445">
        <v>0</v>
      </c>
      <c r="BR445">
        <v>0</v>
      </c>
      <c r="BS445">
        <v>1</v>
      </c>
      <c r="BT445">
        <v>0</v>
      </c>
      <c r="BU445">
        <v>0</v>
      </c>
      <c r="BV445">
        <v>0</v>
      </c>
      <c r="BW445">
        <v>0</v>
      </c>
      <c r="BX445">
        <v>0</v>
      </c>
      <c r="BY445">
        <v>0</v>
      </c>
      <c r="BZ445">
        <v>0</v>
      </c>
      <c r="CA445">
        <v>0</v>
      </c>
      <c r="CB445">
        <v>0</v>
      </c>
      <c r="CC445">
        <v>0</v>
      </c>
      <c r="CD445">
        <v>0</v>
      </c>
      <c r="CE445">
        <v>0</v>
      </c>
      <c r="CF445">
        <v>0</v>
      </c>
      <c r="CG445">
        <v>0</v>
      </c>
      <c r="CH445">
        <v>2</v>
      </c>
      <c r="CI445">
        <v>0</v>
      </c>
      <c r="CJ445">
        <v>0</v>
      </c>
      <c r="CK445">
        <v>0</v>
      </c>
      <c r="CL445">
        <v>0</v>
      </c>
      <c r="CM445">
        <v>0</v>
      </c>
    </row>
    <row r="446" spans="1:91" x14ac:dyDescent="0.15">
      <c r="A446" t="s">
        <v>2076</v>
      </c>
      <c r="B446">
        <v>110</v>
      </c>
      <c r="C446">
        <v>3.9</v>
      </c>
      <c r="D446">
        <v>140</v>
      </c>
      <c r="E446" s="409">
        <v>1.9</v>
      </c>
      <c r="F446" s="409">
        <v>3.7671633676136372E-2</v>
      </c>
      <c r="G446" s="409">
        <v>3.8</v>
      </c>
      <c r="H446" s="409">
        <v>0.1</v>
      </c>
      <c r="I446" s="409">
        <v>1.99742106577606E-3</v>
      </c>
      <c r="J446" s="409">
        <v>0.2</v>
      </c>
      <c r="K446">
        <v>0</v>
      </c>
      <c r="L446">
        <v>22</v>
      </c>
      <c r="M446">
        <v>0</v>
      </c>
      <c r="N446">
        <v>0</v>
      </c>
      <c r="O446">
        <v>4</v>
      </c>
      <c r="P446">
        <v>0</v>
      </c>
      <c r="Q446">
        <v>1</v>
      </c>
      <c r="R446">
        <v>0</v>
      </c>
      <c r="S446">
        <v>3</v>
      </c>
      <c r="T446">
        <v>8</v>
      </c>
      <c r="U446">
        <v>3</v>
      </c>
      <c r="V446">
        <v>2</v>
      </c>
      <c r="W446">
        <v>0</v>
      </c>
      <c r="X446">
        <v>0</v>
      </c>
      <c r="Y446">
        <v>0</v>
      </c>
      <c r="Z446">
        <v>0</v>
      </c>
      <c r="AA446" t="s">
        <v>2333</v>
      </c>
      <c r="AB446">
        <v>0</v>
      </c>
      <c r="AC446">
        <v>2</v>
      </c>
      <c r="AD446">
        <v>0</v>
      </c>
      <c r="AE446">
        <v>0</v>
      </c>
      <c r="AF446">
        <v>1</v>
      </c>
      <c r="AG446">
        <v>0</v>
      </c>
      <c r="AH446">
        <v>1</v>
      </c>
      <c r="AI446">
        <v>0</v>
      </c>
      <c r="AJ446">
        <v>1</v>
      </c>
      <c r="AK446">
        <v>0</v>
      </c>
      <c r="AL446">
        <v>0</v>
      </c>
      <c r="AM446">
        <v>2</v>
      </c>
      <c r="AN446">
        <v>0</v>
      </c>
      <c r="AO446">
        <v>0</v>
      </c>
      <c r="AP446">
        <v>0</v>
      </c>
      <c r="AQ446">
        <v>0</v>
      </c>
      <c r="AR446">
        <v>0</v>
      </c>
      <c r="AS446">
        <v>2</v>
      </c>
      <c r="AT446">
        <v>0</v>
      </c>
      <c r="AU446">
        <v>0</v>
      </c>
      <c r="AV446">
        <v>0</v>
      </c>
      <c r="AW446">
        <v>0</v>
      </c>
      <c r="AX446">
        <v>1</v>
      </c>
      <c r="AY446">
        <v>0</v>
      </c>
      <c r="AZ446">
        <v>0</v>
      </c>
      <c r="BA446">
        <v>3</v>
      </c>
      <c r="BB446">
        <v>1</v>
      </c>
      <c r="BC446">
        <v>1</v>
      </c>
      <c r="BD446">
        <v>0</v>
      </c>
      <c r="BE446">
        <v>0</v>
      </c>
      <c r="BF446">
        <v>0</v>
      </c>
      <c r="BG446">
        <v>0</v>
      </c>
      <c r="BH446">
        <v>0</v>
      </c>
      <c r="BI446">
        <v>3</v>
      </c>
      <c r="BJ446">
        <v>0</v>
      </c>
      <c r="BK446">
        <v>0</v>
      </c>
      <c r="BL446">
        <v>1</v>
      </c>
      <c r="BM446">
        <v>0</v>
      </c>
      <c r="BN446">
        <v>0</v>
      </c>
      <c r="BO446">
        <v>0</v>
      </c>
      <c r="BP446">
        <v>1</v>
      </c>
      <c r="BQ446">
        <v>0</v>
      </c>
      <c r="BR446">
        <v>0</v>
      </c>
      <c r="BS446">
        <v>0</v>
      </c>
      <c r="BT446">
        <v>0</v>
      </c>
      <c r="BU446">
        <v>0</v>
      </c>
      <c r="BV446">
        <v>0</v>
      </c>
      <c r="BW446">
        <v>0</v>
      </c>
      <c r="BX446">
        <v>0</v>
      </c>
      <c r="BY446">
        <v>2</v>
      </c>
      <c r="BZ446">
        <v>0</v>
      </c>
      <c r="CA446">
        <v>0</v>
      </c>
      <c r="CB446">
        <v>1</v>
      </c>
      <c r="CC446">
        <v>0</v>
      </c>
      <c r="CD446">
        <v>1</v>
      </c>
      <c r="CE446">
        <v>0</v>
      </c>
      <c r="CF446">
        <v>0</v>
      </c>
      <c r="CG446">
        <v>0</v>
      </c>
      <c r="CH446">
        <v>1</v>
      </c>
      <c r="CI446">
        <v>0</v>
      </c>
      <c r="CJ446">
        <v>0</v>
      </c>
      <c r="CK446">
        <v>0</v>
      </c>
      <c r="CL446">
        <v>0</v>
      </c>
      <c r="CM446">
        <v>0</v>
      </c>
    </row>
    <row r="447" spans="1:91" x14ac:dyDescent="0.15">
      <c r="A447" t="s">
        <v>2354</v>
      </c>
      <c r="B447">
        <v>164.5</v>
      </c>
      <c r="C447">
        <v>7.1</v>
      </c>
      <c r="D447">
        <v>142.1</v>
      </c>
      <c r="E447" s="409">
        <v>3.9</v>
      </c>
      <c r="F447" s="409">
        <v>0.2</v>
      </c>
      <c r="G447" s="409">
        <v>4.3</v>
      </c>
      <c r="H447" s="409">
        <v>0.8</v>
      </c>
      <c r="I447" s="409">
        <v>3.30332330794227E-2</v>
      </c>
      <c r="J447" s="409">
        <v>0.8</v>
      </c>
      <c r="K447">
        <v>0</v>
      </c>
      <c r="L447">
        <v>0</v>
      </c>
      <c r="M447">
        <v>0</v>
      </c>
      <c r="N447">
        <v>7</v>
      </c>
      <c r="O447">
        <v>0</v>
      </c>
      <c r="P447">
        <v>0</v>
      </c>
      <c r="Q447">
        <v>19</v>
      </c>
      <c r="R447">
        <v>0</v>
      </c>
      <c r="S447">
        <v>7</v>
      </c>
      <c r="T447">
        <v>5</v>
      </c>
      <c r="U447">
        <v>7</v>
      </c>
      <c r="V447">
        <v>11</v>
      </c>
      <c r="W447">
        <v>0</v>
      </c>
      <c r="X447">
        <v>0</v>
      </c>
      <c r="Y447">
        <v>0</v>
      </c>
      <c r="Z447">
        <v>6</v>
      </c>
      <c r="AA447" t="s">
        <v>2333</v>
      </c>
      <c r="AB447">
        <v>0</v>
      </c>
      <c r="AC447">
        <v>0</v>
      </c>
      <c r="AD447">
        <v>0</v>
      </c>
      <c r="AE447">
        <v>0</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3</v>
      </c>
      <c r="BC447">
        <v>0</v>
      </c>
      <c r="BD447">
        <v>0</v>
      </c>
      <c r="BE447">
        <v>0</v>
      </c>
      <c r="BF447">
        <v>0</v>
      </c>
      <c r="BG447">
        <v>0</v>
      </c>
      <c r="BH447">
        <v>0</v>
      </c>
      <c r="BI447">
        <v>0</v>
      </c>
      <c r="BJ447">
        <v>0</v>
      </c>
      <c r="BK447">
        <v>0</v>
      </c>
      <c r="BL447">
        <v>0</v>
      </c>
      <c r="BM447">
        <v>0</v>
      </c>
      <c r="BN447">
        <v>2</v>
      </c>
      <c r="BO447">
        <v>0</v>
      </c>
      <c r="BP447">
        <v>1</v>
      </c>
      <c r="BQ447">
        <v>0</v>
      </c>
      <c r="BR447">
        <v>0</v>
      </c>
      <c r="BS447">
        <v>4</v>
      </c>
      <c r="BT447">
        <v>0</v>
      </c>
      <c r="BU447">
        <v>0</v>
      </c>
      <c r="BV447">
        <v>0</v>
      </c>
      <c r="BW447">
        <v>4</v>
      </c>
      <c r="BX447">
        <v>0</v>
      </c>
      <c r="BY447">
        <v>0</v>
      </c>
      <c r="BZ447">
        <v>0</v>
      </c>
      <c r="CA447">
        <v>0</v>
      </c>
      <c r="CB447">
        <v>0</v>
      </c>
      <c r="CC447">
        <v>0</v>
      </c>
      <c r="CD447">
        <v>0</v>
      </c>
      <c r="CE447">
        <v>0</v>
      </c>
      <c r="CF447">
        <v>0</v>
      </c>
      <c r="CG447">
        <v>0</v>
      </c>
      <c r="CH447">
        <v>0</v>
      </c>
      <c r="CI447">
        <v>0</v>
      </c>
      <c r="CJ447">
        <v>0</v>
      </c>
      <c r="CK447">
        <v>0</v>
      </c>
      <c r="CL447">
        <v>0</v>
      </c>
      <c r="CM447">
        <v>0</v>
      </c>
    </row>
    <row r="448" spans="1:91" x14ac:dyDescent="0.15">
      <c r="A448" t="s">
        <v>1794</v>
      </c>
      <c r="B448">
        <v>560</v>
      </c>
      <c r="C448">
        <v>24.5</v>
      </c>
      <c r="D448">
        <v>255</v>
      </c>
      <c r="E448" s="409">
        <v>9.8000000000000007</v>
      </c>
      <c r="F448" s="409">
        <v>0.4</v>
      </c>
      <c r="G448" s="409">
        <v>5.4</v>
      </c>
      <c r="H448" s="409">
        <v>0.8</v>
      </c>
      <c r="I448" s="409">
        <v>3.8809769616908851E-2</v>
      </c>
      <c r="J448" s="409">
        <v>0.5</v>
      </c>
      <c r="K448">
        <v>0</v>
      </c>
      <c r="L448">
        <v>2</v>
      </c>
      <c r="M448">
        <v>0</v>
      </c>
      <c r="N448">
        <v>5</v>
      </c>
      <c r="O448">
        <v>3</v>
      </c>
      <c r="P448">
        <v>0</v>
      </c>
      <c r="Q448">
        <v>0</v>
      </c>
      <c r="R448">
        <v>0</v>
      </c>
      <c r="S448">
        <v>10</v>
      </c>
      <c r="T448">
        <v>8</v>
      </c>
      <c r="U448">
        <v>3</v>
      </c>
      <c r="V448">
        <v>19</v>
      </c>
      <c r="W448">
        <v>0</v>
      </c>
      <c r="X448">
        <v>0</v>
      </c>
      <c r="Y448">
        <v>0</v>
      </c>
      <c r="Z448">
        <v>0</v>
      </c>
      <c r="AA448" t="s">
        <v>2333</v>
      </c>
      <c r="AB448">
        <v>0</v>
      </c>
      <c r="AC448">
        <v>1</v>
      </c>
      <c r="AD448">
        <v>0</v>
      </c>
      <c r="AE448">
        <v>0</v>
      </c>
      <c r="AF448">
        <v>0</v>
      </c>
      <c r="AG448">
        <v>0</v>
      </c>
      <c r="AH448">
        <v>0</v>
      </c>
      <c r="AI448">
        <v>0</v>
      </c>
      <c r="AJ448">
        <v>0</v>
      </c>
      <c r="AK448">
        <v>0</v>
      </c>
      <c r="AL448">
        <v>0</v>
      </c>
      <c r="AM448">
        <v>3</v>
      </c>
      <c r="AN448">
        <v>0</v>
      </c>
      <c r="AO448">
        <v>0</v>
      </c>
      <c r="AP448">
        <v>0</v>
      </c>
      <c r="AQ448">
        <v>0</v>
      </c>
      <c r="AR448">
        <v>0</v>
      </c>
      <c r="AS448">
        <v>1</v>
      </c>
      <c r="AT448">
        <v>0</v>
      </c>
      <c r="AU448">
        <v>0</v>
      </c>
      <c r="AV448">
        <v>0</v>
      </c>
      <c r="AW448">
        <v>0</v>
      </c>
      <c r="AX448">
        <v>0</v>
      </c>
      <c r="AY448">
        <v>0</v>
      </c>
      <c r="AZ448">
        <v>0</v>
      </c>
      <c r="BA448">
        <v>0</v>
      </c>
      <c r="BB448">
        <v>1</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v>0</v>
      </c>
      <c r="BY448">
        <v>0</v>
      </c>
      <c r="BZ448">
        <v>0</v>
      </c>
      <c r="CA448">
        <v>0</v>
      </c>
      <c r="CB448">
        <v>0</v>
      </c>
      <c r="CC448">
        <v>0</v>
      </c>
      <c r="CD448">
        <v>0</v>
      </c>
      <c r="CE448">
        <v>0</v>
      </c>
      <c r="CF448">
        <v>1</v>
      </c>
      <c r="CG448">
        <v>0</v>
      </c>
      <c r="CH448">
        <v>0</v>
      </c>
      <c r="CI448">
        <v>0</v>
      </c>
      <c r="CJ448">
        <v>0</v>
      </c>
      <c r="CK448">
        <v>0</v>
      </c>
      <c r="CL448">
        <v>0</v>
      </c>
      <c r="CM448">
        <v>0</v>
      </c>
    </row>
    <row r="449" spans="1:91" x14ac:dyDescent="0.15">
      <c r="A449" t="s">
        <v>2284</v>
      </c>
      <c r="B449">
        <v>280</v>
      </c>
      <c r="C449">
        <v>3.57</v>
      </c>
      <c r="D449">
        <v>443</v>
      </c>
      <c r="E449" s="409">
        <v>4.7</v>
      </c>
      <c r="F449" s="409">
        <v>0.1</v>
      </c>
      <c r="G449" s="409">
        <v>7</v>
      </c>
      <c r="H449" s="409">
        <v>0.2</v>
      </c>
      <c r="I449" s="409">
        <v>3.1423702903647143E-3</v>
      </c>
      <c r="J449" s="409">
        <v>0.4</v>
      </c>
      <c r="K449">
        <v>0</v>
      </c>
      <c r="L449">
        <v>8</v>
      </c>
      <c r="M449">
        <v>0</v>
      </c>
      <c r="N449">
        <v>4</v>
      </c>
      <c r="O449">
        <v>9</v>
      </c>
      <c r="P449">
        <v>1</v>
      </c>
      <c r="Q449">
        <v>7</v>
      </c>
      <c r="R449">
        <v>0</v>
      </c>
      <c r="S449">
        <v>1</v>
      </c>
      <c r="T449">
        <v>37</v>
      </c>
      <c r="U449">
        <v>6</v>
      </c>
      <c r="V449">
        <v>1</v>
      </c>
      <c r="W449">
        <v>1</v>
      </c>
      <c r="X449">
        <v>0</v>
      </c>
      <c r="Y449">
        <v>0</v>
      </c>
      <c r="Z449">
        <v>0</v>
      </c>
      <c r="AA449" t="s">
        <v>2333</v>
      </c>
      <c r="AB449">
        <v>0</v>
      </c>
      <c r="AC449">
        <v>2</v>
      </c>
      <c r="AD449">
        <v>0</v>
      </c>
      <c r="AE449">
        <v>0</v>
      </c>
      <c r="AF449">
        <v>5</v>
      </c>
      <c r="AG449">
        <v>0</v>
      </c>
      <c r="AH449">
        <v>0</v>
      </c>
      <c r="AI449">
        <v>0</v>
      </c>
      <c r="AJ449">
        <v>0</v>
      </c>
      <c r="AK449">
        <v>5</v>
      </c>
      <c r="AL449">
        <v>0</v>
      </c>
      <c r="AM449">
        <v>0</v>
      </c>
      <c r="AN449">
        <v>0</v>
      </c>
      <c r="AO449">
        <v>0</v>
      </c>
      <c r="AP449">
        <v>0</v>
      </c>
      <c r="AQ449">
        <v>0</v>
      </c>
      <c r="AR449">
        <v>0</v>
      </c>
      <c r="AS449">
        <v>1</v>
      </c>
      <c r="AT449">
        <v>0</v>
      </c>
      <c r="AU449">
        <v>1</v>
      </c>
      <c r="AV449">
        <v>0</v>
      </c>
      <c r="AW449">
        <v>0</v>
      </c>
      <c r="AX449">
        <v>0</v>
      </c>
      <c r="AY449">
        <v>0</v>
      </c>
      <c r="AZ449">
        <v>0</v>
      </c>
      <c r="BA449">
        <v>0</v>
      </c>
      <c r="BB449">
        <v>2</v>
      </c>
      <c r="BC449">
        <v>0</v>
      </c>
      <c r="BD449">
        <v>0</v>
      </c>
      <c r="BE449">
        <v>0</v>
      </c>
      <c r="BF449">
        <v>0</v>
      </c>
      <c r="BG449">
        <v>0</v>
      </c>
      <c r="BH449">
        <v>0</v>
      </c>
      <c r="BI449">
        <v>0</v>
      </c>
      <c r="BJ449">
        <v>0</v>
      </c>
      <c r="BK449">
        <v>1</v>
      </c>
      <c r="BL449">
        <v>1</v>
      </c>
      <c r="BM449">
        <v>0</v>
      </c>
      <c r="BN449">
        <v>0</v>
      </c>
      <c r="BO449">
        <v>0</v>
      </c>
      <c r="BP449">
        <v>0</v>
      </c>
      <c r="BQ449">
        <v>2</v>
      </c>
      <c r="BR449">
        <v>0</v>
      </c>
      <c r="BS449">
        <v>0</v>
      </c>
      <c r="BT449">
        <v>0</v>
      </c>
      <c r="BU449">
        <v>0</v>
      </c>
      <c r="BV449">
        <v>0</v>
      </c>
      <c r="BW449">
        <v>0</v>
      </c>
      <c r="BX449">
        <v>0</v>
      </c>
      <c r="BY449">
        <v>0</v>
      </c>
      <c r="BZ449">
        <v>0</v>
      </c>
      <c r="CA449">
        <v>0</v>
      </c>
      <c r="CB449">
        <v>3</v>
      </c>
      <c r="CC449">
        <v>0</v>
      </c>
      <c r="CD449">
        <v>1</v>
      </c>
      <c r="CE449">
        <v>0</v>
      </c>
      <c r="CF449">
        <v>0</v>
      </c>
      <c r="CG449">
        <v>0</v>
      </c>
      <c r="CH449">
        <v>1</v>
      </c>
      <c r="CI449">
        <v>0</v>
      </c>
      <c r="CJ449">
        <v>0</v>
      </c>
      <c r="CK449">
        <v>0</v>
      </c>
      <c r="CL449">
        <v>0</v>
      </c>
      <c r="CM449">
        <v>0</v>
      </c>
    </row>
    <row r="450" spans="1:91" x14ac:dyDescent="0.15">
      <c r="A450" t="s">
        <v>2108</v>
      </c>
      <c r="B450">
        <v>15.5</v>
      </c>
      <c r="C450">
        <v>0.09</v>
      </c>
      <c r="D450">
        <v>165.9</v>
      </c>
      <c r="E450" s="409">
        <v>0.2</v>
      </c>
      <c r="F450" s="409">
        <v>1.476598530120482E-3</v>
      </c>
      <c r="G450" s="409">
        <v>2.2000000000000002</v>
      </c>
      <c r="H450" s="409">
        <v>1.6195727193271864E-2</v>
      </c>
      <c r="I450" s="409">
        <v>1.0134018484019353E-4</v>
      </c>
      <c r="J450" s="409">
        <v>0.1</v>
      </c>
      <c r="K450">
        <v>0</v>
      </c>
      <c r="L450">
        <v>6</v>
      </c>
      <c r="M450">
        <v>0</v>
      </c>
      <c r="N450">
        <v>2</v>
      </c>
      <c r="O450">
        <v>78</v>
      </c>
      <c r="P450">
        <v>0</v>
      </c>
      <c r="Q450">
        <v>0</v>
      </c>
      <c r="R450">
        <v>0</v>
      </c>
      <c r="S450">
        <v>0</v>
      </c>
      <c r="T450">
        <v>0</v>
      </c>
      <c r="U450">
        <v>0</v>
      </c>
      <c r="V450">
        <v>1</v>
      </c>
      <c r="W450">
        <v>0</v>
      </c>
      <c r="X450">
        <v>0</v>
      </c>
      <c r="Y450">
        <v>0</v>
      </c>
      <c r="Z450">
        <v>0</v>
      </c>
      <c r="AA450" t="s">
        <v>2333</v>
      </c>
      <c r="AB450">
        <v>0</v>
      </c>
      <c r="AC450">
        <v>0</v>
      </c>
      <c r="AD450">
        <v>0</v>
      </c>
      <c r="AE450">
        <v>0</v>
      </c>
      <c r="AF450">
        <v>9</v>
      </c>
      <c r="AG450">
        <v>0</v>
      </c>
      <c r="AH450">
        <v>0</v>
      </c>
      <c r="AI450">
        <v>0</v>
      </c>
      <c r="AJ450">
        <v>0</v>
      </c>
      <c r="AK450">
        <v>0</v>
      </c>
      <c r="AL450">
        <v>0</v>
      </c>
      <c r="AM450">
        <v>0</v>
      </c>
      <c r="AN450">
        <v>0</v>
      </c>
      <c r="AO450">
        <v>0</v>
      </c>
      <c r="AP450">
        <v>0</v>
      </c>
      <c r="AQ450">
        <v>0</v>
      </c>
      <c r="AR450">
        <v>0</v>
      </c>
      <c r="AS450">
        <v>0</v>
      </c>
      <c r="AT450">
        <v>0</v>
      </c>
      <c r="AU450">
        <v>0</v>
      </c>
      <c r="AV450">
        <v>3</v>
      </c>
      <c r="AW450">
        <v>0</v>
      </c>
      <c r="AX450">
        <v>0</v>
      </c>
      <c r="AY450">
        <v>0</v>
      </c>
      <c r="AZ450">
        <v>0</v>
      </c>
      <c r="BA450">
        <v>0</v>
      </c>
      <c r="BB450">
        <v>0</v>
      </c>
      <c r="BC450">
        <v>0</v>
      </c>
      <c r="BD450">
        <v>0</v>
      </c>
      <c r="BE450">
        <v>0</v>
      </c>
      <c r="BF450">
        <v>0</v>
      </c>
      <c r="BG450">
        <v>0</v>
      </c>
      <c r="BH450">
        <v>0</v>
      </c>
      <c r="BI450">
        <v>0</v>
      </c>
      <c r="BJ450">
        <v>0</v>
      </c>
      <c r="BK450">
        <v>0</v>
      </c>
      <c r="BL450">
        <v>5</v>
      </c>
      <c r="BM450">
        <v>0</v>
      </c>
      <c r="BN450">
        <v>0</v>
      </c>
      <c r="BO450">
        <v>0</v>
      </c>
      <c r="BP450">
        <v>0</v>
      </c>
      <c r="BQ450">
        <v>0</v>
      </c>
      <c r="BR450">
        <v>0</v>
      </c>
      <c r="BS450">
        <v>0</v>
      </c>
      <c r="BT450">
        <v>0</v>
      </c>
      <c r="BU450">
        <v>0</v>
      </c>
      <c r="BV450">
        <v>0</v>
      </c>
      <c r="BW450">
        <v>0</v>
      </c>
      <c r="BX450">
        <v>0</v>
      </c>
      <c r="BY450">
        <v>0</v>
      </c>
      <c r="BZ450">
        <v>0</v>
      </c>
      <c r="CA450">
        <v>0</v>
      </c>
      <c r="CB450">
        <v>5</v>
      </c>
      <c r="CC450">
        <v>0</v>
      </c>
      <c r="CD450">
        <v>0</v>
      </c>
      <c r="CE450">
        <v>0</v>
      </c>
      <c r="CF450">
        <v>0</v>
      </c>
      <c r="CG450">
        <v>1</v>
      </c>
      <c r="CH450">
        <v>0</v>
      </c>
      <c r="CI450">
        <v>1</v>
      </c>
      <c r="CJ450">
        <v>0</v>
      </c>
      <c r="CK450">
        <v>0</v>
      </c>
      <c r="CL450">
        <v>0</v>
      </c>
      <c r="CM450">
        <v>0</v>
      </c>
    </row>
    <row r="451" spans="1:91" x14ac:dyDescent="0.15">
      <c r="A451" t="s">
        <v>2481</v>
      </c>
      <c r="B451">
        <v>79.7</v>
      </c>
      <c r="C451">
        <v>2.6</v>
      </c>
      <c r="D451">
        <v>120.3</v>
      </c>
      <c r="E451" s="409">
        <v>0.6</v>
      </c>
      <c r="F451" s="409">
        <v>1.3571278992307693E-2</v>
      </c>
      <c r="G451" s="409">
        <v>1.7</v>
      </c>
      <c r="H451" s="409">
        <v>0.1</v>
      </c>
      <c r="I451" s="409">
        <v>2.4854351658538101E-3</v>
      </c>
      <c r="J451" s="409">
        <v>0.3</v>
      </c>
      <c r="K451">
        <v>0</v>
      </c>
      <c r="L451">
        <v>3</v>
      </c>
      <c r="M451">
        <v>0</v>
      </c>
      <c r="N451">
        <v>4</v>
      </c>
      <c r="O451">
        <v>23</v>
      </c>
      <c r="P451">
        <v>0</v>
      </c>
      <c r="Q451">
        <v>26</v>
      </c>
      <c r="R451">
        <v>1</v>
      </c>
      <c r="S451">
        <v>1</v>
      </c>
      <c r="T451">
        <v>1</v>
      </c>
      <c r="U451">
        <v>0</v>
      </c>
      <c r="V451">
        <v>9</v>
      </c>
      <c r="W451">
        <v>1</v>
      </c>
      <c r="X451">
        <v>0</v>
      </c>
      <c r="Y451">
        <v>0</v>
      </c>
      <c r="Z451">
        <v>3</v>
      </c>
      <c r="AA451" t="s">
        <v>2333</v>
      </c>
      <c r="AB451">
        <v>0</v>
      </c>
      <c r="AC451">
        <v>2</v>
      </c>
      <c r="AD451">
        <v>0</v>
      </c>
      <c r="AE451">
        <v>1</v>
      </c>
      <c r="AF451">
        <v>3</v>
      </c>
      <c r="AG451">
        <v>0</v>
      </c>
      <c r="AH451">
        <v>1</v>
      </c>
      <c r="AI451">
        <v>0</v>
      </c>
      <c r="AJ451">
        <v>0</v>
      </c>
      <c r="AK451">
        <v>0</v>
      </c>
      <c r="AL451">
        <v>0</v>
      </c>
      <c r="AM451">
        <v>2</v>
      </c>
      <c r="AN451">
        <v>0</v>
      </c>
      <c r="AO451">
        <v>0</v>
      </c>
      <c r="AP451">
        <v>0</v>
      </c>
      <c r="AQ451">
        <v>1</v>
      </c>
      <c r="AR451">
        <v>0</v>
      </c>
      <c r="AS451">
        <v>2</v>
      </c>
      <c r="AT451">
        <v>0</v>
      </c>
      <c r="AU451">
        <v>1</v>
      </c>
      <c r="AV451">
        <v>2</v>
      </c>
      <c r="AW451">
        <v>0</v>
      </c>
      <c r="AX451">
        <v>1</v>
      </c>
      <c r="AY451">
        <v>0</v>
      </c>
      <c r="AZ451">
        <v>0</v>
      </c>
      <c r="BA451">
        <v>0</v>
      </c>
      <c r="BB451">
        <v>1</v>
      </c>
      <c r="BC451">
        <v>1</v>
      </c>
      <c r="BD451">
        <v>0</v>
      </c>
      <c r="BE451">
        <v>0</v>
      </c>
      <c r="BF451">
        <v>0</v>
      </c>
      <c r="BG451">
        <v>0</v>
      </c>
      <c r="BH451">
        <v>0</v>
      </c>
      <c r="BI451">
        <v>0</v>
      </c>
      <c r="BJ451">
        <v>0</v>
      </c>
      <c r="BK451">
        <v>1</v>
      </c>
      <c r="BL451">
        <v>4</v>
      </c>
      <c r="BM451">
        <v>0</v>
      </c>
      <c r="BN451">
        <v>8</v>
      </c>
      <c r="BO451">
        <v>0</v>
      </c>
      <c r="BP451">
        <v>0</v>
      </c>
      <c r="BQ451">
        <v>0</v>
      </c>
      <c r="BR451">
        <v>0</v>
      </c>
      <c r="BS451">
        <v>2</v>
      </c>
      <c r="BT451">
        <v>0</v>
      </c>
      <c r="BU451">
        <v>0</v>
      </c>
      <c r="BV451">
        <v>0</v>
      </c>
      <c r="BW451">
        <v>0</v>
      </c>
      <c r="BX451">
        <v>0</v>
      </c>
      <c r="BY451">
        <v>0</v>
      </c>
      <c r="BZ451">
        <v>0</v>
      </c>
      <c r="CA451">
        <v>2</v>
      </c>
      <c r="CB451">
        <v>7</v>
      </c>
      <c r="CC451">
        <v>0</v>
      </c>
      <c r="CD451">
        <v>0</v>
      </c>
      <c r="CE451">
        <v>0</v>
      </c>
      <c r="CF451">
        <v>0</v>
      </c>
      <c r="CG451">
        <v>2</v>
      </c>
      <c r="CH451">
        <v>0</v>
      </c>
      <c r="CI451">
        <v>1</v>
      </c>
      <c r="CJ451">
        <v>0</v>
      </c>
      <c r="CK451">
        <v>0</v>
      </c>
      <c r="CL451">
        <v>0</v>
      </c>
      <c r="CM451">
        <v>0</v>
      </c>
    </row>
    <row r="452" spans="1:91" x14ac:dyDescent="0.15">
      <c r="A452" t="s">
        <v>1815</v>
      </c>
      <c r="B452">
        <v>9.9</v>
      </c>
      <c r="D452">
        <v>120</v>
      </c>
      <c r="E452" s="409">
        <v>0.2</v>
      </c>
      <c r="F452" s="409">
        <v>0</v>
      </c>
      <c r="G452" s="409">
        <v>2.4</v>
      </c>
      <c r="H452" s="409">
        <v>1.4689940437434264E-2</v>
      </c>
      <c r="I452" s="409">
        <v>0</v>
      </c>
      <c r="J452" s="409">
        <v>0.2</v>
      </c>
      <c r="K452">
        <v>0</v>
      </c>
      <c r="L452">
        <v>19</v>
      </c>
      <c r="M452">
        <v>0</v>
      </c>
      <c r="N452">
        <v>0</v>
      </c>
      <c r="O452">
        <v>54</v>
      </c>
      <c r="P452">
        <v>0</v>
      </c>
      <c r="Q452">
        <v>1</v>
      </c>
      <c r="R452">
        <v>0</v>
      </c>
      <c r="S452">
        <v>0</v>
      </c>
      <c r="T452">
        <v>0</v>
      </c>
      <c r="U452">
        <v>0</v>
      </c>
      <c r="V452">
        <v>0</v>
      </c>
      <c r="W452">
        <v>0</v>
      </c>
      <c r="X452">
        <v>0</v>
      </c>
      <c r="Y452">
        <v>0</v>
      </c>
      <c r="Z452">
        <v>0</v>
      </c>
      <c r="AA452" t="s">
        <v>2333</v>
      </c>
      <c r="AB452">
        <v>0</v>
      </c>
      <c r="AC452">
        <v>5</v>
      </c>
      <c r="AD452">
        <v>0</v>
      </c>
      <c r="AE452">
        <v>0</v>
      </c>
      <c r="AF452">
        <v>18</v>
      </c>
      <c r="AG452">
        <v>0</v>
      </c>
      <c r="AH452">
        <v>0</v>
      </c>
      <c r="AI452">
        <v>0</v>
      </c>
      <c r="AJ452">
        <v>0</v>
      </c>
      <c r="AK452">
        <v>0</v>
      </c>
      <c r="AL452">
        <v>0</v>
      </c>
      <c r="AM452">
        <v>0</v>
      </c>
      <c r="AN452">
        <v>0</v>
      </c>
      <c r="AO452">
        <v>0</v>
      </c>
      <c r="AP452">
        <v>0</v>
      </c>
      <c r="AQ452">
        <v>0</v>
      </c>
      <c r="AR452">
        <v>0</v>
      </c>
      <c r="AS452">
        <v>1</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11</v>
      </c>
      <c r="BM452">
        <v>0</v>
      </c>
      <c r="BN452">
        <v>0</v>
      </c>
      <c r="BO452">
        <v>0</v>
      </c>
      <c r="BP452">
        <v>0</v>
      </c>
      <c r="BQ452">
        <v>0</v>
      </c>
      <c r="BR452">
        <v>0</v>
      </c>
      <c r="BS452">
        <v>0</v>
      </c>
      <c r="BT452">
        <v>0</v>
      </c>
      <c r="BU452">
        <v>0</v>
      </c>
      <c r="BV452">
        <v>0</v>
      </c>
      <c r="BW452">
        <v>0</v>
      </c>
      <c r="BX452">
        <v>0</v>
      </c>
      <c r="BY452">
        <v>0</v>
      </c>
      <c r="BZ452">
        <v>0</v>
      </c>
      <c r="CA452">
        <v>0</v>
      </c>
      <c r="CB452">
        <v>0</v>
      </c>
      <c r="CC452">
        <v>0</v>
      </c>
      <c r="CD452">
        <v>0</v>
      </c>
      <c r="CE452">
        <v>0</v>
      </c>
      <c r="CF452">
        <v>0</v>
      </c>
      <c r="CG452">
        <v>0</v>
      </c>
      <c r="CH452">
        <v>0</v>
      </c>
      <c r="CI452">
        <v>0</v>
      </c>
      <c r="CJ452">
        <v>0</v>
      </c>
      <c r="CK452">
        <v>0</v>
      </c>
      <c r="CL452">
        <v>0</v>
      </c>
      <c r="CM452">
        <v>0</v>
      </c>
    </row>
    <row r="453" spans="1:91" x14ac:dyDescent="0.15">
      <c r="A453" t="s">
        <v>2085</v>
      </c>
      <c r="B453">
        <v>1600</v>
      </c>
      <c r="C453">
        <v>45</v>
      </c>
      <c r="D453">
        <v>1500</v>
      </c>
      <c r="E453" s="409">
        <v>4.5</v>
      </c>
      <c r="F453" s="409">
        <v>0.1</v>
      </c>
      <c r="G453" s="409">
        <v>5.6</v>
      </c>
      <c r="H453" s="409">
        <v>0.5</v>
      </c>
      <c r="I453" s="409">
        <v>1.2028965590607331E-2</v>
      </c>
      <c r="J453" s="409">
        <v>0.7</v>
      </c>
      <c r="K453">
        <v>0</v>
      </c>
      <c r="L453">
        <v>1</v>
      </c>
      <c r="M453">
        <v>0</v>
      </c>
      <c r="N453">
        <v>2</v>
      </c>
      <c r="O453">
        <v>3</v>
      </c>
      <c r="P453">
        <v>0</v>
      </c>
      <c r="Q453">
        <v>7</v>
      </c>
      <c r="R453">
        <v>0</v>
      </c>
      <c r="S453">
        <v>62</v>
      </c>
      <c r="T453">
        <v>135</v>
      </c>
      <c r="U453">
        <v>22</v>
      </c>
      <c r="V453">
        <v>61</v>
      </c>
      <c r="W453">
        <v>0</v>
      </c>
      <c r="X453">
        <v>0</v>
      </c>
      <c r="Y453">
        <v>0</v>
      </c>
      <c r="Z453">
        <v>14</v>
      </c>
      <c r="AA453" t="s">
        <v>2333</v>
      </c>
      <c r="AB453">
        <v>0</v>
      </c>
      <c r="AC453">
        <v>1</v>
      </c>
      <c r="AD453">
        <v>0</v>
      </c>
      <c r="AE453">
        <v>0</v>
      </c>
      <c r="AF453">
        <v>0</v>
      </c>
      <c r="AG453">
        <v>0</v>
      </c>
      <c r="AH453">
        <v>1</v>
      </c>
      <c r="AI453">
        <v>0</v>
      </c>
      <c r="AJ453">
        <v>1</v>
      </c>
      <c r="AK453">
        <v>0</v>
      </c>
      <c r="AL453">
        <v>0</v>
      </c>
      <c r="AM453">
        <v>15</v>
      </c>
      <c r="AN453">
        <v>0</v>
      </c>
      <c r="AO453">
        <v>0</v>
      </c>
      <c r="AP453">
        <v>0</v>
      </c>
      <c r="AQ453">
        <v>6</v>
      </c>
      <c r="AR453">
        <v>0</v>
      </c>
      <c r="AS453">
        <v>0</v>
      </c>
      <c r="AT453">
        <v>0</v>
      </c>
      <c r="AU453">
        <v>0</v>
      </c>
      <c r="AV453">
        <v>0</v>
      </c>
      <c r="AW453">
        <v>0</v>
      </c>
      <c r="AX453">
        <v>0</v>
      </c>
      <c r="AY453">
        <v>0</v>
      </c>
      <c r="AZ453">
        <v>0</v>
      </c>
      <c r="BA453">
        <v>0</v>
      </c>
      <c r="BB453">
        <v>1</v>
      </c>
      <c r="BC453">
        <v>0</v>
      </c>
      <c r="BD453">
        <v>0</v>
      </c>
      <c r="BE453">
        <v>0</v>
      </c>
      <c r="BF453">
        <v>0</v>
      </c>
      <c r="BG453">
        <v>0</v>
      </c>
      <c r="BH453">
        <v>0</v>
      </c>
      <c r="BI453">
        <v>0</v>
      </c>
      <c r="BJ453">
        <v>0</v>
      </c>
      <c r="BK453">
        <v>0</v>
      </c>
      <c r="BL453">
        <v>0</v>
      </c>
      <c r="BM453">
        <v>0</v>
      </c>
      <c r="BN453">
        <v>0</v>
      </c>
      <c r="BO453">
        <v>0</v>
      </c>
      <c r="BP453">
        <v>2</v>
      </c>
      <c r="BQ453">
        <v>1</v>
      </c>
      <c r="BR453">
        <v>0</v>
      </c>
      <c r="BS453">
        <v>18</v>
      </c>
      <c r="BT453">
        <v>0</v>
      </c>
      <c r="BU453">
        <v>0</v>
      </c>
      <c r="BV453">
        <v>0</v>
      </c>
      <c r="BW453">
        <v>4</v>
      </c>
      <c r="BX453">
        <v>0</v>
      </c>
      <c r="BY453">
        <v>0</v>
      </c>
      <c r="BZ453">
        <v>0</v>
      </c>
      <c r="CA453">
        <v>0</v>
      </c>
      <c r="CB453">
        <v>1</v>
      </c>
      <c r="CC453">
        <v>0</v>
      </c>
      <c r="CD453">
        <v>0</v>
      </c>
      <c r="CE453">
        <v>0</v>
      </c>
      <c r="CF453">
        <v>0</v>
      </c>
      <c r="CG453">
        <v>0</v>
      </c>
      <c r="CH453">
        <v>5</v>
      </c>
      <c r="CI453">
        <v>0</v>
      </c>
      <c r="CJ453">
        <v>0</v>
      </c>
      <c r="CK453">
        <v>0</v>
      </c>
      <c r="CL453">
        <v>0</v>
      </c>
      <c r="CM453">
        <v>0</v>
      </c>
    </row>
    <row r="454" spans="1:91" x14ac:dyDescent="0.15">
      <c r="A454" t="s">
        <v>2190</v>
      </c>
      <c r="B454">
        <v>130.5</v>
      </c>
      <c r="C454">
        <v>3.3</v>
      </c>
      <c r="D454">
        <v>412</v>
      </c>
      <c r="E454" s="409">
        <v>1.4</v>
      </c>
      <c r="F454" s="409">
        <v>2.8388157412162166E-2</v>
      </c>
      <c r="G454" s="409">
        <v>5.4</v>
      </c>
      <c r="H454" s="409">
        <v>0.1</v>
      </c>
      <c r="I454" s="409">
        <v>1.5478791181690391E-3</v>
      </c>
      <c r="J454" s="409">
        <v>0.3</v>
      </c>
      <c r="K454">
        <v>0</v>
      </c>
      <c r="L454">
        <v>26</v>
      </c>
      <c r="M454">
        <v>0</v>
      </c>
      <c r="N454">
        <v>55</v>
      </c>
      <c r="O454">
        <v>0</v>
      </c>
      <c r="P454">
        <v>0</v>
      </c>
      <c r="Q454">
        <v>13</v>
      </c>
      <c r="R454">
        <v>1</v>
      </c>
      <c r="S454">
        <v>0</v>
      </c>
      <c r="T454">
        <v>4</v>
      </c>
      <c r="U454">
        <v>0</v>
      </c>
      <c r="V454">
        <v>4</v>
      </c>
      <c r="W454">
        <v>0</v>
      </c>
      <c r="X454">
        <v>0</v>
      </c>
      <c r="Y454">
        <v>0</v>
      </c>
      <c r="Z454">
        <v>0</v>
      </c>
      <c r="AA454" t="s">
        <v>2333</v>
      </c>
      <c r="AB454">
        <v>0</v>
      </c>
      <c r="AC454">
        <v>2</v>
      </c>
      <c r="AD454">
        <v>0</v>
      </c>
      <c r="AE454">
        <v>1</v>
      </c>
      <c r="AF454">
        <v>0</v>
      </c>
      <c r="AG454">
        <v>0</v>
      </c>
      <c r="AH454">
        <v>6</v>
      </c>
      <c r="AI454">
        <v>0</v>
      </c>
      <c r="AJ454">
        <v>0</v>
      </c>
      <c r="AK454">
        <v>0</v>
      </c>
      <c r="AL454">
        <v>0</v>
      </c>
      <c r="AM454">
        <v>2</v>
      </c>
      <c r="AN454">
        <v>0</v>
      </c>
      <c r="AO454">
        <v>0</v>
      </c>
      <c r="AP454">
        <v>0</v>
      </c>
      <c r="AQ454">
        <v>0</v>
      </c>
      <c r="AR454">
        <v>0</v>
      </c>
      <c r="AS454">
        <v>1</v>
      </c>
      <c r="AT454">
        <v>0</v>
      </c>
      <c r="AU454">
        <v>2</v>
      </c>
      <c r="AV454">
        <v>0</v>
      </c>
      <c r="AW454">
        <v>0</v>
      </c>
      <c r="AX454">
        <v>0</v>
      </c>
      <c r="AY454">
        <v>0</v>
      </c>
      <c r="AZ454">
        <v>0</v>
      </c>
      <c r="BA454">
        <v>0</v>
      </c>
      <c r="BB454">
        <v>0</v>
      </c>
      <c r="BC454">
        <v>0</v>
      </c>
      <c r="BD454">
        <v>0</v>
      </c>
      <c r="BE454">
        <v>0</v>
      </c>
      <c r="BF454">
        <v>0</v>
      </c>
      <c r="BG454">
        <v>0</v>
      </c>
      <c r="BH454">
        <v>0</v>
      </c>
      <c r="BI454">
        <v>9</v>
      </c>
      <c r="BJ454">
        <v>0</v>
      </c>
      <c r="BK454">
        <v>8</v>
      </c>
      <c r="BL454">
        <v>0</v>
      </c>
      <c r="BM454">
        <v>0</v>
      </c>
      <c r="BN454">
        <v>5</v>
      </c>
      <c r="BO454">
        <v>0</v>
      </c>
      <c r="BP454">
        <v>0</v>
      </c>
      <c r="BQ454">
        <v>0</v>
      </c>
      <c r="BR454">
        <v>0</v>
      </c>
      <c r="BS454">
        <v>0</v>
      </c>
      <c r="BT454">
        <v>0</v>
      </c>
      <c r="BU454">
        <v>0</v>
      </c>
      <c r="BV454">
        <v>0</v>
      </c>
      <c r="BW454">
        <v>0</v>
      </c>
      <c r="BX454">
        <v>0</v>
      </c>
      <c r="BY454">
        <v>0</v>
      </c>
      <c r="BZ454">
        <v>0</v>
      </c>
      <c r="CA454">
        <v>1</v>
      </c>
      <c r="CB454">
        <v>0</v>
      </c>
      <c r="CC454">
        <v>0</v>
      </c>
      <c r="CD454">
        <v>0</v>
      </c>
      <c r="CE454">
        <v>0</v>
      </c>
      <c r="CF454">
        <v>0</v>
      </c>
      <c r="CG454">
        <v>0</v>
      </c>
      <c r="CH454">
        <v>0</v>
      </c>
      <c r="CI454">
        <v>0</v>
      </c>
      <c r="CJ454">
        <v>0</v>
      </c>
      <c r="CK454">
        <v>0</v>
      </c>
      <c r="CL454">
        <v>0</v>
      </c>
      <c r="CM454">
        <v>0</v>
      </c>
    </row>
    <row r="455" spans="1:91" x14ac:dyDescent="0.15">
      <c r="A455" t="s">
        <v>2134</v>
      </c>
      <c r="B455">
        <v>557.5</v>
      </c>
      <c r="C455">
        <v>5.5</v>
      </c>
      <c r="D455">
        <v>4194.1000000000004</v>
      </c>
      <c r="E455" s="409">
        <v>0.6</v>
      </c>
      <c r="F455" s="409">
        <v>4.2694228403560826E-3</v>
      </c>
      <c r="G455" s="409">
        <v>3.6</v>
      </c>
      <c r="H455" s="409">
        <v>2.7577501538745872E-2</v>
      </c>
      <c r="I455" s="409">
        <v>2.0303619612725726E-4</v>
      </c>
      <c r="J455" s="409">
        <v>0.2</v>
      </c>
      <c r="K455">
        <v>0</v>
      </c>
      <c r="L455">
        <v>53</v>
      </c>
      <c r="M455">
        <v>0</v>
      </c>
      <c r="N455">
        <v>60</v>
      </c>
      <c r="O455">
        <v>815</v>
      </c>
      <c r="P455">
        <v>27</v>
      </c>
      <c r="Q455">
        <v>10</v>
      </c>
      <c r="R455">
        <v>0</v>
      </c>
      <c r="S455">
        <v>0</v>
      </c>
      <c r="T455">
        <v>51</v>
      </c>
      <c r="U455">
        <v>13</v>
      </c>
      <c r="V455">
        <v>0</v>
      </c>
      <c r="W455">
        <v>0</v>
      </c>
      <c r="X455">
        <v>0</v>
      </c>
      <c r="Y455">
        <v>0</v>
      </c>
      <c r="Z455">
        <v>0</v>
      </c>
      <c r="AA455" t="s">
        <v>2333</v>
      </c>
      <c r="AB455">
        <v>0</v>
      </c>
      <c r="AC455">
        <v>6</v>
      </c>
      <c r="AD455">
        <v>0</v>
      </c>
      <c r="AE455">
        <v>0</v>
      </c>
      <c r="AF455">
        <v>138</v>
      </c>
      <c r="AG455">
        <v>0</v>
      </c>
      <c r="AH455">
        <v>0</v>
      </c>
      <c r="AI455">
        <v>0</v>
      </c>
      <c r="AJ455">
        <v>0</v>
      </c>
      <c r="AK455">
        <v>4</v>
      </c>
      <c r="AL455">
        <v>0</v>
      </c>
      <c r="AM455">
        <v>0</v>
      </c>
      <c r="AN455">
        <v>0</v>
      </c>
      <c r="AO455">
        <v>0</v>
      </c>
      <c r="AP455">
        <v>0</v>
      </c>
      <c r="AQ455">
        <v>0</v>
      </c>
      <c r="AR455">
        <v>0</v>
      </c>
      <c r="AS455">
        <v>0</v>
      </c>
      <c r="AT455">
        <v>0</v>
      </c>
      <c r="AU455">
        <v>28</v>
      </c>
      <c r="AV455">
        <v>71</v>
      </c>
      <c r="AW455">
        <v>28</v>
      </c>
      <c r="AX455">
        <v>0</v>
      </c>
      <c r="AY455">
        <v>0</v>
      </c>
      <c r="AZ455">
        <v>0</v>
      </c>
      <c r="BA455">
        <v>0</v>
      </c>
      <c r="BB455">
        <v>2</v>
      </c>
      <c r="BC455">
        <v>0</v>
      </c>
      <c r="BD455">
        <v>0</v>
      </c>
      <c r="BE455">
        <v>0</v>
      </c>
      <c r="BF455">
        <v>0</v>
      </c>
      <c r="BG455">
        <v>0</v>
      </c>
      <c r="BH455">
        <v>0</v>
      </c>
      <c r="BI455">
        <v>35</v>
      </c>
      <c r="BJ455">
        <v>0</v>
      </c>
      <c r="BK455">
        <v>4</v>
      </c>
      <c r="BL455">
        <v>338</v>
      </c>
      <c r="BM455">
        <v>0</v>
      </c>
      <c r="BN455">
        <v>0</v>
      </c>
      <c r="BO455">
        <v>0</v>
      </c>
      <c r="BP455">
        <v>0</v>
      </c>
      <c r="BQ455">
        <v>14</v>
      </c>
      <c r="BR455">
        <v>0</v>
      </c>
      <c r="BS455">
        <v>0</v>
      </c>
      <c r="BT455">
        <v>0</v>
      </c>
      <c r="BU455">
        <v>0</v>
      </c>
      <c r="BV455">
        <v>0</v>
      </c>
      <c r="BW455">
        <v>0</v>
      </c>
      <c r="BX455">
        <v>0</v>
      </c>
      <c r="BY455">
        <v>27</v>
      </c>
      <c r="BZ455">
        <v>0</v>
      </c>
      <c r="CA455">
        <v>6</v>
      </c>
      <c r="CB455">
        <v>175</v>
      </c>
      <c r="CC455">
        <v>134</v>
      </c>
      <c r="CD455">
        <v>32</v>
      </c>
      <c r="CE455">
        <v>0</v>
      </c>
      <c r="CF455">
        <v>0</v>
      </c>
      <c r="CG455">
        <v>3</v>
      </c>
      <c r="CH455">
        <v>15</v>
      </c>
      <c r="CI455">
        <v>0</v>
      </c>
      <c r="CJ455">
        <v>0</v>
      </c>
      <c r="CK455">
        <v>0</v>
      </c>
      <c r="CL455">
        <v>0</v>
      </c>
      <c r="CM455">
        <v>0</v>
      </c>
    </row>
    <row r="456" spans="1:91" x14ac:dyDescent="0.15">
      <c r="A456" t="s">
        <v>1953</v>
      </c>
      <c r="B456">
        <v>400</v>
      </c>
      <c r="C456">
        <v>8.1</v>
      </c>
      <c r="D456">
        <v>450</v>
      </c>
      <c r="E456" s="409">
        <v>3</v>
      </c>
      <c r="F456" s="409">
        <v>0.1</v>
      </c>
      <c r="G456" s="409">
        <v>4.3</v>
      </c>
      <c r="H456" s="409">
        <v>0.2</v>
      </c>
      <c r="I456" s="409">
        <v>4.5539159070915134E-3</v>
      </c>
      <c r="J456" s="409">
        <v>0.3</v>
      </c>
      <c r="K456">
        <v>0</v>
      </c>
      <c r="L456">
        <v>12</v>
      </c>
      <c r="M456">
        <v>0</v>
      </c>
      <c r="N456">
        <v>3</v>
      </c>
      <c r="O456">
        <v>13</v>
      </c>
      <c r="P456">
        <v>0</v>
      </c>
      <c r="Q456">
        <v>1</v>
      </c>
      <c r="R456">
        <v>0</v>
      </c>
      <c r="S456">
        <v>11</v>
      </c>
      <c r="T456">
        <v>49</v>
      </c>
      <c r="U456">
        <v>16</v>
      </c>
      <c r="V456">
        <v>0</v>
      </c>
      <c r="W456">
        <v>0</v>
      </c>
      <c r="X456">
        <v>0</v>
      </c>
      <c r="Y456">
        <v>0</v>
      </c>
      <c r="Z456">
        <v>0</v>
      </c>
      <c r="AA456" t="s">
        <v>2333</v>
      </c>
      <c r="AB456">
        <v>0</v>
      </c>
      <c r="AC456">
        <v>0</v>
      </c>
      <c r="AD456">
        <v>0</v>
      </c>
      <c r="AE456">
        <v>0</v>
      </c>
      <c r="AF456">
        <v>1</v>
      </c>
      <c r="AG456">
        <v>0</v>
      </c>
      <c r="AH456">
        <v>0</v>
      </c>
      <c r="AI456">
        <v>0</v>
      </c>
      <c r="AJ456">
        <v>1</v>
      </c>
      <c r="AK456">
        <v>0</v>
      </c>
      <c r="AL456">
        <v>0</v>
      </c>
      <c r="AM456">
        <v>0</v>
      </c>
      <c r="AN456">
        <v>0</v>
      </c>
      <c r="AO456">
        <v>0</v>
      </c>
      <c r="AP456">
        <v>0</v>
      </c>
      <c r="AQ456">
        <v>0</v>
      </c>
      <c r="AR456">
        <v>0</v>
      </c>
      <c r="AS456">
        <v>3</v>
      </c>
      <c r="AT456">
        <v>0</v>
      </c>
      <c r="AU456">
        <v>0</v>
      </c>
      <c r="AV456">
        <v>0</v>
      </c>
      <c r="AW456">
        <v>0</v>
      </c>
      <c r="AX456">
        <v>0</v>
      </c>
      <c r="AY456">
        <v>0</v>
      </c>
      <c r="AZ456">
        <v>0</v>
      </c>
      <c r="BA456">
        <v>1</v>
      </c>
      <c r="BB456">
        <v>0</v>
      </c>
      <c r="BC456">
        <v>0</v>
      </c>
      <c r="BD456">
        <v>0</v>
      </c>
      <c r="BE456">
        <v>0</v>
      </c>
      <c r="BF456">
        <v>0</v>
      </c>
      <c r="BG456">
        <v>0</v>
      </c>
      <c r="BH456">
        <v>0</v>
      </c>
      <c r="BI456">
        <v>1</v>
      </c>
      <c r="BJ456">
        <v>0</v>
      </c>
      <c r="BK456">
        <v>0</v>
      </c>
      <c r="BL456">
        <v>3</v>
      </c>
      <c r="BM456">
        <v>0</v>
      </c>
      <c r="BN456">
        <v>0</v>
      </c>
      <c r="BO456">
        <v>0</v>
      </c>
      <c r="BP456">
        <v>0</v>
      </c>
      <c r="BQ456">
        <v>3</v>
      </c>
      <c r="BR456">
        <v>0</v>
      </c>
      <c r="BS456">
        <v>0</v>
      </c>
      <c r="BT456">
        <v>0</v>
      </c>
      <c r="BU456">
        <v>0</v>
      </c>
      <c r="BV456">
        <v>0</v>
      </c>
      <c r="BW456">
        <v>0</v>
      </c>
      <c r="BX456">
        <v>0</v>
      </c>
      <c r="BY456">
        <v>2</v>
      </c>
      <c r="BZ456">
        <v>0</v>
      </c>
      <c r="CA456">
        <v>0</v>
      </c>
      <c r="CB456">
        <v>0</v>
      </c>
      <c r="CC456">
        <v>0</v>
      </c>
      <c r="CD456">
        <v>0</v>
      </c>
      <c r="CE456">
        <v>0</v>
      </c>
      <c r="CF456">
        <v>0</v>
      </c>
      <c r="CG456">
        <v>0</v>
      </c>
      <c r="CH456">
        <v>3</v>
      </c>
      <c r="CI456">
        <v>0</v>
      </c>
      <c r="CJ456">
        <v>0</v>
      </c>
      <c r="CK456">
        <v>0</v>
      </c>
      <c r="CL456">
        <v>0</v>
      </c>
      <c r="CM456">
        <v>0</v>
      </c>
    </row>
    <row r="457" spans="1:91" x14ac:dyDescent="0.15">
      <c r="A457" t="s">
        <v>1986</v>
      </c>
      <c r="B457">
        <v>170</v>
      </c>
      <c r="C457">
        <v>2.8</v>
      </c>
      <c r="D457">
        <v>380</v>
      </c>
      <c r="E457" s="409">
        <v>0.3</v>
      </c>
      <c r="F457" s="409">
        <v>4.0160706151142356E-3</v>
      </c>
      <c r="G457" s="409">
        <v>0.9</v>
      </c>
      <c r="H457" s="409">
        <v>4.7618270781404917E-2</v>
      </c>
      <c r="I457" s="409">
        <v>6.7929274183599613E-4</v>
      </c>
      <c r="J457" s="409">
        <v>0.2</v>
      </c>
      <c r="K457">
        <v>0</v>
      </c>
      <c r="L457">
        <v>274</v>
      </c>
      <c r="M457">
        <v>11</v>
      </c>
      <c r="N457">
        <v>15</v>
      </c>
      <c r="O457">
        <v>216</v>
      </c>
      <c r="P457">
        <v>29</v>
      </c>
      <c r="Q457">
        <v>51</v>
      </c>
      <c r="R457">
        <v>0</v>
      </c>
      <c r="S457">
        <v>0</v>
      </c>
      <c r="T457">
        <v>44</v>
      </c>
      <c r="U457">
        <v>2</v>
      </c>
      <c r="V457">
        <v>0</v>
      </c>
      <c r="W457">
        <v>1</v>
      </c>
      <c r="X457">
        <v>0</v>
      </c>
      <c r="Y457">
        <v>1</v>
      </c>
      <c r="Z457">
        <v>0</v>
      </c>
      <c r="AA457" t="s">
        <v>2333</v>
      </c>
      <c r="AB457">
        <v>0</v>
      </c>
      <c r="AC457">
        <v>66</v>
      </c>
      <c r="AD457">
        <v>0</v>
      </c>
      <c r="AE457">
        <v>0</v>
      </c>
      <c r="AF457">
        <v>105</v>
      </c>
      <c r="AG457">
        <v>1</v>
      </c>
      <c r="AH457">
        <v>22</v>
      </c>
      <c r="AI457">
        <v>0</v>
      </c>
      <c r="AJ457">
        <v>0</v>
      </c>
      <c r="AK457">
        <v>0</v>
      </c>
      <c r="AL457">
        <v>0</v>
      </c>
      <c r="AM457">
        <v>0</v>
      </c>
      <c r="AN457">
        <v>0</v>
      </c>
      <c r="AO457">
        <v>0</v>
      </c>
      <c r="AP457">
        <v>0</v>
      </c>
      <c r="AQ457">
        <v>0</v>
      </c>
      <c r="AR457">
        <v>0</v>
      </c>
      <c r="AS457">
        <v>110</v>
      </c>
      <c r="AT457">
        <v>1</v>
      </c>
      <c r="AU457">
        <v>2</v>
      </c>
      <c r="AV457">
        <v>37</v>
      </c>
      <c r="AW457">
        <v>22</v>
      </c>
      <c r="AX457">
        <v>6</v>
      </c>
      <c r="AY457">
        <v>0</v>
      </c>
      <c r="AZ457">
        <v>0</v>
      </c>
      <c r="BA457">
        <v>0</v>
      </c>
      <c r="BB457">
        <v>1</v>
      </c>
      <c r="BC457">
        <v>0</v>
      </c>
      <c r="BD457">
        <v>0</v>
      </c>
      <c r="BE457">
        <v>0</v>
      </c>
      <c r="BF457">
        <v>3</v>
      </c>
      <c r="BG457">
        <v>0</v>
      </c>
      <c r="BH457">
        <v>0</v>
      </c>
      <c r="BI457">
        <v>65</v>
      </c>
      <c r="BJ457">
        <v>9</v>
      </c>
      <c r="BK457">
        <v>0</v>
      </c>
      <c r="BL457">
        <v>12</v>
      </c>
      <c r="BM457">
        <v>15</v>
      </c>
      <c r="BN457">
        <v>26</v>
      </c>
      <c r="BO457">
        <v>0</v>
      </c>
      <c r="BP457">
        <v>0</v>
      </c>
      <c r="BQ457">
        <v>13</v>
      </c>
      <c r="BR457">
        <v>1</v>
      </c>
      <c r="BS457">
        <v>0</v>
      </c>
      <c r="BT457">
        <v>0</v>
      </c>
      <c r="BU457">
        <v>0</v>
      </c>
      <c r="BV457">
        <v>2</v>
      </c>
      <c r="BW457">
        <v>0</v>
      </c>
      <c r="BX457">
        <v>0</v>
      </c>
      <c r="BY457">
        <v>64</v>
      </c>
      <c r="BZ457">
        <v>0</v>
      </c>
      <c r="CA457">
        <v>1</v>
      </c>
      <c r="CB457">
        <v>12</v>
      </c>
      <c r="CC457">
        <v>0</v>
      </c>
      <c r="CD457">
        <v>1</v>
      </c>
      <c r="CE457">
        <v>0</v>
      </c>
      <c r="CF457">
        <v>0</v>
      </c>
      <c r="CG457">
        <v>0</v>
      </c>
      <c r="CH457">
        <v>1</v>
      </c>
      <c r="CI457">
        <v>0</v>
      </c>
      <c r="CJ457">
        <v>1</v>
      </c>
      <c r="CK457">
        <v>0</v>
      </c>
      <c r="CL457">
        <v>0</v>
      </c>
      <c r="CM457">
        <v>0</v>
      </c>
    </row>
    <row r="458" spans="1:91" x14ac:dyDescent="0.15">
      <c r="A458" t="s">
        <v>2146</v>
      </c>
      <c r="B458">
        <v>3.1</v>
      </c>
      <c r="D458">
        <v>25</v>
      </c>
      <c r="E458" s="409">
        <v>0.1</v>
      </c>
      <c r="F458" s="409">
        <v>0</v>
      </c>
      <c r="G458" s="409">
        <v>0.8</v>
      </c>
      <c r="H458" s="409">
        <v>1.2654816065100992E-2</v>
      </c>
      <c r="I458" s="409">
        <v>0</v>
      </c>
      <c r="J458" s="409">
        <v>0.1</v>
      </c>
      <c r="K458">
        <v>0</v>
      </c>
      <c r="L458">
        <v>6</v>
      </c>
      <c r="M458">
        <v>0</v>
      </c>
      <c r="N458">
        <v>0</v>
      </c>
      <c r="O458">
        <v>60</v>
      </c>
      <c r="P458">
        <v>3</v>
      </c>
      <c r="Q458">
        <v>0</v>
      </c>
      <c r="R458">
        <v>0</v>
      </c>
      <c r="S458">
        <v>0</v>
      </c>
      <c r="T458">
        <v>0</v>
      </c>
      <c r="U458">
        <v>0</v>
      </c>
      <c r="V458">
        <v>0</v>
      </c>
      <c r="W458">
        <v>0</v>
      </c>
      <c r="X458">
        <v>0</v>
      </c>
      <c r="Y458">
        <v>0</v>
      </c>
      <c r="Z458">
        <v>0</v>
      </c>
      <c r="AA458" t="s">
        <v>2333</v>
      </c>
      <c r="AB458">
        <v>0</v>
      </c>
      <c r="AC458">
        <v>1</v>
      </c>
      <c r="AD458">
        <v>0</v>
      </c>
      <c r="AE458">
        <v>0</v>
      </c>
      <c r="AF458">
        <v>9</v>
      </c>
      <c r="AG458">
        <v>0</v>
      </c>
      <c r="AH458">
        <v>0</v>
      </c>
      <c r="AI458">
        <v>0</v>
      </c>
      <c r="AJ458">
        <v>0</v>
      </c>
      <c r="AK458">
        <v>0</v>
      </c>
      <c r="AL458">
        <v>0</v>
      </c>
      <c r="AM458">
        <v>0</v>
      </c>
      <c r="AN458">
        <v>0</v>
      </c>
      <c r="AO458">
        <v>0</v>
      </c>
      <c r="AP458">
        <v>0</v>
      </c>
      <c r="AQ458">
        <v>0</v>
      </c>
      <c r="AR458">
        <v>0</v>
      </c>
      <c r="AS458">
        <v>0</v>
      </c>
      <c r="AT458">
        <v>0</v>
      </c>
      <c r="AU458">
        <v>0</v>
      </c>
      <c r="AV458">
        <v>0</v>
      </c>
      <c r="AW458">
        <v>2</v>
      </c>
      <c r="AX458">
        <v>0</v>
      </c>
      <c r="AY458">
        <v>0</v>
      </c>
      <c r="AZ458">
        <v>0</v>
      </c>
      <c r="BA458">
        <v>0</v>
      </c>
      <c r="BB458">
        <v>0</v>
      </c>
      <c r="BC458">
        <v>0</v>
      </c>
      <c r="BD458">
        <v>0</v>
      </c>
      <c r="BE458">
        <v>0</v>
      </c>
      <c r="BF458">
        <v>0</v>
      </c>
      <c r="BG458">
        <v>0</v>
      </c>
      <c r="BH458">
        <v>0</v>
      </c>
      <c r="BI458">
        <v>2</v>
      </c>
      <c r="BJ458">
        <v>0</v>
      </c>
      <c r="BK458">
        <v>0</v>
      </c>
      <c r="BL458">
        <v>7</v>
      </c>
      <c r="BM458">
        <v>0</v>
      </c>
      <c r="BN458">
        <v>0</v>
      </c>
      <c r="BO458">
        <v>0</v>
      </c>
      <c r="BP458">
        <v>0</v>
      </c>
      <c r="BQ458">
        <v>0</v>
      </c>
      <c r="BR458">
        <v>0</v>
      </c>
      <c r="BS458">
        <v>0</v>
      </c>
      <c r="BT458">
        <v>0</v>
      </c>
      <c r="BU458">
        <v>0</v>
      </c>
      <c r="BV458">
        <v>0</v>
      </c>
      <c r="BW458">
        <v>0</v>
      </c>
      <c r="BX458">
        <v>0</v>
      </c>
      <c r="BY458">
        <v>7</v>
      </c>
      <c r="BZ458">
        <v>0</v>
      </c>
      <c r="CA458">
        <v>0</v>
      </c>
      <c r="CB458">
        <v>0</v>
      </c>
      <c r="CC458">
        <v>1</v>
      </c>
      <c r="CD458">
        <v>0</v>
      </c>
      <c r="CE458">
        <v>0</v>
      </c>
      <c r="CF458">
        <v>0</v>
      </c>
      <c r="CG458">
        <v>0</v>
      </c>
      <c r="CH458">
        <v>0</v>
      </c>
      <c r="CI458">
        <v>0</v>
      </c>
      <c r="CJ458">
        <v>0</v>
      </c>
      <c r="CK458">
        <v>0</v>
      </c>
      <c r="CL458">
        <v>0</v>
      </c>
      <c r="CM458">
        <v>0</v>
      </c>
    </row>
    <row r="459" spans="1:91" x14ac:dyDescent="0.15">
      <c r="A459" t="s">
        <v>1864</v>
      </c>
      <c r="B459">
        <v>450</v>
      </c>
      <c r="C459">
        <v>24</v>
      </c>
      <c r="D459">
        <v>240</v>
      </c>
      <c r="E459" s="409">
        <v>3.1</v>
      </c>
      <c r="F459" s="409">
        <v>0.1</v>
      </c>
      <c r="G459" s="409">
        <v>4.9000000000000004</v>
      </c>
      <c r="H459" s="409">
        <v>0.2</v>
      </c>
      <c r="I459" s="409">
        <v>6.640341373148036E-3</v>
      </c>
      <c r="J459" s="409">
        <v>0.3</v>
      </c>
      <c r="K459">
        <v>0</v>
      </c>
      <c r="L459">
        <v>1</v>
      </c>
      <c r="M459">
        <v>0</v>
      </c>
      <c r="N459">
        <v>5</v>
      </c>
      <c r="O459">
        <v>2</v>
      </c>
      <c r="P459">
        <v>0</v>
      </c>
      <c r="Q459">
        <v>26</v>
      </c>
      <c r="R459">
        <v>0</v>
      </c>
      <c r="S459">
        <v>0</v>
      </c>
      <c r="T459">
        <v>2</v>
      </c>
      <c r="U459">
        <v>0</v>
      </c>
      <c r="V459">
        <v>7</v>
      </c>
      <c r="W459">
        <v>0</v>
      </c>
      <c r="X459">
        <v>0</v>
      </c>
      <c r="Y459">
        <v>0</v>
      </c>
      <c r="Z459">
        <v>2</v>
      </c>
      <c r="AA459" t="s">
        <v>2333</v>
      </c>
      <c r="AB459">
        <v>0</v>
      </c>
      <c r="AC459">
        <v>0</v>
      </c>
      <c r="AD459">
        <v>0</v>
      </c>
      <c r="AE459">
        <v>0</v>
      </c>
      <c r="AF459">
        <v>0</v>
      </c>
      <c r="AG459">
        <v>0</v>
      </c>
      <c r="AH459">
        <v>19</v>
      </c>
      <c r="AI459">
        <v>0</v>
      </c>
      <c r="AJ459">
        <v>0</v>
      </c>
      <c r="AK459">
        <v>0</v>
      </c>
      <c r="AL459">
        <v>0</v>
      </c>
      <c r="AM459">
        <v>1</v>
      </c>
      <c r="AN459">
        <v>0</v>
      </c>
      <c r="AO459">
        <v>0</v>
      </c>
      <c r="AP459">
        <v>0</v>
      </c>
      <c r="AQ459">
        <v>0</v>
      </c>
      <c r="AR459">
        <v>0</v>
      </c>
      <c r="AS459">
        <v>0</v>
      </c>
      <c r="AT459">
        <v>0</v>
      </c>
      <c r="AU459">
        <v>0</v>
      </c>
      <c r="AV459">
        <v>0</v>
      </c>
      <c r="AW459">
        <v>0</v>
      </c>
      <c r="AX459">
        <v>20</v>
      </c>
      <c r="AY459">
        <v>0</v>
      </c>
      <c r="AZ459">
        <v>0</v>
      </c>
      <c r="BA459">
        <v>0</v>
      </c>
      <c r="BB459">
        <v>0</v>
      </c>
      <c r="BC459">
        <v>0</v>
      </c>
      <c r="BD459">
        <v>0</v>
      </c>
      <c r="BE459">
        <v>0</v>
      </c>
      <c r="BF459">
        <v>0</v>
      </c>
      <c r="BG459">
        <v>0</v>
      </c>
      <c r="BH459">
        <v>0</v>
      </c>
      <c r="BI459">
        <v>1</v>
      </c>
      <c r="BJ459">
        <v>0</v>
      </c>
      <c r="BK459">
        <v>0</v>
      </c>
      <c r="BL459">
        <v>0</v>
      </c>
      <c r="BM459">
        <v>0</v>
      </c>
      <c r="BN459">
        <v>0</v>
      </c>
      <c r="BO459">
        <v>0</v>
      </c>
      <c r="BP459">
        <v>0</v>
      </c>
      <c r="BQ459">
        <v>0</v>
      </c>
      <c r="BR459">
        <v>0</v>
      </c>
      <c r="BS459">
        <v>1</v>
      </c>
      <c r="BT459">
        <v>0</v>
      </c>
      <c r="BU459">
        <v>0</v>
      </c>
      <c r="BV459">
        <v>0</v>
      </c>
      <c r="BW459">
        <v>1</v>
      </c>
      <c r="BX459">
        <v>0</v>
      </c>
      <c r="BY459">
        <v>0</v>
      </c>
      <c r="BZ459">
        <v>0</v>
      </c>
      <c r="CA459">
        <v>0</v>
      </c>
      <c r="CB459">
        <v>0</v>
      </c>
      <c r="CC459">
        <v>0</v>
      </c>
      <c r="CD459">
        <v>1</v>
      </c>
      <c r="CE459">
        <v>0</v>
      </c>
      <c r="CF459">
        <v>0</v>
      </c>
      <c r="CG459">
        <v>0</v>
      </c>
      <c r="CH459">
        <v>0</v>
      </c>
      <c r="CI459">
        <v>0</v>
      </c>
      <c r="CJ459">
        <v>0</v>
      </c>
      <c r="CK459">
        <v>0</v>
      </c>
      <c r="CL459">
        <v>0</v>
      </c>
      <c r="CM459">
        <v>0</v>
      </c>
    </row>
    <row r="460" spans="1:91" x14ac:dyDescent="0.15">
      <c r="A460" t="s">
        <v>1893</v>
      </c>
      <c r="B460">
        <v>128.69999999999999</v>
      </c>
      <c r="C460">
        <v>2.44</v>
      </c>
      <c r="D460">
        <v>233.2</v>
      </c>
      <c r="E460" s="409">
        <v>2.2000000000000002</v>
      </c>
      <c r="F460" s="409">
        <v>4.1203950678571445E-2</v>
      </c>
      <c r="G460" s="409">
        <v>4.5</v>
      </c>
      <c r="H460" s="409">
        <v>0.3</v>
      </c>
      <c r="I460" s="409">
        <v>4.7012939498734226E-3</v>
      </c>
      <c r="J460" s="409">
        <v>0.5</v>
      </c>
      <c r="K460">
        <v>0</v>
      </c>
      <c r="L460">
        <v>4</v>
      </c>
      <c r="M460">
        <v>0</v>
      </c>
      <c r="N460">
        <v>13</v>
      </c>
      <c r="O460">
        <v>23</v>
      </c>
      <c r="P460">
        <v>0</v>
      </c>
      <c r="Q460">
        <v>1</v>
      </c>
      <c r="R460">
        <v>0</v>
      </c>
      <c r="S460">
        <v>8</v>
      </c>
      <c r="T460">
        <v>4</v>
      </c>
      <c r="U460">
        <v>1</v>
      </c>
      <c r="V460">
        <v>2</v>
      </c>
      <c r="W460">
        <v>0</v>
      </c>
      <c r="X460">
        <v>0</v>
      </c>
      <c r="Y460">
        <v>0</v>
      </c>
      <c r="Z460">
        <v>0</v>
      </c>
      <c r="AA460" t="s">
        <v>2333</v>
      </c>
      <c r="AB460">
        <v>0</v>
      </c>
      <c r="AC460">
        <v>0</v>
      </c>
      <c r="AD460">
        <v>0</v>
      </c>
      <c r="AE460">
        <v>2</v>
      </c>
      <c r="AF460">
        <v>3</v>
      </c>
      <c r="AG460">
        <v>0</v>
      </c>
      <c r="AH460">
        <v>1</v>
      </c>
      <c r="AI460">
        <v>0</v>
      </c>
      <c r="AJ460">
        <v>0</v>
      </c>
      <c r="AK460">
        <v>0</v>
      </c>
      <c r="AL460">
        <v>0</v>
      </c>
      <c r="AM460">
        <v>0</v>
      </c>
      <c r="AN460">
        <v>0</v>
      </c>
      <c r="AO460">
        <v>0</v>
      </c>
      <c r="AP460">
        <v>0</v>
      </c>
      <c r="AQ460">
        <v>0</v>
      </c>
      <c r="AR460">
        <v>0</v>
      </c>
      <c r="AS460">
        <v>2</v>
      </c>
      <c r="AT460">
        <v>0</v>
      </c>
      <c r="AU460">
        <v>0</v>
      </c>
      <c r="AV460">
        <v>3</v>
      </c>
      <c r="AW460">
        <v>0</v>
      </c>
      <c r="AX460">
        <v>1</v>
      </c>
      <c r="AY460">
        <v>0</v>
      </c>
      <c r="AZ460">
        <v>0</v>
      </c>
      <c r="BA460">
        <v>0</v>
      </c>
      <c r="BB460">
        <v>0</v>
      </c>
      <c r="BC460">
        <v>0</v>
      </c>
      <c r="BD460">
        <v>0</v>
      </c>
      <c r="BE460">
        <v>0</v>
      </c>
      <c r="BF460">
        <v>0</v>
      </c>
      <c r="BG460">
        <v>0</v>
      </c>
      <c r="BH460">
        <v>0</v>
      </c>
      <c r="BI460">
        <v>0</v>
      </c>
      <c r="BJ460">
        <v>0</v>
      </c>
      <c r="BK460">
        <v>2</v>
      </c>
      <c r="BL460">
        <v>4</v>
      </c>
      <c r="BM460">
        <v>0</v>
      </c>
      <c r="BN460">
        <v>0</v>
      </c>
      <c r="BO460">
        <v>0</v>
      </c>
      <c r="BP460">
        <v>3</v>
      </c>
      <c r="BQ460">
        <v>0</v>
      </c>
      <c r="BR460">
        <v>0</v>
      </c>
      <c r="BS460">
        <v>0</v>
      </c>
      <c r="BT460">
        <v>0</v>
      </c>
      <c r="BU460">
        <v>0</v>
      </c>
      <c r="BV460">
        <v>0</v>
      </c>
      <c r="BW460">
        <v>0</v>
      </c>
      <c r="BX460">
        <v>0</v>
      </c>
      <c r="BY460">
        <v>0</v>
      </c>
      <c r="BZ460">
        <v>0</v>
      </c>
      <c r="CA460">
        <v>0</v>
      </c>
      <c r="CB460">
        <v>6</v>
      </c>
      <c r="CC460">
        <v>0</v>
      </c>
      <c r="CD460">
        <v>0</v>
      </c>
      <c r="CE460">
        <v>0</v>
      </c>
      <c r="CF460">
        <v>0</v>
      </c>
      <c r="CG460">
        <v>0</v>
      </c>
      <c r="CH460">
        <v>3</v>
      </c>
      <c r="CI460">
        <v>0</v>
      </c>
      <c r="CJ460">
        <v>0</v>
      </c>
      <c r="CK460">
        <v>0</v>
      </c>
      <c r="CL460">
        <v>0</v>
      </c>
      <c r="CM460">
        <v>0</v>
      </c>
    </row>
    <row r="461" spans="1:91" x14ac:dyDescent="0.15">
      <c r="A461" t="s">
        <v>2023</v>
      </c>
      <c r="B461">
        <v>210</v>
      </c>
      <c r="C461">
        <v>5.0999999999999996</v>
      </c>
      <c r="D461">
        <v>300</v>
      </c>
      <c r="E461" s="409">
        <v>1.3</v>
      </c>
      <c r="F461" s="409">
        <v>2.8233465392473126E-2</v>
      </c>
      <c r="G461" s="409">
        <v>2.9</v>
      </c>
      <c r="H461" s="409">
        <v>0.3</v>
      </c>
      <c r="I461" s="409">
        <v>7.5560717977421407E-3</v>
      </c>
      <c r="J461" s="409">
        <v>0.8</v>
      </c>
      <c r="K461">
        <v>0</v>
      </c>
      <c r="L461">
        <v>0</v>
      </c>
      <c r="M461">
        <v>0</v>
      </c>
      <c r="N461">
        <v>0</v>
      </c>
      <c r="O461">
        <v>15</v>
      </c>
      <c r="P461">
        <v>0</v>
      </c>
      <c r="Q461">
        <v>1</v>
      </c>
      <c r="R461">
        <v>4</v>
      </c>
      <c r="S461">
        <v>3</v>
      </c>
      <c r="T461">
        <v>53</v>
      </c>
      <c r="U461">
        <v>10</v>
      </c>
      <c r="V461">
        <v>11</v>
      </c>
      <c r="W461">
        <v>0</v>
      </c>
      <c r="X461">
        <v>0</v>
      </c>
      <c r="Y461">
        <v>0</v>
      </c>
      <c r="Z461">
        <v>5</v>
      </c>
      <c r="AA461" t="s">
        <v>2333</v>
      </c>
      <c r="AB461">
        <v>0</v>
      </c>
      <c r="AC461">
        <v>0</v>
      </c>
      <c r="AD461">
        <v>0</v>
      </c>
      <c r="AE461">
        <v>0</v>
      </c>
      <c r="AF461">
        <v>0</v>
      </c>
      <c r="AG461">
        <v>0</v>
      </c>
      <c r="AH461">
        <v>1</v>
      </c>
      <c r="AI461">
        <v>3</v>
      </c>
      <c r="AJ461">
        <v>1</v>
      </c>
      <c r="AK461">
        <v>0</v>
      </c>
      <c r="AL461">
        <v>0</v>
      </c>
      <c r="AM461">
        <v>11</v>
      </c>
      <c r="AN461">
        <v>0</v>
      </c>
      <c r="AO461">
        <v>0</v>
      </c>
      <c r="AP461">
        <v>0</v>
      </c>
      <c r="AQ461">
        <v>5</v>
      </c>
      <c r="AR461">
        <v>0</v>
      </c>
      <c r="AS461">
        <v>0</v>
      </c>
      <c r="AT461">
        <v>0</v>
      </c>
      <c r="AU461">
        <v>0</v>
      </c>
      <c r="AV461">
        <v>1</v>
      </c>
      <c r="AW461">
        <v>0</v>
      </c>
      <c r="AX461">
        <v>0</v>
      </c>
      <c r="AY461">
        <v>0</v>
      </c>
      <c r="AZ461">
        <v>0</v>
      </c>
      <c r="BA461">
        <v>0</v>
      </c>
      <c r="BB461">
        <v>11</v>
      </c>
      <c r="BC461">
        <v>0</v>
      </c>
      <c r="BD461">
        <v>0</v>
      </c>
      <c r="BE461">
        <v>0</v>
      </c>
      <c r="BF461">
        <v>0</v>
      </c>
      <c r="BG461">
        <v>0</v>
      </c>
      <c r="BH461">
        <v>0</v>
      </c>
      <c r="BI461">
        <v>0</v>
      </c>
      <c r="BJ461">
        <v>0</v>
      </c>
      <c r="BK461">
        <v>0</v>
      </c>
      <c r="BL461">
        <v>0</v>
      </c>
      <c r="BM461">
        <v>0</v>
      </c>
      <c r="BN461">
        <v>0</v>
      </c>
      <c r="BO461">
        <v>0</v>
      </c>
      <c r="BP461">
        <v>1</v>
      </c>
      <c r="BQ461">
        <v>0</v>
      </c>
      <c r="BR461">
        <v>0</v>
      </c>
      <c r="BS461">
        <v>0</v>
      </c>
      <c r="BT461">
        <v>0</v>
      </c>
      <c r="BU461">
        <v>0</v>
      </c>
      <c r="BV461">
        <v>0</v>
      </c>
      <c r="BW461">
        <v>0</v>
      </c>
      <c r="BX461">
        <v>0</v>
      </c>
      <c r="BY461">
        <v>0</v>
      </c>
      <c r="BZ461">
        <v>0</v>
      </c>
      <c r="CA461">
        <v>0</v>
      </c>
      <c r="CB461">
        <v>0</v>
      </c>
      <c r="CC461">
        <v>0</v>
      </c>
      <c r="CD461">
        <v>0</v>
      </c>
      <c r="CE461">
        <v>0</v>
      </c>
      <c r="CF461">
        <v>0</v>
      </c>
      <c r="CG461">
        <v>0</v>
      </c>
      <c r="CH461">
        <v>1</v>
      </c>
      <c r="CI461">
        <v>0</v>
      </c>
      <c r="CJ461">
        <v>0</v>
      </c>
      <c r="CK461">
        <v>0</v>
      </c>
      <c r="CL461">
        <v>0</v>
      </c>
      <c r="CM461">
        <v>0</v>
      </c>
    </row>
    <row r="462" spans="1:91" x14ac:dyDescent="0.15">
      <c r="A462" t="s">
        <v>2004</v>
      </c>
      <c r="B462">
        <v>68.599999999999994</v>
      </c>
      <c r="C462">
        <v>2.13</v>
      </c>
      <c r="D462">
        <v>285.5</v>
      </c>
      <c r="E462" s="409">
        <v>0.3</v>
      </c>
      <c r="F462" s="409">
        <v>9.2339451557377043E-3</v>
      </c>
      <c r="G462" s="409">
        <v>1.5</v>
      </c>
      <c r="H462" s="409">
        <v>0.1</v>
      </c>
      <c r="I462" s="409">
        <v>1.4520565759273789E-3</v>
      </c>
      <c r="J462" s="409">
        <v>0.2</v>
      </c>
      <c r="K462">
        <v>0</v>
      </c>
      <c r="L462">
        <v>64</v>
      </c>
      <c r="M462">
        <v>0</v>
      </c>
      <c r="N462">
        <v>12</v>
      </c>
      <c r="O462">
        <v>51</v>
      </c>
      <c r="P462">
        <v>0</v>
      </c>
      <c r="Q462">
        <v>1</v>
      </c>
      <c r="R462">
        <v>3</v>
      </c>
      <c r="S462">
        <v>9</v>
      </c>
      <c r="T462">
        <v>50</v>
      </c>
      <c r="U462">
        <v>6</v>
      </c>
      <c r="V462">
        <v>1</v>
      </c>
      <c r="W462">
        <v>0</v>
      </c>
      <c r="X462">
        <v>0</v>
      </c>
      <c r="Y462">
        <v>0</v>
      </c>
      <c r="Z462">
        <v>1</v>
      </c>
      <c r="AA462" t="s">
        <v>2333</v>
      </c>
      <c r="AB462">
        <v>0</v>
      </c>
      <c r="AC462">
        <v>11</v>
      </c>
      <c r="AD462">
        <v>0</v>
      </c>
      <c r="AE462">
        <v>4</v>
      </c>
      <c r="AF462">
        <v>3</v>
      </c>
      <c r="AG462">
        <v>0</v>
      </c>
      <c r="AH462">
        <v>0</v>
      </c>
      <c r="AI462">
        <v>2</v>
      </c>
      <c r="AJ462">
        <v>0</v>
      </c>
      <c r="AK462">
        <v>0</v>
      </c>
      <c r="AL462">
        <v>0</v>
      </c>
      <c r="AM462">
        <v>1</v>
      </c>
      <c r="AN462">
        <v>0</v>
      </c>
      <c r="AO462">
        <v>0</v>
      </c>
      <c r="AP462">
        <v>0</v>
      </c>
      <c r="AQ462">
        <v>1</v>
      </c>
      <c r="AR462">
        <v>0</v>
      </c>
      <c r="AS462">
        <v>5</v>
      </c>
      <c r="AT462">
        <v>0</v>
      </c>
      <c r="AU462">
        <v>0</v>
      </c>
      <c r="AV462">
        <v>2</v>
      </c>
      <c r="AW462">
        <v>0</v>
      </c>
      <c r="AX462">
        <v>4</v>
      </c>
      <c r="AY462">
        <v>0</v>
      </c>
      <c r="AZ462">
        <v>0</v>
      </c>
      <c r="BA462">
        <v>2</v>
      </c>
      <c r="BB462">
        <v>1</v>
      </c>
      <c r="BC462">
        <v>1</v>
      </c>
      <c r="BD462">
        <v>0</v>
      </c>
      <c r="BE462">
        <v>0</v>
      </c>
      <c r="BF462">
        <v>0</v>
      </c>
      <c r="BG462">
        <v>0</v>
      </c>
      <c r="BH462">
        <v>0</v>
      </c>
      <c r="BI462">
        <v>4</v>
      </c>
      <c r="BJ462">
        <v>0</v>
      </c>
      <c r="BK462">
        <v>2</v>
      </c>
      <c r="BL462">
        <v>2</v>
      </c>
      <c r="BM462">
        <v>0</v>
      </c>
      <c r="BN462">
        <v>4</v>
      </c>
      <c r="BO462">
        <v>0</v>
      </c>
      <c r="BP462">
        <v>4</v>
      </c>
      <c r="BQ462">
        <v>1</v>
      </c>
      <c r="BR462">
        <v>0</v>
      </c>
      <c r="BS462">
        <v>0</v>
      </c>
      <c r="BT462">
        <v>0</v>
      </c>
      <c r="BU462">
        <v>0</v>
      </c>
      <c r="BV462">
        <v>0</v>
      </c>
      <c r="BW462">
        <v>0</v>
      </c>
      <c r="BX462">
        <v>0</v>
      </c>
      <c r="BY462">
        <v>5</v>
      </c>
      <c r="BZ462">
        <v>0</v>
      </c>
      <c r="CA462">
        <v>0</v>
      </c>
      <c r="CB462">
        <v>0</v>
      </c>
      <c r="CC462">
        <v>0</v>
      </c>
      <c r="CD462">
        <v>1</v>
      </c>
      <c r="CE462">
        <v>0</v>
      </c>
      <c r="CF462">
        <v>0</v>
      </c>
      <c r="CG462">
        <v>0</v>
      </c>
      <c r="CH462">
        <v>3</v>
      </c>
      <c r="CI462">
        <v>0</v>
      </c>
      <c r="CJ462">
        <v>0</v>
      </c>
      <c r="CK462">
        <v>0</v>
      </c>
      <c r="CL462">
        <v>0</v>
      </c>
      <c r="CM462">
        <v>0</v>
      </c>
    </row>
    <row r="463" spans="1:91" x14ac:dyDescent="0.15">
      <c r="A463" t="s">
        <v>2144</v>
      </c>
      <c r="B463">
        <v>11</v>
      </c>
      <c r="C463">
        <v>0.2</v>
      </c>
      <c r="D463">
        <v>73</v>
      </c>
      <c r="E463" s="409">
        <v>0.3</v>
      </c>
      <c r="F463" s="409">
        <v>6.333333333333334E-4</v>
      </c>
      <c r="G463" s="409">
        <v>2.2999999999999998</v>
      </c>
      <c r="H463" s="409">
        <v>3.9272269926772879E-2</v>
      </c>
      <c r="I463" s="409">
        <v>7.5732555888348576E-5</v>
      </c>
      <c r="J463" s="409">
        <v>0.3</v>
      </c>
      <c r="K463">
        <v>0</v>
      </c>
      <c r="L463">
        <v>0</v>
      </c>
      <c r="M463">
        <v>0</v>
      </c>
      <c r="N463">
        <v>4</v>
      </c>
      <c r="O463">
        <v>25</v>
      </c>
      <c r="P463">
        <v>0</v>
      </c>
      <c r="Q463">
        <v>1</v>
      </c>
      <c r="R463">
        <v>0</v>
      </c>
      <c r="S463">
        <v>0</v>
      </c>
      <c r="T463">
        <v>5</v>
      </c>
      <c r="U463">
        <v>0</v>
      </c>
      <c r="V463">
        <v>0</v>
      </c>
      <c r="W463">
        <v>0</v>
      </c>
      <c r="X463">
        <v>0</v>
      </c>
      <c r="Y463">
        <v>0</v>
      </c>
      <c r="Z463">
        <v>0</v>
      </c>
      <c r="AA463" t="s">
        <v>2333</v>
      </c>
      <c r="AB463">
        <v>0</v>
      </c>
      <c r="AC463">
        <v>0</v>
      </c>
      <c r="AD463">
        <v>0</v>
      </c>
      <c r="AE463">
        <v>0</v>
      </c>
      <c r="AF463">
        <v>0</v>
      </c>
      <c r="AG463">
        <v>0</v>
      </c>
      <c r="AH463">
        <v>0</v>
      </c>
      <c r="AI463">
        <v>0</v>
      </c>
      <c r="AJ463">
        <v>0</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3</v>
      </c>
      <c r="BL463">
        <v>21</v>
      </c>
      <c r="BM463">
        <v>0</v>
      </c>
      <c r="BN463">
        <v>1</v>
      </c>
      <c r="BO463">
        <v>0</v>
      </c>
      <c r="BP463">
        <v>0</v>
      </c>
      <c r="BQ463">
        <v>7</v>
      </c>
      <c r="BR463">
        <v>0</v>
      </c>
      <c r="BS463">
        <v>0</v>
      </c>
      <c r="BT463">
        <v>0</v>
      </c>
      <c r="BU463">
        <v>0</v>
      </c>
      <c r="BV463">
        <v>0</v>
      </c>
      <c r="BW463">
        <v>0</v>
      </c>
      <c r="BX463">
        <v>0</v>
      </c>
      <c r="BY463">
        <v>0</v>
      </c>
      <c r="BZ463">
        <v>3</v>
      </c>
      <c r="CA463">
        <v>1</v>
      </c>
      <c r="CB463">
        <v>25</v>
      </c>
      <c r="CC463">
        <v>0</v>
      </c>
      <c r="CD463">
        <v>7</v>
      </c>
      <c r="CE463">
        <v>0</v>
      </c>
      <c r="CF463">
        <v>0</v>
      </c>
      <c r="CG463">
        <v>3</v>
      </c>
      <c r="CH463">
        <v>0</v>
      </c>
      <c r="CI463">
        <v>0</v>
      </c>
      <c r="CJ463">
        <v>0</v>
      </c>
      <c r="CK463">
        <v>0</v>
      </c>
      <c r="CL463">
        <v>0</v>
      </c>
      <c r="CM463">
        <v>0</v>
      </c>
    </row>
    <row r="464" spans="1:91" x14ac:dyDescent="0.15">
      <c r="A464" t="s">
        <v>2120</v>
      </c>
      <c r="B464">
        <v>7.7</v>
      </c>
      <c r="D464">
        <v>80</v>
      </c>
      <c r="E464" s="409">
        <v>0.4</v>
      </c>
      <c r="F464" s="409">
        <v>0</v>
      </c>
      <c r="G464" s="409">
        <v>3</v>
      </c>
      <c r="H464" s="409">
        <v>2.8244547905183898E-2</v>
      </c>
      <c r="I464" s="409">
        <v>0</v>
      </c>
      <c r="J464" s="409">
        <v>0.2</v>
      </c>
      <c r="K464">
        <v>0</v>
      </c>
      <c r="L464">
        <v>18</v>
      </c>
      <c r="M464">
        <v>0</v>
      </c>
      <c r="N464">
        <v>2</v>
      </c>
      <c r="O464">
        <v>17</v>
      </c>
      <c r="P464">
        <v>0</v>
      </c>
      <c r="Q464">
        <v>0</v>
      </c>
      <c r="R464">
        <v>0</v>
      </c>
      <c r="S464">
        <v>0</v>
      </c>
      <c r="T464">
        <v>0</v>
      </c>
      <c r="U464">
        <v>0</v>
      </c>
      <c r="V464">
        <v>0</v>
      </c>
      <c r="W464">
        <v>0</v>
      </c>
      <c r="X464">
        <v>0</v>
      </c>
      <c r="Y464">
        <v>0</v>
      </c>
      <c r="Z464">
        <v>0</v>
      </c>
      <c r="AA464" t="s">
        <v>2370</v>
      </c>
      <c r="AB464">
        <v>0</v>
      </c>
      <c r="AC464">
        <v>9</v>
      </c>
      <c r="AD464">
        <v>0</v>
      </c>
      <c r="AE464">
        <v>1</v>
      </c>
      <c r="AF464">
        <v>2</v>
      </c>
      <c r="AG464">
        <v>0</v>
      </c>
      <c r="AH464">
        <v>0</v>
      </c>
      <c r="AI464">
        <v>0</v>
      </c>
      <c r="AJ464">
        <v>0</v>
      </c>
      <c r="AK464">
        <v>0</v>
      </c>
      <c r="AL464">
        <v>0</v>
      </c>
      <c r="AM464">
        <v>0</v>
      </c>
      <c r="AN464">
        <v>0</v>
      </c>
      <c r="AO464">
        <v>0</v>
      </c>
      <c r="AP464">
        <v>0</v>
      </c>
      <c r="AQ464">
        <v>0</v>
      </c>
      <c r="AR464">
        <v>0</v>
      </c>
      <c r="AS464">
        <v>0</v>
      </c>
      <c r="AT464">
        <v>0</v>
      </c>
      <c r="AU464">
        <v>0</v>
      </c>
      <c r="AV464">
        <v>8</v>
      </c>
      <c r="AW464">
        <v>0</v>
      </c>
      <c r="AX464">
        <v>0</v>
      </c>
      <c r="AY464">
        <v>0</v>
      </c>
      <c r="AZ464">
        <v>0</v>
      </c>
      <c r="BA464">
        <v>0</v>
      </c>
      <c r="BB464">
        <v>0</v>
      </c>
      <c r="BC464">
        <v>0</v>
      </c>
      <c r="BD464">
        <v>0</v>
      </c>
      <c r="BE464">
        <v>0</v>
      </c>
      <c r="BF464">
        <v>0</v>
      </c>
      <c r="BG464">
        <v>0</v>
      </c>
      <c r="BH464">
        <v>0</v>
      </c>
      <c r="BI464">
        <v>0</v>
      </c>
      <c r="BJ464">
        <v>0</v>
      </c>
      <c r="BK464">
        <v>0</v>
      </c>
      <c r="BL464">
        <v>11</v>
      </c>
      <c r="BM464">
        <v>0</v>
      </c>
      <c r="BN464">
        <v>0</v>
      </c>
      <c r="BO464">
        <v>0</v>
      </c>
      <c r="BP464">
        <v>0</v>
      </c>
      <c r="BQ464">
        <v>0</v>
      </c>
      <c r="BR464">
        <v>0</v>
      </c>
      <c r="BS464">
        <v>0</v>
      </c>
      <c r="BT464">
        <v>0</v>
      </c>
      <c r="BU464">
        <v>0</v>
      </c>
      <c r="BV464">
        <v>0</v>
      </c>
      <c r="BW464">
        <v>0</v>
      </c>
      <c r="BX464">
        <v>0</v>
      </c>
      <c r="BY464">
        <v>0</v>
      </c>
      <c r="BZ464">
        <v>0</v>
      </c>
      <c r="CA464">
        <v>0</v>
      </c>
      <c r="CB464">
        <v>9</v>
      </c>
      <c r="CC464">
        <v>0</v>
      </c>
      <c r="CD464">
        <v>0</v>
      </c>
      <c r="CE464">
        <v>0</v>
      </c>
      <c r="CF464">
        <v>0</v>
      </c>
      <c r="CG464">
        <v>0</v>
      </c>
      <c r="CH464">
        <v>0</v>
      </c>
      <c r="CI464">
        <v>0</v>
      </c>
      <c r="CJ464">
        <v>0</v>
      </c>
      <c r="CK464">
        <v>0</v>
      </c>
      <c r="CL464">
        <v>0</v>
      </c>
      <c r="CM464">
        <v>0</v>
      </c>
    </row>
    <row r="465" spans="1:91" x14ac:dyDescent="0.15">
      <c r="A465" t="s">
        <v>2186</v>
      </c>
      <c r="B465">
        <v>10</v>
      </c>
      <c r="C465">
        <v>0.13</v>
      </c>
      <c r="D465">
        <v>61</v>
      </c>
      <c r="E465" s="409">
        <v>0.1</v>
      </c>
      <c r="F465" s="409">
        <v>2.9649529032258062E-4</v>
      </c>
      <c r="G465" s="409">
        <v>1.2</v>
      </c>
      <c r="H465" s="409">
        <v>1.438723392192863E-2</v>
      </c>
      <c r="I465" s="409">
        <v>4.0083880280676655E-5</v>
      </c>
      <c r="J465" s="409">
        <v>0.2</v>
      </c>
      <c r="K465">
        <v>0</v>
      </c>
      <c r="L465">
        <v>0</v>
      </c>
      <c r="M465">
        <v>0</v>
      </c>
      <c r="N465">
        <v>0</v>
      </c>
      <c r="O465">
        <v>37</v>
      </c>
      <c r="P465">
        <v>0</v>
      </c>
      <c r="Q465">
        <v>2</v>
      </c>
      <c r="R465">
        <v>0</v>
      </c>
      <c r="S465">
        <v>0</v>
      </c>
      <c r="T465">
        <v>1</v>
      </c>
      <c r="U465">
        <v>0</v>
      </c>
      <c r="V465">
        <v>2</v>
      </c>
      <c r="W465">
        <v>0</v>
      </c>
      <c r="X465">
        <v>0</v>
      </c>
      <c r="Y465">
        <v>0</v>
      </c>
      <c r="Z465">
        <v>0</v>
      </c>
      <c r="AA465" t="s">
        <v>2333</v>
      </c>
      <c r="AB465">
        <v>0</v>
      </c>
      <c r="AC465">
        <v>0</v>
      </c>
      <c r="AD465">
        <v>0</v>
      </c>
      <c r="AE465">
        <v>0</v>
      </c>
      <c r="AF465">
        <v>20</v>
      </c>
      <c r="AG465">
        <v>0</v>
      </c>
      <c r="AH465">
        <v>0</v>
      </c>
      <c r="AI465">
        <v>0</v>
      </c>
      <c r="AJ465">
        <v>0</v>
      </c>
      <c r="AK465">
        <v>0</v>
      </c>
      <c r="AL465">
        <v>0</v>
      </c>
      <c r="AM465">
        <v>1</v>
      </c>
      <c r="AN465">
        <v>0</v>
      </c>
      <c r="AO465">
        <v>0</v>
      </c>
      <c r="AP465">
        <v>0</v>
      </c>
      <c r="AQ465">
        <v>0</v>
      </c>
      <c r="AR465">
        <v>0</v>
      </c>
      <c r="AS465">
        <v>4</v>
      </c>
      <c r="AT465">
        <v>0</v>
      </c>
      <c r="AU465">
        <v>0</v>
      </c>
      <c r="AV465">
        <v>6</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v>0</v>
      </c>
      <c r="BY465">
        <v>0</v>
      </c>
      <c r="BZ465">
        <v>0</v>
      </c>
      <c r="CA465">
        <v>0</v>
      </c>
      <c r="CB465">
        <v>0</v>
      </c>
      <c r="CC465">
        <v>0</v>
      </c>
      <c r="CD465">
        <v>0</v>
      </c>
      <c r="CE465">
        <v>0</v>
      </c>
      <c r="CF465">
        <v>0</v>
      </c>
      <c r="CG465">
        <v>0</v>
      </c>
      <c r="CH465">
        <v>0</v>
      </c>
      <c r="CI465">
        <v>0</v>
      </c>
      <c r="CJ465">
        <v>0</v>
      </c>
      <c r="CK465">
        <v>0</v>
      </c>
      <c r="CL465">
        <v>0</v>
      </c>
      <c r="CM465">
        <v>0</v>
      </c>
    </row>
    <row r="466" spans="1:91" x14ac:dyDescent="0.15">
      <c r="A466" t="s">
        <v>2094</v>
      </c>
      <c r="B466">
        <v>1500</v>
      </c>
      <c r="C466">
        <v>50</v>
      </c>
      <c r="D466">
        <v>750</v>
      </c>
      <c r="E466" s="409">
        <v>13.7</v>
      </c>
      <c r="F466" s="409">
        <v>0.4</v>
      </c>
      <c r="G466" s="409">
        <v>8.9</v>
      </c>
      <c r="H466" s="409">
        <v>0.7</v>
      </c>
      <c r="I466" s="409">
        <v>1.9717812398625138E-2</v>
      </c>
      <c r="J466" s="409">
        <v>0.4</v>
      </c>
      <c r="K466">
        <v>0</v>
      </c>
      <c r="L466">
        <v>8</v>
      </c>
      <c r="M466">
        <v>0</v>
      </c>
      <c r="N466">
        <v>0</v>
      </c>
      <c r="O466">
        <v>2</v>
      </c>
      <c r="P466">
        <v>0</v>
      </c>
      <c r="Q466">
        <v>2</v>
      </c>
      <c r="R466">
        <v>4</v>
      </c>
      <c r="S466">
        <v>13</v>
      </c>
      <c r="T466">
        <v>24</v>
      </c>
      <c r="U466">
        <v>19</v>
      </c>
      <c r="V466">
        <v>15</v>
      </c>
      <c r="W466">
        <v>0</v>
      </c>
      <c r="X466">
        <v>0</v>
      </c>
      <c r="Y466">
        <v>0</v>
      </c>
      <c r="Z466">
        <v>2</v>
      </c>
      <c r="AA466" t="s">
        <v>2333</v>
      </c>
      <c r="AB466">
        <v>0</v>
      </c>
      <c r="AC466">
        <v>0</v>
      </c>
      <c r="AD466">
        <v>0</v>
      </c>
      <c r="AE466">
        <v>0</v>
      </c>
      <c r="AF466">
        <v>0</v>
      </c>
      <c r="AG466">
        <v>0</v>
      </c>
      <c r="AH466">
        <v>0</v>
      </c>
      <c r="AI466">
        <v>1</v>
      </c>
      <c r="AJ466">
        <v>2</v>
      </c>
      <c r="AK466">
        <v>2</v>
      </c>
      <c r="AL466">
        <v>0</v>
      </c>
      <c r="AM466">
        <v>4</v>
      </c>
      <c r="AN466">
        <v>0</v>
      </c>
      <c r="AO466">
        <v>0</v>
      </c>
      <c r="AP466">
        <v>0</v>
      </c>
      <c r="AQ466">
        <v>1</v>
      </c>
      <c r="AR466">
        <v>0</v>
      </c>
      <c r="AS466">
        <v>1</v>
      </c>
      <c r="AT466">
        <v>0</v>
      </c>
      <c r="AU466">
        <v>0</v>
      </c>
      <c r="AV466">
        <v>0</v>
      </c>
      <c r="AW466">
        <v>0</v>
      </c>
      <c r="AX466">
        <v>0</v>
      </c>
      <c r="AY466">
        <v>0</v>
      </c>
      <c r="AZ466">
        <v>0</v>
      </c>
      <c r="BA466">
        <v>1</v>
      </c>
      <c r="BB466">
        <v>4</v>
      </c>
      <c r="BC466">
        <v>0</v>
      </c>
      <c r="BD466">
        <v>0</v>
      </c>
      <c r="BE466">
        <v>0</v>
      </c>
      <c r="BF466">
        <v>0</v>
      </c>
      <c r="BG466">
        <v>0</v>
      </c>
      <c r="BH466">
        <v>0</v>
      </c>
      <c r="BI466">
        <v>0</v>
      </c>
      <c r="BJ466">
        <v>0</v>
      </c>
      <c r="BK466">
        <v>0</v>
      </c>
      <c r="BL466">
        <v>0</v>
      </c>
      <c r="BM466">
        <v>0</v>
      </c>
      <c r="BN466">
        <v>0</v>
      </c>
      <c r="BO466">
        <v>0</v>
      </c>
      <c r="BP466">
        <v>0</v>
      </c>
      <c r="BQ466">
        <v>0</v>
      </c>
      <c r="BR466">
        <v>0</v>
      </c>
      <c r="BS466">
        <v>1</v>
      </c>
      <c r="BT466">
        <v>0</v>
      </c>
      <c r="BU466">
        <v>0</v>
      </c>
      <c r="BV466">
        <v>0</v>
      </c>
      <c r="BW466">
        <v>0</v>
      </c>
      <c r="BX466">
        <v>0</v>
      </c>
      <c r="BY466">
        <v>0</v>
      </c>
      <c r="BZ466">
        <v>0</v>
      </c>
      <c r="CA466">
        <v>0</v>
      </c>
      <c r="CB466">
        <v>0</v>
      </c>
      <c r="CC466">
        <v>0</v>
      </c>
      <c r="CD466">
        <v>0</v>
      </c>
      <c r="CE466">
        <v>0</v>
      </c>
      <c r="CF466">
        <v>0</v>
      </c>
      <c r="CG466">
        <v>0</v>
      </c>
      <c r="CH466">
        <v>1</v>
      </c>
      <c r="CI466">
        <v>0</v>
      </c>
      <c r="CJ466">
        <v>0</v>
      </c>
      <c r="CK466">
        <v>0</v>
      </c>
      <c r="CL466">
        <v>0</v>
      </c>
      <c r="CM466">
        <v>0</v>
      </c>
    </row>
    <row r="467" spans="1:91" x14ac:dyDescent="0.15">
      <c r="A467" t="s">
        <v>1978</v>
      </c>
      <c r="B467">
        <v>150</v>
      </c>
      <c r="C467">
        <v>4.3</v>
      </c>
      <c r="D467">
        <v>180</v>
      </c>
      <c r="E467" s="409">
        <v>3.7</v>
      </c>
      <c r="F467" s="409">
        <v>0.1</v>
      </c>
      <c r="G467" s="409">
        <v>5</v>
      </c>
      <c r="H467" s="409">
        <v>0.2</v>
      </c>
      <c r="I467" s="409">
        <v>5.2021164050665251E-3</v>
      </c>
      <c r="J467" s="409">
        <v>0.3</v>
      </c>
      <c r="K467">
        <v>0</v>
      </c>
      <c r="L467">
        <v>1</v>
      </c>
      <c r="M467">
        <v>0</v>
      </c>
      <c r="N467">
        <v>2</v>
      </c>
      <c r="O467">
        <v>10</v>
      </c>
      <c r="P467">
        <v>0</v>
      </c>
      <c r="Q467">
        <v>5</v>
      </c>
      <c r="R467">
        <v>0</v>
      </c>
      <c r="S467">
        <v>2</v>
      </c>
      <c r="T467">
        <v>18</v>
      </c>
      <c r="U467">
        <v>1</v>
      </c>
      <c r="V467">
        <v>3</v>
      </c>
      <c r="W467">
        <v>0</v>
      </c>
      <c r="X467">
        <v>0</v>
      </c>
      <c r="Y467">
        <v>0</v>
      </c>
      <c r="Z467">
        <v>1</v>
      </c>
      <c r="AA467" t="s">
        <v>2333</v>
      </c>
      <c r="AB467">
        <v>0</v>
      </c>
      <c r="AC467">
        <v>0</v>
      </c>
      <c r="AD467">
        <v>0</v>
      </c>
      <c r="AE467">
        <v>1</v>
      </c>
      <c r="AF467">
        <v>0</v>
      </c>
      <c r="AG467">
        <v>0</v>
      </c>
      <c r="AH467">
        <v>0</v>
      </c>
      <c r="AI467">
        <v>0</v>
      </c>
      <c r="AJ467">
        <v>0</v>
      </c>
      <c r="AK467">
        <v>2</v>
      </c>
      <c r="AL467">
        <v>0</v>
      </c>
      <c r="AM467">
        <v>0</v>
      </c>
      <c r="AN467">
        <v>0</v>
      </c>
      <c r="AO467">
        <v>0</v>
      </c>
      <c r="AP467">
        <v>0</v>
      </c>
      <c r="AQ467">
        <v>0</v>
      </c>
      <c r="AR467">
        <v>0</v>
      </c>
      <c r="AS467">
        <v>0</v>
      </c>
      <c r="AT467">
        <v>0</v>
      </c>
      <c r="AU467">
        <v>0</v>
      </c>
      <c r="AV467">
        <v>1</v>
      </c>
      <c r="AW467">
        <v>0</v>
      </c>
      <c r="AX467">
        <v>0</v>
      </c>
      <c r="AY467">
        <v>0</v>
      </c>
      <c r="AZ467">
        <v>0</v>
      </c>
      <c r="BA467">
        <v>0</v>
      </c>
      <c r="BB467">
        <v>1</v>
      </c>
      <c r="BC467">
        <v>0</v>
      </c>
      <c r="BD467">
        <v>0</v>
      </c>
      <c r="BE467">
        <v>0</v>
      </c>
      <c r="BF467">
        <v>0</v>
      </c>
      <c r="BG467">
        <v>0</v>
      </c>
      <c r="BH467">
        <v>0</v>
      </c>
      <c r="BI467">
        <v>0</v>
      </c>
      <c r="BJ467">
        <v>0</v>
      </c>
      <c r="BK467">
        <v>0</v>
      </c>
      <c r="BL467">
        <v>0</v>
      </c>
      <c r="BM467">
        <v>0</v>
      </c>
      <c r="BN467">
        <v>0</v>
      </c>
      <c r="BO467">
        <v>0</v>
      </c>
      <c r="BP467">
        <v>1</v>
      </c>
      <c r="BQ467">
        <v>0</v>
      </c>
      <c r="BR467">
        <v>0</v>
      </c>
      <c r="BS467">
        <v>1</v>
      </c>
      <c r="BT467">
        <v>0</v>
      </c>
      <c r="BU467">
        <v>0</v>
      </c>
      <c r="BV467">
        <v>0</v>
      </c>
      <c r="BW467">
        <v>0</v>
      </c>
      <c r="BX467">
        <v>0</v>
      </c>
      <c r="BY467">
        <v>0</v>
      </c>
      <c r="BZ467">
        <v>1</v>
      </c>
      <c r="CA467">
        <v>0</v>
      </c>
      <c r="CB467">
        <v>0</v>
      </c>
      <c r="CC467">
        <v>0</v>
      </c>
      <c r="CD467">
        <v>0</v>
      </c>
      <c r="CE467">
        <v>0</v>
      </c>
      <c r="CF467">
        <v>0</v>
      </c>
      <c r="CG467">
        <v>0</v>
      </c>
      <c r="CH467">
        <v>1</v>
      </c>
      <c r="CI467">
        <v>0</v>
      </c>
      <c r="CJ467">
        <v>0</v>
      </c>
      <c r="CK467">
        <v>0</v>
      </c>
      <c r="CL467">
        <v>0</v>
      </c>
      <c r="CM467">
        <v>0</v>
      </c>
    </row>
    <row r="468" spans="1:91" x14ac:dyDescent="0.15">
      <c r="A468" t="s">
        <v>2039</v>
      </c>
      <c r="B468">
        <v>9.19</v>
      </c>
      <c r="C468">
        <v>8.6999999999999994E-2</v>
      </c>
      <c r="D468">
        <v>84.4</v>
      </c>
      <c r="E468" s="409">
        <v>0.7</v>
      </c>
      <c r="F468" s="409">
        <v>1.6413617021276597E-2</v>
      </c>
      <c r="G468" s="409">
        <v>2.1</v>
      </c>
      <c r="H468" s="409">
        <v>4.2133572543480512E-2</v>
      </c>
      <c r="I468" s="409">
        <v>1.0221728726152967E-3</v>
      </c>
      <c r="J468" s="409">
        <v>0.1</v>
      </c>
      <c r="K468">
        <v>0</v>
      </c>
      <c r="L468">
        <v>19</v>
      </c>
      <c r="M468">
        <v>0</v>
      </c>
      <c r="N468">
        <v>0</v>
      </c>
      <c r="O468">
        <v>18</v>
      </c>
      <c r="P468">
        <v>0</v>
      </c>
      <c r="Q468">
        <v>0</v>
      </c>
      <c r="R468">
        <v>0</v>
      </c>
      <c r="S468">
        <v>0</v>
      </c>
      <c r="T468">
        <v>1</v>
      </c>
      <c r="U468">
        <v>0</v>
      </c>
      <c r="V468">
        <v>0</v>
      </c>
      <c r="W468">
        <v>0</v>
      </c>
      <c r="X468">
        <v>0</v>
      </c>
      <c r="Y468">
        <v>0</v>
      </c>
      <c r="Z468">
        <v>0</v>
      </c>
      <c r="AA468" t="s">
        <v>2333</v>
      </c>
      <c r="AB468">
        <v>0</v>
      </c>
      <c r="AC468">
        <v>2</v>
      </c>
      <c r="AD468">
        <v>0</v>
      </c>
      <c r="AE468">
        <v>0</v>
      </c>
      <c r="AF468">
        <v>8</v>
      </c>
      <c r="AG468">
        <v>0</v>
      </c>
      <c r="AH468">
        <v>0</v>
      </c>
      <c r="AI468">
        <v>0</v>
      </c>
      <c r="AJ468">
        <v>0</v>
      </c>
      <c r="AK468">
        <v>0</v>
      </c>
      <c r="AL468">
        <v>0</v>
      </c>
      <c r="AM468">
        <v>0</v>
      </c>
      <c r="AN468">
        <v>0</v>
      </c>
      <c r="AO468">
        <v>0</v>
      </c>
      <c r="AP468">
        <v>0</v>
      </c>
      <c r="AQ468">
        <v>0</v>
      </c>
      <c r="AR468">
        <v>0</v>
      </c>
      <c r="AS468">
        <v>10</v>
      </c>
      <c r="AT468">
        <v>0</v>
      </c>
      <c r="AU468">
        <v>0</v>
      </c>
      <c r="AV468">
        <v>0</v>
      </c>
      <c r="AW468">
        <v>0</v>
      </c>
      <c r="AX468">
        <v>2</v>
      </c>
      <c r="AY468">
        <v>0</v>
      </c>
      <c r="AZ468">
        <v>0</v>
      </c>
      <c r="BA468">
        <v>0</v>
      </c>
      <c r="BB468">
        <v>3</v>
      </c>
      <c r="BC468">
        <v>0</v>
      </c>
      <c r="BD468">
        <v>0</v>
      </c>
      <c r="BE468">
        <v>0</v>
      </c>
      <c r="BF468">
        <v>0</v>
      </c>
      <c r="BG468">
        <v>0</v>
      </c>
      <c r="BH468">
        <v>0</v>
      </c>
      <c r="BI468">
        <v>12</v>
      </c>
      <c r="BJ468">
        <v>0</v>
      </c>
      <c r="BK468">
        <v>0</v>
      </c>
      <c r="BL468">
        <v>2</v>
      </c>
      <c r="BM468">
        <v>0</v>
      </c>
      <c r="BN468">
        <v>0</v>
      </c>
      <c r="BO468">
        <v>0</v>
      </c>
      <c r="BP468">
        <v>0</v>
      </c>
      <c r="BQ468">
        <v>0</v>
      </c>
      <c r="BR468">
        <v>0</v>
      </c>
      <c r="BS468">
        <v>0</v>
      </c>
      <c r="BT468">
        <v>0</v>
      </c>
      <c r="BU468">
        <v>0</v>
      </c>
      <c r="BV468">
        <v>0</v>
      </c>
      <c r="BW468">
        <v>0</v>
      </c>
      <c r="BX468">
        <v>0</v>
      </c>
      <c r="BY468">
        <v>12</v>
      </c>
      <c r="BZ468">
        <v>0</v>
      </c>
      <c r="CA468">
        <v>0</v>
      </c>
      <c r="CB468">
        <v>1</v>
      </c>
      <c r="CC468">
        <v>0</v>
      </c>
      <c r="CD468">
        <v>0</v>
      </c>
      <c r="CE468">
        <v>0</v>
      </c>
      <c r="CF468">
        <v>0</v>
      </c>
      <c r="CG468">
        <v>0</v>
      </c>
      <c r="CH468">
        <v>5</v>
      </c>
      <c r="CI468">
        <v>0</v>
      </c>
      <c r="CJ468">
        <v>0</v>
      </c>
      <c r="CK468">
        <v>0</v>
      </c>
      <c r="CL468">
        <v>0</v>
      </c>
      <c r="CM468">
        <v>0</v>
      </c>
    </row>
    <row r="469" spans="1:91" x14ac:dyDescent="0.15">
      <c r="A469" t="s">
        <v>2173</v>
      </c>
      <c r="B469">
        <v>14.5</v>
      </c>
      <c r="D469">
        <v>153</v>
      </c>
      <c r="E469" s="409">
        <v>0.5</v>
      </c>
      <c r="F469" s="409">
        <v>0</v>
      </c>
      <c r="G469" s="409">
        <v>4</v>
      </c>
      <c r="H469" s="409">
        <v>3.3304897009308783E-2</v>
      </c>
      <c r="I469" s="409">
        <v>0</v>
      </c>
      <c r="J469" s="409">
        <v>0.3</v>
      </c>
      <c r="K469">
        <v>0</v>
      </c>
      <c r="L469">
        <v>1</v>
      </c>
      <c r="M469">
        <v>0</v>
      </c>
      <c r="N469">
        <v>10</v>
      </c>
      <c r="O469">
        <v>33</v>
      </c>
      <c r="P469">
        <v>0</v>
      </c>
      <c r="Q469">
        <v>3</v>
      </c>
      <c r="R469">
        <v>0</v>
      </c>
      <c r="S469">
        <v>0</v>
      </c>
      <c r="T469">
        <v>0</v>
      </c>
      <c r="U469">
        <v>0</v>
      </c>
      <c r="V469">
        <v>0</v>
      </c>
      <c r="W469">
        <v>0</v>
      </c>
      <c r="X469">
        <v>0</v>
      </c>
      <c r="Y469">
        <v>0</v>
      </c>
      <c r="Z469">
        <v>0</v>
      </c>
      <c r="AA469" t="s">
        <v>2333</v>
      </c>
      <c r="AB469">
        <v>0</v>
      </c>
      <c r="AC469">
        <v>0</v>
      </c>
      <c r="AD469">
        <v>0</v>
      </c>
      <c r="AE469">
        <v>1</v>
      </c>
      <c r="AF469">
        <v>6</v>
      </c>
      <c r="AG469">
        <v>0</v>
      </c>
      <c r="AH469">
        <v>1</v>
      </c>
      <c r="AI469">
        <v>0</v>
      </c>
      <c r="AJ469">
        <v>0</v>
      </c>
      <c r="AK469">
        <v>0</v>
      </c>
      <c r="AL469">
        <v>0</v>
      </c>
      <c r="AM469">
        <v>0</v>
      </c>
      <c r="AN469">
        <v>0</v>
      </c>
      <c r="AO469">
        <v>0</v>
      </c>
      <c r="AP469">
        <v>0</v>
      </c>
      <c r="AQ469">
        <v>0</v>
      </c>
      <c r="AR469">
        <v>0</v>
      </c>
      <c r="AS469">
        <v>1</v>
      </c>
      <c r="AT469">
        <v>0</v>
      </c>
      <c r="AU469">
        <v>3</v>
      </c>
      <c r="AV469">
        <v>4</v>
      </c>
      <c r="AW469">
        <v>0</v>
      </c>
      <c r="AX469">
        <v>2</v>
      </c>
      <c r="AY469">
        <v>0</v>
      </c>
      <c r="AZ469">
        <v>0</v>
      </c>
      <c r="BA469">
        <v>0</v>
      </c>
      <c r="BB469">
        <v>0</v>
      </c>
      <c r="BC469">
        <v>0</v>
      </c>
      <c r="BD469">
        <v>0</v>
      </c>
      <c r="BE469">
        <v>0</v>
      </c>
      <c r="BF469">
        <v>0</v>
      </c>
      <c r="BG469">
        <v>0</v>
      </c>
      <c r="BH469">
        <v>0</v>
      </c>
      <c r="BI469">
        <v>1</v>
      </c>
      <c r="BJ469">
        <v>0</v>
      </c>
      <c r="BK469">
        <v>0</v>
      </c>
      <c r="BL469">
        <v>2</v>
      </c>
      <c r="BM469">
        <v>0</v>
      </c>
      <c r="BN469">
        <v>0</v>
      </c>
      <c r="BO469">
        <v>0</v>
      </c>
      <c r="BP469">
        <v>0</v>
      </c>
      <c r="BQ469">
        <v>0</v>
      </c>
      <c r="BR469">
        <v>0</v>
      </c>
      <c r="BS469">
        <v>0</v>
      </c>
      <c r="BT469">
        <v>0</v>
      </c>
      <c r="BU469">
        <v>0</v>
      </c>
      <c r="BV469">
        <v>0</v>
      </c>
      <c r="BW469">
        <v>0</v>
      </c>
      <c r="BX469">
        <v>0</v>
      </c>
      <c r="BY469">
        <v>1</v>
      </c>
      <c r="BZ469">
        <v>0</v>
      </c>
      <c r="CA469">
        <v>0</v>
      </c>
      <c r="CB469">
        <v>0</v>
      </c>
      <c r="CC469">
        <v>0</v>
      </c>
      <c r="CD469">
        <v>2</v>
      </c>
      <c r="CE469">
        <v>0</v>
      </c>
      <c r="CF469">
        <v>0</v>
      </c>
      <c r="CG469">
        <v>0</v>
      </c>
      <c r="CH469">
        <v>0</v>
      </c>
      <c r="CI469">
        <v>0</v>
      </c>
      <c r="CJ469">
        <v>0</v>
      </c>
      <c r="CK469">
        <v>0</v>
      </c>
      <c r="CL469">
        <v>0</v>
      </c>
      <c r="CM469">
        <v>0</v>
      </c>
    </row>
    <row r="470" spans="1:91" x14ac:dyDescent="0.15">
      <c r="A470" t="s">
        <v>2213</v>
      </c>
      <c r="B470">
        <v>12</v>
      </c>
      <c r="D470">
        <v>110</v>
      </c>
      <c r="E470" s="409">
        <v>0.2</v>
      </c>
      <c r="F470" s="409">
        <v>0</v>
      </c>
      <c r="G470" s="409">
        <v>1.9</v>
      </c>
      <c r="H470" s="409">
        <v>1.5428402827179144E-2</v>
      </c>
      <c r="I470" s="409">
        <v>0</v>
      </c>
      <c r="J470" s="409">
        <v>0.2</v>
      </c>
      <c r="K470">
        <v>0</v>
      </c>
      <c r="L470">
        <v>0</v>
      </c>
      <c r="M470">
        <v>0</v>
      </c>
      <c r="N470">
        <v>16</v>
      </c>
      <c r="O470">
        <v>67</v>
      </c>
      <c r="P470">
        <v>2</v>
      </c>
      <c r="Q470">
        <v>1</v>
      </c>
      <c r="R470">
        <v>0</v>
      </c>
      <c r="S470">
        <v>0</v>
      </c>
      <c r="T470">
        <v>0</v>
      </c>
      <c r="U470">
        <v>0</v>
      </c>
      <c r="V470">
        <v>0</v>
      </c>
      <c r="W470">
        <v>0</v>
      </c>
      <c r="X470">
        <v>0</v>
      </c>
      <c r="Y470">
        <v>0</v>
      </c>
      <c r="Z470">
        <v>0</v>
      </c>
      <c r="AA470" t="s">
        <v>2333</v>
      </c>
      <c r="AB470">
        <v>0</v>
      </c>
      <c r="AC470">
        <v>0</v>
      </c>
      <c r="AD470">
        <v>0</v>
      </c>
      <c r="AE470">
        <v>9</v>
      </c>
      <c r="AF470">
        <v>19</v>
      </c>
      <c r="AG470">
        <v>0</v>
      </c>
      <c r="AH470">
        <v>0</v>
      </c>
      <c r="AI470">
        <v>0</v>
      </c>
      <c r="AJ470">
        <v>0</v>
      </c>
      <c r="AK470">
        <v>0</v>
      </c>
      <c r="AL470">
        <v>0</v>
      </c>
      <c r="AM470">
        <v>0</v>
      </c>
      <c r="AN470">
        <v>0</v>
      </c>
      <c r="AO470">
        <v>0</v>
      </c>
      <c r="AP470">
        <v>0</v>
      </c>
      <c r="AQ470">
        <v>0</v>
      </c>
      <c r="AR470">
        <v>0</v>
      </c>
      <c r="AS470">
        <v>1</v>
      </c>
      <c r="AT470">
        <v>0</v>
      </c>
      <c r="AU470">
        <v>1</v>
      </c>
      <c r="AV470">
        <v>6</v>
      </c>
      <c r="AW470">
        <v>0</v>
      </c>
      <c r="AX470">
        <v>0</v>
      </c>
      <c r="AY470">
        <v>0</v>
      </c>
      <c r="AZ470">
        <v>0</v>
      </c>
      <c r="BA470">
        <v>0</v>
      </c>
      <c r="BB470">
        <v>0</v>
      </c>
      <c r="BC470">
        <v>0</v>
      </c>
      <c r="BD470">
        <v>0</v>
      </c>
      <c r="BE470">
        <v>0</v>
      </c>
      <c r="BF470">
        <v>0</v>
      </c>
      <c r="BG470">
        <v>0</v>
      </c>
      <c r="BH470">
        <v>0</v>
      </c>
      <c r="BI470">
        <v>0</v>
      </c>
      <c r="BJ470">
        <v>0</v>
      </c>
      <c r="BK470">
        <v>0</v>
      </c>
      <c r="BL470">
        <v>3</v>
      </c>
      <c r="BM470">
        <v>0</v>
      </c>
      <c r="BN470">
        <v>1</v>
      </c>
      <c r="BO470">
        <v>0</v>
      </c>
      <c r="BP470">
        <v>0</v>
      </c>
      <c r="BQ470">
        <v>0</v>
      </c>
      <c r="BR470">
        <v>0</v>
      </c>
      <c r="BS470">
        <v>0</v>
      </c>
      <c r="BT470">
        <v>0</v>
      </c>
      <c r="BU470">
        <v>0</v>
      </c>
      <c r="BV470">
        <v>0</v>
      </c>
      <c r="BW470">
        <v>0</v>
      </c>
      <c r="BX470">
        <v>0</v>
      </c>
      <c r="BY470">
        <v>0</v>
      </c>
      <c r="BZ470">
        <v>0</v>
      </c>
      <c r="CA470">
        <v>0</v>
      </c>
      <c r="CB470">
        <v>2</v>
      </c>
      <c r="CC470">
        <v>0</v>
      </c>
      <c r="CD470">
        <v>0</v>
      </c>
      <c r="CE470">
        <v>0</v>
      </c>
      <c r="CF470">
        <v>0</v>
      </c>
      <c r="CG470">
        <v>0</v>
      </c>
      <c r="CH470">
        <v>0</v>
      </c>
      <c r="CI470">
        <v>0</v>
      </c>
      <c r="CJ470">
        <v>0</v>
      </c>
      <c r="CK470">
        <v>0</v>
      </c>
      <c r="CL470">
        <v>0</v>
      </c>
      <c r="CM470">
        <v>0</v>
      </c>
    </row>
    <row r="471" spans="1:91" x14ac:dyDescent="0.15">
      <c r="A471" t="s">
        <v>2356</v>
      </c>
      <c r="B471">
        <v>6.1</v>
      </c>
      <c r="C471">
        <v>4.7E-2</v>
      </c>
      <c r="D471">
        <v>36</v>
      </c>
      <c r="E471" s="409">
        <v>0.2</v>
      </c>
      <c r="F471" s="409">
        <v>6.5488589743589742E-4</v>
      </c>
      <c r="G471" s="409">
        <v>1</v>
      </c>
      <c r="H471" s="409">
        <v>3.4867795536569206E-2</v>
      </c>
      <c r="I471" s="409">
        <v>1.2541086641624315E-4</v>
      </c>
      <c r="J471" s="409">
        <v>0.2</v>
      </c>
      <c r="K471">
        <v>0</v>
      </c>
      <c r="L471">
        <v>6</v>
      </c>
      <c r="M471">
        <v>0</v>
      </c>
      <c r="N471">
        <v>5</v>
      </c>
      <c r="O471">
        <v>15</v>
      </c>
      <c r="P471">
        <v>2</v>
      </c>
      <c r="Q471">
        <v>13</v>
      </c>
      <c r="R471">
        <v>0</v>
      </c>
      <c r="S471">
        <v>0</v>
      </c>
      <c r="T471">
        <v>0</v>
      </c>
      <c r="U471">
        <v>0</v>
      </c>
      <c r="V471">
        <v>2</v>
      </c>
      <c r="W471">
        <v>0</v>
      </c>
      <c r="X471">
        <v>0</v>
      </c>
      <c r="Y471">
        <v>0</v>
      </c>
      <c r="Z471">
        <v>1</v>
      </c>
      <c r="AA471" t="s">
        <v>2333</v>
      </c>
      <c r="AB471">
        <v>0</v>
      </c>
      <c r="AC471">
        <v>0</v>
      </c>
      <c r="AD471">
        <v>0</v>
      </c>
      <c r="AE471">
        <v>1</v>
      </c>
      <c r="AF471">
        <v>2</v>
      </c>
      <c r="AG471">
        <v>0</v>
      </c>
      <c r="AH471">
        <v>1</v>
      </c>
      <c r="AI471">
        <v>0</v>
      </c>
      <c r="AJ471">
        <v>0</v>
      </c>
      <c r="AK471">
        <v>0</v>
      </c>
      <c r="AL471">
        <v>0</v>
      </c>
      <c r="AM471">
        <v>0</v>
      </c>
      <c r="AN471">
        <v>0</v>
      </c>
      <c r="AO471">
        <v>0</v>
      </c>
      <c r="AP471">
        <v>0</v>
      </c>
      <c r="AQ471">
        <v>0</v>
      </c>
      <c r="AR471">
        <v>0</v>
      </c>
      <c r="AS471">
        <v>1</v>
      </c>
      <c r="AT471">
        <v>0</v>
      </c>
      <c r="AU471">
        <v>0</v>
      </c>
      <c r="AV471">
        <v>0</v>
      </c>
      <c r="AW471">
        <v>0</v>
      </c>
      <c r="AX471">
        <v>0</v>
      </c>
      <c r="AY471">
        <v>0</v>
      </c>
      <c r="AZ471">
        <v>0</v>
      </c>
      <c r="BA471">
        <v>0</v>
      </c>
      <c r="BB471">
        <v>0</v>
      </c>
      <c r="BC471">
        <v>0</v>
      </c>
      <c r="BD471">
        <v>0</v>
      </c>
      <c r="BE471">
        <v>0</v>
      </c>
      <c r="BF471">
        <v>0</v>
      </c>
      <c r="BG471">
        <v>0</v>
      </c>
      <c r="BH471">
        <v>0</v>
      </c>
      <c r="BI471">
        <v>2</v>
      </c>
      <c r="BJ471">
        <v>0</v>
      </c>
      <c r="BK471">
        <v>0</v>
      </c>
      <c r="BL471">
        <v>1</v>
      </c>
      <c r="BM471">
        <v>0</v>
      </c>
      <c r="BN471">
        <v>0</v>
      </c>
      <c r="BO471">
        <v>0</v>
      </c>
      <c r="BP471">
        <v>0</v>
      </c>
      <c r="BQ471">
        <v>0</v>
      </c>
      <c r="BR471">
        <v>0</v>
      </c>
      <c r="BS471">
        <v>0</v>
      </c>
      <c r="BT471">
        <v>0</v>
      </c>
      <c r="BU471">
        <v>0</v>
      </c>
      <c r="BV471">
        <v>0</v>
      </c>
      <c r="BW471">
        <v>0</v>
      </c>
      <c r="BX471">
        <v>0</v>
      </c>
      <c r="BY471">
        <v>1</v>
      </c>
      <c r="BZ471">
        <v>0</v>
      </c>
      <c r="CA471">
        <v>0</v>
      </c>
      <c r="CB471">
        <v>0</v>
      </c>
      <c r="CC471">
        <v>0</v>
      </c>
      <c r="CD471">
        <v>1</v>
      </c>
      <c r="CE471">
        <v>0</v>
      </c>
      <c r="CF471">
        <v>0</v>
      </c>
      <c r="CG471">
        <v>0</v>
      </c>
      <c r="CH471">
        <v>0</v>
      </c>
      <c r="CI471">
        <v>0</v>
      </c>
      <c r="CJ471">
        <v>0</v>
      </c>
      <c r="CK471">
        <v>0</v>
      </c>
      <c r="CL471">
        <v>0</v>
      </c>
      <c r="CM471">
        <v>0</v>
      </c>
    </row>
    <row r="472" spans="1:91" x14ac:dyDescent="0.15">
      <c r="A472" t="s">
        <v>1826</v>
      </c>
      <c r="B472">
        <v>550</v>
      </c>
      <c r="C472">
        <v>12</v>
      </c>
      <c r="D472">
        <v>700</v>
      </c>
      <c r="E472" s="409">
        <v>6.3</v>
      </c>
      <c r="F472" s="409">
        <v>0.1</v>
      </c>
      <c r="G472" s="409">
        <v>10.6</v>
      </c>
      <c r="H472" s="409">
        <v>0.4</v>
      </c>
      <c r="I472" s="409">
        <v>9.2567313643215007E-3</v>
      </c>
      <c r="J472" s="409">
        <v>0.7</v>
      </c>
      <c r="K472">
        <v>0</v>
      </c>
      <c r="L472">
        <v>2</v>
      </c>
      <c r="M472">
        <v>0</v>
      </c>
      <c r="N472">
        <v>0</v>
      </c>
      <c r="O472">
        <v>1</v>
      </c>
      <c r="P472">
        <v>0</v>
      </c>
      <c r="Q472">
        <v>1</v>
      </c>
      <c r="R472">
        <v>1</v>
      </c>
      <c r="S472">
        <v>7</v>
      </c>
      <c r="T472">
        <v>32</v>
      </c>
      <c r="U472">
        <v>18</v>
      </c>
      <c r="V472">
        <v>3</v>
      </c>
      <c r="W472">
        <v>0</v>
      </c>
      <c r="X472">
        <v>0</v>
      </c>
      <c r="Y472">
        <v>0</v>
      </c>
      <c r="Z472">
        <v>0</v>
      </c>
      <c r="AA472" t="s">
        <v>2333</v>
      </c>
      <c r="AB472">
        <v>0</v>
      </c>
      <c r="AC472">
        <v>1</v>
      </c>
      <c r="AD472">
        <v>0</v>
      </c>
      <c r="AE472">
        <v>0</v>
      </c>
      <c r="AF472">
        <v>0</v>
      </c>
      <c r="AG472">
        <v>0</v>
      </c>
      <c r="AH472">
        <v>0</v>
      </c>
      <c r="AI472">
        <v>0</v>
      </c>
      <c r="AJ472">
        <v>0</v>
      </c>
      <c r="AK472">
        <v>3</v>
      </c>
      <c r="AL472">
        <v>0</v>
      </c>
      <c r="AM472">
        <v>1</v>
      </c>
      <c r="AN472">
        <v>0</v>
      </c>
      <c r="AO472">
        <v>0</v>
      </c>
      <c r="AP472">
        <v>0</v>
      </c>
      <c r="AQ472">
        <v>0</v>
      </c>
      <c r="AR472">
        <v>0</v>
      </c>
      <c r="AS472">
        <v>0</v>
      </c>
      <c r="AT472">
        <v>0</v>
      </c>
      <c r="AU472">
        <v>0</v>
      </c>
      <c r="AV472">
        <v>0</v>
      </c>
      <c r="AW472">
        <v>0</v>
      </c>
      <c r="AX472">
        <v>0</v>
      </c>
      <c r="AY472">
        <v>0</v>
      </c>
      <c r="AZ472">
        <v>0</v>
      </c>
      <c r="BA472">
        <v>0</v>
      </c>
      <c r="BB472">
        <v>4</v>
      </c>
      <c r="BC472">
        <v>1</v>
      </c>
      <c r="BD472">
        <v>0</v>
      </c>
      <c r="BE472">
        <v>0</v>
      </c>
      <c r="BF472">
        <v>0</v>
      </c>
      <c r="BG472">
        <v>0</v>
      </c>
      <c r="BH472">
        <v>0</v>
      </c>
      <c r="BI472">
        <v>0</v>
      </c>
      <c r="BJ472">
        <v>0</v>
      </c>
      <c r="BK472">
        <v>0</v>
      </c>
      <c r="BL472">
        <v>0</v>
      </c>
      <c r="BM472">
        <v>0</v>
      </c>
      <c r="BN472">
        <v>0</v>
      </c>
      <c r="BO472">
        <v>1</v>
      </c>
      <c r="BP472">
        <v>0</v>
      </c>
      <c r="BQ472">
        <v>0</v>
      </c>
      <c r="BR472">
        <v>0</v>
      </c>
      <c r="BS472">
        <v>1</v>
      </c>
      <c r="BT472">
        <v>0</v>
      </c>
      <c r="BU472">
        <v>0</v>
      </c>
      <c r="BV472">
        <v>0</v>
      </c>
      <c r="BW472">
        <v>0</v>
      </c>
      <c r="BX472">
        <v>0</v>
      </c>
      <c r="BY472">
        <v>0</v>
      </c>
      <c r="BZ472">
        <v>0</v>
      </c>
      <c r="CA472">
        <v>0</v>
      </c>
      <c r="CB472">
        <v>0</v>
      </c>
      <c r="CC472">
        <v>0</v>
      </c>
      <c r="CD472">
        <v>0</v>
      </c>
      <c r="CE472">
        <v>0</v>
      </c>
      <c r="CF472">
        <v>0</v>
      </c>
      <c r="CG472">
        <v>1</v>
      </c>
      <c r="CH472">
        <v>5</v>
      </c>
      <c r="CI472">
        <v>0</v>
      </c>
      <c r="CJ472">
        <v>0</v>
      </c>
      <c r="CK472">
        <v>0</v>
      </c>
      <c r="CL472">
        <v>0</v>
      </c>
      <c r="CM472">
        <v>0</v>
      </c>
    </row>
    <row r="473" spans="1:91" x14ac:dyDescent="0.15">
      <c r="A473" t="s">
        <v>2482</v>
      </c>
      <c r="B473">
        <v>200</v>
      </c>
      <c r="C473">
        <v>4</v>
      </c>
      <c r="D473">
        <v>200</v>
      </c>
      <c r="E473" s="409">
        <v>3.9</v>
      </c>
      <c r="F473" s="409">
        <v>0.1</v>
      </c>
      <c r="G473" s="409">
        <v>3.9</v>
      </c>
      <c r="H473" s="409">
        <v>0.6</v>
      </c>
      <c r="I473" s="409">
        <v>1.1250403614488872E-2</v>
      </c>
      <c r="J473" s="409">
        <v>0.5</v>
      </c>
      <c r="K473">
        <v>0</v>
      </c>
      <c r="L473">
        <v>2</v>
      </c>
      <c r="M473">
        <v>0</v>
      </c>
      <c r="N473">
        <v>3</v>
      </c>
      <c r="O473">
        <v>3</v>
      </c>
      <c r="P473">
        <v>0</v>
      </c>
      <c r="Q473">
        <v>5</v>
      </c>
      <c r="R473">
        <v>0</v>
      </c>
      <c r="S473">
        <v>4</v>
      </c>
      <c r="T473">
        <v>19</v>
      </c>
      <c r="U473">
        <v>3</v>
      </c>
      <c r="V473">
        <v>13</v>
      </c>
      <c r="W473">
        <v>0</v>
      </c>
      <c r="X473">
        <v>0</v>
      </c>
      <c r="Y473">
        <v>0</v>
      </c>
      <c r="Z473">
        <v>4</v>
      </c>
      <c r="AA473" t="s">
        <v>2333</v>
      </c>
      <c r="AB473">
        <v>0</v>
      </c>
      <c r="AC473">
        <v>0</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3</v>
      </c>
      <c r="BC473">
        <v>0</v>
      </c>
      <c r="BD473">
        <v>0</v>
      </c>
      <c r="BE473">
        <v>0</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v>0</v>
      </c>
      <c r="BY473">
        <v>0</v>
      </c>
      <c r="BZ473">
        <v>0</v>
      </c>
      <c r="CA473">
        <v>0</v>
      </c>
      <c r="CB473">
        <v>0</v>
      </c>
      <c r="CC473">
        <v>0</v>
      </c>
      <c r="CD473">
        <v>0</v>
      </c>
      <c r="CE473">
        <v>0</v>
      </c>
      <c r="CF473">
        <v>0</v>
      </c>
      <c r="CG473">
        <v>0</v>
      </c>
      <c r="CH473">
        <v>0</v>
      </c>
      <c r="CI473">
        <v>0</v>
      </c>
      <c r="CJ473">
        <v>0</v>
      </c>
      <c r="CK473">
        <v>0</v>
      </c>
      <c r="CL473">
        <v>0</v>
      </c>
      <c r="CM473">
        <v>0</v>
      </c>
    </row>
    <row r="474" spans="1:91" x14ac:dyDescent="0.15">
      <c r="A474" t="s">
        <v>2214</v>
      </c>
      <c r="B474">
        <v>400</v>
      </c>
      <c r="C474">
        <v>14</v>
      </c>
      <c r="D474">
        <v>380</v>
      </c>
      <c r="E474" s="409">
        <v>2.9</v>
      </c>
      <c r="F474" s="409">
        <v>0.1</v>
      </c>
      <c r="G474" s="409">
        <v>4.5999999999999996</v>
      </c>
      <c r="H474" s="409">
        <v>0.2</v>
      </c>
      <c r="I474" s="409">
        <v>4.9881184620423537E-3</v>
      </c>
      <c r="J474" s="409">
        <v>0.3</v>
      </c>
      <c r="K474">
        <v>0</v>
      </c>
      <c r="L474">
        <v>0</v>
      </c>
      <c r="M474">
        <v>0</v>
      </c>
      <c r="N474">
        <v>62</v>
      </c>
      <c r="O474">
        <v>0</v>
      </c>
      <c r="P474">
        <v>0</v>
      </c>
      <c r="Q474">
        <v>0</v>
      </c>
      <c r="R474">
        <v>0</v>
      </c>
      <c r="S474">
        <v>2</v>
      </c>
      <c r="T474">
        <v>14</v>
      </c>
      <c r="U474">
        <v>0</v>
      </c>
      <c r="V474">
        <v>3</v>
      </c>
      <c r="W474">
        <v>0</v>
      </c>
      <c r="X474">
        <v>0</v>
      </c>
      <c r="Y474">
        <v>0</v>
      </c>
      <c r="Z474">
        <v>0</v>
      </c>
      <c r="AA474" t="s">
        <v>2333</v>
      </c>
      <c r="AB474">
        <v>0</v>
      </c>
      <c r="AC474">
        <v>0</v>
      </c>
      <c r="AD474">
        <v>0</v>
      </c>
      <c r="AE474">
        <v>0</v>
      </c>
      <c r="AF474">
        <v>0</v>
      </c>
      <c r="AG474">
        <v>0</v>
      </c>
      <c r="AH474">
        <v>0</v>
      </c>
      <c r="AI474">
        <v>0</v>
      </c>
      <c r="AJ474">
        <v>0</v>
      </c>
      <c r="AK474">
        <v>11</v>
      </c>
      <c r="AL474">
        <v>0</v>
      </c>
      <c r="AM474">
        <v>1</v>
      </c>
      <c r="AN474">
        <v>0</v>
      </c>
      <c r="AO474">
        <v>0</v>
      </c>
      <c r="AP474">
        <v>0</v>
      </c>
      <c r="AQ474">
        <v>0</v>
      </c>
      <c r="AR474">
        <v>0</v>
      </c>
      <c r="AS474">
        <v>0</v>
      </c>
      <c r="AT474">
        <v>0</v>
      </c>
      <c r="AU474">
        <v>0</v>
      </c>
      <c r="AV474">
        <v>0</v>
      </c>
      <c r="AW474">
        <v>0</v>
      </c>
      <c r="AX474">
        <v>0</v>
      </c>
      <c r="AY474">
        <v>0</v>
      </c>
      <c r="AZ474">
        <v>0</v>
      </c>
      <c r="BA474">
        <v>9</v>
      </c>
      <c r="BB474">
        <v>3</v>
      </c>
      <c r="BC474">
        <v>0</v>
      </c>
      <c r="BD474">
        <v>0</v>
      </c>
      <c r="BE474">
        <v>0</v>
      </c>
      <c r="BF474">
        <v>0</v>
      </c>
      <c r="BG474">
        <v>0</v>
      </c>
      <c r="BH474">
        <v>0</v>
      </c>
      <c r="BI474">
        <v>0</v>
      </c>
      <c r="BJ474">
        <v>0</v>
      </c>
      <c r="BK474">
        <v>62</v>
      </c>
      <c r="BL474">
        <v>0</v>
      </c>
      <c r="BM474">
        <v>0</v>
      </c>
      <c r="BN474">
        <v>0</v>
      </c>
      <c r="BO474">
        <v>0</v>
      </c>
      <c r="BP474">
        <v>0</v>
      </c>
      <c r="BQ474">
        <v>0</v>
      </c>
      <c r="BR474">
        <v>0</v>
      </c>
      <c r="BS474">
        <v>1</v>
      </c>
      <c r="BT474">
        <v>0</v>
      </c>
      <c r="BU474">
        <v>0</v>
      </c>
      <c r="BV474">
        <v>0</v>
      </c>
      <c r="BW474">
        <v>0</v>
      </c>
      <c r="BX474">
        <v>0</v>
      </c>
      <c r="BY474">
        <v>0</v>
      </c>
      <c r="BZ474">
        <v>0</v>
      </c>
      <c r="CA474">
        <v>0</v>
      </c>
      <c r="CB474">
        <v>0</v>
      </c>
      <c r="CC474">
        <v>0</v>
      </c>
      <c r="CD474">
        <v>61</v>
      </c>
      <c r="CE474">
        <v>0</v>
      </c>
      <c r="CF474">
        <v>0</v>
      </c>
      <c r="CG474">
        <v>0</v>
      </c>
      <c r="CH474">
        <v>0</v>
      </c>
      <c r="CI474">
        <v>0</v>
      </c>
      <c r="CJ474">
        <v>0</v>
      </c>
      <c r="CK474">
        <v>0</v>
      </c>
      <c r="CL474">
        <v>0</v>
      </c>
      <c r="CM474">
        <v>0</v>
      </c>
    </row>
    <row r="475" spans="1:91" x14ac:dyDescent="0.15">
      <c r="A475" t="s">
        <v>1925</v>
      </c>
      <c r="B475">
        <v>6000</v>
      </c>
      <c r="C475">
        <v>250</v>
      </c>
      <c r="D475">
        <v>1200</v>
      </c>
      <c r="E475" s="409">
        <v>36</v>
      </c>
      <c r="F475" s="409">
        <v>1.4</v>
      </c>
      <c r="G475" s="409">
        <v>21.6</v>
      </c>
      <c r="H475" s="409">
        <v>1.7</v>
      </c>
      <c r="I475" s="409">
        <v>0.1</v>
      </c>
      <c r="J475" s="409">
        <v>1</v>
      </c>
      <c r="K475">
        <v>0</v>
      </c>
      <c r="L475">
        <v>2</v>
      </c>
      <c r="M475">
        <v>0</v>
      </c>
      <c r="N475">
        <v>1</v>
      </c>
      <c r="O475">
        <v>2</v>
      </c>
      <c r="P475">
        <v>0</v>
      </c>
      <c r="Q475">
        <v>4</v>
      </c>
      <c r="R475">
        <v>4</v>
      </c>
      <c r="S475">
        <v>0</v>
      </c>
      <c r="T475">
        <v>19</v>
      </c>
      <c r="U475">
        <v>12</v>
      </c>
      <c r="V475">
        <v>32</v>
      </c>
      <c r="W475">
        <v>0</v>
      </c>
      <c r="X475">
        <v>0</v>
      </c>
      <c r="Y475">
        <v>0</v>
      </c>
      <c r="Z475">
        <v>10</v>
      </c>
      <c r="AA475" t="s">
        <v>2333</v>
      </c>
      <c r="AB475">
        <v>0</v>
      </c>
      <c r="AC475">
        <v>0</v>
      </c>
      <c r="AD475">
        <v>0</v>
      </c>
      <c r="AE475">
        <v>0</v>
      </c>
      <c r="AF475">
        <v>0</v>
      </c>
      <c r="AG475">
        <v>0</v>
      </c>
      <c r="AH475">
        <v>1</v>
      </c>
      <c r="AI475">
        <v>0</v>
      </c>
      <c r="AJ475">
        <v>0</v>
      </c>
      <c r="AK475">
        <v>1</v>
      </c>
      <c r="AL475">
        <v>0</v>
      </c>
      <c r="AM475">
        <v>13</v>
      </c>
      <c r="AN475">
        <v>0</v>
      </c>
      <c r="AO475">
        <v>0</v>
      </c>
      <c r="AP475">
        <v>0</v>
      </c>
      <c r="AQ475">
        <v>4</v>
      </c>
      <c r="AR475">
        <v>0</v>
      </c>
      <c r="AS475">
        <v>2</v>
      </c>
      <c r="AT475">
        <v>0</v>
      </c>
      <c r="AU475">
        <v>0</v>
      </c>
      <c r="AV475">
        <v>0</v>
      </c>
      <c r="AW475">
        <v>0</v>
      </c>
      <c r="AX475">
        <v>0</v>
      </c>
      <c r="AY475">
        <v>0</v>
      </c>
      <c r="AZ475">
        <v>0</v>
      </c>
      <c r="BA475">
        <v>0</v>
      </c>
      <c r="BB475">
        <v>9</v>
      </c>
      <c r="BC475">
        <v>3</v>
      </c>
      <c r="BD475">
        <v>0</v>
      </c>
      <c r="BE475">
        <v>0</v>
      </c>
      <c r="BF475">
        <v>0</v>
      </c>
      <c r="BG475">
        <v>3</v>
      </c>
      <c r="BH475">
        <v>0</v>
      </c>
      <c r="BI475">
        <v>1</v>
      </c>
      <c r="BJ475">
        <v>0</v>
      </c>
      <c r="BK475">
        <v>0</v>
      </c>
      <c r="BL475">
        <v>1</v>
      </c>
      <c r="BM475">
        <v>0</v>
      </c>
      <c r="BN475">
        <v>0</v>
      </c>
      <c r="BO475">
        <v>1</v>
      </c>
      <c r="BP475">
        <v>0</v>
      </c>
      <c r="BQ475">
        <v>0</v>
      </c>
      <c r="BR475">
        <v>0</v>
      </c>
      <c r="BS475">
        <v>9</v>
      </c>
      <c r="BT475">
        <v>0</v>
      </c>
      <c r="BU475">
        <v>0</v>
      </c>
      <c r="BV475">
        <v>0</v>
      </c>
      <c r="BW475">
        <v>4</v>
      </c>
      <c r="BX475">
        <v>0</v>
      </c>
      <c r="BY475">
        <v>2</v>
      </c>
      <c r="BZ475">
        <v>0</v>
      </c>
      <c r="CA475">
        <v>0</v>
      </c>
      <c r="CB475">
        <v>0</v>
      </c>
      <c r="CC475">
        <v>0</v>
      </c>
      <c r="CD475">
        <v>0</v>
      </c>
      <c r="CE475">
        <v>0</v>
      </c>
      <c r="CF475">
        <v>0</v>
      </c>
      <c r="CG475">
        <v>0</v>
      </c>
      <c r="CH475">
        <v>5</v>
      </c>
      <c r="CI475">
        <v>0</v>
      </c>
      <c r="CJ475">
        <v>0</v>
      </c>
      <c r="CK475">
        <v>0</v>
      </c>
      <c r="CL475">
        <v>0</v>
      </c>
      <c r="CM475">
        <v>0</v>
      </c>
    </row>
    <row r="476" spans="1:91" x14ac:dyDescent="0.15">
      <c r="A476" t="s">
        <v>2008</v>
      </c>
      <c r="B476">
        <v>52</v>
      </c>
      <c r="C476">
        <v>0.3</v>
      </c>
      <c r="D476">
        <v>270</v>
      </c>
      <c r="E476" s="409">
        <v>0.9</v>
      </c>
      <c r="F476" s="409">
        <v>4.9201629347826086E-3</v>
      </c>
      <c r="G476" s="409">
        <v>3.8</v>
      </c>
      <c r="H476" s="409">
        <v>0.1</v>
      </c>
      <c r="I476" s="409">
        <v>3.4449887819341956E-4</v>
      </c>
      <c r="J476" s="409">
        <v>0.3</v>
      </c>
      <c r="K476">
        <v>0</v>
      </c>
      <c r="L476">
        <v>10</v>
      </c>
      <c r="M476">
        <v>0</v>
      </c>
      <c r="N476">
        <v>31</v>
      </c>
      <c r="O476">
        <v>46</v>
      </c>
      <c r="P476">
        <v>0</v>
      </c>
      <c r="Q476">
        <v>19</v>
      </c>
      <c r="R476">
        <v>0</v>
      </c>
      <c r="S476">
        <v>0</v>
      </c>
      <c r="T476">
        <v>7</v>
      </c>
      <c r="U476">
        <v>0</v>
      </c>
      <c r="V476">
        <v>1</v>
      </c>
      <c r="W476">
        <v>0</v>
      </c>
      <c r="X476">
        <v>0</v>
      </c>
      <c r="Y476">
        <v>0</v>
      </c>
      <c r="Z476">
        <v>0</v>
      </c>
      <c r="AA476" t="s">
        <v>2333</v>
      </c>
      <c r="AB476">
        <v>0</v>
      </c>
      <c r="AC476">
        <v>0</v>
      </c>
      <c r="AD476">
        <v>0</v>
      </c>
      <c r="AE476">
        <v>2</v>
      </c>
      <c r="AF476">
        <v>3</v>
      </c>
      <c r="AG476">
        <v>0</v>
      </c>
      <c r="AH476">
        <v>0</v>
      </c>
      <c r="AI476">
        <v>0</v>
      </c>
      <c r="AJ476">
        <v>0</v>
      </c>
      <c r="AK476">
        <v>0</v>
      </c>
      <c r="AL476">
        <v>0</v>
      </c>
      <c r="AM476">
        <v>0</v>
      </c>
      <c r="AN476">
        <v>0</v>
      </c>
      <c r="AO476">
        <v>0</v>
      </c>
      <c r="AP476">
        <v>0</v>
      </c>
      <c r="AQ476">
        <v>0</v>
      </c>
      <c r="AR476">
        <v>0</v>
      </c>
      <c r="AS476">
        <v>0</v>
      </c>
      <c r="AT476">
        <v>0</v>
      </c>
      <c r="AU476">
        <v>1</v>
      </c>
      <c r="AV476">
        <v>1</v>
      </c>
      <c r="AW476">
        <v>0</v>
      </c>
      <c r="AX476">
        <v>0</v>
      </c>
      <c r="AY476">
        <v>0</v>
      </c>
      <c r="AZ476">
        <v>0</v>
      </c>
      <c r="BA476">
        <v>0</v>
      </c>
      <c r="BB476">
        <v>0</v>
      </c>
      <c r="BC476">
        <v>0</v>
      </c>
      <c r="BD476">
        <v>0</v>
      </c>
      <c r="BE476">
        <v>0</v>
      </c>
      <c r="BF476">
        <v>0</v>
      </c>
      <c r="BG476">
        <v>0</v>
      </c>
      <c r="BH476">
        <v>0</v>
      </c>
      <c r="BI476">
        <v>0</v>
      </c>
      <c r="BJ476">
        <v>0</v>
      </c>
      <c r="BK476">
        <v>0</v>
      </c>
      <c r="BL476">
        <v>0</v>
      </c>
      <c r="BM476">
        <v>0</v>
      </c>
      <c r="BN476">
        <v>1</v>
      </c>
      <c r="BO476">
        <v>0</v>
      </c>
      <c r="BP476">
        <v>0</v>
      </c>
      <c r="BQ476">
        <v>0</v>
      </c>
      <c r="BR476">
        <v>0</v>
      </c>
      <c r="BS476">
        <v>0</v>
      </c>
      <c r="BT476">
        <v>0</v>
      </c>
      <c r="BU476">
        <v>0</v>
      </c>
      <c r="BV476">
        <v>0</v>
      </c>
      <c r="BW476">
        <v>0</v>
      </c>
      <c r="BX476">
        <v>0</v>
      </c>
      <c r="BY476">
        <v>1</v>
      </c>
      <c r="BZ476">
        <v>0</v>
      </c>
      <c r="CA476">
        <v>0</v>
      </c>
      <c r="CB476">
        <v>0</v>
      </c>
      <c r="CC476">
        <v>0</v>
      </c>
      <c r="CD476">
        <v>4</v>
      </c>
      <c r="CE476">
        <v>0</v>
      </c>
      <c r="CF476">
        <v>0</v>
      </c>
      <c r="CG476">
        <v>0</v>
      </c>
      <c r="CH476">
        <v>0</v>
      </c>
      <c r="CI476">
        <v>0</v>
      </c>
      <c r="CJ476">
        <v>0</v>
      </c>
      <c r="CK476">
        <v>0</v>
      </c>
      <c r="CL476">
        <v>0</v>
      </c>
      <c r="CM476">
        <v>0</v>
      </c>
    </row>
    <row r="477" spans="1:91" x14ac:dyDescent="0.15">
      <c r="A477" t="s">
        <v>2162</v>
      </c>
      <c r="B477">
        <v>25</v>
      </c>
      <c r="C477">
        <v>0.33</v>
      </c>
      <c r="D477">
        <v>124</v>
      </c>
      <c r="E477" s="409">
        <v>0.5</v>
      </c>
      <c r="F477" s="409">
        <v>5.8905588181818163E-3</v>
      </c>
      <c r="G477" s="409">
        <v>2.2999999999999998</v>
      </c>
      <c r="H477" s="409">
        <v>3.2114006046671244E-2</v>
      </c>
      <c r="I477" s="409">
        <v>3.9937311334291211E-4</v>
      </c>
      <c r="J477" s="409">
        <v>0.2</v>
      </c>
      <c r="K477">
        <v>0</v>
      </c>
      <c r="L477">
        <v>63</v>
      </c>
      <c r="M477">
        <v>0</v>
      </c>
      <c r="N477">
        <v>1</v>
      </c>
      <c r="O477">
        <v>0</v>
      </c>
      <c r="P477">
        <v>0</v>
      </c>
      <c r="Q477">
        <v>0</v>
      </c>
      <c r="R477">
        <v>0</v>
      </c>
      <c r="S477">
        <v>0</v>
      </c>
      <c r="T477">
        <v>3</v>
      </c>
      <c r="U477">
        <v>0</v>
      </c>
      <c r="V477">
        <v>0</v>
      </c>
      <c r="W477">
        <v>0</v>
      </c>
      <c r="X477">
        <v>0</v>
      </c>
      <c r="Y477">
        <v>0</v>
      </c>
      <c r="Z477">
        <v>0</v>
      </c>
      <c r="AA477" t="s">
        <v>2333</v>
      </c>
      <c r="AB477">
        <v>0</v>
      </c>
      <c r="AC477">
        <v>3</v>
      </c>
      <c r="AD477">
        <v>0</v>
      </c>
      <c r="AE477">
        <v>0</v>
      </c>
      <c r="AF477">
        <v>0</v>
      </c>
      <c r="AG477">
        <v>0</v>
      </c>
      <c r="AH477">
        <v>0</v>
      </c>
      <c r="AI477">
        <v>0</v>
      </c>
      <c r="AJ477">
        <v>0</v>
      </c>
      <c r="AK477">
        <v>1</v>
      </c>
      <c r="AL477">
        <v>0</v>
      </c>
      <c r="AM477">
        <v>0</v>
      </c>
      <c r="AN477">
        <v>0</v>
      </c>
      <c r="AO477">
        <v>0</v>
      </c>
      <c r="AP477">
        <v>0</v>
      </c>
      <c r="AQ477">
        <v>0</v>
      </c>
      <c r="AR477">
        <v>0</v>
      </c>
      <c r="AS477">
        <v>4</v>
      </c>
      <c r="AT477">
        <v>0</v>
      </c>
      <c r="AU477">
        <v>0</v>
      </c>
      <c r="AV477">
        <v>0</v>
      </c>
      <c r="AW477">
        <v>0</v>
      </c>
      <c r="AX477">
        <v>0</v>
      </c>
      <c r="AY477">
        <v>0</v>
      </c>
      <c r="AZ477">
        <v>0</v>
      </c>
      <c r="BA477">
        <v>0</v>
      </c>
      <c r="BB477">
        <v>0</v>
      </c>
      <c r="BC477">
        <v>0</v>
      </c>
      <c r="BD477">
        <v>0</v>
      </c>
      <c r="BE477">
        <v>0</v>
      </c>
      <c r="BF477">
        <v>0</v>
      </c>
      <c r="BG477">
        <v>0</v>
      </c>
      <c r="BH477">
        <v>0</v>
      </c>
      <c r="BI477">
        <v>14</v>
      </c>
      <c r="BJ477">
        <v>0</v>
      </c>
      <c r="BK477">
        <v>0</v>
      </c>
      <c r="BL477">
        <v>0</v>
      </c>
      <c r="BM477">
        <v>0</v>
      </c>
      <c r="BN477">
        <v>0</v>
      </c>
      <c r="BO477">
        <v>0</v>
      </c>
      <c r="BP477">
        <v>0</v>
      </c>
      <c r="BQ477">
        <v>0</v>
      </c>
      <c r="BR477">
        <v>0</v>
      </c>
      <c r="BS477">
        <v>0</v>
      </c>
      <c r="BT477">
        <v>0</v>
      </c>
      <c r="BU477">
        <v>0</v>
      </c>
      <c r="BV477">
        <v>0</v>
      </c>
      <c r="BW477">
        <v>0</v>
      </c>
      <c r="BX477">
        <v>0</v>
      </c>
      <c r="BY477">
        <v>2</v>
      </c>
      <c r="BZ477">
        <v>0</v>
      </c>
      <c r="CA477">
        <v>0</v>
      </c>
      <c r="CB477">
        <v>0</v>
      </c>
      <c r="CC477">
        <v>0</v>
      </c>
      <c r="CD477">
        <v>0</v>
      </c>
      <c r="CE477">
        <v>0</v>
      </c>
      <c r="CF477">
        <v>0</v>
      </c>
      <c r="CG477">
        <v>0</v>
      </c>
      <c r="CH477">
        <v>0</v>
      </c>
      <c r="CI477">
        <v>0</v>
      </c>
      <c r="CJ477">
        <v>0</v>
      </c>
      <c r="CK477">
        <v>0</v>
      </c>
      <c r="CL477">
        <v>0</v>
      </c>
      <c r="CM477">
        <v>0</v>
      </c>
    </row>
    <row r="478" spans="1:91" x14ac:dyDescent="0.15">
      <c r="A478" t="s">
        <v>1979</v>
      </c>
      <c r="B478">
        <v>220</v>
      </c>
      <c r="C478">
        <v>6.5</v>
      </c>
      <c r="D478">
        <v>280</v>
      </c>
      <c r="E478" s="409">
        <v>5</v>
      </c>
      <c r="F478" s="409">
        <v>0.1</v>
      </c>
      <c r="G478" s="409">
        <v>6.2</v>
      </c>
      <c r="H478" s="409">
        <v>0.3</v>
      </c>
      <c r="I478" s="409">
        <v>7.4009337665550002E-3</v>
      </c>
      <c r="J478" s="409">
        <v>0.3</v>
      </c>
      <c r="K478">
        <v>0</v>
      </c>
      <c r="L478">
        <v>1</v>
      </c>
      <c r="M478">
        <v>0</v>
      </c>
      <c r="N478">
        <v>1</v>
      </c>
      <c r="O478">
        <v>23</v>
      </c>
      <c r="P478">
        <v>0</v>
      </c>
      <c r="Q478">
        <v>4</v>
      </c>
      <c r="R478">
        <v>0</v>
      </c>
      <c r="S478">
        <v>3</v>
      </c>
      <c r="T478">
        <v>13</v>
      </c>
      <c r="U478">
        <v>6</v>
      </c>
      <c r="V478">
        <v>8</v>
      </c>
      <c r="W478">
        <v>0</v>
      </c>
      <c r="X478">
        <v>0</v>
      </c>
      <c r="Y478">
        <v>0</v>
      </c>
      <c r="Z478">
        <v>1</v>
      </c>
      <c r="AA478" t="s">
        <v>2333</v>
      </c>
      <c r="AB478">
        <v>0</v>
      </c>
      <c r="AC478">
        <v>0</v>
      </c>
      <c r="AD478">
        <v>0</v>
      </c>
      <c r="AE478">
        <v>1</v>
      </c>
      <c r="AF478">
        <v>1</v>
      </c>
      <c r="AG478">
        <v>0</v>
      </c>
      <c r="AH478">
        <v>0</v>
      </c>
      <c r="AI478">
        <v>0</v>
      </c>
      <c r="AJ478">
        <v>0</v>
      </c>
      <c r="AK478">
        <v>0</v>
      </c>
      <c r="AL478">
        <v>0</v>
      </c>
      <c r="AM478">
        <v>1</v>
      </c>
      <c r="AN478">
        <v>0</v>
      </c>
      <c r="AO478">
        <v>0</v>
      </c>
      <c r="AP478">
        <v>0</v>
      </c>
      <c r="AQ478">
        <v>1</v>
      </c>
      <c r="AR478">
        <v>0</v>
      </c>
      <c r="AS478">
        <v>0</v>
      </c>
      <c r="AT478">
        <v>0</v>
      </c>
      <c r="AU478">
        <v>0</v>
      </c>
      <c r="AV478">
        <v>3</v>
      </c>
      <c r="AW478">
        <v>0</v>
      </c>
      <c r="AX478">
        <v>1</v>
      </c>
      <c r="AY478">
        <v>0</v>
      </c>
      <c r="AZ478">
        <v>0</v>
      </c>
      <c r="BA478">
        <v>0</v>
      </c>
      <c r="BB478">
        <v>0</v>
      </c>
      <c r="BC478">
        <v>0</v>
      </c>
      <c r="BD478">
        <v>0</v>
      </c>
      <c r="BE478">
        <v>0</v>
      </c>
      <c r="BF478">
        <v>0</v>
      </c>
      <c r="BG478">
        <v>0</v>
      </c>
      <c r="BH478">
        <v>0</v>
      </c>
      <c r="BI478">
        <v>0</v>
      </c>
      <c r="BJ478">
        <v>0</v>
      </c>
      <c r="BK478">
        <v>0</v>
      </c>
      <c r="BL478">
        <v>2</v>
      </c>
      <c r="BM478">
        <v>0</v>
      </c>
      <c r="BN478">
        <v>2</v>
      </c>
      <c r="BO478">
        <v>0</v>
      </c>
      <c r="BP478">
        <v>0</v>
      </c>
      <c r="BQ478">
        <v>0</v>
      </c>
      <c r="BR478">
        <v>0</v>
      </c>
      <c r="BS478">
        <v>2</v>
      </c>
      <c r="BT478">
        <v>0</v>
      </c>
      <c r="BU478">
        <v>0</v>
      </c>
      <c r="BV478">
        <v>0</v>
      </c>
      <c r="BW478">
        <v>0</v>
      </c>
      <c r="BX478">
        <v>0</v>
      </c>
      <c r="BY478">
        <v>0</v>
      </c>
      <c r="BZ478">
        <v>0</v>
      </c>
      <c r="CA478">
        <v>0</v>
      </c>
      <c r="CB478">
        <v>3</v>
      </c>
      <c r="CC478">
        <v>0</v>
      </c>
      <c r="CD478">
        <v>0</v>
      </c>
      <c r="CE478">
        <v>0</v>
      </c>
      <c r="CF478">
        <v>0</v>
      </c>
      <c r="CG478">
        <v>0</v>
      </c>
      <c r="CH478">
        <v>2</v>
      </c>
      <c r="CI478">
        <v>1</v>
      </c>
      <c r="CJ478">
        <v>0</v>
      </c>
      <c r="CK478">
        <v>0</v>
      </c>
      <c r="CL478">
        <v>0</v>
      </c>
      <c r="CM478">
        <v>0</v>
      </c>
    </row>
    <row r="479" spans="1:91" x14ac:dyDescent="0.15">
      <c r="A479" t="s">
        <v>2042</v>
      </c>
      <c r="B479">
        <v>6</v>
      </c>
      <c r="D479">
        <v>50</v>
      </c>
      <c r="E479" s="409">
        <v>0.1</v>
      </c>
      <c r="F479" s="409">
        <v>5.8800357142857159E-4</v>
      </c>
      <c r="G479" s="409">
        <v>1</v>
      </c>
      <c r="H479" s="409">
        <v>1.87539633974886E-2</v>
      </c>
      <c r="I479" s="409">
        <v>9.9203370494648082E-5</v>
      </c>
      <c r="J479" s="409">
        <v>0.2</v>
      </c>
      <c r="K479">
        <v>0</v>
      </c>
      <c r="L479">
        <v>36</v>
      </c>
      <c r="M479">
        <v>0</v>
      </c>
      <c r="N479">
        <v>0</v>
      </c>
      <c r="O479">
        <v>6</v>
      </c>
      <c r="P479">
        <v>9</v>
      </c>
      <c r="Q479">
        <v>0</v>
      </c>
      <c r="R479">
        <v>0</v>
      </c>
      <c r="S479">
        <v>0</v>
      </c>
      <c r="T479">
        <v>1</v>
      </c>
      <c r="U479">
        <v>0</v>
      </c>
      <c r="V479">
        <v>0</v>
      </c>
      <c r="W479">
        <v>1</v>
      </c>
      <c r="X479">
        <v>0</v>
      </c>
      <c r="Y479">
        <v>0</v>
      </c>
      <c r="Z479">
        <v>0</v>
      </c>
      <c r="AA479" t="s">
        <v>2333</v>
      </c>
      <c r="AB479">
        <v>0</v>
      </c>
      <c r="AC479">
        <v>14</v>
      </c>
      <c r="AD479">
        <v>0</v>
      </c>
      <c r="AE479">
        <v>0</v>
      </c>
      <c r="AF479">
        <v>3</v>
      </c>
      <c r="AG479">
        <v>3</v>
      </c>
      <c r="AH479">
        <v>0</v>
      </c>
      <c r="AI479">
        <v>0</v>
      </c>
      <c r="AJ479">
        <v>0</v>
      </c>
      <c r="AK479">
        <v>0</v>
      </c>
      <c r="AL479">
        <v>0</v>
      </c>
      <c r="AM479">
        <v>0</v>
      </c>
      <c r="AN479">
        <v>0</v>
      </c>
      <c r="AO479">
        <v>0</v>
      </c>
      <c r="AP479">
        <v>0</v>
      </c>
      <c r="AQ479">
        <v>0</v>
      </c>
      <c r="AR479">
        <v>0</v>
      </c>
      <c r="AS479">
        <v>14</v>
      </c>
      <c r="AT479">
        <v>0</v>
      </c>
      <c r="AU479">
        <v>0</v>
      </c>
      <c r="AV479">
        <v>1</v>
      </c>
      <c r="AW479">
        <v>7</v>
      </c>
      <c r="AX479">
        <v>0</v>
      </c>
      <c r="AY479">
        <v>0</v>
      </c>
      <c r="AZ479">
        <v>0</v>
      </c>
      <c r="BA479">
        <v>0</v>
      </c>
      <c r="BB479">
        <v>0</v>
      </c>
      <c r="BC479">
        <v>0</v>
      </c>
      <c r="BD479">
        <v>0</v>
      </c>
      <c r="BE479">
        <v>0</v>
      </c>
      <c r="BF479">
        <v>0</v>
      </c>
      <c r="BG479">
        <v>0</v>
      </c>
      <c r="BH479">
        <v>0</v>
      </c>
      <c r="BI479">
        <v>23</v>
      </c>
      <c r="BJ479">
        <v>0</v>
      </c>
      <c r="BK479">
        <v>0</v>
      </c>
      <c r="BL479">
        <v>2</v>
      </c>
      <c r="BM479">
        <v>7</v>
      </c>
      <c r="BN479">
        <v>0</v>
      </c>
      <c r="BO479">
        <v>0</v>
      </c>
      <c r="BP479">
        <v>0</v>
      </c>
      <c r="BQ479">
        <v>0</v>
      </c>
      <c r="BR479">
        <v>0</v>
      </c>
      <c r="BS479">
        <v>0</v>
      </c>
      <c r="BT479">
        <v>0</v>
      </c>
      <c r="BU479">
        <v>0</v>
      </c>
      <c r="BV479">
        <v>0</v>
      </c>
      <c r="BW479">
        <v>0</v>
      </c>
      <c r="BX479">
        <v>0</v>
      </c>
      <c r="BY479">
        <v>23</v>
      </c>
      <c r="BZ479">
        <v>0</v>
      </c>
      <c r="CA479">
        <v>0</v>
      </c>
      <c r="CB479">
        <v>13</v>
      </c>
      <c r="CC479">
        <v>4</v>
      </c>
      <c r="CD479">
        <v>0</v>
      </c>
      <c r="CE479">
        <v>0</v>
      </c>
      <c r="CF479">
        <v>0</v>
      </c>
      <c r="CG479">
        <v>0</v>
      </c>
      <c r="CH479">
        <v>0</v>
      </c>
      <c r="CI479">
        <v>0</v>
      </c>
      <c r="CJ479">
        <v>0</v>
      </c>
      <c r="CK479">
        <v>0</v>
      </c>
      <c r="CL479">
        <v>0</v>
      </c>
      <c r="CM479">
        <v>0</v>
      </c>
    </row>
    <row r="480" spans="1:91" x14ac:dyDescent="0.15">
      <c r="A480" t="s">
        <v>1822</v>
      </c>
      <c r="B480">
        <v>115</v>
      </c>
      <c r="C480">
        <v>5.5</v>
      </c>
      <c r="D480">
        <v>450</v>
      </c>
      <c r="E480" s="409">
        <v>0.1</v>
      </c>
      <c r="F480" s="409">
        <v>1.4810057483731021E-4</v>
      </c>
      <c r="G480" s="409">
        <v>1.1000000000000001</v>
      </c>
      <c r="H480" s="409">
        <v>1.5293220830075166E-2</v>
      </c>
      <c r="I480" s="409">
        <v>2.2698922875806566E-5</v>
      </c>
      <c r="J480" s="409">
        <v>0.2</v>
      </c>
      <c r="K480">
        <v>0</v>
      </c>
      <c r="L480">
        <v>253</v>
      </c>
      <c r="M480">
        <v>0</v>
      </c>
      <c r="N480">
        <v>0</v>
      </c>
      <c r="O480">
        <v>141</v>
      </c>
      <c r="P480">
        <v>59</v>
      </c>
      <c r="Q480">
        <v>0</v>
      </c>
      <c r="R480">
        <v>0</v>
      </c>
      <c r="S480">
        <v>0</v>
      </c>
      <c r="T480">
        <v>0</v>
      </c>
      <c r="U480">
        <v>0</v>
      </c>
      <c r="V480">
        <v>6</v>
      </c>
      <c r="W480">
        <v>1</v>
      </c>
      <c r="X480">
        <v>0</v>
      </c>
      <c r="Y480">
        <v>0</v>
      </c>
      <c r="Z480">
        <v>0</v>
      </c>
      <c r="AA480" t="s">
        <v>2333</v>
      </c>
      <c r="AB480">
        <v>0</v>
      </c>
      <c r="AC480">
        <v>225</v>
      </c>
      <c r="AD480">
        <v>0</v>
      </c>
      <c r="AE480">
        <v>0</v>
      </c>
      <c r="AF480">
        <v>73</v>
      </c>
      <c r="AG480">
        <v>57</v>
      </c>
      <c r="AH480">
        <v>0</v>
      </c>
      <c r="AI480">
        <v>0</v>
      </c>
      <c r="AJ480">
        <v>0</v>
      </c>
      <c r="AK480">
        <v>0</v>
      </c>
      <c r="AL480">
        <v>0</v>
      </c>
      <c r="AM480">
        <v>6</v>
      </c>
      <c r="AN480">
        <v>1</v>
      </c>
      <c r="AO480">
        <v>0</v>
      </c>
      <c r="AP480">
        <v>0</v>
      </c>
      <c r="AQ480">
        <v>0</v>
      </c>
      <c r="AR480">
        <v>0</v>
      </c>
      <c r="AS480">
        <v>66</v>
      </c>
      <c r="AT480">
        <v>1</v>
      </c>
      <c r="AU480">
        <v>0</v>
      </c>
      <c r="AV480">
        <v>5</v>
      </c>
      <c r="AW480">
        <v>38</v>
      </c>
      <c r="AX480">
        <v>0</v>
      </c>
      <c r="AY480">
        <v>0</v>
      </c>
      <c r="AZ480">
        <v>0</v>
      </c>
      <c r="BA480">
        <v>1</v>
      </c>
      <c r="BB480">
        <v>1</v>
      </c>
      <c r="BC480">
        <v>0</v>
      </c>
      <c r="BD480">
        <v>0</v>
      </c>
      <c r="BE480">
        <v>0</v>
      </c>
      <c r="BF480">
        <v>0</v>
      </c>
      <c r="BG480">
        <v>0</v>
      </c>
      <c r="BH480">
        <v>0</v>
      </c>
      <c r="BI480">
        <v>68</v>
      </c>
      <c r="BJ480">
        <v>1</v>
      </c>
      <c r="BK480">
        <v>0</v>
      </c>
      <c r="BL480">
        <v>48</v>
      </c>
      <c r="BM480">
        <v>36</v>
      </c>
      <c r="BN480">
        <v>0</v>
      </c>
      <c r="BO480">
        <v>0</v>
      </c>
      <c r="BP480">
        <v>0</v>
      </c>
      <c r="BQ480">
        <v>0</v>
      </c>
      <c r="BR480">
        <v>0</v>
      </c>
      <c r="BS480">
        <v>0</v>
      </c>
      <c r="BT480">
        <v>0</v>
      </c>
      <c r="BU480">
        <v>0</v>
      </c>
      <c r="BV480">
        <v>0</v>
      </c>
      <c r="BW480">
        <v>0</v>
      </c>
      <c r="BX480">
        <v>0</v>
      </c>
      <c r="BY480">
        <v>230</v>
      </c>
      <c r="BZ480">
        <v>0</v>
      </c>
      <c r="CA480">
        <v>0</v>
      </c>
      <c r="CB480">
        <v>69</v>
      </c>
      <c r="CC480">
        <v>105</v>
      </c>
      <c r="CD480">
        <v>0</v>
      </c>
      <c r="CE480">
        <v>0</v>
      </c>
      <c r="CF480">
        <v>0</v>
      </c>
      <c r="CG480">
        <v>0</v>
      </c>
      <c r="CH480">
        <v>0</v>
      </c>
      <c r="CI480">
        <v>0</v>
      </c>
      <c r="CJ480">
        <v>0</v>
      </c>
      <c r="CK480">
        <v>0</v>
      </c>
      <c r="CL480">
        <v>0</v>
      </c>
      <c r="CM480">
        <v>0</v>
      </c>
    </row>
    <row r="481" spans="1:91" x14ac:dyDescent="0.15">
      <c r="A481" t="s">
        <v>1841</v>
      </c>
      <c r="B481">
        <v>55</v>
      </c>
      <c r="C481">
        <v>0.7</v>
      </c>
      <c r="D481">
        <v>170</v>
      </c>
      <c r="E481" s="409">
        <v>0.6</v>
      </c>
      <c r="F481" s="409">
        <v>1.7898414377450978E-2</v>
      </c>
      <c r="G481" s="409">
        <v>1.1000000000000001</v>
      </c>
      <c r="H481" s="409">
        <v>0.1</v>
      </c>
      <c r="I481" s="409">
        <v>2.8249590586039829E-3</v>
      </c>
      <c r="J481" s="409">
        <v>0.2</v>
      </c>
      <c r="K481">
        <v>0</v>
      </c>
      <c r="L481">
        <v>44</v>
      </c>
      <c r="M481">
        <v>2</v>
      </c>
      <c r="N481">
        <v>0</v>
      </c>
      <c r="O481">
        <v>30</v>
      </c>
      <c r="P481">
        <v>15</v>
      </c>
      <c r="Q481">
        <v>0</v>
      </c>
      <c r="R481">
        <v>0</v>
      </c>
      <c r="S481">
        <v>1</v>
      </c>
      <c r="T481">
        <v>1</v>
      </c>
      <c r="U481">
        <v>0</v>
      </c>
      <c r="V481">
        <v>1</v>
      </c>
      <c r="W481">
        <v>0</v>
      </c>
      <c r="X481">
        <v>0</v>
      </c>
      <c r="Y481">
        <v>0</v>
      </c>
      <c r="Z481">
        <v>0</v>
      </c>
      <c r="AA481" t="s">
        <v>2333</v>
      </c>
      <c r="AB481">
        <v>0</v>
      </c>
      <c r="AC481">
        <v>10</v>
      </c>
      <c r="AD481">
        <v>1</v>
      </c>
      <c r="AE481">
        <v>0</v>
      </c>
      <c r="AF481">
        <v>14</v>
      </c>
      <c r="AG481">
        <v>1</v>
      </c>
      <c r="AH481">
        <v>0</v>
      </c>
      <c r="AI481">
        <v>0</v>
      </c>
      <c r="AJ481">
        <v>0</v>
      </c>
      <c r="AK481">
        <v>0</v>
      </c>
      <c r="AL481">
        <v>0</v>
      </c>
      <c r="AM481">
        <v>0</v>
      </c>
      <c r="AN481">
        <v>0</v>
      </c>
      <c r="AO481">
        <v>0</v>
      </c>
      <c r="AP481">
        <v>0</v>
      </c>
      <c r="AQ481">
        <v>0</v>
      </c>
      <c r="AR481">
        <v>0</v>
      </c>
      <c r="AS481">
        <v>16</v>
      </c>
      <c r="AT481">
        <v>1</v>
      </c>
      <c r="AU481">
        <v>0</v>
      </c>
      <c r="AV481">
        <v>5</v>
      </c>
      <c r="AW481">
        <v>4</v>
      </c>
      <c r="AX481">
        <v>0</v>
      </c>
      <c r="AY481">
        <v>0</v>
      </c>
      <c r="AZ481">
        <v>0</v>
      </c>
      <c r="BA481">
        <v>0</v>
      </c>
      <c r="BB481">
        <v>0</v>
      </c>
      <c r="BC481">
        <v>0</v>
      </c>
      <c r="BD481">
        <v>0</v>
      </c>
      <c r="BE481">
        <v>0</v>
      </c>
      <c r="BF481">
        <v>0</v>
      </c>
      <c r="BG481">
        <v>0</v>
      </c>
      <c r="BH481">
        <v>0</v>
      </c>
      <c r="BI481">
        <v>26</v>
      </c>
      <c r="BJ481">
        <v>0</v>
      </c>
      <c r="BK481">
        <v>0</v>
      </c>
      <c r="BL481">
        <v>3</v>
      </c>
      <c r="BM481">
        <v>12</v>
      </c>
      <c r="BN481">
        <v>0</v>
      </c>
      <c r="BO481">
        <v>0</v>
      </c>
      <c r="BP481">
        <v>0</v>
      </c>
      <c r="BQ481">
        <v>0</v>
      </c>
      <c r="BR481">
        <v>0</v>
      </c>
      <c r="BS481">
        <v>0</v>
      </c>
      <c r="BT481">
        <v>0</v>
      </c>
      <c r="BU481">
        <v>0</v>
      </c>
      <c r="BV481">
        <v>0</v>
      </c>
      <c r="BW481">
        <v>0</v>
      </c>
      <c r="BX481">
        <v>0</v>
      </c>
      <c r="BY481">
        <v>37</v>
      </c>
      <c r="BZ481">
        <v>0</v>
      </c>
      <c r="CA481">
        <v>0</v>
      </c>
      <c r="CB481">
        <v>10</v>
      </c>
      <c r="CC481">
        <v>2</v>
      </c>
      <c r="CD481">
        <v>0</v>
      </c>
      <c r="CE481">
        <v>0</v>
      </c>
      <c r="CF481">
        <v>0</v>
      </c>
      <c r="CG481">
        <v>0</v>
      </c>
      <c r="CH481">
        <v>0</v>
      </c>
      <c r="CI481">
        <v>0</v>
      </c>
      <c r="CJ481">
        <v>0</v>
      </c>
      <c r="CK481">
        <v>0</v>
      </c>
      <c r="CL481">
        <v>0</v>
      </c>
      <c r="CM481">
        <v>0</v>
      </c>
    </row>
    <row r="482" spans="1:91" x14ac:dyDescent="0.15">
      <c r="A482" t="s">
        <v>1896</v>
      </c>
      <c r="B482">
        <v>109</v>
      </c>
      <c r="C482">
        <v>4.05</v>
      </c>
      <c r="D482">
        <v>46</v>
      </c>
      <c r="E482" s="409">
        <v>0.9</v>
      </c>
      <c r="F482" s="409">
        <v>2.0439162371134023E-2</v>
      </c>
      <c r="G482" s="409">
        <v>0.5</v>
      </c>
      <c r="H482" s="409">
        <v>0.6</v>
      </c>
      <c r="I482" s="409">
        <v>1.2774476481958764E-2</v>
      </c>
      <c r="J482" s="409">
        <v>0.3</v>
      </c>
      <c r="K482">
        <v>0</v>
      </c>
      <c r="L482">
        <v>54</v>
      </c>
      <c r="M482">
        <v>1</v>
      </c>
      <c r="N482">
        <v>0</v>
      </c>
      <c r="O482">
        <v>19</v>
      </c>
      <c r="P482">
        <v>19</v>
      </c>
      <c r="Q482">
        <v>0</v>
      </c>
      <c r="R482">
        <v>0</v>
      </c>
      <c r="S482">
        <v>2</v>
      </c>
      <c r="T482">
        <v>2</v>
      </c>
      <c r="U482">
        <v>0</v>
      </c>
      <c r="V482">
        <v>5</v>
      </c>
      <c r="W482">
        <v>1</v>
      </c>
      <c r="X482">
        <v>0</v>
      </c>
      <c r="Y482">
        <v>0</v>
      </c>
      <c r="Z482">
        <v>1</v>
      </c>
      <c r="AA482" t="s">
        <v>2333</v>
      </c>
      <c r="AB482">
        <v>0</v>
      </c>
      <c r="AC482">
        <v>25</v>
      </c>
      <c r="AD482">
        <v>1</v>
      </c>
      <c r="AE482">
        <v>0</v>
      </c>
      <c r="AF482">
        <v>15</v>
      </c>
      <c r="AG482">
        <v>7</v>
      </c>
      <c r="AH482">
        <v>0</v>
      </c>
      <c r="AI482">
        <v>0</v>
      </c>
      <c r="AJ482">
        <v>0</v>
      </c>
      <c r="AK482">
        <v>0</v>
      </c>
      <c r="AL482">
        <v>0</v>
      </c>
      <c r="AM482">
        <v>0</v>
      </c>
      <c r="AN482">
        <v>0</v>
      </c>
      <c r="AO482">
        <v>0</v>
      </c>
      <c r="AP482">
        <v>0</v>
      </c>
      <c r="AQ482">
        <v>0</v>
      </c>
      <c r="AR482">
        <v>0</v>
      </c>
      <c r="AS482">
        <v>19</v>
      </c>
      <c r="AT482">
        <v>0</v>
      </c>
      <c r="AU482">
        <v>0</v>
      </c>
      <c r="AV482">
        <v>2</v>
      </c>
      <c r="AW482">
        <v>9</v>
      </c>
      <c r="AX482">
        <v>0</v>
      </c>
      <c r="AY482">
        <v>0</v>
      </c>
      <c r="AZ482">
        <v>0</v>
      </c>
      <c r="BA482">
        <v>0</v>
      </c>
      <c r="BB482">
        <v>0</v>
      </c>
      <c r="BC482">
        <v>0</v>
      </c>
      <c r="BD482">
        <v>0</v>
      </c>
      <c r="BE482">
        <v>0</v>
      </c>
      <c r="BF482">
        <v>0</v>
      </c>
      <c r="BG482">
        <v>0</v>
      </c>
      <c r="BH482">
        <v>0</v>
      </c>
      <c r="BI482">
        <v>24</v>
      </c>
      <c r="BJ482">
        <v>0</v>
      </c>
      <c r="BK482">
        <v>0</v>
      </c>
      <c r="BL482">
        <v>0</v>
      </c>
      <c r="BM482">
        <v>6</v>
      </c>
      <c r="BN482">
        <v>0</v>
      </c>
      <c r="BO482">
        <v>0</v>
      </c>
      <c r="BP482">
        <v>0</v>
      </c>
      <c r="BQ482">
        <v>0</v>
      </c>
      <c r="BR482">
        <v>0</v>
      </c>
      <c r="BS482">
        <v>1</v>
      </c>
      <c r="BT482">
        <v>0</v>
      </c>
      <c r="BU482">
        <v>0</v>
      </c>
      <c r="BV482">
        <v>0</v>
      </c>
      <c r="BW482">
        <v>0</v>
      </c>
      <c r="BX482">
        <v>0</v>
      </c>
      <c r="BY482">
        <v>33</v>
      </c>
      <c r="BZ482">
        <v>0</v>
      </c>
      <c r="CA482">
        <v>0</v>
      </c>
      <c r="CB482">
        <v>4</v>
      </c>
      <c r="CC482">
        <v>5</v>
      </c>
      <c r="CD482">
        <v>0</v>
      </c>
      <c r="CE482">
        <v>0</v>
      </c>
      <c r="CF482">
        <v>0</v>
      </c>
      <c r="CG482">
        <v>0</v>
      </c>
      <c r="CH482">
        <v>1</v>
      </c>
      <c r="CI482">
        <v>0</v>
      </c>
      <c r="CJ482">
        <v>0</v>
      </c>
      <c r="CK482">
        <v>0</v>
      </c>
      <c r="CL482">
        <v>0</v>
      </c>
      <c r="CM482">
        <v>0</v>
      </c>
    </row>
    <row r="483" spans="1:91" x14ac:dyDescent="0.15">
      <c r="A483" t="s">
        <v>2198</v>
      </c>
      <c r="B483">
        <v>4.2</v>
      </c>
      <c r="D483">
        <v>28.5</v>
      </c>
      <c r="E483" s="409">
        <v>0.3</v>
      </c>
      <c r="F483" s="409">
        <v>4.5168708648648647E-3</v>
      </c>
      <c r="G483" s="409">
        <v>0.7</v>
      </c>
      <c r="H483" s="409">
        <v>0.1</v>
      </c>
      <c r="I483" s="409">
        <v>1.0472820483898256E-3</v>
      </c>
      <c r="J483" s="409">
        <v>0.2</v>
      </c>
      <c r="K483">
        <v>0</v>
      </c>
      <c r="L483">
        <v>26</v>
      </c>
      <c r="M483">
        <v>0</v>
      </c>
      <c r="N483">
        <v>0</v>
      </c>
      <c r="O483">
        <v>8</v>
      </c>
      <c r="P483">
        <v>1</v>
      </c>
      <c r="Q483">
        <v>0</v>
      </c>
      <c r="R483">
        <v>0</v>
      </c>
      <c r="S483">
        <v>1</v>
      </c>
      <c r="T483">
        <v>1</v>
      </c>
      <c r="U483">
        <v>0</v>
      </c>
      <c r="V483">
        <v>0</v>
      </c>
      <c r="W483">
        <v>0</v>
      </c>
      <c r="X483">
        <v>0</v>
      </c>
      <c r="Y483">
        <v>0</v>
      </c>
      <c r="Z483">
        <v>0</v>
      </c>
      <c r="AA483" t="s">
        <v>2333</v>
      </c>
      <c r="AB483">
        <v>0</v>
      </c>
      <c r="AC483">
        <v>7</v>
      </c>
      <c r="AD483">
        <v>0</v>
      </c>
      <c r="AE483">
        <v>0</v>
      </c>
      <c r="AF483">
        <v>3</v>
      </c>
      <c r="AG483">
        <v>0</v>
      </c>
      <c r="AH483">
        <v>0</v>
      </c>
      <c r="AI483">
        <v>0</v>
      </c>
      <c r="AJ483">
        <v>0</v>
      </c>
      <c r="AK483">
        <v>0</v>
      </c>
      <c r="AL483">
        <v>0</v>
      </c>
      <c r="AM483">
        <v>0</v>
      </c>
      <c r="AN483">
        <v>0</v>
      </c>
      <c r="AO483">
        <v>0</v>
      </c>
      <c r="AP483">
        <v>0</v>
      </c>
      <c r="AQ483">
        <v>0</v>
      </c>
      <c r="AR483">
        <v>0</v>
      </c>
      <c r="AS483">
        <v>1</v>
      </c>
      <c r="AT483">
        <v>0</v>
      </c>
      <c r="AU483">
        <v>0</v>
      </c>
      <c r="AV483">
        <v>2</v>
      </c>
      <c r="AW483">
        <v>1</v>
      </c>
      <c r="AX483">
        <v>0</v>
      </c>
      <c r="AY483">
        <v>0</v>
      </c>
      <c r="AZ483">
        <v>0</v>
      </c>
      <c r="BA483">
        <v>0</v>
      </c>
      <c r="BB483">
        <v>0</v>
      </c>
      <c r="BC483">
        <v>0</v>
      </c>
      <c r="BD483">
        <v>0</v>
      </c>
      <c r="BE483">
        <v>0</v>
      </c>
      <c r="BF483">
        <v>0</v>
      </c>
      <c r="BG483">
        <v>0</v>
      </c>
      <c r="BH483">
        <v>0</v>
      </c>
      <c r="BI483">
        <v>5</v>
      </c>
      <c r="BJ483">
        <v>0</v>
      </c>
      <c r="BK483">
        <v>0</v>
      </c>
      <c r="BL483">
        <v>2</v>
      </c>
      <c r="BM483">
        <v>2</v>
      </c>
      <c r="BN483">
        <v>0</v>
      </c>
      <c r="BO483">
        <v>0</v>
      </c>
      <c r="BP483">
        <v>0</v>
      </c>
      <c r="BQ483">
        <v>0</v>
      </c>
      <c r="BR483">
        <v>0</v>
      </c>
      <c r="BS483">
        <v>0</v>
      </c>
      <c r="BT483">
        <v>0</v>
      </c>
      <c r="BU483">
        <v>0</v>
      </c>
      <c r="BV483">
        <v>0</v>
      </c>
      <c r="BW483">
        <v>0</v>
      </c>
      <c r="BX483">
        <v>0</v>
      </c>
      <c r="BY483">
        <v>14</v>
      </c>
      <c r="BZ483">
        <v>0</v>
      </c>
      <c r="CA483">
        <v>0</v>
      </c>
      <c r="CB483">
        <v>1</v>
      </c>
      <c r="CC483">
        <v>0</v>
      </c>
      <c r="CD483">
        <v>0</v>
      </c>
      <c r="CE483">
        <v>0</v>
      </c>
      <c r="CF483">
        <v>0</v>
      </c>
      <c r="CG483">
        <v>0</v>
      </c>
      <c r="CH483">
        <v>0</v>
      </c>
      <c r="CI483">
        <v>0</v>
      </c>
      <c r="CJ483">
        <v>0</v>
      </c>
      <c r="CK483">
        <v>0</v>
      </c>
      <c r="CL483">
        <v>0</v>
      </c>
      <c r="CM483">
        <v>0</v>
      </c>
    </row>
    <row r="484" spans="1:91" x14ac:dyDescent="0.15">
      <c r="A484" t="s">
        <v>1862</v>
      </c>
      <c r="B484">
        <v>140</v>
      </c>
      <c r="C484">
        <v>7</v>
      </c>
      <c r="D484">
        <v>200</v>
      </c>
      <c r="E484" s="409">
        <v>0.2</v>
      </c>
      <c r="F484" s="409">
        <v>5.6852564102564101E-3</v>
      </c>
      <c r="G484" s="409">
        <v>1</v>
      </c>
      <c r="H484" s="409">
        <v>3.8655835501681793E-2</v>
      </c>
      <c r="I484" s="409">
        <v>1.1257219013771657E-3</v>
      </c>
      <c r="J484" s="409">
        <v>0.2</v>
      </c>
      <c r="K484">
        <v>0</v>
      </c>
      <c r="L484">
        <v>77</v>
      </c>
      <c r="M484">
        <v>0</v>
      </c>
      <c r="N484">
        <v>0</v>
      </c>
      <c r="O484">
        <v>163</v>
      </c>
      <c r="P484">
        <v>12</v>
      </c>
      <c r="Q484">
        <v>2</v>
      </c>
      <c r="R484">
        <v>0</v>
      </c>
      <c r="S484">
        <v>0</v>
      </c>
      <c r="T484">
        <v>4</v>
      </c>
      <c r="U484">
        <v>0</v>
      </c>
      <c r="V484">
        <v>4</v>
      </c>
      <c r="W484">
        <v>1</v>
      </c>
      <c r="X484">
        <v>0</v>
      </c>
      <c r="Y484">
        <v>0</v>
      </c>
      <c r="Z484">
        <v>0</v>
      </c>
      <c r="AA484" t="s">
        <v>2333</v>
      </c>
      <c r="AB484">
        <v>0</v>
      </c>
      <c r="AC484">
        <v>28</v>
      </c>
      <c r="AD484">
        <v>0</v>
      </c>
      <c r="AE484">
        <v>0</v>
      </c>
      <c r="AF484">
        <v>44</v>
      </c>
      <c r="AG484">
        <v>4</v>
      </c>
      <c r="AH484">
        <v>1</v>
      </c>
      <c r="AI484">
        <v>0</v>
      </c>
      <c r="AJ484">
        <v>0</v>
      </c>
      <c r="AK484">
        <v>0</v>
      </c>
      <c r="AL484">
        <v>0</v>
      </c>
      <c r="AM484">
        <v>0</v>
      </c>
      <c r="AN484">
        <v>0</v>
      </c>
      <c r="AO484">
        <v>0</v>
      </c>
      <c r="AP484">
        <v>0</v>
      </c>
      <c r="AQ484">
        <v>0</v>
      </c>
      <c r="AR484">
        <v>0</v>
      </c>
      <c r="AS484">
        <v>50</v>
      </c>
      <c r="AT484">
        <v>0</v>
      </c>
      <c r="AU484">
        <v>0</v>
      </c>
      <c r="AV484">
        <v>39</v>
      </c>
      <c r="AW484">
        <v>20</v>
      </c>
      <c r="AX484">
        <v>0</v>
      </c>
      <c r="AY484">
        <v>0</v>
      </c>
      <c r="AZ484">
        <v>0</v>
      </c>
      <c r="BA484">
        <v>0</v>
      </c>
      <c r="BB484">
        <v>0</v>
      </c>
      <c r="BC484">
        <v>0</v>
      </c>
      <c r="BD484">
        <v>0</v>
      </c>
      <c r="BE484">
        <v>0</v>
      </c>
      <c r="BF484">
        <v>0</v>
      </c>
      <c r="BG484">
        <v>0</v>
      </c>
      <c r="BH484">
        <v>0</v>
      </c>
      <c r="BI484">
        <v>52</v>
      </c>
      <c r="BJ484">
        <v>0</v>
      </c>
      <c r="BK484">
        <v>0</v>
      </c>
      <c r="BL484">
        <v>40</v>
      </c>
      <c r="BM484">
        <v>24</v>
      </c>
      <c r="BN484">
        <v>1</v>
      </c>
      <c r="BO484">
        <v>0</v>
      </c>
      <c r="BP484">
        <v>0</v>
      </c>
      <c r="BQ484">
        <v>2</v>
      </c>
      <c r="BR484">
        <v>0</v>
      </c>
      <c r="BS484">
        <v>3</v>
      </c>
      <c r="BT484">
        <v>1</v>
      </c>
      <c r="BU484">
        <v>0</v>
      </c>
      <c r="BV484">
        <v>0</v>
      </c>
      <c r="BW484">
        <v>0</v>
      </c>
      <c r="BX484">
        <v>0</v>
      </c>
      <c r="BY484">
        <v>66</v>
      </c>
      <c r="BZ484">
        <v>0</v>
      </c>
      <c r="CA484">
        <v>0</v>
      </c>
      <c r="CB484">
        <v>64</v>
      </c>
      <c r="CC484">
        <v>6</v>
      </c>
      <c r="CD484">
        <v>0</v>
      </c>
      <c r="CE484">
        <v>0</v>
      </c>
      <c r="CF484">
        <v>0</v>
      </c>
      <c r="CG484">
        <v>0</v>
      </c>
      <c r="CH484">
        <v>4</v>
      </c>
      <c r="CI484">
        <v>0</v>
      </c>
      <c r="CJ484">
        <v>0</v>
      </c>
      <c r="CK484">
        <v>0</v>
      </c>
      <c r="CL484">
        <v>0</v>
      </c>
      <c r="CM484">
        <v>0</v>
      </c>
    </row>
    <row r="485" spans="1:91" x14ac:dyDescent="0.15">
      <c r="A485" t="s">
        <v>1906</v>
      </c>
      <c r="B485">
        <v>49</v>
      </c>
      <c r="C485">
        <v>1</v>
      </c>
      <c r="D485">
        <v>200</v>
      </c>
      <c r="E485" s="409">
        <v>0.3</v>
      </c>
      <c r="F485" s="409">
        <v>4.5951803225806453E-3</v>
      </c>
      <c r="G485" s="409">
        <v>2</v>
      </c>
      <c r="H485" s="409">
        <v>2.3575968897858499E-2</v>
      </c>
      <c r="I485" s="409">
        <v>4.0412737020642964E-4</v>
      </c>
      <c r="J485" s="409">
        <v>0.2</v>
      </c>
      <c r="K485">
        <v>0</v>
      </c>
      <c r="L485">
        <v>21</v>
      </c>
      <c r="M485">
        <v>1</v>
      </c>
      <c r="N485">
        <v>3</v>
      </c>
      <c r="O485">
        <v>69</v>
      </c>
      <c r="P485">
        <v>0</v>
      </c>
      <c r="Q485">
        <v>1</v>
      </c>
      <c r="R485">
        <v>0</v>
      </c>
      <c r="S485">
        <v>0</v>
      </c>
      <c r="T485">
        <v>4</v>
      </c>
      <c r="U485">
        <v>1</v>
      </c>
      <c r="V485">
        <v>5</v>
      </c>
      <c r="W485">
        <v>1</v>
      </c>
      <c r="X485">
        <v>0</v>
      </c>
      <c r="Y485">
        <v>0</v>
      </c>
      <c r="Z485">
        <v>0</v>
      </c>
      <c r="AA485" t="s">
        <v>2333</v>
      </c>
      <c r="AB485">
        <v>0</v>
      </c>
      <c r="AC485">
        <v>1</v>
      </c>
      <c r="AD485">
        <v>0</v>
      </c>
      <c r="AE485">
        <v>0</v>
      </c>
      <c r="AF485">
        <v>13</v>
      </c>
      <c r="AG485">
        <v>0</v>
      </c>
      <c r="AH485">
        <v>0</v>
      </c>
      <c r="AI485">
        <v>0</v>
      </c>
      <c r="AJ485">
        <v>0</v>
      </c>
      <c r="AK485">
        <v>1</v>
      </c>
      <c r="AL485">
        <v>0</v>
      </c>
      <c r="AM485">
        <v>2</v>
      </c>
      <c r="AN485">
        <v>0</v>
      </c>
      <c r="AO485">
        <v>0</v>
      </c>
      <c r="AP485">
        <v>0</v>
      </c>
      <c r="AQ485">
        <v>0</v>
      </c>
      <c r="AR485">
        <v>0</v>
      </c>
      <c r="AS485">
        <v>1</v>
      </c>
      <c r="AT485">
        <v>0</v>
      </c>
      <c r="AU485">
        <v>0</v>
      </c>
      <c r="AV485">
        <v>2</v>
      </c>
      <c r="AW485">
        <v>0</v>
      </c>
      <c r="AX485">
        <v>0</v>
      </c>
      <c r="AY485">
        <v>0</v>
      </c>
      <c r="AZ485">
        <v>0</v>
      </c>
      <c r="BA485">
        <v>0</v>
      </c>
      <c r="BB485">
        <v>0</v>
      </c>
      <c r="BC485">
        <v>0</v>
      </c>
      <c r="BD485">
        <v>0</v>
      </c>
      <c r="BE485">
        <v>0</v>
      </c>
      <c r="BF485">
        <v>0</v>
      </c>
      <c r="BG485">
        <v>0</v>
      </c>
      <c r="BH485">
        <v>0</v>
      </c>
      <c r="BI485">
        <v>0</v>
      </c>
      <c r="BJ485">
        <v>0</v>
      </c>
      <c r="BK485">
        <v>0</v>
      </c>
      <c r="BL485">
        <v>9</v>
      </c>
      <c r="BM485">
        <v>0</v>
      </c>
      <c r="BN485">
        <v>0</v>
      </c>
      <c r="BO485">
        <v>0</v>
      </c>
      <c r="BP485">
        <v>0</v>
      </c>
      <c r="BQ485">
        <v>0</v>
      </c>
      <c r="BR485">
        <v>0</v>
      </c>
      <c r="BS485">
        <v>1</v>
      </c>
      <c r="BT485">
        <v>1</v>
      </c>
      <c r="BU485">
        <v>0</v>
      </c>
      <c r="BV485">
        <v>0</v>
      </c>
      <c r="BW485">
        <v>0</v>
      </c>
      <c r="BX485">
        <v>0</v>
      </c>
      <c r="BY485">
        <v>6</v>
      </c>
      <c r="BZ485">
        <v>1</v>
      </c>
      <c r="CA485">
        <v>1</v>
      </c>
      <c r="CB485">
        <v>4</v>
      </c>
      <c r="CC485">
        <v>0</v>
      </c>
      <c r="CD485">
        <v>0</v>
      </c>
      <c r="CE485">
        <v>0</v>
      </c>
      <c r="CF485">
        <v>0</v>
      </c>
      <c r="CG485">
        <v>0</v>
      </c>
      <c r="CH485">
        <v>0</v>
      </c>
      <c r="CI485">
        <v>0</v>
      </c>
      <c r="CJ485">
        <v>0</v>
      </c>
      <c r="CK485">
        <v>0</v>
      </c>
      <c r="CL485">
        <v>0</v>
      </c>
      <c r="CM485">
        <v>0</v>
      </c>
    </row>
    <row r="486" spans="1:91" x14ac:dyDescent="0.15">
      <c r="A486" t="s">
        <v>1971</v>
      </c>
      <c r="B486">
        <v>388</v>
      </c>
      <c r="C486">
        <v>8.6999999999999993</v>
      </c>
      <c r="D486">
        <v>1030</v>
      </c>
      <c r="E486" s="409">
        <v>3.3</v>
      </c>
      <c r="F486" s="409">
        <v>0.1</v>
      </c>
      <c r="G486" s="409">
        <v>9.5</v>
      </c>
      <c r="H486" s="409">
        <v>0.3</v>
      </c>
      <c r="I486" s="409">
        <v>7.2043715649899673E-3</v>
      </c>
      <c r="J486" s="409">
        <v>0.9</v>
      </c>
      <c r="K486">
        <v>0</v>
      </c>
      <c r="L486">
        <v>10</v>
      </c>
      <c r="M486">
        <v>0</v>
      </c>
      <c r="N486">
        <v>0</v>
      </c>
      <c r="O486">
        <v>0</v>
      </c>
      <c r="P486">
        <v>0</v>
      </c>
      <c r="Q486">
        <v>0</v>
      </c>
      <c r="R486">
        <v>0</v>
      </c>
      <c r="S486">
        <v>7</v>
      </c>
      <c r="T486">
        <v>66</v>
      </c>
      <c r="U486">
        <v>14</v>
      </c>
      <c r="V486">
        <v>0</v>
      </c>
      <c r="W486">
        <v>0</v>
      </c>
      <c r="X486">
        <v>0</v>
      </c>
      <c r="Y486">
        <v>0</v>
      </c>
      <c r="Z486">
        <v>0</v>
      </c>
      <c r="AA486" t="s">
        <v>2333</v>
      </c>
      <c r="AB486">
        <v>0</v>
      </c>
      <c r="AC486">
        <v>0</v>
      </c>
      <c r="AD486">
        <v>0</v>
      </c>
      <c r="AE486">
        <v>0</v>
      </c>
      <c r="AF486">
        <v>0</v>
      </c>
      <c r="AG486">
        <v>0</v>
      </c>
      <c r="AH486">
        <v>0</v>
      </c>
      <c r="AI486">
        <v>0</v>
      </c>
      <c r="AJ486">
        <v>3</v>
      </c>
      <c r="AK486">
        <v>1</v>
      </c>
      <c r="AL486">
        <v>0</v>
      </c>
      <c r="AM486">
        <v>0</v>
      </c>
      <c r="AN486">
        <v>0</v>
      </c>
      <c r="AO486">
        <v>0</v>
      </c>
      <c r="AP486">
        <v>0</v>
      </c>
      <c r="AQ486">
        <v>0</v>
      </c>
      <c r="AR486">
        <v>0</v>
      </c>
      <c r="AS486">
        <v>0</v>
      </c>
      <c r="AT486">
        <v>0</v>
      </c>
      <c r="AU486">
        <v>0</v>
      </c>
      <c r="AV486">
        <v>0</v>
      </c>
      <c r="AW486">
        <v>0</v>
      </c>
      <c r="AX486">
        <v>0</v>
      </c>
      <c r="AY486">
        <v>0</v>
      </c>
      <c r="AZ486">
        <v>0</v>
      </c>
      <c r="BA486">
        <v>0</v>
      </c>
      <c r="BB486">
        <v>9</v>
      </c>
      <c r="BC486">
        <v>0</v>
      </c>
      <c r="BD486">
        <v>0</v>
      </c>
      <c r="BE486">
        <v>0</v>
      </c>
      <c r="BF486">
        <v>0</v>
      </c>
      <c r="BG486">
        <v>0</v>
      </c>
      <c r="BH486">
        <v>0</v>
      </c>
      <c r="BI486">
        <v>0</v>
      </c>
      <c r="BJ486">
        <v>0</v>
      </c>
      <c r="BK486">
        <v>0</v>
      </c>
      <c r="BL486">
        <v>0</v>
      </c>
      <c r="BM486">
        <v>0</v>
      </c>
      <c r="BN486">
        <v>0</v>
      </c>
      <c r="BO486">
        <v>0</v>
      </c>
      <c r="BP486">
        <v>0</v>
      </c>
      <c r="BQ486">
        <v>2</v>
      </c>
      <c r="BR486">
        <v>0</v>
      </c>
      <c r="BS486">
        <v>0</v>
      </c>
      <c r="BT486">
        <v>0</v>
      </c>
      <c r="BU486">
        <v>0</v>
      </c>
      <c r="BV486">
        <v>0</v>
      </c>
      <c r="BW486">
        <v>0</v>
      </c>
      <c r="BX486">
        <v>0</v>
      </c>
      <c r="BY486">
        <v>0</v>
      </c>
      <c r="BZ486">
        <v>0</v>
      </c>
      <c r="CA486">
        <v>0</v>
      </c>
      <c r="CB486">
        <v>0</v>
      </c>
      <c r="CC486">
        <v>0</v>
      </c>
      <c r="CD486">
        <v>0</v>
      </c>
      <c r="CE486">
        <v>0</v>
      </c>
      <c r="CF486">
        <v>0</v>
      </c>
      <c r="CG486">
        <v>0</v>
      </c>
      <c r="CH486">
        <v>12</v>
      </c>
      <c r="CI486">
        <v>0</v>
      </c>
      <c r="CJ486">
        <v>0</v>
      </c>
      <c r="CK486">
        <v>0</v>
      </c>
      <c r="CL486">
        <v>0</v>
      </c>
      <c r="CM486">
        <v>0</v>
      </c>
    </row>
    <row r="487" spans="1:91" x14ac:dyDescent="0.15">
      <c r="A487" t="s">
        <v>2077</v>
      </c>
      <c r="B487">
        <v>2500</v>
      </c>
      <c r="C487">
        <v>48</v>
      </c>
      <c r="D487">
        <v>1000</v>
      </c>
      <c r="E487" s="409">
        <v>22.5</v>
      </c>
      <c r="F487" s="409">
        <v>0.5</v>
      </c>
      <c r="G487" s="409">
        <v>13.2</v>
      </c>
      <c r="H487" s="409">
        <v>1.1000000000000001</v>
      </c>
      <c r="I487" s="409">
        <v>2.516391675276566E-2</v>
      </c>
      <c r="J487" s="409">
        <v>0.6</v>
      </c>
      <c r="K487">
        <v>0</v>
      </c>
      <c r="L487">
        <v>0</v>
      </c>
      <c r="M487">
        <v>0</v>
      </c>
      <c r="N487">
        <v>0</v>
      </c>
      <c r="O487">
        <v>0</v>
      </c>
      <c r="P487">
        <v>0</v>
      </c>
      <c r="Q487">
        <v>0</v>
      </c>
      <c r="R487">
        <v>3</v>
      </c>
      <c r="S487">
        <v>7</v>
      </c>
      <c r="T487">
        <v>46</v>
      </c>
      <c r="U487">
        <v>17</v>
      </c>
      <c r="V487">
        <v>12</v>
      </c>
      <c r="W487">
        <v>0</v>
      </c>
      <c r="X487">
        <v>0</v>
      </c>
      <c r="Y487">
        <v>0</v>
      </c>
      <c r="Z487">
        <v>1</v>
      </c>
      <c r="AA487" t="s">
        <v>2333</v>
      </c>
      <c r="AB487">
        <v>0</v>
      </c>
      <c r="AC487">
        <v>0</v>
      </c>
      <c r="AD487">
        <v>0</v>
      </c>
      <c r="AE487">
        <v>0</v>
      </c>
      <c r="AF487">
        <v>0</v>
      </c>
      <c r="AG487">
        <v>0</v>
      </c>
      <c r="AH487">
        <v>0</v>
      </c>
      <c r="AI487">
        <v>1</v>
      </c>
      <c r="AJ487">
        <v>0</v>
      </c>
      <c r="AK487">
        <v>0</v>
      </c>
      <c r="AL487">
        <v>0</v>
      </c>
      <c r="AM487">
        <v>0</v>
      </c>
      <c r="AN487">
        <v>0</v>
      </c>
      <c r="AO487">
        <v>0</v>
      </c>
      <c r="AP487">
        <v>0</v>
      </c>
      <c r="AQ487">
        <v>0</v>
      </c>
      <c r="AR487">
        <v>0</v>
      </c>
      <c r="AS487">
        <v>0</v>
      </c>
      <c r="AT487">
        <v>0</v>
      </c>
      <c r="AU487">
        <v>0</v>
      </c>
      <c r="AV487">
        <v>0</v>
      </c>
      <c r="AW487">
        <v>0</v>
      </c>
      <c r="AX487">
        <v>0</v>
      </c>
      <c r="AY487">
        <v>0</v>
      </c>
      <c r="AZ487">
        <v>0</v>
      </c>
      <c r="BA487">
        <v>0</v>
      </c>
      <c r="BB487">
        <v>5</v>
      </c>
      <c r="BC487">
        <v>0</v>
      </c>
      <c r="BD487">
        <v>0</v>
      </c>
      <c r="BE487">
        <v>0</v>
      </c>
      <c r="BF487">
        <v>0</v>
      </c>
      <c r="BG487">
        <v>0</v>
      </c>
      <c r="BH487">
        <v>0</v>
      </c>
      <c r="BI487">
        <v>0</v>
      </c>
      <c r="BJ487">
        <v>0</v>
      </c>
      <c r="BK487">
        <v>0</v>
      </c>
      <c r="BL487">
        <v>0</v>
      </c>
      <c r="BM487">
        <v>0</v>
      </c>
      <c r="BN487">
        <v>0</v>
      </c>
      <c r="BO487">
        <v>0</v>
      </c>
      <c r="BP487">
        <v>0</v>
      </c>
      <c r="BQ487">
        <v>0</v>
      </c>
      <c r="BR487">
        <v>0</v>
      </c>
      <c r="BS487">
        <v>2</v>
      </c>
      <c r="BT487">
        <v>0</v>
      </c>
      <c r="BU487">
        <v>0</v>
      </c>
      <c r="BV487">
        <v>0</v>
      </c>
      <c r="BW487">
        <v>1</v>
      </c>
      <c r="BX487">
        <v>0</v>
      </c>
      <c r="BY487">
        <v>0</v>
      </c>
      <c r="BZ487">
        <v>0</v>
      </c>
      <c r="CA487">
        <v>0</v>
      </c>
      <c r="CB487">
        <v>3</v>
      </c>
      <c r="CC487">
        <v>0</v>
      </c>
      <c r="CD487">
        <v>0</v>
      </c>
      <c r="CE487">
        <v>0</v>
      </c>
      <c r="CF487">
        <v>0</v>
      </c>
      <c r="CG487">
        <v>0</v>
      </c>
      <c r="CH487">
        <v>7</v>
      </c>
      <c r="CI487">
        <v>0</v>
      </c>
      <c r="CJ487">
        <v>0</v>
      </c>
      <c r="CK487">
        <v>0</v>
      </c>
      <c r="CL487">
        <v>0</v>
      </c>
      <c r="CM487">
        <v>0</v>
      </c>
    </row>
    <row r="488" spans="1:91" x14ac:dyDescent="0.15">
      <c r="A488" t="s">
        <v>2072</v>
      </c>
      <c r="B488">
        <v>21.8</v>
      </c>
      <c r="C488">
        <v>0.2</v>
      </c>
      <c r="D488">
        <v>25</v>
      </c>
      <c r="E488" s="409">
        <v>0.3</v>
      </c>
      <c r="F488" s="409">
        <v>7.0037050657894753E-3</v>
      </c>
      <c r="G488" s="409">
        <v>0.7</v>
      </c>
      <c r="H488" s="409">
        <v>0.2</v>
      </c>
      <c r="I488" s="409">
        <v>3.5117408558308929E-3</v>
      </c>
      <c r="J488" s="409">
        <v>0.3</v>
      </c>
      <c r="K488">
        <v>0</v>
      </c>
      <c r="L488">
        <v>5</v>
      </c>
      <c r="M488">
        <v>0</v>
      </c>
      <c r="N488">
        <v>5</v>
      </c>
      <c r="O488">
        <v>16</v>
      </c>
      <c r="P488">
        <v>0</v>
      </c>
      <c r="Q488">
        <v>3</v>
      </c>
      <c r="R488">
        <v>0</v>
      </c>
      <c r="S488">
        <v>2</v>
      </c>
      <c r="T488">
        <v>1</v>
      </c>
      <c r="U488">
        <v>0</v>
      </c>
      <c r="V488">
        <v>4</v>
      </c>
      <c r="W488">
        <v>0</v>
      </c>
      <c r="X488">
        <v>0</v>
      </c>
      <c r="Y488">
        <v>0</v>
      </c>
      <c r="Z488">
        <v>0</v>
      </c>
      <c r="AA488" t="s">
        <v>2333</v>
      </c>
      <c r="AB488">
        <v>0</v>
      </c>
      <c r="AC488">
        <v>1</v>
      </c>
      <c r="AD488">
        <v>0</v>
      </c>
      <c r="AE488">
        <v>0</v>
      </c>
      <c r="AF488">
        <v>3</v>
      </c>
      <c r="AG488">
        <v>0</v>
      </c>
      <c r="AH488">
        <v>0</v>
      </c>
      <c r="AI488">
        <v>0</v>
      </c>
      <c r="AJ488">
        <v>0</v>
      </c>
      <c r="AK488">
        <v>0</v>
      </c>
      <c r="AL488">
        <v>0</v>
      </c>
      <c r="AM488">
        <v>1</v>
      </c>
      <c r="AN488">
        <v>0</v>
      </c>
      <c r="AO488">
        <v>0</v>
      </c>
      <c r="AP488">
        <v>0</v>
      </c>
      <c r="AQ488">
        <v>0</v>
      </c>
      <c r="AR488">
        <v>0</v>
      </c>
      <c r="AS488">
        <v>1</v>
      </c>
      <c r="AT488">
        <v>0</v>
      </c>
      <c r="AU488">
        <v>0</v>
      </c>
      <c r="AV488">
        <v>3</v>
      </c>
      <c r="AW488">
        <v>0</v>
      </c>
      <c r="AX488">
        <v>2</v>
      </c>
      <c r="AY488">
        <v>0</v>
      </c>
      <c r="AZ488">
        <v>0</v>
      </c>
      <c r="BA488">
        <v>0</v>
      </c>
      <c r="BB488">
        <v>1</v>
      </c>
      <c r="BC488">
        <v>0</v>
      </c>
      <c r="BD488">
        <v>0</v>
      </c>
      <c r="BE488">
        <v>0</v>
      </c>
      <c r="BF488">
        <v>0</v>
      </c>
      <c r="BG488">
        <v>0</v>
      </c>
      <c r="BH488">
        <v>0</v>
      </c>
      <c r="BI488">
        <v>1</v>
      </c>
      <c r="BJ488">
        <v>0</v>
      </c>
      <c r="BK488">
        <v>2</v>
      </c>
      <c r="BL488">
        <v>0</v>
      </c>
      <c r="BM488">
        <v>0</v>
      </c>
      <c r="BN488">
        <v>1</v>
      </c>
      <c r="BO488">
        <v>0</v>
      </c>
      <c r="BP488">
        <v>0</v>
      </c>
      <c r="BQ488">
        <v>0</v>
      </c>
      <c r="BR488">
        <v>0</v>
      </c>
      <c r="BS488">
        <v>0</v>
      </c>
      <c r="BT488">
        <v>0</v>
      </c>
      <c r="BU488">
        <v>0</v>
      </c>
      <c r="BV488">
        <v>0</v>
      </c>
      <c r="BW488">
        <v>0</v>
      </c>
      <c r="BX488">
        <v>0</v>
      </c>
      <c r="BY488">
        <v>2</v>
      </c>
      <c r="BZ488">
        <v>0</v>
      </c>
      <c r="CA488">
        <v>0</v>
      </c>
      <c r="CB488">
        <v>1</v>
      </c>
      <c r="CC488">
        <v>0</v>
      </c>
      <c r="CD488">
        <v>1</v>
      </c>
      <c r="CE488">
        <v>0</v>
      </c>
      <c r="CF488">
        <v>0</v>
      </c>
      <c r="CG488">
        <v>0</v>
      </c>
      <c r="CH488">
        <v>0</v>
      </c>
      <c r="CI488">
        <v>0</v>
      </c>
      <c r="CJ488">
        <v>0</v>
      </c>
      <c r="CK488">
        <v>0</v>
      </c>
      <c r="CL488">
        <v>0</v>
      </c>
      <c r="CM488">
        <v>0</v>
      </c>
    </row>
    <row r="489" spans="1:91" x14ac:dyDescent="0.15">
      <c r="A489" t="s">
        <v>2532</v>
      </c>
      <c r="B489">
        <v>2</v>
      </c>
      <c r="C489">
        <v>0</v>
      </c>
      <c r="D489">
        <v>23</v>
      </c>
      <c r="E489" s="409"/>
      <c r="F489" s="409"/>
      <c r="G489" s="409"/>
      <c r="H489" s="409"/>
      <c r="I489" s="409"/>
      <c r="J489" s="409"/>
      <c r="K489">
        <v>0</v>
      </c>
      <c r="L489">
        <v>8</v>
      </c>
      <c r="M489">
        <v>0</v>
      </c>
      <c r="N489">
        <v>0</v>
      </c>
      <c r="O489">
        <v>25</v>
      </c>
      <c r="P489">
        <v>0</v>
      </c>
      <c r="Q489">
        <v>0</v>
      </c>
      <c r="R489">
        <v>0</v>
      </c>
      <c r="S489">
        <v>0</v>
      </c>
      <c r="T489">
        <v>0</v>
      </c>
      <c r="U489">
        <v>0</v>
      </c>
      <c r="V489">
        <v>0</v>
      </c>
      <c r="W489">
        <v>0</v>
      </c>
      <c r="X489">
        <v>0</v>
      </c>
      <c r="Y489">
        <v>0</v>
      </c>
      <c r="Z489">
        <v>0</v>
      </c>
      <c r="AA489" t="s">
        <v>2333</v>
      </c>
      <c r="AB489">
        <v>0</v>
      </c>
      <c r="AC489">
        <v>0</v>
      </c>
      <c r="AD489">
        <v>0</v>
      </c>
      <c r="AE489">
        <v>0</v>
      </c>
      <c r="AF489">
        <v>2</v>
      </c>
      <c r="AG489">
        <v>0</v>
      </c>
      <c r="AH489">
        <v>0</v>
      </c>
      <c r="AI489">
        <v>0</v>
      </c>
      <c r="AJ489">
        <v>0</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0</v>
      </c>
      <c r="BD489">
        <v>0</v>
      </c>
      <c r="BE489">
        <v>0</v>
      </c>
      <c r="BF489">
        <v>0</v>
      </c>
      <c r="BG489">
        <v>0</v>
      </c>
    </row>
    <row r="490" spans="1:91" x14ac:dyDescent="0.15">
      <c r="A490" t="s">
        <v>2053</v>
      </c>
      <c r="B490">
        <v>8.1</v>
      </c>
      <c r="D490">
        <v>108.2</v>
      </c>
      <c r="E490" s="409">
        <v>0.1</v>
      </c>
      <c r="F490" s="409">
        <v>0</v>
      </c>
      <c r="G490" s="409">
        <v>0.8</v>
      </c>
      <c r="H490" s="409">
        <v>1.6438467150028467E-2</v>
      </c>
      <c r="I490" s="409">
        <v>0</v>
      </c>
      <c r="J490" s="409">
        <v>0.1</v>
      </c>
      <c r="K490">
        <v>0</v>
      </c>
      <c r="L490">
        <v>27</v>
      </c>
      <c r="M490">
        <v>0</v>
      </c>
      <c r="N490">
        <v>0</v>
      </c>
      <c r="O490">
        <v>123</v>
      </c>
      <c r="P490">
        <v>15</v>
      </c>
      <c r="Q490">
        <v>5</v>
      </c>
      <c r="R490">
        <v>0</v>
      </c>
      <c r="S490">
        <v>0</v>
      </c>
      <c r="T490">
        <v>0</v>
      </c>
      <c r="U490">
        <v>0</v>
      </c>
      <c r="V490">
        <v>0</v>
      </c>
      <c r="W490">
        <v>0</v>
      </c>
      <c r="X490">
        <v>0</v>
      </c>
      <c r="Y490">
        <v>1</v>
      </c>
      <c r="Z490">
        <v>0</v>
      </c>
      <c r="AA490" t="s">
        <v>2333</v>
      </c>
      <c r="AB490">
        <v>0</v>
      </c>
      <c r="AC490">
        <v>10</v>
      </c>
      <c r="AD490">
        <v>0</v>
      </c>
      <c r="AE490">
        <v>0</v>
      </c>
      <c r="AF490">
        <v>41</v>
      </c>
      <c r="AG490">
        <v>1</v>
      </c>
      <c r="AH490">
        <v>2</v>
      </c>
      <c r="AI490">
        <v>0</v>
      </c>
      <c r="AJ490">
        <v>0</v>
      </c>
      <c r="AK490">
        <v>0</v>
      </c>
      <c r="AL490">
        <v>0</v>
      </c>
      <c r="AM490">
        <v>0</v>
      </c>
      <c r="AN490">
        <v>0</v>
      </c>
      <c r="AO490">
        <v>0</v>
      </c>
      <c r="AP490">
        <v>0</v>
      </c>
      <c r="AQ490">
        <v>0</v>
      </c>
      <c r="AR490">
        <v>0</v>
      </c>
      <c r="AS490">
        <v>31</v>
      </c>
      <c r="AT490">
        <v>0</v>
      </c>
      <c r="AU490">
        <v>0</v>
      </c>
      <c r="AV490">
        <v>6</v>
      </c>
      <c r="AW490">
        <v>3</v>
      </c>
      <c r="AX490">
        <v>5</v>
      </c>
      <c r="AY490">
        <v>0</v>
      </c>
      <c r="AZ490">
        <v>0</v>
      </c>
      <c r="BA490">
        <v>0</v>
      </c>
      <c r="BB490">
        <v>0</v>
      </c>
      <c r="BC490">
        <v>0</v>
      </c>
      <c r="BD490">
        <v>0</v>
      </c>
      <c r="BE490">
        <v>0</v>
      </c>
      <c r="BF490">
        <v>0</v>
      </c>
      <c r="BG490">
        <v>0</v>
      </c>
      <c r="BH490">
        <v>0</v>
      </c>
      <c r="BI490">
        <v>10</v>
      </c>
      <c r="BJ490">
        <v>0</v>
      </c>
      <c r="BK490">
        <v>0</v>
      </c>
      <c r="BL490">
        <v>51</v>
      </c>
      <c r="BM490">
        <v>6</v>
      </c>
      <c r="BN490">
        <v>0</v>
      </c>
      <c r="BO490">
        <v>0</v>
      </c>
      <c r="BP490">
        <v>0</v>
      </c>
      <c r="BQ490">
        <v>0</v>
      </c>
      <c r="BR490">
        <v>0</v>
      </c>
      <c r="BS490">
        <v>0</v>
      </c>
      <c r="BT490">
        <v>0</v>
      </c>
      <c r="BU490">
        <v>0</v>
      </c>
      <c r="BV490">
        <v>0</v>
      </c>
      <c r="BW490">
        <v>0</v>
      </c>
      <c r="BX490">
        <v>0</v>
      </c>
      <c r="BY490">
        <v>33</v>
      </c>
      <c r="BZ490">
        <v>0</v>
      </c>
      <c r="CA490">
        <v>0</v>
      </c>
      <c r="CB490">
        <v>9</v>
      </c>
      <c r="CC490">
        <v>7</v>
      </c>
      <c r="CD490">
        <v>3</v>
      </c>
      <c r="CE490">
        <v>0</v>
      </c>
      <c r="CF490">
        <v>0</v>
      </c>
      <c r="CG490">
        <v>0</v>
      </c>
      <c r="CH490">
        <v>1</v>
      </c>
      <c r="CI490">
        <v>0</v>
      </c>
      <c r="CJ490">
        <v>2</v>
      </c>
      <c r="CK490">
        <v>0</v>
      </c>
      <c r="CL490">
        <v>0</v>
      </c>
      <c r="CM490">
        <v>0</v>
      </c>
    </row>
    <row r="491" spans="1:91" x14ac:dyDescent="0.15">
      <c r="A491" t="s">
        <v>2177</v>
      </c>
      <c r="B491">
        <v>42.9</v>
      </c>
      <c r="C491">
        <v>0.08</v>
      </c>
      <c r="D491">
        <v>521.39</v>
      </c>
      <c r="E491" s="409">
        <v>0.2</v>
      </c>
      <c r="F491" s="409">
        <v>0</v>
      </c>
      <c r="G491" s="409">
        <v>1.7</v>
      </c>
      <c r="H491" s="409">
        <v>1.9193866028040914E-2</v>
      </c>
      <c r="I491" s="409">
        <v>0</v>
      </c>
      <c r="J491" s="409">
        <v>0.2</v>
      </c>
      <c r="K491">
        <v>0</v>
      </c>
      <c r="L491">
        <v>62</v>
      </c>
      <c r="M491">
        <v>2</v>
      </c>
      <c r="N491">
        <v>0</v>
      </c>
      <c r="O491">
        <v>131</v>
      </c>
      <c r="P491">
        <v>23</v>
      </c>
      <c r="Q491">
        <v>1</v>
      </c>
      <c r="R491">
        <v>0</v>
      </c>
      <c r="S491">
        <v>0</v>
      </c>
      <c r="T491">
        <v>1</v>
      </c>
      <c r="U491">
        <v>0</v>
      </c>
      <c r="V491">
        <v>0</v>
      </c>
      <c r="W491">
        <v>0</v>
      </c>
      <c r="X491">
        <v>0</v>
      </c>
      <c r="Y491">
        <v>0</v>
      </c>
      <c r="Z491">
        <v>0</v>
      </c>
      <c r="AA491" t="s">
        <v>2333</v>
      </c>
      <c r="AB491">
        <v>0</v>
      </c>
      <c r="AC491">
        <v>38</v>
      </c>
      <c r="AD491">
        <v>0</v>
      </c>
      <c r="AE491">
        <v>0</v>
      </c>
      <c r="AF491">
        <v>36</v>
      </c>
      <c r="AG491">
        <v>7</v>
      </c>
      <c r="AH491">
        <v>0</v>
      </c>
      <c r="AI491">
        <v>0</v>
      </c>
      <c r="AJ491">
        <v>0</v>
      </c>
      <c r="AK491">
        <v>1</v>
      </c>
      <c r="AL491">
        <v>0</v>
      </c>
      <c r="AM491">
        <v>0</v>
      </c>
      <c r="AN491">
        <v>0</v>
      </c>
      <c r="AO491">
        <v>0</v>
      </c>
      <c r="AP491">
        <v>0</v>
      </c>
      <c r="AQ491">
        <v>0</v>
      </c>
      <c r="AR491">
        <v>0</v>
      </c>
      <c r="AS491">
        <v>17</v>
      </c>
      <c r="AT491">
        <v>0</v>
      </c>
      <c r="AU491">
        <v>2</v>
      </c>
      <c r="AV491">
        <v>46</v>
      </c>
      <c r="AW491">
        <v>19</v>
      </c>
      <c r="AX491">
        <v>3</v>
      </c>
      <c r="AY491">
        <v>0</v>
      </c>
      <c r="AZ491">
        <v>0</v>
      </c>
      <c r="BA491">
        <v>0</v>
      </c>
      <c r="BB491">
        <v>0</v>
      </c>
      <c r="BC491">
        <v>0</v>
      </c>
      <c r="BD491">
        <v>0</v>
      </c>
      <c r="BE491">
        <v>0</v>
      </c>
      <c r="BF491">
        <v>0</v>
      </c>
      <c r="BG491">
        <v>0</v>
      </c>
      <c r="BH491">
        <v>0</v>
      </c>
      <c r="BI491">
        <v>4</v>
      </c>
      <c r="BJ491">
        <v>2</v>
      </c>
      <c r="BK491">
        <v>0</v>
      </c>
      <c r="BL491">
        <v>16</v>
      </c>
      <c r="BM491">
        <v>6</v>
      </c>
      <c r="BN491">
        <v>1</v>
      </c>
      <c r="BO491">
        <v>0</v>
      </c>
      <c r="BP491">
        <v>0</v>
      </c>
      <c r="BQ491">
        <v>0</v>
      </c>
      <c r="BR491">
        <v>0</v>
      </c>
      <c r="BS491">
        <v>0</v>
      </c>
      <c r="BT491">
        <v>0</v>
      </c>
      <c r="BU491">
        <v>0</v>
      </c>
      <c r="BV491">
        <v>0</v>
      </c>
      <c r="BW491">
        <v>0</v>
      </c>
      <c r="BX491">
        <v>0</v>
      </c>
      <c r="BY491">
        <v>52</v>
      </c>
      <c r="BZ491">
        <v>0</v>
      </c>
      <c r="CA491">
        <v>0</v>
      </c>
      <c r="CB491">
        <v>75</v>
      </c>
      <c r="CC491">
        <v>1</v>
      </c>
      <c r="CD491">
        <v>4</v>
      </c>
      <c r="CE491">
        <v>0</v>
      </c>
      <c r="CF491">
        <v>0</v>
      </c>
      <c r="CG491">
        <v>0</v>
      </c>
      <c r="CH491">
        <v>0</v>
      </c>
      <c r="CI491">
        <v>0</v>
      </c>
      <c r="CJ491">
        <v>0</v>
      </c>
      <c r="CK491">
        <v>0</v>
      </c>
      <c r="CL491">
        <v>0</v>
      </c>
      <c r="CM491">
        <v>0</v>
      </c>
    </row>
    <row r="492" spans="1:91" x14ac:dyDescent="0.15">
      <c r="A492" t="s">
        <v>2386</v>
      </c>
      <c r="B492">
        <v>12.3</v>
      </c>
      <c r="D492">
        <v>128.6</v>
      </c>
      <c r="E492" s="409">
        <v>0.1</v>
      </c>
      <c r="F492" s="409">
        <v>0</v>
      </c>
      <c r="G492" s="409">
        <v>1.2</v>
      </c>
      <c r="H492" s="409">
        <v>1.2712650011510547E-2</v>
      </c>
      <c r="I492" s="409">
        <v>0</v>
      </c>
      <c r="J492" s="409">
        <v>0.1</v>
      </c>
      <c r="K492">
        <v>0</v>
      </c>
      <c r="L492">
        <v>56</v>
      </c>
      <c r="M492">
        <v>0</v>
      </c>
      <c r="N492">
        <v>0</v>
      </c>
      <c r="O492">
        <v>48</v>
      </c>
      <c r="P492">
        <v>0</v>
      </c>
      <c r="Q492">
        <v>1</v>
      </c>
      <c r="R492">
        <v>0</v>
      </c>
      <c r="S492">
        <v>0</v>
      </c>
      <c r="T492">
        <v>0</v>
      </c>
      <c r="U492">
        <v>0</v>
      </c>
      <c r="V492">
        <v>0</v>
      </c>
      <c r="W492">
        <v>0</v>
      </c>
      <c r="X492">
        <v>0</v>
      </c>
      <c r="Y492">
        <v>0</v>
      </c>
      <c r="Z492">
        <v>0</v>
      </c>
      <c r="AA492" t="s">
        <v>2333</v>
      </c>
      <c r="AB492">
        <v>0</v>
      </c>
      <c r="AC492">
        <v>5</v>
      </c>
      <c r="AD492">
        <v>0</v>
      </c>
      <c r="AE492">
        <v>0</v>
      </c>
      <c r="AF492">
        <v>8</v>
      </c>
      <c r="AG492">
        <v>0</v>
      </c>
      <c r="AH492">
        <v>0</v>
      </c>
      <c r="AI492">
        <v>0</v>
      </c>
      <c r="AJ492">
        <v>0</v>
      </c>
      <c r="AK492">
        <v>0</v>
      </c>
      <c r="AL492">
        <v>0</v>
      </c>
      <c r="AM492">
        <v>0</v>
      </c>
      <c r="AN492">
        <v>0</v>
      </c>
      <c r="AO492">
        <v>0</v>
      </c>
      <c r="AP492">
        <v>0</v>
      </c>
      <c r="AQ492">
        <v>0</v>
      </c>
      <c r="AR492">
        <v>0</v>
      </c>
      <c r="AS492">
        <v>26</v>
      </c>
      <c r="AT492">
        <v>0</v>
      </c>
      <c r="AU492">
        <v>0</v>
      </c>
      <c r="AV492">
        <v>0</v>
      </c>
      <c r="AW492">
        <v>1</v>
      </c>
      <c r="AX492">
        <v>0</v>
      </c>
      <c r="AY492">
        <v>0</v>
      </c>
      <c r="AZ492">
        <v>0</v>
      </c>
      <c r="BA492">
        <v>0</v>
      </c>
      <c r="BB492">
        <v>0</v>
      </c>
      <c r="BC492">
        <v>0</v>
      </c>
      <c r="BD492">
        <v>0</v>
      </c>
      <c r="BE492">
        <v>0</v>
      </c>
      <c r="BF492">
        <v>0</v>
      </c>
      <c r="BG492">
        <v>0</v>
      </c>
      <c r="BH492">
        <v>0</v>
      </c>
      <c r="BI492">
        <v>15</v>
      </c>
      <c r="BJ492">
        <v>0</v>
      </c>
      <c r="BK492">
        <v>0</v>
      </c>
      <c r="BL492">
        <v>10</v>
      </c>
      <c r="BM492">
        <v>0</v>
      </c>
      <c r="BN492">
        <v>0</v>
      </c>
      <c r="BO492">
        <v>0</v>
      </c>
      <c r="BP492">
        <v>0</v>
      </c>
      <c r="BQ492">
        <v>0</v>
      </c>
      <c r="BR492">
        <v>0</v>
      </c>
      <c r="BS492">
        <v>0</v>
      </c>
      <c r="BT492">
        <v>0</v>
      </c>
      <c r="BU492">
        <v>0</v>
      </c>
      <c r="BV492">
        <v>0</v>
      </c>
      <c r="BW492">
        <v>0</v>
      </c>
      <c r="BX492">
        <v>0</v>
      </c>
      <c r="BY492">
        <v>30</v>
      </c>
      <c r="BZ492">
        <v>0</v>
      </c>
      <c r="CA492">
        <v>0</v>
      </c>
      <c r="CB492">
        <v>0</v>
      </c>
      <c r="CC492">
        <v>0</v>
      </c>
      <c r="CD492">
        <v>0</v>
      </c>
      <c r="CE492">
        <v>0</v>
      </c>
      <c r="CF492">
        <v>0</v>
      </c>
      <c r="CG492">
        <v>0</v>
      </c>
      <c r="CH492">
        <v>0</v>
      </c>
      <c r="CI492">
        <v>0</v>
      </c>
      <c r="CJ492">
        <v>0</v>
      </c>
      <c r="CK492">
        <v>0</v>
      </c>
      <c r="CL492">
        <v>0</v>
      </c>
      <c r="CM492">
        <v>0</v>
      </c>
    </row>
    <row r="493" spans="1:91" x14ac:dyDescent="0.15">
      <c r="A493" t="s">
        <v>2016</v>
      </c>
      <c r="B493">
        <v>35.200000000000003</v>
      </c>
      <c r="D493">
        <v>84</v>
      </c>
      <c r="E493" s="409">
        <v>0.2</v>
      </c>
      <c r="F493" s="409">
        <v>0</v>
      </c>
      <c r="G493" s="409">
        <v>2</v>
      </c>
      <c r="H493" s="409">
        <v>2.3483620029148954E-2</v>
      </c>
      <c r="I493" s="409">
        <v>0</v>
      </c>
      <c r="J493" s="409">
        <v>0.2</v>
      </c>
      <c r="K493">
        <v>0</v>
      </c>
      <c r="L493">
        <v>8</v>
      </c>
      <c r="M493">
        <v>0</v>
      </c>
      <c r="N493">
        <v>24</v>
      </c>
      <c r="O493">
        <v>26</v>
      </c>
      <c r="P493">
        <v>0</v>
      </c>
      <c r="Q493">
        <v>4</v>
      </c>
      <c r="R493">
        <v>0</v>
      </c>
      <c r="S493">
        <v>0</v>
      </c>
      <c r="T493">
        <v>0</v>
      </c>
      <c r="U493">
        <v>0</v>
      </c>
      <c r="V493">
        <v>0</v>
      </c>
      <c r="W493">
        <v>0</v>
      </c>
      <c r="X493">
        <v>0</v>
      </c>
      <c r="Y493">
        <v>0</v>
      </c>
      <c r="Z493">
        <v>0</v>
      </c>
      <c r="AA493" t="s">
        <v>2333</v>
      </c>
      <c r="AB493">
        <v>0</v>
      </c>
      <c r="AC493">
        <v>0</v>
      </c>
      <c r="AD493">
        <v>0</v>
      </c>
      <c r="AE493">
        <v>11</v>
      </c>
      <c r="AF493">
        <v>16</v>
      </c>
      <c r="AG493">
        <v>0</v>
      </c>
      <c r="AH493">
        <v>4</v>
      </c>
      <c r="AI493">
        <v>0</v>
      </c>
      <c r="AJ493">
        <v>0</v>
      </c>
      <c r="AK493">
        <v>0</v>
      </c>
      <c r="AL493">
        <v>0</v>
      </c>
      <c r="AM493">
        <v>0</v>
      </c>
      <c r="AN493">
        <v>0</v>
      </c>
      <c r="AO493">
        <v>0</v>
      </c>
      <c r="AP493">
        <v>0</v>
      </c>
      <c r="AQ493">
        <v>0</v>
      </c>
      <c r="AR493">
        <v>0</v>
      </c>
      <c r="AS493">
        <v>1</v>
      </c>
      <c r="AT493">
        <v>0</v>
      </c>
      <c r="AU493">
        <v>4</v>
      </c>
      <c r="AV493">
        <v>7</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v>0</v>
      </c>
      <c r="BY493">
        <v>2</v>
      </c>
      <c r="BZ493">
        <v>0</v>
      </c>
      <c r="CA493">
        <v>0</v>
      </c>
      <c r="CB493">
        <v>0</v>
      </c>
      <c r="CC493">
        <v>0</v>
      </c>
      <c r="CD493">
        <v>0</v>
      </c>
      <c r="CE493">
        <v>0</v>
      </c>
      <c r="CF493">
        <v>0</v>
      </c>
      <c r="CG493">
        <v>0</v>
      </c>
      <c r="CH493">
        <v>0</v>
      </c>
      <c r="CI493">
        <v>0</v>
      </c>
      <c r="CJ493">
        <v>0</v>
      </c>
      <c r="CK493">
        <v>0</v>
      </c>
      <c r="CL493">
        <v>0</v>
      </c>
      <c r="CM493">
        <v>0</v>
      </c>
    </row>
    <row r="494" spans="1:91" x14ac:dyDescent="0.15">
      <c r="A494" t="s">
        <v>2148</v>
      </c>
      <c r="B494">
        <v>88</v>
      </c>
      <c r="C494">
        <v>2</v>
      </c>
      <c r="D494">
        <v>70</v>
      </c>
      <c r="E494" s="409">
        <v>2.5</v>
      </c>
      <c r="F494" s="409">
        <v>0.1</v>
      </c>
      <c r="G494" s="409">
        <v>2</v>
      </c>
      <c r="H494" s="409">
        <v>0.3</v>
      </c>
      <c r="I494" s="409">
        <v>7.7677855290061064E-3</v>
      </c>
      <c r="J494" s="409">
        <v>0.3</v>
      </c>
      <c r="K494">
        <v>0</v>
      </c>
      <c r="L494">
        <v>0</v>
      </c>
      <c r="M494">
        <v>0</v>
      </c>
      <c r="N494">
        <v>0</v>
      </c>
      <c r="O494">
        <v>9</v>
      </c>
      <c r="P494">
        <v>0</v>
      </c>
      <c r="Q494">
        <v>1</v>
      </c>
      <c r="R494">
        <v>0</v>
      </c>
      <c r="S494">
        <v>0</v>
      </c>
      <c r="T494">
        <v>8</v>
      </c>
      <c r="U494">
        <v>1</v>
      </c>
      <c r="V494">
        <v>15</v>
      </c>
      <c r="W494">
        <v>0</v>
      </c>
      <c r="X494">
        <v>0</v>
      </c>
      <c r="Y494">
        <v>0</v>
      </c>
      <c r="Z494">
        <v>3</v>
      </c>
      <c r="AA494" t="s">
        <v>2333</v>
      </c>
      <c r="AB494">
        <v>0</v>
      </c>
      <c r="AC494">
        <v>0</v>
      </c>
      <c r="AD494">
        <v>0</v>
      </c>
      <c r="AE494">
        <v>0</v>
      </c>
      <c r="AF494">
        <v>0</v>
      </c>
      <c r="AG494">
        <v>0</v>
      </c>
      <c r="AH494">
        <v>0</v>
      </c>
      <c r="AI494">
        <v>0</v>
      </c>
      <c r="AJ494">
        <v>0</v>
      </c>
      <c r="AK494">
        <v>0</v>
      </c>
      <c r="AL494">
        <v>0</v>
      </c>
      <c r="AM494">
        <v>2</v>
      </c>
      <c r="AN494">
        <v>0</v>
      </c>
      <c r="AO494">
        <v>0</v>
      </c>
      <c r="AP494">
        <v>0</v>
      </c>
      <c r="AQ494">
        <v>1</v>
      </c>
      <c r="AR494">
        <v>0</v>
      </c>
      <c r="AS494">
        <v>0</v>
      </c>
      <c r="AT494">
        <v>0</v>
      </c>
      <c r="AU494">
        <v>0</v>
      </c>
      <c r="AV494">
        <v>0</v>
      </c>
      <c r="AW494">
        <v>0</v>
      </c>
      <c r="AX494">
        <v>0</v>
      </c>
      <c r="AY494">
        <v>0</v>
      </c>
      <c r="AZ494">
        <v>0</v>
      </c>
      <c r="BA494">
        <v>2</v>
      </c>
      <c r="BB494">
        <v>0</v>
      </c>
      <c r="BC494">
        <v>0</v>
      </c>
      <c r="BD494">
        <v>0</v>
      </c>
      <c r="BE494">
        <v>0</v>
      </c>
      <c r="BF494">
        <v>0</v>
      </c>
      <c r="BG494">
        <v>0</v>
      </c>
      <c r="BH494">
        <v>0</v>
      </c>
      <c r="BI494">
        <v>0</v>
      </c>
      <c r="BJ494">
        <v>0</v>
      </c>
      <c r="BK494">
        <v>0</v>
      </c>
      <c r="BL494">
        <v>2</v>
      </c>
      <c r="BM494">
        <v>0</v>
      </c>
      <c r="BN494">
        <v>0</v>
      </c>
      <c r="BO494">
        <v>0</v>
      </c>
      <c r="BP494">
        <v>0</v>
      </c>
      <c r="BQ494">
        <v>1</v>
      </c>
      <c r="BR494">
        <v>0</v>
      </c>
      <c r="BS494">
        <v>2</v>
      </c>
      <c r="BT494">
        <v>0</v>
      </c>
      <c r="BU494">
        <v>0</v>
      </c>
      <c r="BV494">
        <v>0</v>
      </c>
      <c r="BW494">
        <v>1</v>
      </c>
      <c r="BX494">
        <v>0</v>
      </c>
      <c r="BY494">
        <v>0</v>
      </c>
      <c r="BZ494">
        <v>0</v>
      </c>
      <c r="CA494">
        <v>0</v>
      </c>
      <c r="CB494">
        <v>1</v>
      </c>
      <c r="CC494">
        <v>0</v>
      </c>
      <c r="CD494">
        <v>0</v>
      </c>
      <c r="CE494">
        <v>0</v>
      </c>
      <c r="CF494">
        <v>0</v>
      </c>
      <c r="CG494">
        <v>0</v>
      </c>
      <c r="CH494">
        <v>0</v>
      </c>
      <c r="CI494">
        <v>0</v>
      </c>
      <c r="CJ494">
        <v>0</v>
      </c>
      <c r="CK494">
        <v>0</v>
      </c>
      <c r="CL494">
        <v>0</v>
      </c>
      <c r="CM494">
        <v>0</v>
      </c>
    </row>
    <row r="495" spans="1:91" x14ac:dyDescent="0.15">
      <c r="A495" t="s">
        <v>2067</v>
      </c>
      <c r="B495">
        <v>5.6</v>
      </c>
      <c r="D495">
        <v>52</v>
      </c>
      <c r="E495" s="409">
        <v>0.1</v>
      </c>
      <c r="F495" s="409">
        <v>0</v>
      </c>
      <c r="G495" s="409">
        <v>0.5</v>
      </c>
      <c r="H495" s="409">
        <v>1.2500000000000002E-2</v>
      </c>
      <c r="I495" s="409">
        <v>0</v>
      </c>
      <c r="J495" s="409">
        <v>0.1</v>
      </c>
      <c r="K495">
        <v>0</v>
      </c>
      <c r="L495">
        <v>1</v>
      </c>
      <c r="M495">
        <v>0</v>
      </c>
      <c r="N495">
        <v>0</v>
      </c>
      <c r="O495">
        <v>49</v>
      </c>
      <c r="P495">
        <v>0</v>
      </c>
      <c r="Q495">
        <v>0</v>
      </c>
      <c r="R495">
        <v>0</v>
      </c>
      <c r="S495">
        <v>0</v>
      </c>
      <c r="T495">
        <v>0</v>
      </c>
      <c r="U495">
        <v>0</v>
      </c>
      <c r="V495">
        <v>0</v>
      </c>
      <c r="W495">
        <v>0</v>
      </c>
      <c r="X495">
        <v>0</v>
      </c>
      <c r="Y495">
        <v>0</v>
      </c>
      <c r="Z495">
        <v>0</v>
      </c>
      <c r="AA495" t="s">
        <v>2333</v>
      </c>
      <c r="AB495">
        <v>0</v>
      </c>
      <c r="AC495">
        <v>0</v>
      </c>
      <c r="AD495">
        <v>0</v>
      </c>
      <c r="AE495">
        <v>0</v>
      </c>
      <c r="AF495">
        <v>1</v>
      </c>
      <c r="AG495">
        <v>0</v>
      </c>
      <c r="AH495">
        <v>0</v>
      </c>
      <c r="AI495">
        <v>0</v>
      </c>
      <c r="AJ495">
        <v>0</v>
      </c>
      <c r="AK495">
        <v>0</v>
      </c>
      <c r="AL495">
        <v>0</v>
      </c>
      <c r="AM495">
        <v>0</v>
      </c>
      <c r="AN495">
        <v>0</v>
      </c>
      <c r="AO495">
        <v>0</v>
      </c>
      <c r="AP495">
        <v>0</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4</v>
      </c>
      <c r="BM495">
        <v>0</v>
      </c>
      <c r="BN495">
        <v>0</v>
      </c>
      <c r="BO495">
        <v>0</v>
      </c>
      <c r="BP495">
        <v>0</v>
      </c>
      <c r="BQ495">
        <v>0</v>
      </c>
      <c r="BR495">
        <v>0</v>
      </c>
      <c r="BS495">
        <v>0</v>
      </c>
      <c r="BT495">
        <v>0</v>
      </c>
      <c r="BU495">
        <v>0</v>
      </c>
      <c r="BV495">
        <v>0</v>
      </c>
      <c r="BW495">
        <v>0</v>
      </c>
      <c r="BX495">
        <v>0</v>
      </c>
      <c r="BY495">
        <v>0</v>
      </c>
      <c r="BZ495">
        <v>0</v>
      </c>
      <c r="CA495">
        <v>0</v>
      </c>
      <c r="CB495">
        <v>2</v>
      </c>
      <c r="CC495">
        <v>1</v>
      </c>
      <c r="CD495">
        <v>0</v>
      </c>
      <c r="CE495">
        <v>0</v>
      </c>
      <c r="CF495">
        <v>0</v>
      </c>
      <c r="CG495">
        <v>0</v>
      </c>
      <c r="CH495">
        <v>0</v>
      </c>
      <c r="CI495">
        <v>0</v>
      </c>
      <c r="CJ495">
        <v>0</v>
      </c>
      <c r="CK495">
        <v>0</v>
      </c>
      <c r="CL495">
        <v>0</v>
      </c>
      <c r="CM495">
        <v>0</v>
      </c>
    </row>
    <row r="496" spans="1:91" x14ac:dyDescent="0.15">
      <c r="A496" t="s">
        <v>2098</v>
      </c>
      <c r="B496">
        <v>2000</v>
      </c>
      <c r="C496">
        <v>50</v>
      </c>
      <c r="D496">
        <v>1300</v>
      </c>
      <c r="E496" s="409">
        <v>20.5</v>
      </c>
      <c r="F496" s="409">
        <v>0.6</v>
      </c>
      <c r="G496" s="409">
        <v>17.100000000000001</v>
      </c>
      <c r="H496" s="409">
        <v>0.7</v>
      </c>
      <c r="I496" s="409">
        <v>2.0404609069011936E-2</v>
      </c>
      <c r="J496" s="409">
        <v>0.6</v>
      </c>
      <c r="K496">
        <v>0</v>
      </c>
      <c r="L496">
        <v>1</v>
      </c>
      <c r="M496">
        <v>0</v>
      </c>
      <c r="N496">
        <v>0</v>
      </c>
      <c r="O496">
        <v>0</v>
      </c>
      <c r="P496">
        <v>0</v>
      </c>
      <c r="Q496">
        <v>3</v>
      </c>
      <c r="R496">
        <v>1</v>
      </c>
      <c r="S496">
        <v>14</v>
      </c>
      <c r="T496">
        <v>31</v>
      </c>
      <c r="U496">
        <v>28</v>
      </c>
      <c r="V496">
        <v>16</v>
      </c>
      <c r="W496">
        <v>0</v>
      </c>
      <c r="X496">
        <v>0</v>
      </c>
      <c r="Y496">
        <v>0</v>
      </c>
      <c r="Z496">
        <v>0</v>
      </c>
      <c r="AA496" t="s">
        <v>2333</v>
      </c>
      <c r="AB496">
        <v>0</v>
      </c>
      <c r="AC496">
        <v>0</v>
      </c>
      <c r="AD496">
        <v>0</v>
      </c>
      <c r="AE496">
        <v>0</v>
      </c>
      <c r="AF496">
        <v>0</v>
      </c>
      <c r="AG496">
        <v>0</v>
      </c>
      <c r="AH496">
        <v>1</v>
      </c>
      <c r="AI496">
        <v>0</v>
      </c>
      <c r="AJ496">
        <v>2</v>
      </c>
      <c r="AK496">
        <v>0</v>
      </c>
      <c r="AL496">
        <v>0</v>
      </c>
      <c r="AM496">
        <v>2</v>
      </c>
      <c r="AN496">
        <v>0</v>
      </c>
      <c r="AO496">
        <v>0</v>
      </c>
      <c r="AP496">
        <v>0</v>
      </c>
      <c r="AQ496">
        <v>0</v>
      </c>
      <c r="AR496">
        <v>0</v>
      </c>
      <c r="AS496">
        <v>0</v>
      </c>
      <c r="AT496">
        <v>0</v>
      </c>
      <c r="AU496">
        <v>0</v>
      </c>
      <c r="AV496">
        <v>1</v>
      </c>
      <c r="AW496">
        <v>0</v>
      </c>
      <c r="AX496">
        <v>0</v>
      </c>
      <c r="AY496">
        <v>0</v>
      </c>
      <c r="AZ496">
        <v>0</v>
      </c>
      <c r="BA496">
        <v>1</v>
      </c>
      <c r="BB496">
        <v>3</v>
      </c>
      <c r="BC496">
        <v>0</v>
      </c>
      <c r="BD496">
        <v>0</v>
      </c>
      <c r="BE496">
        <v>0</v>
      </c>
      <c r="BF496">
        <v>0</v>
      </c>
      <c r="BG496">
        <v>0</v>
      </c>
      <c r="BH496">
        <v>0</v>
      </c>
      <c r="BI496">
        <v>1</v>
      </c>
      <c r="BJ496">
        <v>0</v>
      </c>
      <c r="BK496">
        <v>0</v>
      </c>
      <c r="BL496">
        <v>0</v>
      </c>
      <c r="BM496">
        <v>0</v>
      </c>
      <c r="BN496">
        <v>0</v>
      </c>
      <c r="BO496">
        <v>0</v>
      </c>
      <c r="BP496">
        <v>1</v>
      </c>
      <c r="BQ496">
        <v>0</v>
      </c>
      <c r="BR496">
        <v>0</v>
      </c>
      <c r="BS496">
        <v>2</v>
      </c>
      <c r="BT496">
        <v>0</v>
      </c>
      <c r="BU496">
        <v>0</v>
      </c>
      <c r="BV496">
        <v>0</v>
      </c>
      <c r="BW496">
        <v>0</v>
      </c>
      <c r="BX496">
        <v>0</v>
      </c>
      <c r="BY496">
        <v>0</v>
      </c>
      <c r="BZ496">
        <v>0</v>
      </c>
      <c r="CA496">
        <v>0</v>
      </c>
      <c r="CB496">
        <v>0</v>
      </c>
      <c r="CC496">
        <v>0</v>
      </c>
      <c r="CD496">
        <v>0</v>
      </c>
      <c r="CE496">
        <v>0</v>
      </c>
      <c r="CF496">
        <v>0</v>
      </c>
      <c r="CG496">
        <v>0</v>
      </c>
      <c r="CH496">
        <v>4</v>
      </c>
      <c r="CI496">
        <v>0</v>
      </c>
      <c r="CJ496">
        <v>0</v>
      </c>
      <c r="CK496">
        <v>0</v>
      </c>
      <c r="CL496">
        <v>0</v>
      </c>
      <c r="CM496">
        <v>0</v>
      </c>
    </row>
    <row r="497" spans="1:91" x14ac:dyDescent="0.15">
      <c r="A497" t="s">
        <v>1835</v>
      </c>
      <c r="B497">
        <v>218.1</v>
      </c>
      <c r="C497">
        <v>4.59</v>
      </c>
      <c r="D497">
        <v>383.86</v>
      </c>
      <c r="E497" s="409">
        <v>5.8</v>
      </c>
      <c r="F497" s="409">
        <v>0.1</v>
      </c>
      <c r="G497" s="409">
        <v>11</v>
      </c>
      <c r="H497" s="409">
        <v>0.2</v>
      </c>
      <c r="I497" s="409">
        <v>4.5039580779354703E-3</v>
      </c>
      <c r="J497" s="409">
        <v>0.4</v>
      </c>
      <c r="K497">
        <v>0</v>
      </c>
      <c r="L497">
        <v>8</v>
      </c>
      <c r="M497">
        <v>0</v>
      </c>
      <c r="N497">
        <v>0</v>
      </c>
      <c r="O497">
        <v>6</v>
      </c>
      <c r="P497">
        <v>0</v>
      </c>
      <c r="Q497">
        <v>0</v>
      </c>
      <c r="R497">
        <v>0</v>
      </c>
      <c r="S497">
        <v>0</v>
      </c>
      <c r="T497">
        <v>34</v>
      </c>
      <c r="U497">
        <v>0</v>
      </c>
      <c r="V497">
        <v>0</v>
      </c>
      <c r="W497">
        <v>0</v>
      </c>
      <c r="X497">
        <v>0</v>
      </c>
      <c r="Y497">
        <v>0</v>
      </c>
      <c r="Z497">
        <v>0</v>
      </c>
      <c r="AA497" t="s">
        <v>2333</v>
      </c>
      <c r="AB497">
        <v>0</v>
      </c>
      <c r="AC497">
        <v>0</v>
      </c>
      <c r="AD497">
        <v>0</v>
      </c>
      <c r="AE497">
        <v>0</v>
      </c>
      <c r="AF497">
        <v>5</v>
      </c>
      <c r="AG497">
        <v>0</v>
      </c>
      <c r="AH497">
        <v>0</v>
      </c>
      <c r="AI497">
        <v>0</v>
      </c>
      <c r="AJ497">
        <v>0</v>
      </c>
      <c r="AK497">
        <v>6</v>
      </c>
      <c r="AL497">
        <v>0</v>
      </c>
      <c r="AM497">
        <v>0</v>
      </c>
      <c r="AN497">
        <v>0</v>
      </c>
      <c r="AO497">
        <v>0</v>
      </c>
      <c r="AP497">
        <v>0</v>
      </c>
      <c r="AQ497">
        <v>0</v>
      </c>
      <c r="AR497">
        <v>0</v>
      </c>
      <c r="AS497">
        <v>0</v>
      </c>
      <c r="AT497">
        <v>0</v>
      </c>
      <c r="AU497">
        <v>0</v>
      </c>
      <c r="AV497">
        <v>0</v>
      </c>
      <c r="AW497">
        <v>0</v>
      </c>
      <c r="AX497">
        <v>0</v>
      </c>
      <c r="AY497">
        <v>0</v>
      </c>
      <c r="AZ497">
        <v>0</v>
      </c>
      <c r="BA497">
        <v>2</v>
      </c>
      <c r="BB497">
        <v>4</v>
      </c>
      <c r="BC497">
        <v>0</v>
      </c>
      <c r="BD497">
        <v>0</v>
      </c>
      <c r="BE497">
        <v>0</v>
      </c>
      <c r="BF497">
        <v>0</v>
      </c>
      <c r="BG497">
        <v>0</v>
      </c>
      <c r="BH497">
        <v>0</v>
      </c>
      <c r="BI497">
        <v>0</v>
      </c>
      <c r="BJ497">
        <v>0</v>
      </c>
      <c r="BK497">
        <v>0</v>
      </c>
      <c r="BL497">
        <v>0</v>
      </c>
      <c r="BM497">
        <v>0</v>
      </c>
      <c r="BN497">
        <v>0</v>
      </c>
      <c r="BO497">
        <v>0</v>
      </c>
      <c r="BP497">
        <v>0</v>
      </c>
      <c r="BQ497">
        <v>1</v>
      </c>
      <c r="BR497">
        <v>0</v>
      </c>
      <c r="BS497">
        <v>0</v>
      </c>
      <c r="BT497">
        <v>0</v>
      </c>
      <c r="BU497">
        <v>0</v>
      </c>
      <c r="BV497">
        <v>0</v>
      </c>
      <c r="BW497">
        <v>0</v>
      </c>
      <c r="BX497">
        <v>0</v>
      </c>
      <c r="BY497">
        <v>0</v>
      </c>
      <c r="BZ497">
        <v>0</v>
      </c>
      <c r="CA497">
        <v>0</v>
      </c>
      <c r="CB497">
        <v>0</v>
      </c>
      <c r="CC497">
        <v>0</v>
      </c>
      <c r="CD497">
        <v>0</v>
      </c>
      <c r="CE497">
        <v>0</v>
      </c>
      <c r="CF497">
        <v>0</v>
      </c>
      <c r="CG497">
        <v>0</v>
      </c>
      <c r="CH497">
        <v>0</v>
      </c>
      <c r="CI497">
        <v>0</v>
      </c>
      <c r="CJ497">
        <v>0</v>
      </c>
      <c r="CK497">
        <v>0</v>
      </c>
      <c r="CL497">
        <v>0</v>
      </c>
      <c r="CM497">
        <v>0</v>
      </c>
    </row>
    <row r="498" spans="1:91" x14ac:dyDescent="0.15">
      <c r="A498" t="s">
        <v>2280</v>
      </c>
      <c r="B498">
        <v>7.6</v>
      </c>
      <c r="C498">
        <v>0.1</v>
      </c>
      <c r="D498">
        <v>50</v>
      </c>
      <c r="E498" s="409">
        <v>0.4</v>
      </c>
      <c r="F498" s="409">
        <v>1.1382258971428572E-2</v>
      </c>
      <c r="G498" s="409">
        <v>1.8</v>
      </c>
      <c r="H498" s="409">
        <v>4.7839361304518192E-2</v>
      </c>
      <c r="I498" s="409">
        <v>1.5009609970762878E-3</v>
      </c>
      <c r="J498" s="409">
        <v>0.2</v>
      </c>
      <c r="K498">
        <v>0</v>
      </c>
      <c r="L498">
        <v>7</v>
      </c>
      <c r="M498">
        <v>0</v>
      </c>
      <c r="N498">
        <v>1</v>
      </c>
      <c r="O498">
        <v>22</v>
      </c>
      <c r="P498">
        <v>1</v>
      </c>
      <c r="Q498">
        <v>0</v>
      </c>
      <c r="R498">
        <v>0</v>
      </c>
      <c r="S498">
        <v>0</v>
      </c>
      <c r="T498">
        <v>4</v>
      </c>
      <c r="U498">
        <v>2</v>
      </c>
      <c r="V498">
        <v>0</v>
      </c>
      <c r="W498">
        <v>0</v>
      </c>
      <c r="X498">
        <v>0</v>
      </c>
      <c r="Y498">
        <v>0</v>
      </c>
      <c r="Z498">
        <v>0</v>
      </c>
      <c r="AA498" t="s">
        <v>2333</v>
      </c>
      <c r="AB498">
        <v>0</v>
      </c>
      <c r="AC498">
        <v>1</v>
      </c>
      <c r="AD498">
        <v>0</v>
      </c>
      <c r="AE498">
        <v>1</v>
      </c>
      <c r="AF498">
        <v>1</v>
      </c>
      <c r="AG498">
        <v>0</v>
      </c>
      <c r="AH498">
        <v>0</v>
      </c>
      <c r="AI498">
        <v>0</v>
      </c>
      <c r="AJ498">
        <v>0</v>
      </c>
      <c r="AK498">
        <v>0</v>
      </c>
      <c r="AL498">
        <v>0</v>
      </c>
      <c r="AM498">
        <v>0</v>
      </c>
      <c r="AN498">
        <v>0</v>
      </c>
      <c r="AO498">
        <v>0</v>
      </c>
      <c r="AP498">
        <v>0</v>
      </c>
      <c r="AQ498">
        <v>0</v>
      </c>
      <c r="AR498">
        <v>0</v>
      </c>
      <c r="AS498">
        <v>0</v>
      </c>
      <c r="AT498">
        <v>0</v>
      </c>
      <c r="AU498">
        <v>0</v>
      </c>
      <c r="AV498">
        <v>0</v>
      </c>
      <c r="AW498">
        <v>0</v>
      </c>
      <c r="AX498">
        <v>1</v>
      </c>
      <c r="AY498">
        <v>0</v>
      </c>
      <c r="AZ498">
        <v>0</v>
      </c>
      <c r="BA498">
        <v>2</v>
      </c>
      <c r="BB498">
        <v>0</v>
      </c>
      <c r="BC498">
        <v>0</v>
      </c>
      <c r="BD498">
        <v>0</v>
      </c>
      <c r="BE498">
        <v>0</v>
      </c>
      <c r="BF498">
        <v>0</v>
      </c>
      <c r="BG498">
        <v>0</v>
      </c>
      <c r="BH498">
        <v>0</v>
      </c>
      <c r="BI498">
        <v>0</v>
      </c>
      <c r="BJ498">
        <v>0</v>
      </c>
      <c r="BK498">
        <v>0</v>
      </c>
      <c r="BL498">
        <v>5</v>
      </c>
      <c r="BM498">
        <v>0</v>
      </c>
      <c r="BN498">
        <v>0</v>
      </c>
      <c r="BO498">
        <v>0</v>
      </c>
      <c r="BP498">
        <v>0</v>
      </c>
      <c r="BQ498">
        <v>1</v>
      </c>
      <c r="BR498">
        <v>0</v>
      </c>
      <c r="BS498">
        <v>0</v>
      </c>
      <c r="BT498">
        <v>0</v>
      </c>
      <c r="BU498">
        <v>0</v>
      </c>
      <c r="BV498">
        <v>0</v>
      </c>
      <c r="BW498">
        <v>0</v>
      </c>
      <c r="BX498">
        <v>0</v>
      </c>
      <c r="BY498">
        <v>1</v>
      </c>
      <c r="BZ498">
        <v>0</v>
      </c>
      <c r="CA498">
        <v>0</v>
      </c>
      <c r="CB498">
        <v>2</v>
      </c>
      <c r="CC498">
        <v>0</v>
      </c>
      <c r="CD498">
        <v>0</v>
      </c>
      <c r="CE498">
        <v>0</v>
      </c>
      <c r="CF498">
        <v>0</v>
      </c>
      <c r="CG498">
        <v>0</v>
      </c>
      <c r="CH498">
        <v>1</v>
      </c>
      <c r="CI498">
        <v>0</v>
      </c>
      <c r="CJ498">
        <v>0</v>
      </c>
      <c r="CK498">
        <v>0</v>
      </c>
      <c r="CL498">
        <v>0</v>
      </c>
      <c r="CM498">
        <v>0</v>
      </c>
    </row>
    <row r="499" spans="1:91" x14ac:dyDescent="0.15">
      <c r="A499" t="s">
        <v>2533</v>
      </c>
      <c r="B499">
        <v>7.8</v>
      </c>
      <c r="C499">
        <v>0</v>
      </c>
      <c r="D499">
        <v>84.6</v>
      </c>
      <c r="E499" s="409"/>
      <c r="F499" s="409"/>
      <c r="G499" s="409"/>
      <c r="H499" s="409"/>
      <c r="I499" s="409"/>
      <c r="J499" s="409"/>
      <c r="K499">
        <v>0</v>
      </c>
      <c r="L499">
        <v>22</v>
      </c>
      <c r="M499">
        <v>0</v>
      </c>
      <c r="N499">
        <v>0</v>
      </c>
      <c r="O499">
        <v>14</v>
      </c>
      <c r="P499">
        <v>0</v>
      </c>
      <c r="Q499">
        <v>0</v>
      </c>
      <c r="R499">
        <v>0</v>
      </c>
      <c r="S499">
        <v>0</v>
      </c>
      <c r="T499">
        <v>0</v>
      </c>
      <c r="U499">
        <v>0</v>
      </c>
      <c r="V499">
        <v>0</v>
      </c>
      <c r="W499">
        <v>0</v>
      </c>
      <c r="X499">
        <v>0</v>
      </c>
      <c r="Y499">
        <v>0</v>
      </c>
      <c r="Z499">
        <v>0</v>
      </c>
      <c r="AA499" t="s">
        <v>2333</v>
      </c>
      <c r="AB499">
        <v>0</v>
      </c>
      <c r="AC499">
        <v>3</v>
      </c>
      <c r="AD499">
        <v>0</v>
      </c>
      <c r="AE499">
        <v>0</v>
      </c>
      <c r="AF499">
        <v>4</v>
      </c>
      <c r="AG499">
        <v>0</v>
      </c>
      <c r="AH499">
        <v>0</v>
      </c>
      <c r="AI499">
        <v>0</v>
      </c>
      <c r="AJ499">
        <v>0</v>
      </c>
      <c r="AK499">
        <v>0</v>
      </c>
      <c r="AL499">
        <v>0</v>
      </c>
      <c r="AM499">
        <v>0</v>
      </c>
      <c r="AN499">
        <v>0</v>
      </c>
      <c r="AO499">
        <v>0</v>
      </c>
      <c r="AP499">
        <v>0</v>
      </c>
      <c r="AQ499">
        <v>0</v>
      </c>
      <c r="AR499">
        <v>0</v>
      </c>
      <c r="AS499">
        <v>4</v>
      </c>
      <c r="AT499">
        <v>0</v>
      </c>
      <c r="AU499">
        <v>0</v>
      </c>
      <c r="AV499">
        <v>4</v>
      </c>
      <c r="AW499">
        <v>0</v>
      </c>
      <c r="AX499">
        <v>0</v>
      </c>
      <c r="AY499">
        <v>0</v>
      </c>
      <c r="AZ499">
        <v>0</v>
      </c>
      <c r="BA499">
        <v>0</v>
      </c>
      <c r="BB499">
        <v>0</v>
      </c>
      <c r="BC499">
        <v>0</v>
      </c>
      <c r="BD499">
        <v>0</v>
      </c>
      <c r="BE499">
        <v>0</v>
      </c>
      <c r="BF499">
        <v>0</v>
      </c>
      <c r="BG499">
        <v>0</v>
      </c>
    </row>
    <row r="500" spans="1:91" x14ac:dyDescent="0.15">
      <c r="A500" t="s">
        <v>2078</v>
      </c>
      <c r="B500">
        <v>50</v>
      </c>
      <c r="C500">
        <v>1</v>
      </c>
      <c r="D500">
        <v>100</v>
      </c>
      <c r="E500" s="409">
        <v>0.4</v>
      </c>
      <c r="F500" s="409">
        <v>4.1017486764705884E-3</v>
      </c>
      <c r="G500" s="409">
        <v>2.1</v>
      </c>
      <c r="H500" s="409">
        <v>4.6635074956432543E-2</v>
      </c>
      <c r="I500" s="409">
        <v>4.7375405525680185E-4</v>
      </c>
      <c r="J500" s="409">
        <v>0.2</v>
      </c>
      <c r="K500">
        <v>0</v>
      </c>
      <c r="L500">
        <v>4</v>
      </c>
      <c r="M500">
        <v>0</v>
      </c>
      <c r="N500">
        <v>15</v>
      </c>
      <c r="O500">
        <v>30</v>
      </c>
      <c r="P500">
        <v>0</v>
      </c>
      <c r="Q500">
        <v>10</v>
      </c>
      <c r="R500">
        <v>0</v>
      </c>
      <c r="S500">
        <v>1</v>
      </c>
      <c r="T500">
        <v>1</v>
      </c>
      <c r="U500">
        <v>2</v>
      </c>
      <c r="V500">
        <v>3</v>
      </c>
      <c r="W500">
        <v>1</v>
      </c>
      <c r="X500">
        <v>0</v>
      </c>
      <c r="Y500">
        <v>0</v>
      </c>
      <c r="Z500">
        <v>0</v>
      </c>
      <c r="AA500" t="s">
        <v>2333</v>
      </c>
      <c r="AB500">
        <v>0</v>
      </c>
      <c r="AC500">
        <v>0</v>
      </c>
      <c r="AD500">
        <v>0</v>
      </c>
      <c r="AE500">
        <v>1</v>
      </c>
      <c r="AF500">
        <v>4</v>
      </c>
      <c r="AG500">
        <v>0</v>
      </c>
      <c r="AH500">
        <v>1</v>
      </c>
      <c r="AI500">
        <v>0</v>
      </c>
      <c r="AJ500">
        <v>0</v>
      </c>
      <c r="AK500">
        <v>0</v>
      </c>
      <c r="AL500">
        <v>0</v>
      </c>
      <c r="AM500">
        <v>0</v>
      </c>
      <c r="AN500">
        <v>0</v>
      </c>
      <c r="AO500">
        <v>0</v>
      </c>
      <c r="AP500">
        <v>0</v>
      </c>
      <c r="AQ500">
        <v>0</v>
      </c>
      <c r="AR500">
        <v>0</v>
      </c>
      <c r="AS500">
        <v>0</v>
      </c>
      <c r="AT500">
        <v>0</v>
      </c>
      <c r="AU500">
        <v>3</v>
      </c>
      <c r="AV500">
        <v>5</v>
      </c>
      <c r="AW500">
        <v>0</v>
      </c>
      <c r="AX500">
        <v>1</v>
      </c>
      <c r="AY500">
        <v>0</v>
      </c>
      <c r="AZ500">
        <v>0</v>
      </c>
      <c r="BA500">
        <v>1</v>
      </c>
      <c r="BB500">
        <v>0</v>
      </c>
      <c r="BC500">
        <v>0</v>
      </c>
      <c r="BD500">
        <v>0</v>
      </c>
      <c r="BE500">
        <v>0</v>
      </c>
      <c r="BF500">
        <v>0</v>
      </c>
      <c r="BG500">
        <v>0</v>
      </c>
      <c r="BH500">
        <v>0</v>
      </c>
      <c r="BI500">
        <v>0</v>
      </c>
      <c r="BJ500">
        <v>0</v>
      </c>
      <c r="BK500">
        <v>3</v>
      </c>
      <c r="BL500">
        <v>6</v>
      </c>
      <c r="BM500">
        <v>0</v>
      </c>
      <c r="BN500">
        <v>0</v>
      </c>
      <c r="BO500">
        <v>0</v>
      </c>
      <c r="BP500">
        <v>1</v>
      </c>
      <c r="BQ500">
        <v>0</v>
      </c>
      <c r="BR500">
        <v>0</v>
      </c>
      <c r="BS500">
        <v>2</v>
      </c>
      <c r="BT500">
        <v>0</v>
      </c>
      <c r="BU500">
        <v>0</v>
      </c>
      <c r="BV500">
        <v>0</v>
      </c>
      <c r="BW500">
        <v>0</v>
      </c>
      <c r="BX500">
        <v>0</v>
      </c>
      <c r="BY500">
        <v>1</v>
      </c>
      <c r="BZ500">
        <v>0</v>
      </c>
      <c r="CA500">
        <v>1</v>
      </c>
      <c r="CB500">
        <v>5</v>
      </c>
      <c r="CC500">
        <v>0</v>
      </c>
      <c r="CD500">
        <v>2</v>
      </c>
      <c r="CE500">
        <v>0</v>
      </c>
      <c r="CF500">
        <v>0</v>
      </c>
      <c r="CG500">
        <v>0</v>
      </c>
      <c r="CH500">
        <v>0</v>
      </c>
      <c r="CI500">
        <v>0</v>
      </c>
      <c r="CJ500">
        <v>0</v>
      </c>
      <c r="CK500">
        <v>0</v>
      </c>
      <c r="CL500">
        <v>0</v>
      </c>
      <c r="CM500">
        <v>0</v>
      </c>
    </row>
    <row r="501" spans="1:91" x14ac:dyDescent="0.15">
      <c r="A501" t="s">
        <v>2069</v>
      </c>
      <c r="B501">
        <v>38.4</v>
      </c>
      <c r="D501">
        <v>402.3</v>
      </c>
      <c r="E501" s="409">
        <v>0.5</v>
      </c>
      <c r="F501" s="409">
        <v>0</v>
      </c>
      <c r="G501" s="409">
        <v>3.6</v>
      </c>
      <c r="H501" s="409">
        <v>3.0734575655176056E-2</v>
      </c>
      <c r="I501" s="409">
        <v>0</v>
      </c>
      <c r="J501" s="409">
        <v>0.2</v>
      </c>
      <c r="K501">
        <v>0</v>
      </c>
      <c r="L501">
        <v>1</v>
      </c>
      <c r="M501">
        <v>0</v>
      </c>
      <c r="N501">
        <v>24</v>
      </c>
      <c r="O501">
        <v>89</v>
      </c>
      <c r="P501">
        <v>0</v>
      </c>
      <c r="Q501">
        <v>2</v>
      </c>
      <c r="R501">
        <v>0</v>
      </c>
      <c r="S501">
        <v>0</v>
      </c>
      <c r="T501">
        <v>0</v>
      </c>
      <c r="U501">
        <v>0</v>
      </c>
      <c r="V501">
        <v>0</v>
      </c>
      <c r="W501">
        <v>0</v>
      </c>
      <c r="X501">
        <v>0</v>
      </c>
      <c r="Y501">
        <v>0</v>
      </c>
      <c r="Z501">
        <v>0</v>
      </c>
      <c r="AA501" t="s">
        <v>2333</v>
      </c>
      <c r="AB501">
        <v>0</v>
      </c>
      <c r="AC501">
        <v>0</v>
      </c>
      <c r="AD501">
        <v>0</v>
      </c>
      <c r="AE501">
        <v>7</v>
      </c>
      <c r="AF501">
        <v>22</v>
      </c>
      <c r="AG501">
        <v>0</v>
      </c>
      <c r="AH501">
        <v>0</v>
      </c>
      <c r="AI501">
        <v>0</v>
      </c>
      <c r="AJ501">
        <v>0</v>
      </c>
      <c r="AK501">
        <v>0</v>
      </c>
      <c r="AL501">
        <v>0</v>
      </c>
      <c r="AM501">
        <v>0</v>
      </c>
      <c r="AN501">
        <v>0</v>
      </c>
      <c r="AO501">
        <v>0</v>
      </c>
      <c r="AP501">
        <v>0</v>
      </c>
      <c r="AQ501">
        <v>0</v>
      </c>
      <c r="AR501">
        <v>0</v>
      </c>
      <c r="AS501">
        <v>0</v>
      </c>
      <c r="AT501">
        <v>0</v>
      </c>
      <c r="AU501">
        <v>0</v>
      </c>
      <c r="AV501">
        <v>24</v>
      </c>
      <c r="AW501">
        <v>0</v>
      </c>
      <c r="AX501">
        <v>9</v>
      </c>
      <c r="AY501">
        <v>0</v>
      </c>
      <c r="AZ501">
        <v>0</v>
      </c>
      <c r="BA501">
        <v>0</v>
      </c>
      <c r="BB501">
        <v>0</v>
      </c>
      <c r="BC501">
        <v>0</v>
      </c>
      <c r="BD501">
        <v>0</v>
      </c>
      <c r="BE501">
        <v>0</v>
      </c>
      <c r="BF501">
        <v>0</v>
      </c>
      <c r="BG501">
        <v>0</v>
      </c>
      <c r="BH501">
        <v>0</v>
      </c>
      <c r="BI501">
        <v>0</v>
      </c>
      <c r="BJ501">
        <v>0</v>
      </c>
      <c r="BK501">
        <v>6</v>
      </c>
      <c r="BL501">
        <v>20</v>
      </c>
      <c r="BM501">
        <v>0</v>
      </c>
      <c r="BN501">
        <v>0</v>
      </c>
      <c r="BO501">
        <v>0</v>
      </c>
      <c r="BP501">
        <v>0</v>
      </c>
      <c r="BQ501">
        <v>0</v>
      </c>
      <c r="BR501">
        <v>0</v>
      </c>
      <c r="BS501">
        <v>0</v>
      </c>
      <c r="BT501">
        <v>0</v>
      </c>
      <c r="BU501">
        <v>0</v>
      </c>
      <c r="BV501">
        <v>0</v>
      </c>
      <c r="BW501">
        <v>0</v>
      </c>
      <c r="BX501">
        <v>0</v>
      </c>
      <c r="BY501">
        <v>0</v>
      </c>
      <c r="BZ501">
        <v>0</v>
      </c>
      <c r="CA501">
        <v>1</v>
      </c>
      <c r="CB501">
        <v>25</v>
      </c>
      <c r="CC501">
        <v>0</v>
      </c>
      <c r="CD501">
        <v>5</v>
      </c>
      <c r="CE501">
        <v>0</v>
      </c>
      <c r="CF501">
        <v>0</v>
      </c>
      <c r="CG501">
        <v>0</v>
      </c>
      <c r="CH501">
        <v>0</v>
      </c>
      <c r="CI501">
        <v>0</v>
      </c>
      <c r="CJ501">
        <v>0</v>
      </c>
      <c r="CK501">
        <v>0</v>
      </c>
      <c r="CL501">
        <v>0</v>
      </c>
      <c r="CM501">
        <v>0</v>
      </c>
    </row>
    <row r="502" spans="1:91" x14ac:dyDescent="0.15">
      <c r="A502" t="s">
        <v>2221</v>
      </c>
      <c r="B502">
        <v>62</v>
      </c>
      <c r="C502">
        <v>1.5</v>
      </c>
      <c r="D502">
        <v>140</v>
      </c>
      <c r="E502" s="409">
        <v>0.2</v>
      </c>
      <c r="F502" s="409">
        <v>5.9168560606060617E-3</v>
      </c>
      <c r="G502" s="409">
        <v>0.7</v>
      </c>
      <c r="H502" s="409">
        <v>0.1</v>
      </c>
      <c r="I502" s="409">
        <v>1.4060906440355133E-3</v>
      </c>
      <c r="J502" s="409">
        <v>0.2</v>
      </c>
      <c r="K502">
        <v>0</v>
      </c>
      <c r="L502">
        <v>30</v>
      </c>
      <c r="M502">
        <v>0</v>
      </c>
      <c r="N502">
        <v>18</v>
      </c>
      <c r="O502">
        <v>88</v>
      </c>
      <c r="P502">
        <v>0</v>
      </c>
      <c r="Q502">
        <v>0</v>
      </c>
      <c r="R502">
        <v>0</v>
      </c>
      <c r="S502">
        <v>0</v>
      </c>
      <c r="T502">
        <v>2</v>
      </c>
      <c r="U502">
        <v>89</v>
      </c>
      <c r="V502">
        <v>0</v>
      </c>
      <c r="W502">
        <v>1</v>
      </c>
      <c r="X502">
        <v>0</v>
      </c>
      <c r="Y502">
        <v>0</v>
      </c>
      <c r="Z502">
        <v>0</v>
      </c>
      <c r="AA502" t="s">
        <v>2333</v>
      </c>
      <c r="AB502">
        <v>0</v>
      </c>
      <c r="AC502">
        <v>25</v>
      </c>
      <c r="AD502">
        <v>0</v>
      </c>
      <c r="AE502">
        <v>9</v>
      </c>
      <c r="AF502">
        <v>63</v>
      </c>
      <c r="AG502">
        <v>0</v>
      </c>
      <c r="AH502">
        <v>0</v>
      </c>
      <c r="AI502">
        <v>0</v>
      </c>
      <c r="AJ502">
        <v>0</v>
      </c>
      <c r="AK502">
        <v>2</v>
      </c>
      <c r="AL502">
        <v>75</v>
      </c>
      <c r="AM502">
        <v>0</v>
      </c>
      <c r="AN502">
        <v>1</v>
      </c>
      <c r="AO502">
        <v>0</v>
      </c>
      <c r="AP502">
        <v>0</v>
      </c>
      <c r="AQ502">
        <v>0</v>
      </c>
      <c r="AR502">
        <v>0</v>
      </c>
      <c r="AS502">
        <v>26</v>
      </c>
      <c r="AT502">
        <v>6</v>
      </c>
      <c r="AU502">
        <v>8</v>
      </c>
      <c r="AV502">
        <v>32</v>
      </c>
      <c r="AW502">
        <v>0</v>
      </c>
      <c r="AX502">
        <v>0</v>
      </c>
      <c r="AY502">
        <v>0</v>
      </c>
      <c r="AZ502">
        <v>0</v>
      </c>
      <c r="BA502">
        <v>0</v>
      </c>
      <c r="BB502">
        <v>21</v>
      </c>
      <c r="BC502">
        <v>0</v>
      </c>
      <c r="BD502">
        <v>8</v>
      </c>
      <c r="BE502">
        <v>0</v>
      </c>
      <c r="BF502">
        <v>0</v>
      </c>
      <c r="BG502">
        <v>0</v>
      </c>
      <c r="BH502">
        <v>0</v>
      </c>
      <c r="BI502">
        <v>11</v>
      </c>
      <c r="BJ502">
        <v>0</v>
      </c>
      <c r="BK502">
        <v>4</v>
      </c>
      <c r="BL502">
        <v>19</v>
      </c>
      <c r="BM502">
        <v>0</v>
      </c>
      <c r="BN502">
        <v>0</v>
      </c>
      <c r="BO502">
        <v>0</v>
      </c>
      <c r="BP502">
        <v>0</v>
      </c>
      <c r="BQ502">
        <v>0</v>
      </c>
      <c r="BR502">
        <v>18</v>
      </c>
      <c r="BS502">
        <v>0</v>
      </c>
      <c r="BT502">
        <v>3</v>
      </c>
      <c r="BU502">
        <v>0</v>
      </c>
      <c r="BV502">
        <v>0</v>
      </c>
      <c r="BW502">
        <v>0</v>
      </c>
      <c r="BX502">
        <v>0</v>
      </c>
      <c r="BY502">
        <v>74</v>
      </c>
      <c r="BZ502">
        <v>0</v>
      </c>
      <c r="CA502">
        <v>9</v>
      </c>
      <c r="CB502">
        <v>23</v>
      </c>
      <c r="CC502">
        <v>0</v>
      </c>
      <c r="CD502">
        <v>0</v>
      </c>
      <c r="CE502">
        <v>0</v>
      </c>
      <c r="CF502">
        <v>0</v>
      </c>
      <c r="CG502">
        <v>0</v>
      </c>
      <c r="CH502">
        <v>37</v>
      </c>
      <c r="CI502">
        <v>0</v>
      </c>
      <c r="CJ502">
        <v>22</v>
      </c>
      <c r="CK502">
        <v>0</v>
      </c>
      <c r="CL502">
        <v>0</v>
      </c>
      <c r="CM502">
        <v>0</v>
      </c>
    </row>
    <row r="503" spans="1:91" x14ac:dyDescent="0.15">
      <c r="A503" t="s">
        <v>2070</v>
      </c>
      <c r="B503">
        <v>3700</v>
      </c>
      <c r="C503">
        <v>90</v>
      </c>
      <c r="D503">
        <v>5100</v>
      </c>
      <c r="E503" s="409">
        <v>8.6</v>
      </c>
      <c r="F503" s="409">
        <v>0.2</v>
      </c>
      <c r="G503" s="409">
        <v>13.3</v>
      </c>
      <c r="H503" s="409">
        <v>0.3</v>
      </c>
      <c r="I503" s="409">
        <v>6.4006012779374895E-3</v>
      </c>
      <c r="J503" s="409">
        <v>0.4</v>
      </c>
      <c r="K503">
        <v>0</v>
      </c>
      <c r="L503">
        <v>19</v>
      </c>
      <c r="M503">
        <v>0</v>
      </c>
      <c r="N503">
        <v>40</v>
      </c>
      <c r="O503">
        <v>81</v>
      </c>
      <c r="P503">
        <v>0</v>
      </c>
      <c r="Q503">
        <v>5</v>
      </c>
      <c r="R503">
        <v>1</v>
      </c>
      <c r="S503">
        <v>47</v>
      </c>
      <c r="T503">
        <v>184</v>
      </c>
      <c r="U503">
        <v>51</v>
      </c>
      <c r="V503">
        <v>9</v>
      </c>
      <c r="W503">
        <v>0</v>
      </c>
      <c r="X503">
        <v>0</v>
      </c>
      <c r="Y503">
        <v>0</v>
      </c>
      <c r="Z503">
        <v>0</v>
      </c>
      <c r="AA503" t="s">
        <v>2333</v>
      </c>
      <c r="AB503">
        <v>0</v>
      </c>
      <c r="AC503">
        <v>10</v>
      </c>
      <c r="AD503">
        <v>0</v>
      </c>
      <c r="AE503">
        <v>5</v>
      </c>
      <c r="AF503">
        <v>3</v>
      </c>
      <c r="AG503">
        <v>0</v>
      </c>
      <c r="AH503">
        <v>0</v>
      </c>
      <c r="AI503">
        <v>0</v>
      </c>
      <c r="AJ503">
        <v>7</v>
      </c>
      <c r="AK503">
        <v>1</v>
      </c>
      <c r="AL503">
        <v>0</v>
      </c>
      <c r="AM503">
        <v>2</v>
      </c>
      <c r="AN503">
        <v>0</v>
      </c>
      <c r="AO503">
        <v>0</v>
      </c>
      <c r="AP503">
        <v>0</v>
      </c>
      <c r="AQ503">
        <v>0</v>
      </c>
      <c r="AR503">
        <v>0</v>
      </c>
      <c r="AS503">
        <v>1</v>
      </c>
      <c r="AT503">
        <v>0</v>
      </c>
      <c r="AU503">
        <v>0</v>
      </c>
      <c r="AV503">
        <v>10</v>
      </c>
      <c r="AW503">
        <v>0</v>
      </c>
      <c r="AX503">
        <v>1</v>
      </c>
      <c r="AY503">
        <v>0</v>
      </c>
      <c r="AZ503">
        <v>0</v>
      </c>
      <c r="BA503">
        <v>0</v>
      </c>
      <c r="BB503">
        <v>10</v>
      </c>
      <c r="BC503">
        <v>0</v>
      </c>
      <c r="BD503">
        <v>0</v>
      </c>
      <c r="BE503">
        <v>0</v>
      </c>
      <c r="BF503">
        <v>0</v>
      </c>
      <c r="BG503">
        <v>0</v>
      </c>
      <c r="BH503">
        <v>0</v>
      </c>
      <c r="BI503">
        <v>6</v>
      </c>
      <c r="BJ503">
        <v>0</v>
      </c>
      <c r="BK503">
        <v>9</v>
      </c>
      <c r="BL503">
        <v>1</v>
      </c>
      <c r="BM503">
        <v>0</v>
      </c>
      <c r="BN503">
        <v>2</v>
      </c>
      <c r="BO503">
        <v>0</v>
      </c>
      <c r="BP503">
        <v>14</v>
      </c>
      <c r="BQ503">
        <v>8</v>
      </c>
      <c r="BR503">
        <v>0</v>
      </c>
      <c r="BS503">
        <v>4</v>
      </c>
      <c r="BT503">
        <v>0</v>
      </c>
      <c r="BU503">
        <v>0</v>
      </c>
      <c r="BV503">
        <v>0</v>
      </c>
      <c r="BW503">
        <v>0</v>
      </c>
      <c r="BX503">
        <v>0</v>
      </c>
      <c r="BY503">
        <v>0</v>
      </c>
      <c r="BZ503">
        <v>0</v>
      </c>
      <c r="CA503">
        <v>0</v>
      </c>
      <c r="CB503">
        <v>6</v>
      </c>
      <c r="CC503">
        <v>0</v>
      </c>
      <c r="CD503">
        <v>1</v>
      </c>
      <c r="CE503">
        <v>0</v>
      </c>
      <c r="CF503">
        <v>0</v>
      </c>
      <c r="CG503">
        <v>1</v>
      </c>
      <c r="CH503">
        <v>28</v>
      </c>
      <c r="CI503">
        <v>0</v>
      </c>
      <c r="CJ503">
        <v>0</v>
      </c>
      <c r="CK503">
        <v>0</v>
      </c>
      <c r="CL503">
        <v>0</v>
      </c>
      <c r="CM503">
        <v>0</v>
      </c>
    </row>
    <row r="504" spans="1:91" x14ac:dyDescent="0.15">
      <c r="A504" t="s">
        <v>2194</v>
      </c>
      <c r="B504">
        <v>7.2</v>
      </c>
      <c r="D504">
        <v>82</v>
      </c>
      <c r="E504" s="409">
        <v>0.3</v>
      </c>
      <c r="F504" s="409">
        <v>0</v>
      </c>
      <c r="G504" s="409">
        <v>2.8</v>
      </c>
      <c r="H504" s="409">
        <v>1.8883187102031254E-2</v>
      </c>
      <c r="I504" s="409">
        <v>0</v>
      </c>
      <c r="J504" s="409">
        <v>0.2</v>
      </c>
      <c r="K504">
        <v>0</v>
      </c>
      <c r="L504">
        <v>1</v>
      </c>
      <c r="M504">
        <v>0</v>
      </c>
      <c r="N504">
        <v>0</v>
      </c>
      <c r="O504">
        <v>40</v>
      </c>
      <c r="P504">
        <v>0</v>
      </c>
      <c r="Q504">
        <v>0</v>
      </c>
      <c r="R504">
        <v>0</v>
      </c>
      <c r="S504">
        <v>0</v>
      </c>
      <c r="T504">
        <v>0</v>
      </c>
      <c r="U504">
        <v>0</v>
      </c>
      <c r="V504">
        <v>0</v>
      </c>
      <c r="W504">
        <v>0</v>
      </c>
      <c r="X504">
        <v>0</v>
      </c>
      <c r="Y504">
        <v>0</v>
      </c>
      <c r="Z504">
        <v>0</v>
      </c>
      <c r="AA504" t="s">
        <v>2333</v>
      </c>
      <c r="AB504">
        <v>0</v>
      </c>
      <c r="AC504">
        <v>0</v>
      </c>
      <c r="AD504">
        <v>0</v>
      </c>
      <c r="AE504">
        <v>0</v>
      </c>
      <c r="AF504">
        <v>10</v>
      </c>
      <c r="AG504">
        <v>0</v>
      </c>
      <c r="AH504">
        <v>0</v>
      </c>
      <c r="AI504">
        <v>0</v>
      </c>
      <c r="AJ504">
        <v>0</v>
      </c>
      <c r="AK504">
        <v>0</v>
      </c>
      <c r="AL504">
        <v>0</v>
      </c>
      <c r="AM504">
        <v>0</v>
      </c>
      <c r="AN504">
        <v>0</v>
      </c>
      <c r="AO504">
        <v>0</v>
      </c>
      <c r="AP504">
        <v>0</v>
      </c>
      <c r="AQ504">
        <v>0</v>
      </c>
      <c r="AR504">
        <v>0</v>
      </c>
      <c r="AS504">
        <v>2</v>
      </c>
      <c r="AT504">
        <v>0</v>
      </c>
      <c r="AU504">
        <v>0</v>
      </c>
      <c r="AV504">
        <v>9</v>
      </c>
      <c r="AW504">
        <v>0</v>
      </c>
      <c r="AX504">
        <v>0</v>
      </c>
      <c r="AY504">
        <v>0</v>
      </c>
      <c r="AZ504">
        <v>0</v>
      </c>
      <c r="BA504">
        <v>0</v>
      </c>
      <c r="BB504">
        <v>0</v>
      </c>
      <c r="BC504">
        <v>0</v>
      </c>
      <c r="BD504">
        <v>0</v>
      </c>
      <c r="BE504">
        <v>0</v>
      </c>
      <c r="BF504">
        <v>0</v>
      </c>
      <c r="BG504">
        <v>0</v>
      </c>
      <c r="BH504">
        <v>0</v>
      </c>
      <c r="BI504">
        <v>0</v>
      </c>
      <c r="BJ504">
        <v>0</v>
      </c>
      <c r="BK504">
        <v>0</v>
      </c>
      <c r="BL504">
        <v>16</v>
      </c>
      <c r="BM504">
        <v>0</v>
      </c>
      <c r="BN504">
        <v>0</v>
      </c>
      <c r="BO504">
        <v>0</v>
      </c>
      <c r="BP504">
        <v>0</v>
      </c>
      <c r="BQ504">
        <v>0</v>
      </c>
      <c r="BR504">
        <v>0</v>
      </c>
      <c r="BS504">
        <v>0</v>
      </c>
      <c r="BT504">
        <v>0</v>
      </c>
      <c r="BU504">
        <v>0</v>
      </c>
      <c r="BV504">
        <v>0</v>
      </c>
      <c r="BW504">
        <v>0</v>
      </c>
      <c r="BX504">
        <v>0</v>
      </c>
      <c r="BY504">
        <v>2</v>
      </c>
      <c r="BZ504">
        <v>0</v>
      </c>
      <c r="CA504">
        <v>0</v>
      </c>
      <c r="CB504">
        <v>13</v>
      </c>
      <c r="CC504">
        <v>0</v>
      </c>
      <c r="CD504">
        <v>0</v>
      </c>
      <c r="CE504">
        <v>0</v>
      </c>
      <c r="CF504">
        <v>0</v>
      </c>
      <c r="CG504">
        <v>0</v>
      </c>
      <c r="CH504">
        <v>0</v>
      </c>
      <c r="CI504">
        <v>0</v>
      </c>
      <c r="CJ504">
        <v>0</v>
      </c>
      <c r="CK504">
        <v>0</v>
      </c>
      <c r="CL504">
        <v>0</v>
      </c>
      <c r="CM504">
        <v>0</v>
      </c>
    </row>
    <row r="505" spans="1:91" x14ac:dyDescent="0.15">
      <c r="A505" t="s">
        <v>2183</v>
      </c>
      <c r="B505">
        <v>760</v>
      </c>
      <c r="C505">
        <v>16.399999999999999</v>
      </c>
      <c r="D505">
        <v>1450</v>
      </c>
      <c r="E505" s="409">
        <v>7</v>
      </c>
      <c r="F505" s="409">
        <v>0.1</v>
      </c>
      <c r="G505" s="409">
        <v>12.4</v>
      </c>
      <c r="H505" s="409">
        <v>0.2</v>
      </c>
      <c r="I505" s="409">
        <v>4.7888980323113313E-3</v>
      </c>
      <c r="J505" s="409">
        <v>0.4</v>
      </c>
      <c r="K505">
        <v>0</v>
      </c>
      <c r="L505">
        <v>4</v>
      </c>
      <c r="M505">
        <v>0</v>
      </c>
      <c r="N505">
        <v>4</v>
      </c>
      <c r="O505">
        <v>10</v>
      </c>
      <c r="P505">
        <v>0</v>
      </c>
      <c r="Q505">
        <v>0</v>
      </c>
      <c r="R505">
        <v>0</v>
      </c>
      <c r="S505">
        <v>0</v>
      </c>
      <c r="T505">
        <v>97</v>
      </c>
      <c r="U505">
        <v>9</v>
      </c>
      <c r="V505">
        <v>0</v>
      </c>
      <c r="W505">
        <v>0</v>
      </c>
      <c r="X505">
        <v>0</v>
      </c>
      <c r="Y505">
        <v>0</v>
      </c>
      <c r="Z505">
        <v>0</v>
      </c>
      <c r="AA505" t="s">
        <v>2333</v>
      </c>
      <c r="AB505">
        <v>0</v>
      </c>
      <c r="AC505">
        <v>1</v>
      </c>
      <c r="AD505">
        <v>0</v>
      </c>
      <c r="AE505">
        <v>0</v>
      </c>
      <c r="AF505">
        <v>1</v>
      </c>
      <c r="AG505">
        <v>0</v>
      </c>
      <c r="AH505">
        <v>0</v>
      </c>
      <c r="AI505">
        <v>0</v>
      </c>
      <c r="AJ505">
        <v>0</v>
      </c>
      <c r="AK505">
        <v>8</v>
      </c>
      <c r="AL505">
        <v>0</v>
      </c>
      <c r="AM505">
        <v>0</v>
      </c>
      <c r="AN505">
        <v>0</v>
      </c>
      <c r="AO505">
        <v>0</v>
      </c>
      <c r="AP505">
        <v>0</v>
      </c>
      <c r="AQ505">
        <v>0</v>
      </c>
      <c r="AR505">
        <v>0</v>
      </c>
      <c r="AS505">
        <v>1</v>
      </c>
      <c r="AT505">
        <v>0</v>
      </c>
      <c r="AU505">
        <v>0</v>
      </c>
      <c r="AV505">
        <v>0</v>
      </c>
      <c r="AW505">
        <v>0</v>
      </c>
      <c r="AX505">
        <v>0</v>
      </c>
      <c r="AY505">
        <v>0</v>
      </c>
      <c r="AZ505">
        <v>0</v>
      </c>
      <c r="BA505">
        <v>0</v>
      </c>
      <c r="BB505">
        <v>6</v>
      </c>
      <c r="BC505">
        <v>0</v>
      </c>
      <c r="BD505">
        <v>0</v>
      </c>
      <c r="BE505">
        <v>0</v>
      </c>
      <c r="BF505">
        <v>0</v>
      </c>
      <c r="BG505">
        <v>0</v>
      </c>
      <c r="BH505">
        <v>0</v>
      </c>
      <c r="BI505">
        <v>0</v>
      </c>
      <c r="BJ505">
        <v>0</v>
      </c>
      <c r="BK505">
        <v>0</v>
      </c>
      <c r="BL505">
        <v>1</v>
      </c>
      <c r="BM505">
        <v>0</v>
      </c>
      <c r="BN505">
        <v>0</v>
      </c>
      <c r="BO505">
        <v>0</v>
      </c>
      <c r="BP505">
        <v>0</v>
      </c>
      <c r="BQ505">
        <v>6</v>
      </c>
      <c r="BR505">
        <v>0</v>
      </c>
      <c r="BS505">
        <v>0</v>
      </c>
      <c r="BT505">
        <v>0</v>
      </c>
      <c r="BU505">
        <v>0</v>
      </c>
      <c r="BV505">
        <v>0</v>
      </c>
      <c r="BW505">
        <v>0</v>
      </c>
      <c r="BX505">
        <v>0</v>
      </c>
      <c r="BY505">
        <v>0</v>
      </c>
      <c r="BZ505">
        <v>0</v>
      </c>
      <c r="CA505">
        <v>0</v>
      </c>
      <c r="CB505">
        <v>0</v>
      </c>
      <c r="CC505">
        <v>0</v>
      </c>
      <c r="CD505">
        <v>0</v>
      </c>
      <c r="CE505">
        <v>0</v>
      </c>
      <c r="CF505">
        <v>0</v>
      </c>
      <c r="CG505">
        <v>0</v>
      </c>
      <c r="CH505">
        <v>3</v>
      </c>
      <c r="CI505">
        <v>0</v>
      </c>
      <c r="CJ505">
        <v>0</v>
      </c>
      <c r="CK505">
        <v>0</v>
      </c>
      <c r="CL505">
        <v>0</v>
      </c>
      <c r="CM505">
        <v>0</v>
      </c>
    </row>
    <row r="506" spans="1:91" x14ac:dyDescent="0.15">
      <c r="A506" t="s">
        <v>2292</v>
      </c>
      <c r="B506">
        <v>58</v>
      </c>
      <c r="C506">
        <v>0.64</v>
      </c>
      <c r="D506">
        <v>447.8</v>
      </c>
      <c r="E506" s="409">
        <v>1</v>
      </c>
      <c r="F506" s="409">
        <v>1.8976660479452061E-2</v>
      </c>
      <c r="G506" s="409">
        <v>4.9000000000000004</v>
      </c>
      <c r="H506" s="409">
        <v>0.1</v>
      </c>
      <c r="I506" s="409">
        <v>1.1901517870796915E-3</v>
      </c>
      <c r="J506" s="409">
        <v>0.3</v>
      </c>
      <c r="K506">
        <v>0</v>
      </c>
      <c r="L506">
        <v>4</v>
      </c>
      <c r="M506">
        <v>0</v>
      </c>
      <c r="N506">
        <v>42</v>
      </c>
      <c r="O506">
        <v>37</v>
      </c>
      <c r="P506">
        <v>0</v>
      </c>
      <c r="Q506">
        <v>3</v>
      </c>
      <c r="R506">
        <v>0</v>
      </c>
      <c r="S506">
        <v>0</v>
      </c>
      <c r="T506">
        <v>1</v>
      </c>
      <c r="U506">
        <v>2</v>
      </c>
      <c r="V506">
        <v>0</v>
      </c>
      <c r="W506">
        <v>0</v>
      </c>
      <c r="X506">
        <v>0</v>
      </c>
      <c r="Y506">
        <v>0</v>
      </c>
      <c r="Z506">
        <v>0</v>
      </c>
      <c r="AA506" t="s">
        <v>2333</v>
      </c>
      <c r="AB506">
        <v>0</v>
      </c>
      <c r="AC506">
        <v>0</v>
      </c>
      <c r="AD506">
        <v>0</v>
      </c>
      <c r="AE506">
        <v>17</v>
      </c>
      <c r="AF506">
        <v>15</v>
      </c>
      <c r="AG506">
        <v>0</v>
      </c>
      <c r="AH506">
        <v>0</v>
      </c>
      <c r="AI506">
        <v>0</v>
      </c>
      <c r="AJ506">
        <v>0</v>
      </c>
      <c r="AK506">
        <v>1</v>
      </c>
      <c r="AL506">
        <v>0</v>
      </c>
      <c r="AM506">
        <v>0</v>
      </c>
      <c r="AN506">
        <v>0</v>
      </c>
      <c r="AO506">
        <v>0</v>
      </c>
      <c r="AP506">
        <v>0</v>
      </c>
      <c r="AQ506">
        <v>0</v>
      </c>
      <c r="AR506">
        <v>0</v>
      </c>
      <c r="AS506">
        <v>0</v>
      </c>
      <c r="AT506">
        <v>0</v>
      </c>
      <c r="AU506">
        <v>5</v>
      </c>
      <c r="AV506">
        <v>6</v>
      </c>
      <c r="AW506">
        <v>0</v>
      </c>
      <c r="AX506">
        <v>5</v>
      </c>
      <c r="AY506">
        <v>0</v>
      </c>
      <c r="AZ506">
        <v>0</v>
      </c>
      <c r="BA506">
        <v>0</v>
      </c>
      <c r="BB506">
        <v>3</v>
      </c>
      <c r="BC506">
        <v>0</v>
      </c>
      <c r="BD506">
        <v>0</v>
      </c>
      <c r="BE506">
        <v>0</v>
      </c>
      <c r="BF506">
        <v>0</v>
      </c>
      <c r="BG506">
        <v>0</v>
      </c>
      <c r="BH506">
        <v>0</v>
      </c>
      <c r="BI506">
        <v>1</v>
      </c>
      <c r="BJ506">
        <v>0</v>
      </c>
      <c r="BK506">
        <v>8</v>
      </c>
      <c r="BL506">
        <v>8</v>
      </c>
      <c r="BM506">
        <v>0</v>
      </c>
      <c r="BN506">
        <v>1</v>
      </c>
      <c r="BO506">
        <v>0</v>
      </c>
      <c r="BP506">
        <v>0</v>
      </c>
      <c r="BQ506">
        <v>0</v>
      </c>
      <c r="BR506">
        <v>0</v>
      </c>
      <c r="BS506">
        <v>0</v>
      </c>
      <c r="BT506">
        <v>0</v>
      </c>
      <c r="BU506">
        <v>0</v>
      </c>
      <c r="BV506">
        <v>0</v>
      </c>
      <c r="BW506">
        <v>0</v>
      </c>
      <c r="BX506">
        <v>0</v>
      </c>
      <c r="BY506">
        <v>1</v>
      </c>
      <c r="BZ506">
        <v>0</v>
      </c>
      <c r="CA506">
        <v>0</v>
      </c>
      <c r="CB506">
        <v>6</v>
      </c>
      <c r="CC506">
        <v>2</v>
      </c>
      <c r="CD506">
        <v>7</v>
      </c>
      <c r="CE506">
        <v>0</v>
      </c>
      <c r="CF506">
        <v>0</v>
      </c>
      <c r="CG506">
        <v>0</v>
      </c>
      <c r="CH506">
        <v>0</v>
      </c>
      <c r="CI506">
        <v>0</v>
      </c>
      <c r="CJ506">
        <v>0</v>
      </c>
      <c r="CK506">
        <v>0</v>
      </c>
      <c r="CL506">
        <v>0</v>
      </c>
      <c r="CM506">
        <v>0</v>
      </c>
    </row>
    <row r="507" spans="1:91" x14ac:dyDescent="0.15">
      <c r="A507" t="s">
        <v>2126</v>
      </c>
      <c r="B507">
        <v>95</v>
      </c>
      <c r="C507">
        <v>3.3</v>
      </c>
      <c r="D507">
        <v>370</v>
      </c>
      <c r="E507" s="409">
        <v>0.8</v>
      </c>
      <c r="F507" s="409">
        <v>2.0918833055803561E-2</v>
      </c>
      <c r="G507" s="409">
        <v>3.6</v>
      </c>
      <c r="H507" s="409">
        <v>0.1</v>
      </c>
      <c r="I507" s="409">
        <v>1.5645408447445277E-3</v>
      </c>
      <c r="J507" s="409">
        <v>0.3</v>
      </c>
      <c r="K507">
        <v>0</v>
      </c>
      <c r="L507">
        <v>9</v>
      </c>
      <c r="M507">
        <v>0</v>
      </c>
      <c r="N507">
        <v>18</v>
      </c>
      <c r="O507">
        <v>32</v>
      </c>
      <c r="P507">
        <v>0</v>
      </c>
      <c r="Q507">
        <v>8</v>
      </c>
      <c r="R507">
        <v>0</v>
      </c>
      <c r="S507">
        <v>0</v>
      </c>
      <c r="T507">
        <v>35</v>
      </c>
      <c r="U507">
        <v>3</v>
      </c>
      <c r="V507">
        <v>3</v>
      </c>
      <c r="W507">
        <v>0</v>
      </c>
      <c r="X507">
        <v>0</v>
      </c>
      <c r="Y507">
        <v>0</v>
      </c>
      <c r="Z507">
        <v>0</v>
      </c>
      <c r="AA507" t="s">
        <v>2333</v>
      </c>
      <c r="AB507">
        <v>0</v>
      </c>
      <c r="AC507">
        <v>0</v>
      </c>
      <c r="AD507">
        <v>0</v>
      </c>
      <c r="AE507">
        <v>0</v>
      </c>
      <c r="AF507">
        <v>1</v>
      </c>
      <c r="AG507">
        <v>0</v>
      </c>
      <c r="AH507">
        <v>1</v>
      </c>
      <c r="AI507">
        <v>0</v>
      </c>
      <c r="AJ507">
        <v>0</v>
      </c>
      <c r="AK507">
        <v>0</v>
      </c>
      <c r="AL507">
        <v>0</v>
      </c>
      <c r="AM507">
        <v>2</v>
      </c>
      <c r="AN507">
        <v>0</v>
      </c>
      <c r="AO507">
        <v>0</v>
      </c>
      <c r="AP507">
        <v>0</v>
      </c>
      <c r="AQ507">
        <v>0</v>
      </c>
      <c r="AR507">
        <v>0</v>
      </c>
      <c r="AS507">
        <v>2</v>
      </c>
      <c r="AT507">
        <v>0</v>
      </c>
      <c r="AU507">
        <v>0</v>
      </c>
      <c r="AV507">
        <v>2</v>
      </c>
      <c r="AW507">
        <v>0</v>
      </c>
      <c r="AX507">
        <v>3</v>
      </c>
      <c r="AY507">
        <v>0</v>
      </c>
      <c r="AZ507">
        <v>1</v>
      </c>
      <c r="BA507">
        <v>1</v>
      </c>
      <c r="BB507">
        <v>3</v>
      </c>
      <c r="BC507">
        <v>0</v>
      </c>
      <c r="BD507">
        <v>0</v>
      </c>
      <c r="BE507">
        <v>0</v>
      </c>
      <c r="BF507">
        <v>0</v>
      </c>
      <c r="BG507">
        <v>0</v>
      </c>
      <c r="BH507">
        <v>0</v>
      </c>
      <c r="BI507">
        <v>1</v>
      </c>
      <c r="BJ507">
        <v>0</v>
      </c>
      <c r="BK507">
        <v>1</v>
      </c>
      <c r="BL507">
        <v>5</v>
      </c>
      <c r="BM507">
        <v>0</v>
      </c>
      <c r="BN507">
        <v>7</v>
      </c>
      <c r="BO507">
        <v>0</v>
      </c>
      <c r="BP507">
        <v>0</v>
      </c>
      <c r="BQ507">
        <v>8</v>
      </c>
      <c r="BR507">
        <v>0</v>
      </c>
      <c r="BS507">
        <v>0</v>
      </c>
      <c r="BT507">
        <v>0</v>
      </c>
      <c r="BU507">
        <v>0</v>
      </c>
      <c r="BV507">
        <v>0</v>
      </c>
      <c r="BW507">
        <v>0</v>
      </c>
      <c r="BX507">
        <v>0</v>
      </c>
      <c r="BY507">
        <v>4</v>
      </c>
      <c r="BZ507">
        <v>0</v>
      </c>
      <c r="CA507">
        <v>0</v>
      </c>
      <c r="CB507">
        <v>5</v>
      </c>
      <c r="CC507">
        <v>0</v>
      </c>
      <c r="CD507">
        <v>4</v>
      </c>
      <c r="CE507">
        <v>0</v>
      </c>
      <c r="CF507">
        <v>0</v>
      </c>
      <c r="CG507">
        <v>0</v>
      </c>
      <c r="CH507">
        <v>4</v>
      </c>
      <c r="CI507">
        <v>1</v>
      </c>
      <c r="CJ507">
        <v>0</v>
      </c>
      <c r="CK507">
        <v>0</v>
      </c>
      <c r="CL507">
        <v>0</v>
      </c>
      <c r="CM507">
        <v>0</v>
      </c>
    </row>
    <row r="508" spans="1:91" x14ac:dyDescent="0.15">
      <c r="A508" t="s">
        <v>1926</v>
      </c>
      <c r="B508">
        <v>24</v>
      </c>
      <c r="C508">
        <v>0.3</v>
      </c>
      <c r="D508">
        <v>210</v>
      </c>
      <c r="E508" s="409">
        <v>0.4</v>
      </c>
      <c r="F508" s="409">
        <v>9.3170079841269834E-3</v>
      </c>
      <c r="G508" s="409">
        <v>3</v>
      </c>
      <c r="H508" s="409">
        <v>4.1686887028732161E-2</v>
      </c>
      <c r="I508" s="409">
        <v>8.8720936134451239E-4</v>
      </c>
      <c r="J508" s="409">
        <v>0.3</v>
      </c>
      <c r="K508">
        <v>0</v>
      </c>
      <c r="L508">
        <v>0</v>
      </c>
      <c r="M508">
        <v>0</v>
      </c>
      <c r="N508">
        <v>4</v>
      </c>
      <c r="O508">
        <v>38</v>
      </c>
      <c r="P508">
        <v>0</v>
      </c>
      <c r="Q508">
        <v>20</v>
      </c>
      <c r="R508">
        <v>0</v>
      </c>
      <c r="S508">
        <v>0</v>
      </c>
      <c r="T508">
        <v>5</v>
      </c>
      <c r="U508">
        <v>3</v>
      </c>
      <c r="V508">
        <v>0</v>
      </c>
      <c r="W508">
        <v>0</v>
      </c>
      <c r="X508">
        <v>0</v>
      </c>
      <c r="Y508">
        <v>0</v>
      </c>
      <c r="Z508">
        <v>0</v>
      </c>
      <c r="AA508" t="s">
        <v>2333</v>
      </c>
      <c r="AB508">
        <v>0</v>
      </c>
      <c r="AC508">
        <v>0</v>
      </c>
      <c r="AD508">
        <v>0</v>
      </c>
      <c r="AE508">
        <v>2</v>
      </c>
      <c r="AF508">
        <v>2</v>
      </c>
      <c r="AG508">
        <v>0</v>
      </c>
      <c r="AH508">
        <v>3</v>
      </c>
      <c r="AI508">
        <v>0</v>
      </c>
      <c r="AJ508">
        <v>0</v>
      </c>
      <c r="AK508">
        <v>0</v>
      </c>
      <c r="AL508">
        <v>0</v>
      </c>
      <c r="AM508">
        <v>0</v>
      </c>
      <c r="AN508">
        <v>0</v>
      </c>
      <c r="AO508">
        <v>0</v>
      </c>
      <c r="AP508">
        <v>0</v>
      </c>
      <c r="AQ508">
        <v>0</v>
      </c>
      <c r="AR508">
        <v>0</v>
      </c>
      <c r="AS508">
        <v>0</v>
      </c>
      <c r="AT508">
        <v>0</v>
      </c>
      <c r="AU508">
        <v>0</v>
      </c>
      <c r="AV508">
        <v>1</v>
      </c>
      <c r="AW508">
        <v>2</v>
      </c>
      <c r="AX508">
        <v>1</v>
      </c>
      <c r="AY508">
        <v>0</v>
      </c>
      <c r="AZ508">
        <v>0</v>
      </c>
      <c r="BA508">
        <v>0</v>
      </c>
      <c r="BB508">
        <v>0</v>
      </c>
      <c r="BC508">
        <v>0</v>
      </c>
      <c r="BD508">
        <v>0</v>
      </c>
      <c r="BE508">
        <v>0</v>
      </c>
      <c r="BF508">
        <v>0</v>
      </c>
      <c r="BG508">
        <v>0</v>
      </c>
      <c r="BH508">
        <v>0</v>
      </c>
      <c r="BI508">
        <v>0</v>
      </c>
      <c r="BJ508">
        <v>0</v>
      </c>
      <c r="BK508">
        <v>0</v>
      </c>
      <c r="BL508">
        <v>3</v>
      </c>
      <c r="BM508">
        <v>0</v>
      </c>
      <c r="BN508">
        <v>3</v>
      </c>
      <c r="BO508">
        <v>0</v>
      </c>
      <c r="BP508">
        <v>0</v>
      </c>
      <c r="BQ508">
        <v>0</v>
      </c>
      <c r="BR508">
        <v>0</v>
      </c>
      <c r="BS508">
        <v>0</v>
      </c>
      <c r="BT508">
        <v>0</v>
      </c>
      <c r="BU508">
        <v>0</v>
      </c>
      <c r="BV508">
        <v>0</v>
      </c>
      <c r="BW508">
        <v>0</v>
      </c>
      <c r="BX508">
        <v>0</v>
      </c>
      <c r="BY508">
        <v>0</v>
      </c>
      <c r="BZ508">
        <v>0</v>
      </c>
      <c r="CA508">
        <v>0</v>
      </c>
      <c r="CB508">
        <v>0</v>
      </c>
      <c r="CC508">
        <v>1</v>
      </c>
      <c r="CD508">
        <v>0</v>
      </c>
      <c r="CE508">
        <v>0</v>
      </c>
      <c r="CF508">
        <v>0</v>
      </c>
      <c r="CG508">
        <v>0</v>
      </c>
      <c r="CH508">
        <v>1</v>
      </c>
      <c r="CI508">
        <v>0</v>
      </c>
      <c r="CJ508">
        <v>0</v>
      </c>
      <c r="CK508">
        <v>0</v>
      </c>
      <c r="CL508">
        <v>0</v>
      </c>
      <c r="CM508">
        <v>0</v>
      </c>
    </row>
    <row r="509" spans="1:91" x14ac:dyDescent="0.15">
      <c r="A509" t="s">
        <v>1959</v>
      </c>
      <c r="B509">
        <v>18.7</v>
      </c>
      <c r="C509">
        <v>7.1211999999999998E-2</v>
      </c>
      <c r="D509">
        <v>199.6</v>
      </c>
      <c r="E509" s="409">
        <v>0.2</v>
      </c>
      <c r="F509" s="409">
        <v>8.5419695454545461E-4</v>
      </c>
      <c r="G509" s="409">
        <v>2.2999999999999998</v>
      </c>
      <c r="H509" s="409">
        <v>2.0125367611238586E-2</v>
      </c>
      <c r="I509" s="409">
        <v>7.1802237857892021E-5</v>
      </c>
      <c r="J509" s="409">
        <v>0.2</v>
      </c>
      <c r="K509">
        <v>0</v>
      </c>
      <c r="L509">
        <v>0</v>
      </c>
      <c r="M509">
        <v>1</v>
      </c>
      <c r="N509">
        <v>0</v>
      </c>
      <c r="O509">
        <v>88</v>
      </c>
      <c r="P509">
        <v>0</v>
      </c>
      <c r="Q509">
        <v>0</v>
      </c>
      <c r="R509">
        <v>0</v>
      </c>
      <c r="S509">
        <v>0</v>
      </c>
      <c r="T509">
        <v>1</v>
      </c>
      <c r="U509">
        <v>0</v>
      </c>
      <c r="V509">
        <v>0</v>
      </c>
      <c r="W509">
        <v>0</v>
      </c>
      <c r="X509">
        <v>0</v>
      </c>
      <c r="Y509">
        <v>0</v>
      </c>
      <c r="Z509">
        <v>0</v>
      </c>
      <c r="AA509" t="s">
        <v>2333</v>
      </c>
      <c r="AB509">
        <v>0</v>
      </c>
      <c r="AC509">
        <v>0</v>
      </c>
      <c r="AD509">
        <v>0</v>
      </c>
      <c r="AE509">
        <v>0</v>
      </c>
      <c r="AF509">
        <v>5</v>
      </c>
      <c r="AG509">
        <v>0</v>
      </c>
      <c r="AH509">
        <v>0</v>
      </c>
      <c r="AI509">
        <v>0</v>
      </c>
      <c r="AJ509">
        <v>0</v>
      </c>
      <c r="AK509">
        <v>0</v>
      </c>
      <c r="AL509">
        <v>0</v>
      </c>
      <c r="AM509">
        <v>0</v>
      </c>
      <c r="AN509">
        <v>0</v>
      </c>
      <c r="AO509">
        <v>0</v>
      </c>
      <c r="AP509">
        <v>0</v>
      </c>
      <c r="AQ509">
        <v>0</v>
      </c>
      <c r="AR509">
        <v>0</v>
      </c>
      <c r="AS509">
        <v>0</v>
      </c>
      <c r="AT509">
        <v>0</v>
      </c>
      <c r="AU509">
        <v>0</v>
      </c>
      <c r="AV509">
        <v>4</v>
      </c>
      <c r="AW509">
        <v>0</v>
      </c>
      <c r="AX509">
        <v>0</v>
      </c>
      <c r="AY509">
        <v>0</v>
      </c>
      <c r="AZ509">
        <v>0</v>
      </c>
      <c r="BA509">
        <v>0</v>
      </c>
      <c r="BB509">
        <v>0</v>
      </c>
      <c r="BC509">
        <v>0</v>
      </c>
      <c r="BD509">
        <v>0</v>
      </c>
      <c r="BE509">
        <v>0</v>
      </c>
      <c r="BF509">
        <v>0</v>
      </c>
      <c r="BG509">
        <v>0</v>
      </c>
      <c r="BH509">
        <v>0</v>
      </c>
      <c r="BI509">
        <v>0</v>
      </c>
      <c r="BJ509">
        <v>0</v>
      </c>
      <c r="BK509">
        <v>0</v>
      </c>
      <c r="BL509">
        <v>10</v>
      </c>
      <c r="BM509">
        <v>0</v>
      </c>
      <c r="BN509">
        <v>0</v>
      </c>
      <c r="BO509">
        <v>0</v>
      </c>
      <c r="BP509">
        <v>0</v>
      </c>
      <c r="BQ509">
        <v>0</v>
      </c>
      <c r="BR509">
        <v>0</v>
      </c>
      <c r="BS509">
        <v>0</v>
      </c>
      <c r="BT509">
        <v>0</v>
      </c>
      <c r="BU509">
        <v>0</v>
      </c>
      <c r="BV509">
        <v>0</v>
      </c>
      <c r="BW509">
        <v>0</v>
      </c>
      <c r="BX509">
        <v>0</v>
      </c>
      <c r="BY509">
        <v>0</v>
      </c>
      <c r="BZ509">
        <v>0</v>
      </c>
      <c r="CA509">
        <v>0</v>
      </c>
      <c r="CB509">
        <v>9</v>
      </c>
      <c r="CC509">
        <v>0</v>
      </c>
      <c r="CD509">
        <v>0</v>
      </c>
      <c r="CE509">
        <v>0</v>
      </c>
      <c r="CF509">
        <v>0</v>
      </c>
      <c r="CG509">
        <v>0</v>
      </c>
      <c r="CH509">
        <v>0</v>
      </c>
      <c r="CI509">
        <v>0</v>
      </c>
      <c r="CJ509">
        <v>0</v>
      </c>
      <c r="CK509">
        <v>0</v>
      </c>
      <c r="CL509">
        <v>0</v>
      </c>
      <c r="CM509">
        <v>0</v>
      </c>
    </row>
    <row r="510" spans="1:91" x14ac:dyDescent="0.15">
      <c r="A510" t="s">
        <v>1903</v>
      </c>
      <c r="B510">
        <v>140</v>
      </c>
      <c r="C510">
        <v>3</v>
      </c>
      <c r="D510">
        <v>280</v>
      </c>
      <c r="E510" s="409">
        <v>2.5</v>
      </c>
      <c r="F510" s="409">
        <v>0.1</v>
      </c>
      <c r="G510" s="409">
        <v>5.4</v>
      </c>
      <c r="H510" s="409">
        <v>0.2</v>
      </c>
      <c r="I510" s="409">
        <v>5.5975027839559547E-3</v>
      </c>
      <c r="J510" s="409">
        <v>0.5</v>
      </c>
      <c r="K510">
        <v>0</v>
      </c>
      <c r="L510">
        <v>6</v>
      </c>
      <c r="M510">
        <v>0</v>
      </c>
      <c r="N510">
        <v>0</v>
      </c>
      <c r="O510">
        <v>1</v>
      </c>
      <c r="P510">
        <v>0</v>
      </c>
      <c r="Q510">
        <v>0</v>
      </c>
      <c r="R510">
        <v>0</v>
      </c>
      <c r="S510">
        <v>1</v>
      </c>
      <c r="T510">
        <v>30</v>
      </c>
      <c r="U510">
        <v>11</v>
      </c>
      <c r="V510">
        <v>1</v>
      </c>
      <c r="W510">
        <v>0</v>
      </c>
      <c r="X510">
        <v>0</v>
      </c>
      <c r="Y510">
        <v>0</v>
      </c>
      <c r="Z510">
        <v>0</v>
      </c>
      <c r="AA510" t="s">
        <v>2333</v>
      </c>
      <c r="AB510">
        <v>0</v>
      </c>
      <c r="AC510">
        <v>0</v>
      </c>
      <c r="AD510">
        <v>0</v>
      </c>
      <c r="AE510">
        <v>0</v>
      </c>
      <c r="AF510">
        <v>0</v>
      </c>
      <c r="AG510">
        <v>0</v>
      </c>
      <c r="AH510">
        <v>0</v>
      </c>
      <c r="AI510">
        <v>0</v>
      </c>
      <c r="AJ510">
        <v>0</v>
      </c>
      <c r="AK510">
        <v>0</v>
      </c>
      <c r="AL510">
        <v>0</v>
      </c>
      <c r="AM510">
        <v>1</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2</v>
      </c>
      <c r="BJ510">
        <v>0</v>
      </c>
      <c r="BK510">
        <v>0</v>
      </c>
      <c r="BL510">
        <v>0</v>
      </c>
      <c r="BM510">
        <v>0</v>
      </c>
      <c r="BN510">
        <v>0</v>
      </c>
      <c r="BO510">
        <v>0</v>
      </c>
      <c r="BP510">
        <v>0</v>
      </c>
      <c r="BQ510">
        <v>8</v>
      </c>
      <c r="BR510">
        <v>0</v>
      </c>
      <c r="BS510">
        <v>0</v>
      </c>
      <c r="BT510">
        <v>0</v>
      </c>
      <c r="BU510">
        <v>0</v>
      </c>
      <c r="BV510">
        <v>0</v>
      </c>
      <c r="BW510">
        <v>0</v>
      </c>
      <c r="BX510">
        <v>0</v>
      </c>
      <c r="BY510">
        <v>2</v>
      </c>
      <c r="BZ510">
        <v>0</v>
      </c>
      <c r="CA510">
        <v>0</v>
      </c>
      <c r="CB510">
        <v>0</v>
      </c>
      <c r="CC510">
        <v>0</v>
      </c>
      <c r="CD510">
        <v>0</v>
      </c>
      <c r="CE510">
        <v>0</v>
      </c>
      <c r="CF510">
        <v>0</v>
      </c>
      <c r="CG510">
        <v>0</v>
      </c>
      <c r="CH510">
        <v>8</v>
      </c>
      <c r="CI510">
        <v>0</v>
      </c>
      <c r="CJ510">
        <v>0</v>
      </c>
      <c r="CK510">
        <v>0</v>
      </c>
      <c r="CL510">
        <v>0</v>
      </c>
      <c r="CM510">
        <v>0</v>
      </c>
    </row>
    <row r="511" spans="1:91" x14ac:dyDescent="0.15">
      <c r="A511" t="s">
        <v>2140</v>
      </c>
      <c r="B511">
        <v>10.199999999999999</v>
      </c>
      <c r="D511">
        <v>133</v>
      </c>
      <c r="E511" s="409">
        <v>0.3</v>
      </c>
      <c r="F511" s="409">
        <v>0</v>
      </c>
      <c r="G511" s="409">
        <v>2.8</v>
      </c>
      <c r="H511" s="409">
        <v>2.1625383527032045E-2</v>
      </c>
      <c r="I511" s="409">
        <v>0</v>
      </c>
      <c r="J511" s="409">
        <v>0.2</v>
      </c>
      <c r="K511">
        <v>0</v>
      </c>
      <c r="L511">
        <v>0</v>
      </c>
      <c r="M511">
        <v>0</v>
      </c>
      <c r="N511">
        <v>1</v>
      </c>
      <c r="O511">
        <v>37</v>
      </c>
      <c r="P511">
        <v>0</v>
      </c>
      <c r="Q511">
        <v>0</v>
      </c>
      <c r="R511">
        <v>0</v>
      </c>
      <c r="S511">
        <v>0</v>
      </c>
      <c r="T511">
        <v>0</v>
      </c>
      <c r="U511">
        <v>0</v>
      </c>
      <c r="V511">
        <v>0</v>
      </c>
      <c r="W511">
        <v>0</v>
      </c>
      <c r="X511">
        <v>0</v>
      </c>
      <c r="Y511">
        <v>0</v>
      </c>
      <c r="Z511">
        <v>0</v>
      </c>
      <c r="AA511" t="s">
        <v>2333</v>
      </c>
      <c r="AB511">
        <v>0</v>
      </c>
      <c r="AC511">
        <v>0</v>
      </c>
      <c r="AD511">
        <v>0</v>
      </c>
      <c r="AE511">
        <v>0</v>
      </c>
      <c r="AF511">
        <v>13</v>
      </c>
      <c r="AG511">
        <v>0</v>
      </c>
      <c r="AH511">
        <v>0</v>
      </c>
      <c r="AI511">
        <v>0</v>
      </c>
      <c r="AJ511">
        <v>0</v>
      </c>
      <c r="AK511">
        <v>0</v>
      </c>
      <c r="AL511">
        <v>0</v>
      </c>
      <c r="AM511">
        <v>0</v>
      </c>
      <c r="AN511">
        <v>0</v>
      </c>
      <c r="AO511">
        <v>0</v>
      </c>
      <c r="AP511">
        <v>0</v>
      </c>
      <c r="AQ511">
        <v>0</v>
      </c>
      <c r="AR511">
        <v>0</v>
      </c>
      <c r="AS511">
        <v>0</v>
      </c>
      <c r="AT511">
        <v>0</v>
      </c>
      <c r="AU511">
        <v>1</v>
      </c>
      <c r="AV511">
        <v>8</v>
      </c>
      <c r="AW511">
        <v>0</v>
      </c>
      <c r="AX511">
        <v>0</v>
      </c>
      <c r="AY511">
        <v>0</v>
      </c>
      <c r="AZ511">
        <v>0</v>
      </c>
      <c r="BA511">
        <v>0</v>
      </c>
      <c r="BB511">
        <v>0</v>
      </c>
      <c r="BC511">
        <v>0</v>
      </c>
      <c r="BD511">
        <v>0</v>
      </c>
      <c r="BE511">
        <v>0</v>
      </c>
      <c r="BF511">
        <v>0</v>
      </c>
      <c r="BG511">
        <v>0</v>
      </c>
      <c r="BH511">
        <v>0</v>
      </c>
      <c r="BI511">
        <v>0</v>
      </c>
      <c r="BJ511">
        <v>0</v>
      </c>
      <c r="BK511">
        <v>1</v>
      </c>
      <c r="BL511">
        <v>7</v>
      </c>
      <c r="BM511">
        <v>0</v>
      </c>
      <c r="BN511">
        <v>0</v>
      </c>
      <c r="BO511">
        <v>0</v>
      </c>
      <c r="BP511">
        <v>0</v>
      </c>
      <c r="BQ511">
        <v>0</v>
      </c>
      <c r="BR511">
        <v>0</v>
      </c>
      <c r="BS511">
        <v>0</v>
      </c>
      <c r="BT511">
        <v>0</v>
      </c>
      <c r="BU511">
        <v>0</v>
      </c>
      <c r="BV511">
        <v>0</v>
      </c>
      <c r="BW511">
        <v>0</v>
      </c>
      <c r="BX511">
        <v>0</v>
      </c>
      <c r="BY511">
        <v>0</v>
      </c>
      <c r="BZ511">
        <v>0</v>
      </c>
      <c r="CA511">
        <v>0</v>
      </c>
      <c r="CB511">
        <v>12</v>
      </c>
      <c r="CC511">
        <v>0</v>
      </c>
      <c r="CD511">
        <v>0</v>
      </c>
      <c r="CE511">
        <v>0</v>
      </c>
      <c r="CF511">
        <v>0</v>
      </c>
      <c r="CG511">
        <v>0</v>
      </c>
      <c r="CH511">
        <v>0</v>
      </c>
      <c r="CI511">
        <v>0</v>
      </c>
      <c r="CJ511">
        <v>0</v>
      </c>
      <c r="CK511">
        <v>0</v>
      </c>
      <c r="CL511">
        <v>0</v>
      </c>
      <c r="CM511">
        <v>0</v>
      </c>
    </row>
    <row r="512" spans="1:91" x14ac:dyDescent="0.15">
      <c r="A512" t="s">
        <v>1928</v>
      </c>
      <c r="B512">
        <v>106</v>
      </c>
      <c r="C512">
        <v>2</v>
      </c>
      <c r="D512">
        <v>110</v>
      </c>
      <c r="E512" s="409">
        <v>0.9</v>
      </c>
      <c r="F512" s="409">
        <v>1.7980085550724639E-2</v>
      </c>
      <c r="G512" s="409">
        <v>1.8</v>
      </c>
      <c r="H512" s="409">
        <v>0.2</v>
      </c>
      <c r="I512" s="409">
        <v>3.5966530401027432E-3</v>
      </c>
      <c r="J512" s="409">
        <v>0.4</v>
      </c>
      <c r="K512">
        <v>0</v>
      </c>
      <c r="L512">
        <v>0</v>
      </c>
      <c r="M512">
        <v>0</v>
      </c>
      <c r="N512">
        <v>0</v>
      </c>
      <c r="O512">
        <v>9</v>
      </c>
      <c r="P512">
        <v>0</v>
      </c>
      <c r="Q512">
        <v>2</v>
      </c>
      <c r="R512">
        <v>2</v>
      </c>
      <c r="S512">
        <v>2</v>
      </c>
      <c r="T512">
        <v>44</v>
      </c>
      <c r="U512">
        <v>6</v>
      </c>
      <c r="V512">
        <v>3</v>
      </c>
      <c r="W512">
        <v>0</v>
      </c>
      <c r="X512">
        <v>0</v>
      </c>
      <c r="Y512">
        <v>0</v>
      </c>
      <c r="Z512">
        <v>0</v>
      </c>
      <c r="AA512" t="s">
        <v>2333</v>
      </c>
      <c r="AB512">
        <v>0</v>
      </c>
      <c r="AC512">
        <v>0</v>
      </c>
      <c r="AD512">
        <v>0</v>
      </c>
      <c r="AE512">
        <v>0</v>
      </c>
      <c r="AF512">
        <v>0</v>
      </c>
      <c r="AG512">
        <v>0</v>
      </c>
      <c r="AH512">
        <v>0</v>
      </c>
      <c r="AI512">
        <v>2</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1</v>
      </c>
      <c r="BC512">
        <v>0</v>
      </c>
      <c r="BD512">
        <v>0</v>
      </c>
      <c r="BE512">
        <v>0</v>
      </c>
      <c r="BF512">
        <v>0</v>
      </c>
      <c r="BG512">
        <v>0</v>
      </c>
      <c r="BH512">
        <v>0</v>
      </c>
      <c r="BI512">
        <v>0</v>
      </c>
      <c r="BJ512">
        <v>0</v>
      </c>
      <c r="BK512">
        <v>0</v>
      </c>
      <c r="BL512">
        <v>1</v>
      </c>
      <c r="BM512">
        <v>0</v>
      </c>
      <c r="BN512">
        <v>0</v>
      </c>
      <c r="BO512">
        <v>0</v>
      </c>
      <c r="BP512">
        <v>0</v>
      </c>
      <c r="BQ512">
        <v>0</v>
      </c>
      <c r="BR512">
        <v>0</v>
      </c>
      <c r="BS512">
        <v>0</v>
      </c>
      <c r="BT512">
        <v>0</v>
      </c>
      <c r="BU512">
        <v>0</v>
      </c>
      <c r="BV512">
        <v>0</v>
      </c>
      <c r="BW512">
        <v>0</v>
      </c>
      <c r="BX512">
        <v>0</v>
      </c>
      <c r="BY512">
        <v>0</v>
      </c>
      <c r="BZ512">
        <v>0</v>
      </c>
      <c r="CA512">
        <v>0</v>
      </c>
      <c r="CB512">
        <v>1</v>
      </c>
      <c r="CC512">
        <v>0</v>
      </c>
      <c r="CD512">
        <v>0</v>
      </c>
      <c r="CE512">
        <v>0</v>
      </c>
      <c r="CF512">
        <v>0</v>
      </c>
      <c r="CG512">
        <v>0</v>
      </c>
      <c r="CH512">
        <v>2</v>
      </c>
      <c r="CI512">
        <v>0</v>
      </c>
      <c r="CJ512">
        <v>0</v>
      </c>
      <c r="CK512">
        <v>0</v>
      </c>
      <c r="CL512">
        <v>0</v>
      </c>
      <c r="CM512">
        <v>0</v>
      </c>
    </row>
    <row r="513" spans="1:91" x14ac:dyDescent="0.15">
      <c r="A513" t="s">
        <v>2189</v>
      </c>
      <c r="B513">
        <v>1550</v>
      </c>
      <c r="C513">
        <v>29.2</v>
      </c>
      <c r="D513">
        <v>1166</v>
      </c>
      <c r="E513" s="409">
        <v>2.1</v>
      </c>
      <c r="F513" s="409">
        <v>4.337571283015694E-2</v>
      </c>
      <c r="G513" s="409">
        <v>2</v>
      </c>
      <c r="H513" s="409">
        <v>0.3</v>
      </c>
      <c r="I513" s="409">
        <v>6.390722813384808E-3</v>
      </c>
      <c r="J513" s="409">
        <v>0.3</v>
      </c>
      <c r="K513">
        <v>0</v>
      </c>
      <c r="L513">
        <v>31</v>
      </c>
      <c r="M513">
        <v>0</v>
      </c>
      <c r="N513">
        <v>2</v>
      </c>
      <c r="O513">
        <v>109</v>
      </c>
      <c r="P513">
        <v>0</v>
      </c>
      <c r="Q513">
        <v>0</v>
      </c>
      <c r="R513">
        <v>0</v>
      </c>
      <c r="S513">
        <v>110</v>
      </c>
      <c r="T513">
        <v>465</v>
      </c>
      <c r="U513">
        <v>126</v>
      </c>
      <c r="V513">
        <v>65</v>
      </c>
      <c r="W513">
        <v>0</v>
      </c>
      <c r="X513">
        <v>0</v>
      </c>
      <c r="Y513">
        <v>0</v>
      </c>
      <c r="Z513">
        <v>8</v>
      </c>
      <c r="AA513" t="s">
        <v>2333</v>
      </c>
      <c r="AB513">
        <v>0</v>
      </c>
      <c r="AC513">
        <v>2</v>
      </c>
      <c r="AD513">
        <v>0</v>
      </c>
      <c r="AE513">
        <v>2</v>
      </c>
      <c r="AF513">
        <v>7</v>
      </c>
      <c r="AG513">
        <v>0</v>
      </c>
      <c r="AH513">
        <v>0</v>
      </c>
      <c r="AI513">
        <v>0</v>
      </c>
      <c r="AJ513">
        <v>20</v>
      </c>
      <c r="AK513">
        <v>13</v>
      </c>
      <c r="AL513">
        <v>5</v>
      </c>
      <c r="AM513">
        <v>16</v>
      </c>
      <c r="AN513">
        <v>0</v>
      </c>
      <c r="AO513">
        <v>0</v>
      </c>
      <c r="AP513">
        <v>0</v>
      </c>
      <c r="AQ513">
        <v>7</v>
      </c>
      <c r="AR513">
        <v>0</v>
      </c>
      <c r="AS513">
        <v>2</v>
      </c>
      <c r="AT513">
        <v>0</v>
      </c>
      <c r="AU513">
        <v>0</v>
      </c>
      <c r="AV513">
        <v>6</v>
      </c>
      <c r="AW513">
        <v>0</v>
      </c>
      <c r="AX513">
        <v>3</v>
      </c>
      <c r="AY513">
        <v>0</v>
      </c>
      <c r="AZ513">
        <v>2</v>
      </c>
      <c r="BA513">
        <v>18</v>
      </c>
      <c r="BB513">
        <v>67</v>
      </c>
      <c r="BC513">
        <v>3</v>
      </c>
      <c r="BD513">
        <v>0</v>
      </c>
      <c r="BE513">
        <v>0</v>
      </c>
      <c r="BF513">
        <v>0</v>
      </c>
      <c r="BG513">
        <v>0</v>
      </c>
      <c r="BH513">
        <v>0</v>
      </c>
      <c r="BI513">
        <v>1</v>
      </c>
      <c r="BJ513">
        <v>0</v>
      </c>
      <c r="BK513">
        <v>0</v>
      </c>
      <c r="BL513">
        <v>7</v>
      </c>
      <c r="BM513">
        <v>0</v>
      </c>
      <c r="BN513">
        <v>0</v>
      </c>
      <c r="BO513">
        <v>0</v>
      </c>
      <c r="BP513">
        <v>4</v>
      </c>
      <c r="BQ513">
        <v>11</v>
      </c>
      <c r="BR513">
        <v>6</v>
      </c>
      <c r="BS513">
        <v>26</v>
      </c>
      <c r="BT513">
        <v>0</v>
      </c>
      <c r="BU513">
        <v>0</v>
      </c>
      <c r="BV513">
        <v>0</v>
      </c>
      <c r="BW513">
        <v>1</v>
      </c>
      <c r="BX513">
        <v>0</v>
      </c>
      <c r="BY513">
        <v>0</v>
      </c>
      <c r="BZ513">
        <v>0</v>
      </c>
      <c r="CA513">
        <v>0</v>
      </c>
      <c r="CB513">
        <v>1</v>
      </c>
      <c r="CC513">
        <v>0</v>
      </c>
      <c r="CD513">
        <v>0</v>
      </c>
      <c r="CE513">
        <v>0</v>
      </c>
      <c r="CF513">
        <v>0</v>
      </c>
      <c r="CG513">
        <v>2</v>
      </c>
      <c r="CH513">
        <v>0</v>
      </c>
      <c r="CI513">
        <v>0</v>
      </c>
      <c r="CJ513">
        <v>0</v>
      </c>
      <c r="CK513">
        <v>0</v>
      </c>
      <c r="CL513">
        <v>0</v>
      </c>
      <c r="CM513">
        <v>0</v>
      </c>
    </row>
    <row r="514" spans="1:91" x14ac:dyDescent="0.15">
      <c r="A514" t="s">
        <v>2216</v>
      </c>
      <c r="B514">
        <v>60</v>
      </c>
      <c r="C514">
        <v>2</v>
      </c>
      <c r="D514">
        <v>200</v>
      </c>
      <c r="E514" s="409">
        <v>0.9</v>
      </c>
      <c r="F514" s="409">
        <v>3.073061568571428E-2</v>
      </c>
      <c r="G514" s="409">
        <v>3.7</v>
      </c>
      <c r="H514" s="409">
        <v>0.1</v>
      </c>
      <c r="I514" s="409">
        <v>2.5654270752419558E-3</v>
      </c>
      <c r="J514" s="409">
        <v>0.3</v>
      </c>
      <c r="K514">
        <v>0</v>
      </c>
      <c r="L514">
        <v>10</v>
      </c>
      <c r="M514">
        <v>0</v>
      </c>
      <c r="N514">
        <v>27</v>
      </c>
      <c r="O514">
        <v>10</v>
      </c>
      <c r="P514">
        <v>0</v>
      </c>
      <c r="Q514">
        <v>2</v>
      </c>
      <c r="R514">
        <v>2</v>
      </c>
      <c r="S514">
        <v>1</v>
      </c>
      <c r="T514">
        <v>36</v>
      </c>
      <c r="U514">
        <v>1</v>
      </c>
      <c r="V514">
        <v>3</v>
      </c>
      <c r="W514">
        <v>0</v>
      </c>
      <c r="X514">
        <v>0</v>
      </c>
      <c r="Y514">
        <v>0</v>
      </c>
      <c r="Z514">
        <v>0</v>
      </c>
      <c r="AA514" t="s">
        <v>2333</v>
      </c>
      <c r="AB514">
        <v>0</v>
      </c>
      <c r="AC514">
        <v>1</v>
      </c>
      <c r="AD514">
        <v>0</v>
      </c>
      <c r="AE514">
        <v>3</v>
      </c>
      <c r="AF514">
        <v>2</v>
      </c>
      <c r="AG514">
        <v>0</v>
      </c>
      <c r="AH514">
        <v>0</v>
      </c>
      <c r="AI514">
        <v>0</v>
      </c>
      <c r="AJ514">
        <v>0</v>
      </c>
      <c r="AK514">
        <v>1</v>
      </c>
      <c r="AL514">
        <v>0</v>
      </c>
      <c r="AM514">
        <v>0</v>
      </c>
      <c r="AN514">
        <v>0</v>
      </c>
      <c r="AO514">
        <v>0</v>
      </c>
      <c r="AP514">
        <v>0</v>
      </c>
      <c r="AQ514">
        <v>0</v>
      </c>
      <c r="AR514">
        <v>0</v>
      </c>
      <c r="AS514">
        <v>2</v>
      </c>
      <c r="AT514">
        <v>0</v>
      </c>
      <c r="AU514">
        <v>7</v>
      </c>
      <c r="AV514">
        <v>4</v>
      </c>
      <c r="AW514">
        <v>0</v>
      </c>
      <c r="AX514">
        <v>1</v>
      </c>
      <c r="AY514">
        <v>0</v>
      </c>
      <c r="AZ514">
        <v>2</v>
      </c>
      <c r="BA514">
        <v>6</v>
      </c>
      <c r="BB514">
        <v>0</v>
      </c>
      <c r="BC514">
        <v>0</v>
      </c>
      <c r="BD514">
        <v>0</v>
      </c>
      <c r="BE514">
        <v>0</v>
      </c>
      <c r="BF514">
        <v>0</v>
      </c>
      <c r="BG514">
        <v>0</v>
      </c>
      <c r="BH514">
        <v>0</v>
      </c>
      <c r="BI514">
        <v>2</v>
      </c>
      <c r="BJ514">
        <v>0</v>
      </c>
      <c r="BK514">
        <v>5</v>
      </c>
      <c r="BL514">
        <v>2</v>
      </c>
      <c r="BM514">
        <v>0</v>
      </c>
      <c r="BN514">
        <v>0</v>
      </c>
      <c r="BO514">
        <v>2</v>
      </c>
      <c r="BP514">
        <v>0</v>
      </c>
      <c r="BQ514">
        <v>2</v>
      </c>
      <c r="BR514">
        <v>0</v>
      </c>
      <c r="BS514">
        <v>0</v>
      </c>
      <c r="BT514">
        <v>0</v>
      </c>
      <c r="BU514">
        <v>0</v>
      </c>
      <c r="BV514">
        <v>0</v>
      </c>
      <c r="BW514">
        <v>0</v>
      </c>
      <c r="BX514">
        <v>0</v>
      </c>
      <c r="BY514">
        <v>2</v>
      </c>
      <c r="BZ514">
        <v>0</v>
      </c>
      <c r="CA514">
        <v>0</v>
      </c>
      <c r="CB514">
        <v>1</v>
      </c>
      <c r="CC514">
        <v>0</v>
      </c>
      <c r="CD514">
        <v>8</v>
      </c>
      <c r="CE514">
        <v>0</v>
      </c>
      <c r="CF514">
        <v>0</v>
      </c>
      <c r="CG514">
        <v>0</v>
      </c>
      <c r="CH514">
        <v>0</v>
      </c>
      <c r="CI514">
        <v>0</v>
      </c>
      <c r="CJ514">
        <v>0</v>
      </c>
      <c r="CK514">
        <v>0</v>
      </c>
      <c r="CL514">
        <v>0</v>
      </c>
      <c r="CM514">
        <v>0</v>
      </c>
    </row>
    <row r="515" spans="1:91" x14ac:dyDescent="0.15">
      <c r="A515" t="s">
        <v>2087</v>
      </c>
      <c r="B515">
        <v>8.1999999999999993</v>
      </c>
      <c r="D515">
        <v>72</v>
      </c>
      <c r="E515" s="409">
        <v>0.2</v>
      </c>
      <c r="F515" s="409">
        <v>0</v>
      </c>
      <c r="G515" s="409">
        <v>1.8</v>
      </c>
      <c r="H515" s="409">
        <v>1.2805258407710136E-2</v>
      </c>
      <c r="I515" s="409">
        <v>0</v>
      </c>
      <c r="J515" s="409">
        <v>0.1</v>
      </c>
      <c r="K515">
        <v>0</v>
      </c>
      <c r="L515">
        <v>35</v>
      </c>
      <c r="M515">
        <v>0</v>
      </c>
      <c r="N515">
        <v>0</v>
      </c>
      <c r="O515">
        <v>4</v>
      </c>
      <c r="P515">
        <v>0</v>
      </c>
      <c r="Q515">
        <v>0</v>
      </c>
      <c r="R515">
        <v>0</v>
      </c>
      <c r="S515">
        <v>0</v>
      </c>
      <c r="T515">
        <v>0</v>
      </c>
      <c r="U515">
        <v>0</v>
      </c>
      <c r="V515">
        <v>0</v>
      </c>
      <c r="W515">
        <v>0</v>
      </c>
      <c r="X515">
        <v>0</v>
      </c>
      <c r="Y515">
        <v>0</v>
      </c>
      <c r="Z515">
        <v>0</v>
      </c>
      <c r="AA515" t="s">
        <v>2333</v>
      </c>
      <c r="AB515">
        <v>0</v>
      </c>
      <c r="AC515">
        <v>10</v>
      </c>
      <c r="AD515">
        <v>0</v>
      </c>
      <c r="AE515">
        <v>0</v>
      </c>
      <c r="AF515">
        <v>1</v>
      </c>
      <c r="AG515">
        <v>0</v>
      </c>
      <c r="AH515">
        <v>0</v>
      </c>
      <c r="AI515">
        <v>0</v>
      </c>
      <c r="AJ515">
        <v>0</v>
      </c>
      <c r="AK515">
        <v>0</v>
      </c>
      <c r="AL515">
        <v>0</v>
      </c>
      <c r="AM515">
        <v>0</v>
      </c>
      <c r="AN515">
        <v>0</v>
      </c>
      <c r="AO515">
        <v>0</v>
      </c>
      <c r="AP515">
        <v>0</v>
      </c>
      <c r="AQ515">
        <v>0</v>
      </c>
      <c r="AR515">
        <v>0</v>
      </c>
      <c r="AS515">
        <v>14</v>
      </c>
      <c r="AT515">
        <v>0</v>
      </c>
      <c r="AU515">
        <v>0</v>
      </c>
      <c r="AV515">
        <v>0</v>
      </c>
      <c r="AW515">
        <v>1</v>
      </c>
      <c r="AX515">
        <v>0</v>
      </c>
      <c r="AY515">
        <v>0</v>
      </c>
      <c r="AZ515">
        <v>0</v>
      </c>
      <c r="BA515">
        <v>0</v>
      </c>
      <c r="BB515">
        <v>0</v>
      </c>
      <c r="BC515">
        <v>0</v>
      </c>
      <c r="BD515">
        <v>0</v>
      </c>
      <c r="BE515">
        <v>0</v>
      </c>
      <c r="BF515">
        <v>0</v>
      </c>
      <c r="BG515">
        <v>0</v>
      </c>
      <c r="BH515">
        <v>0</v>
      </c>
      <c r="BI515">
        <v>10</v>
      </c>
      <c r="BJ515">
        <v>0</v>
      </c>
      <c r="BK515">
        <v>0</v>
      </c>
      <c r="BL515">
        <v>2</v>
      </c>
      <c r="BM515">
        <v>0</v>
      </c>
      <c r="BN515">
        <v>0</v>
      </c>
      <c r="BO515">
        <v>0</v>
      </c>
      <c r="BP515">
        <v>0</v>
      </c>
      <c r="BQ515">
        <v>0</v>
      </c>
      <c r="BR515">
        <v>0</v>
      </c>
      <c r="BS515">
        <v>0</v>
      </c>
      <c r="BT515">
        <v>0</v>
      </c>
      <c r="BU515">
        <v>0</v>
      </c>
      <c r="BV515">
        <v>0</v>
      </c>
      <c r="BW515">
        <v>0</v>
      </c>
      <c r="BX515">
        <v>0</v>
      </c>
      <c r="BY515">
        <v>8</v>
      </c>
      <c r="BZ515">
        <v>0</v>
      </c>
      <c r="CA515">
        <v>0</v>
      </c>
      <c r="CB515">
        <v>0</v>
      </c>
      <c r="CC515">
        <v>0</v>
      </c>
      <c r="CD515">
        <v>0</v>
      </c>
      <c r="CE515">
        <v>0</v>
      </c>
      <c r="CF515">
        <v>0</v>
      </c>
      <c r="CG515">
        <v>0</v>
      </c>
      <c r="CH515">
        <v>0</v>
      </c>
      <c r="CI515">
        <v>0</v>
      </c>
      <c r="CJ515">
        <v>0</v>
      </c>
      <c r="CK515">
        <v>0</v>
      </c>
      <c r="CL515">
        <v>0</v>
      </c>
      <c r="CM515">
        <v>0</v>
      </c>
    </row>
    <row r="516" spans="1:91" x14ac:dyDescent="0.15">
      <c r="A516" t="s">
        <v>1887</v>
      </c>
      <c r="B516">
        <v>1682.8</v>
      </c>
      <c r="C516">
        <v>36</v>
      </c>
      <c r="D516">
        <v>1723.4</v>
      </c>
      <c r="E516" s="409">
        <v>18.399999999999999</v>
      </c>
      <c r="F516" s="409">
        <v>0.4</v>
      </c>
      <c r="G516" s="409">
        <v>18.399999999999999</v>
      </c>
      <c r="H516" s="409">
        <v>0.5</v>
      </c>
      <c r="I516" s="409">
        <v>1.1697143232235472E-2</v>
      </c>
      <c r="J516" s="409">
        <v>0.5</v>
      </c>
      <c r="K516">
        <v>0</v>
      </c>
      <c r="L516">
        <v>9</v>
      </c>
      <c r="M516">
        <v>0</v>
      </c>
      <c r="N516">
        <v>0</v>
      </c>
      <c r="O516">
        <v>4</v>
      </c>
      <c r="P516">
        <v>0</v>
      </c>
      <c r="Q516">
        <v>0</v>
      </c>
      <c r="R516">
        <v>0</v>
      </c>
      <c r="S516">
        <v>7</v>
      </c>
      <c r="T516">
        <v>50</v>
      </c>
      <c r="U516">
        <v>9</v>
      </c>
      <c r="V516">
        <v>3</v>
      </c>
      <c r="W516">
        <v>0</v>
      </c>
      <c r="X516">
        <v>0</v>
      </c>
      <c r="Y516">
        <v>0</v>
      </c>
      <c r="Z516">
        <v>1</v>
      </c>
      <c r="AA516" t="s">
        <v>2333</v>
      </c>
      <c r="AB516">
        <v>0</v>
      </c>
      <c r="AC516">
        <v>3</v>
      </c>
      <c r="AD516">
        <v>0</v>
      </c>
      <c r="AE516">
        <v>0</v>
      </c>
      <c r="AF516">
        <v>0</v>
      </c>
      <c r="AG516">
        <v>0</v>
      </c>
      <c r="AH516">
        <v>0</v>
      </c>
      <c r="AI516">
        <v>0</v>
      </c>
      <c r="AJ516">
        <v>1</v>
      </c>
      <c r="AK516">
        <v>1</v>
      </c>
      <c r="AL516">
        <v>0</v>
      </c>
      <c r="AM516">
        <v>0</v>
      </c>
      <c r="AN516">
        <v>0</v>
      </c>
      <c r="AO516">
        <v>0</v>
      </c>
      <c r="AP516">
        <v>0</v>
      </c>
      <c r="AQ516">
        <v>0</v>
      </c>
      <c r="AR516">
        <v>0</v>
      </c>
      <c r="AS516">
        <v>3</v>
      </c>
      <c r="AT516">
        <v>0</v>
      </c>
      <c r="AU516">
        <v>0</v>
      </c>
      <c r="AV516">
        <v>0</v>
      </c>
      <c r="AW516">
        <v>0</v>
      </c>
      <c r="AX516">
        <v>0</v>
      </c>
      <c r="AY516">
        <v>0</v>
      </c>
      <c r="AZ516">
        <v>0</v>
      </c>
      <c r="BA516">
        <v>0</v>
      </c>
      <c r="BB516">
        <v>3</v>
      </c>
      <c r="BC516">
        <v>0</v>
      </c>
      <c r="BD516">
        <v>0</v>
      </c>
      <c r="BE516">
        <v>0</v>
      </c>
      <c r="BF516">
        <v>0</v>
      </c>
      <c r="BG516">
        <v>0</v>
      </c>
      <c r="BH516">
        <v>0</v>
      </c>
      <c r="BI516">
        <v>1</v>
      </c>
      <c r="BJ516">
        <v>0</v>
      </c>
      <c r="BK516">
        <v>0</v>
      </c>
      <c r="BL516">
        <v>1</v>
      </c>
      <c r="BM516">
        <v>0</v>
      </c>
      <c r="BN516">
        <v>0</v>
      </c>
      <c r="BO516">
        <v>0</v>
      </c>
      <c r="BP516">
        <v>1</v>
      </c>
      <c r="BQ516">
        <v>0</v>
      </c>
      <c r="BR516">
        <v>0</v>
      </c>
      <c r="BS516">
        <v>0</v>
      </c>
      <c r="BT516">
        <v>0</v>
      </c>
      <c r="BU516">
        <v>0</v>
      </c>
      <c r="BV516">
        <v>0</v>
      </c>
      <c r="BW516">
        <v>0</v>
      </c>
      <c r="BX516">
        <v>0</v>
      </c>
      <c r="BY516">
        <v>2</v>
      </c>
      <c r="BZ516">
        <v>0</v>
      </c>
      <c r="CA516">
        <v>0</v>
      </c>
      <c r="CB516">
        <v>0</v>
      </c>
      <c r="CC516">
        <v>0</v>
      </c>
      <c r="CD516">
        <v>0</v>
      </c>
      <c r="CE516">
        <v>0</v>
      </c>
      <c r="CF516">
        <v>0</v>
      </c>
      <c r="CG516">
        <v>0</v>
      </c>
      <c r="CH516">
        <v>4</v>
      </c>
      <c r="CI516">
        <v>0</v>
      </c>
      <c r="CJ516">
        <v>0</v>
      </c>
      <c r="CK516">
        <v>0</v>
      </c>
      <c r="CL516">
        <v>0</v>
      </c>
      <c r="CM516">
        <v>0</v>
      </c>
    </row>
    <row r="517" spans="1:91" x14ac:dyDescent="0.15">
      <c r="A517" t="s">
        <v>2020</v>
      </c>
      <c r="B517">
        <v>105</v>
      </c>
      <c r="C517">
        <v>2</v>
      </c>
      <c r="D517">
        <v>250</v>
      </c>
      <c r="E517" s="409">
        <v>0.4</v>
      </c>
      <c r="F517" s="409">
        <v>4.8765089427083332E-3</v>
      </c>
      <c r="G517" s="409">
        <v>1.5</v>
      </c>
      <c r="H517" s="409">
        <v>0.1</v>
      </c>
      <c r="I517" s="409">
        <v>1.3468418147339449E-3</v>
      </c>
      <c r="J517" s="409">
        <v>0.4</v>
      </c>
      <c r="K517">
        <v>0</v>
      </c>
      <c r="L517">
        <v>5</v>
      </c>
      <c r="M517">
        <v>0</v>
      </c>
      <c r="N517">
        <v>29</v>
      </c>
      <c r="O517">
        <v>62</v>
      </c>
      <c r="P517">
        <v>0</v>
      </c>
      <c r="Q517">
        <v>25</v>
      </c>
      <c r="R517">
        <v>1</v>
      </c>
      <c r="S517">
        <v>2</v>
      </c>
      <c r="T517">
        <v>6</v>
      </c>
      <c r="U517">
        <v>3</v>
      </c>
      <c r="V517">
        <v>10</v>
      </c>
      <c r="W517">
        <v>0</v>
      </c>
      <c r="X517">
        <v>0</v>
      </c>
      <c r="Y517">
        <v>0</v>
      </c>
      <c r="Z517">
        <v>0</v>
      </c>
      <c r="AA517" t="s">
        <v>2333</v>
      </c>
      <c r="AB517">
        <v>0</v>
      </c>
      <c r="AC517">
        <v>1</v>
      </c>
      <c r="AD517">
        <v>0</v>
      </c>
      <c r="AE517">
        <v>1</v>
      </c>
      <c r="AF517">
        <v>1</v>
      </c>
      <c r="AG517">
        <v>0</v>
      </c>
      <c r="AH517">
        <v>2</v>
      </c>
      <c r="AI517">
        <v>0</v>
      </c>
      <c r="AJ517">
        <v>0</v>
      </c>
      <c r="AK517">
        <v>0</v>
      </c>
      <c r="AL517">
        <v>0</v>
      </c>
      <c r="AM517">
        <v>1</v>
      </c>
      <c r="AN517">
        <v>0</v>
      </c>
      <c r="AO517">
        <v>0</v>
      </c>
      <c r="AP517">
        <v>0</v>
      </c>
      <c r="AQ517">
        <v>0</v>
      </c>
      <c r="AR517">
        <v>0</v>
      </c>
      <c r="AS517">
        <v>1</v>
      </c>
      <c r="AT517">
        <v>0</v>
      </c>
      <c r="AU517">
        <v>0</v>
      </c>
      <c r="AV517">
        <v>0</v>
      </c>
      <c r="AW517">
        <v>0</v>
      </c>
      <c r="AX517">
        <v>1</v>
      </c>
      <c r="AY517">
        <v>0</v>
      </c>
      <c r="AZ517">
        <v>0</v>
      </c>
      <c r="BA517">
        <v>0</v>
      </c>
      <c r="BB517">
        <v>3</v>
      </c>
      <c r="BC517">
        <v>0</v>
      </c>
      <c r="BD517">
        <v>0</v>
      </c>
      <c r="BE517">
        <v>0</v>
      </c>
      <c r="BF517">
        <v>0</v>
      </c>
      <c r="BG517">
        <v>0</v>
      </c>
      <c r="BH517">
        <v>0</v>
      </c>
      <c r="BI517">
        <v>0</v>
      </c>
      <c r="BJ517">
        <v>0</v>
      </c>
      <c r="BK517">
        <v>0</v>
      </c>
      <c r="BL517">
        <v>0</v>
      </c>
      <c r="BM517">
        <v>0</v>
      </c>
      <c r="BN517">
        <v>0</v>
      </c>
      <c r="BO517">
        <v>0</v>
      </c>
      <c r="BP517">
        <v>0</v>
      </c>
      <c r="BQ517">
        <v>0</v>
      </c>
      <c r="BR517">
        <v>0</v>
      </c>
      <c r="BS517">
        <v>0</v>
      </c>
      <c r="BT517">
        <v>0</v>
      </c>
      <c r="BU517">
        <v>0</v>
      </c>
      <c r="BV517">
        <v>0</v>
      </c>
      <c r="BW517">
        <v>0</v>
      </c>
      <c r="BX517">
        <v>0</v>
      </c>
      <c r="BY517">
        <v>1</v>
      </c>
      <c r="BZ517">
        <v>0</v>
      </c>
      <c r="CA517">
        <v>0</v>
      </c>
      <c r="CB517">
        <v>0</v>
      </c>
      <c r="CC517">
        <v>0</v>
      </c>
      <c r="CD517">
        <v>1</v>
      </c>
      <c r="CE517">
        <v>0</v>
      </c>
      <c r="CF517">
        <v>0</v>
      </c>
      <c r="CG517">
        <v>0</v>
      </c>
      <c r="CH517">
        <v>0</v>
      </c>
      <c r="CI517">
        <v>0</v>
      </c>
      <c r="CJ517">
        <v>0</v>
      </c>
      <c r="CK517">
        <v>0</v>
      </c>
      <c r="CL517">
        <v>0</v>
      </c>
      <c r="CM517">
        <v>0</v>
      </c>
    </row>
    <row r="518" spans="1:91" x14ac:dyDescent="0.15">
      <c r="A518" t="s">
        <v>2090</v>
      </c>
      <c r="B518">
        <v>200</v>
      </c>
      <c r="C518">
        <v>5.6</v>
      </c>
      <c r="D518">
        <v>400</v>
      </c>
      <c r="E518" s="409">
        <v>1</v>
      </c>
      <c r="F518" s="409">
        <v>2.3244083526260506E-2</v>
      </c>
      <c r="G518" s="409">
        <v>2.2999999999999998</v>
      </c>
      <c r="H518" s="409">
        <v>0.2</v>
      </c>
      <c r="I518" s="409">
        <v>5.7167078130349316E-3</v>
      </c>
      <c r="J518" s="409">
        <v>0.6</v>
      </c>
      <c r="K518">
        <v>12</v>
      </c>
      <c r="L518">
        <v>17</v>
      </c>
      <c r="M518">
        <v>5</v>
      </c>
      <c r="N518">
        <v>30</v>
      </c>
      <c r="O518">
        <v>43</v>
      </c>
      <c r="P518">
        <v>0</v>
      </c>
      <c r="Q518">
        <v>53</v>
      </c>
      <c r="R518">
        <v>2</v>
      </c>
      <c r="S518">
        <v>17</v>
      </c>
      <c r="T518">
        <v>22</v>
      </c>
      <c r="U518">
        <v>5</v>
      </c>
      <c r="V518">
        <v>22</v>
      </c>
      <c r="W518">
        <v>3</v>
      </c>
      <c r="X518">
        <v>0</v>
      </c>
      <c r="Y518">
        <v>0</v>
      </c>
      <c r="Z518">
        <v>0</v>
      </c>
      <c r="AA518" t="s">
        <v>2333</v>
      </c>
      <c r="AB518">
        <v>2</v>
      </c>
      <c r="AC518">
        <v>0</v>
      </c>
      <c r="AD518">
        <v>0</v>
      </c>
      <c r="AE518">
        <v>1</v>
      </c>
      <c r="AF518">
        <v>1</v>
      </c>
      <c r="AG518">
        <v>0</v>
      </c>
      <c r="AH518">
        <v>14</v>
      </c>
      <c r="AI518">
        <v>0</v>
      </c>
      <c r="AJ518">
        <v>0</v>
      </c>
      <c r="AK518">
        <v>0</v>
      </c>
      <c r="AL518">
        <v>0</v>
      </c>
      <c r="AM518">
        <v>2</v>
      </c>
      <c r="AN518">
        <v>0</v>
      </c>
      <c r="AO518">
        <v>0</v>
      </c>
      <c r="AP518">
        <v>0</v>
      </c>
      <c r="AQ518">
        <v>0</v>
      </c>
      <c r="AR518">
        <v>0</v>
      </c>
      <c r="AS518">
        <v>14</v>
      </c>
      <c r="AT518">
        <v>1</v>
      </c>
      <c r="AU518">
        <v>0</v>
      </c>
      <c r="AV518">
        <v>0</v>
      </c>
      <c r="AW518">
        <v>0</v>
      </c>
      <c r="AX518">
        <v>3</v>
      </c>
      <c r="AY518">
        <v>0</v>
      </c>
      <c r="AZ518">
        <v>0</v>
      </c>
      <c r="BA518">
        <v>1</v>
      </c>
      <c r="BB518">
        <v>3</v>
      </c>
      <c r="BC518">
        <v>1</v>
      </c>
      <c r="BD518">
        <v>5</v>
      </c>
      <c r="BE518">
        <v>0</v>
      </c>
      <c r="BF518">
        <v>0</v>
      </c>
      <c r="BG518">
        <v>0</v>
      </c>
      <c r="BH518">
        <v>1</v>
      </c>
      <c r="BI518">
        <v>0</v>
      </c>
      <c r="BJ518">
        <v>0</v>
      </c>
      <c r="BK518">
        <v>0</v>
      </c>
      <c r="BL518">
        <v>0</v>
      </c>
      <c r="BM518">
        <v>0</v>
      </c>
      <c r="BN518">
        <v>8</v>
      </c>
      <c r="BO518">
        <v>0</v>
      </c>
      <c r="BP518">
        <v>0</v>
      </c>
      <c r="BQ518">
        <v>0</v>
      </c>
      <c r="BR518">
        <v>0</v>
      </c>
      <c r="BS518">
        <v>1</v>
      </c>
      <c r="BT518">
        <v>0</v>
      </c>
      <c r="BU518">
        <v>0</v>
      </c>
      <c r="BV518">
        <v>0</v>
      </c>
      <c r="BW518">
        <v>0</v>
      </c>
      <c r="BX518">
        <v>0</v>
      </c>
      <c r="BY518">
        <v>0</v>
      </c>
      <c r="BZ518">
        <v>0</v>
      </c>
      <c r="CA518">
        <v>0</v>
      </c>
      <c r="CB518">
        <v>0</v>
      </c>
      <c r="CC518">
        <v>0</v>
      </c>
      <c r="CD518">
        <v>7</v>
      </c>
      <c r="CE518">
        <v>0</v>
      </c>
      <c r="CF518">
        <v>0</v>
      </c>
      <c r="CG518">
        <v>0</v>
      </c>
      <c r="CH518">
        <v>2</v>
      </c>
      <c r="CI518">
        <v>0</v>
      </c>
      <c r="CJ518">
        <v>0</v>
      </c>
      <c r="CK518">
        <v>0</v>
      </c>
      <c r="CL518">
        <v>0</v>
      </c>
      <c r="CM518">
        <v>0</v>
      </c>
    </row>
    <row r="519" spans="1:91" x14ac:dyDescent="0.15">
      <c r="A519" t="s">
        <v>2201</v>
      </c>
      <c r="B519">
        <v>492</v>
      </c>
      <c r="C519">
        <v>14</v>
      </c>
      <c r="D519">
        <v>701</v>
      </c>
      <c r="E519" s="409">
        <v>1.4</v>
      </c>
      <c r="F519" s="409">
        <v>3.741541524248633E-2</v>
      </c>
      <c r="G519" s="409">
        <v>2.1</v>
      </c>
      <c r="H519" s="409">
        <v>0.3</v>
      </c>
      <c r="I519" s="409">
        <v>7.5335616163571626E-3</v>
      </c>
      <c r="J519" s="409">
        <v>0.4</v>
      </c>
      <c r="K519">
        <v>0</v>
      </c>
      <c r="L519">
        <v>4</v>
      </c>
      <c r="M519">
        <v>2</v>
      </c>
      <c r="N519">
        <v>89</v>
      </c>
      <c r="O519">
        <v>82</v>
      </c>
      <c r="P519">
        <v>0</v>
      </c>
      <c r="Q519">
        <v>92</v>
      </c>
      <c r="R519">
        <v>1</v>
      </c>
      <c r="S519">
        <v>16</v>
      </c>
      <c r="T519">
        <v>34</v>
      </c>
      <c r="U519">
        <v>15</v>
      </c>
      <c r="V519">
        <v>24</v>
      </c>
      <c r="W519">
        <v>1</v>
      </c>
      <c r="X519">
        <v>0</v>
      </c>
      <c r="Y519">
        <v>0</v>
      </c>
      <c r="Z519">
        <v>0</v>
      </c>
      <c r="AA519" t="s">
        <v>2333</v>
      </c>
      <c r="AB519">
        <v>0</v>
      </c>
      <c r="AC519">
        <v>0</v>
      </c>
      <c r="AD519">
        <v>0</v>
      </c>
      <c r="AE519">
        <v>1</v>
      </c>
      <c r="AF519">
        <v>0</v>
      </c>
      <c r="AG519">
        <v>0</v>
      </c>
      <c r="AH519">
        <v>10</v>
      </c>
      <c r="AI519">
        <v>0</v>
      </c>
      <c r="AJ519">
        <v>0</v>
      </c>
      <c r="AK519">
        <v>0</v>
      </c>
      <c r="AL519">
        <v>0</v>
      </c>
      <c r="AM519">
        <v>3</v>
      </c>
      <c r="AN519">
        <v>0</v>
      </c>
      <c r="AO519">
        <v>0</v>
      </c>
      <c r="AP519">
        <v>0</v>
      </c>
      <c r="AQ519">
        <v>0</v>
      </c>
      <c r="AR519">
        <v>0</v>
      </c>
      <c r="AS519">
        <v>0</v>
      </c>
      <c r="AT519">
        <v>0</v>
      </c>
      <c r="AU519">
        <v>1</v>
      </c>
      <c r="AV519">
        <v>4</v>
      </c>
      <c r="AW519">
        <v>0</v>
      </c>
      <c r="AX519">
        <v>3</v>
      </c>
      <c r="AY519">
        <v>0</v>
      </c>
      <c r="AZ519">
        <v>0</v>
      </c>
      <c r="BA519">
        <v>5</v>
      </c>
      <c r="BB519">
        <v>7</v>
      </c>
      <c r="BC519">
        <v>0</v>
      </c>
      <c r="BD519">
        <v>0</v>
      </c>
      <c r="BE519">
        <v>0</v>
      </c>
      <c r="BF519">
        <v>0</v>
      </c>
      <c r="BG519">
        <v>0</v>
      </c>
      <c r="BH519">
        <v>0</v>
      </c>
      <c r="BI519">
        <v>0</v>
      </c>
      <c r="BJ519">
        <v>0</v>
      </c>
      <c r="BK519">
        <v>2</v>
      </c>
      <c r="BL519">
        <v>2</v>
      </c>
      <c r="BM519">
        <v>0</v>
      </c>
      <c r="BN519">
        <v>1</v>
      </c>
      <c r="BO519">
        <v>0</v>
      </c>
      <c r="BP519">
        <v>0</v>
      </c>
      <c r="BQ519">
        <v>0</v>
      </c>
      <c r="BR519">
        <v>0</v>
      </c>
      <c r="BS519">
        <v>0</v>
      </c>
      <c r="BT519">
        <v>0</v>
      </c>
      <c r="BU519">
        <v>0</v>
      </c>
      <c r="BV519">
        <v>0</v>
      </c>
      <c r="BW519">
        <v>0</v>
      </c>
      <c r="BX519">
        <v>0</v>
      </c>
      <c r="BY519">
        <v>2</v>
      </c>
      <c r="BZ519">
        <v>0</v>
      </c>
      <c r="CA519">
        <v>1</v>
      </c>
      <c r="CB519">
        <v>2</v>
      </c>
      <c r="CC519">
        <v>0</v>
      </c>
      <c r="CD519">
        <v>0</v>
      </c>
      <c r="CE519">
        <v>0</v>
      </c>
      <c r="CF519">
        <v>0</v>
      </c>
      <c r="CG519">
        <v>0</v>
      </c>
      <c r="CH519">
        <v>0</v>
      </c>
      <c r="CI519">
        <v>0</v>
      </c>
      <c r="CJ519">
        <v>0</v>
      </c>
      <c r="CK519">
        <v>0</v>
      </c>
      <c r="CL519">
        <v>0</v>
      </c>
      <c r="CM519">
        <v>0</v>
      </c>
    </row>
    <row r="520" spans="1:91" x14ac:dyDescent="0.15">
      <c r="A520" t="s">
        <v>2099</v>
      </c>
      <c r="B520">
        <v>70</v>
      </c>
      <c r="C520">
        <v>2</v>
      </c>
      <c r="D520">
        <v>210</v>
      </c>
      <c r="E520" s="409">
        <v>0.5</v>
      </c>
      <c r="F520" s="409">
        <v>1.0453682035714288E-2</v>
      </c>
      <c r="G520" s="409">
        <v>2.2999999999999998</v>
      </c>
      <c r="H520" s="409">
        <v>0.1</v>
      </c>
      <c r="I520" s="409">
        <v>2.5751206979135717E-3</v>
      </c>
      <c r="J520" s="409">
        <v>0.6</v>
      </c>
      <c r="K520">
        <v>0</v>
      </c>
      <c r="L520">
        <v>10</v>
      </c>
      <c r="M520">
        <v>2</v>
      </c>
      <c r="N520">
        <v>25</v>
      </c>
      <c r="O520">
        <v>43</v>
      </c>
      <c r="P520">
        <v>0</v>
      </c>
      <c r="Q520">
        <v>16</v>
      </c>
      <c r="R520">
        <v>3</v>
      </c>
      <c r="S520">
        <v>7</v>
      </c>
      <c r="T520">
        <v>7</v>
      </c>
      <c r="U520">
        <v>5</v>
      </c>
      <c r="V520">
        <v>10</v>
      </c>
      <c r="W520">
        <v>0</v>
      </c>
      <c r="X520">
        <v>0</v>
      </c>
      <c r="Y520">
        <v>0</v>
      </c>
      <c r="Z520">
        <v>0</v>
      </c>
      <c r="AA520" t="s">
        <v>2333</v>
      </c>
      <c r="AB520">
        <v>0</v>
      </c>
      <c r="AC520">
        <v>1</v>
      </c>
      <c r="AD520">
        <v>0</v>
      </c>
      <c r="AE520">
        <v>0</v>
      </c>
      <c r="AF520">
        <v>0</v>
      </c>
      <c r="AG520">
        <v>0</v>
      </c>
      <c r="AH520">
        <v>3</v>
      </c>
      <c r="AI520">
        <v>1</v>
      </c>
      <c r="AJ520">
        <v>0</v>
      </c>
      <c r="AK520">
        <v>0</v>
      </c>
      <c r="AL520">
        <v>0</v>
      </c>
      <c r="AM520">
        <v>1</v>
      </c>
      <c r="AN520">
        <v>0</v>
      </c>
      <c r="AO520">
        <v>0</v>
      </c>
      <c r="AP520">
        <v>0</v>
      </c>
      <c r="AQ520">
        <v>0</v>
      </c>
      <c r="AR520">
        <v>0</v>
      </c>
      <c r="AS520">
        <v>1</v>
      </c>
      <c r="AT520">
        <v>1</v>
      </c>
      <c r="AU520">
        <v>0</v>
      </c>
      <c r="AV520">
        <v>2</v>
      </c>
      <c r="AW520">
        <v>0</v>
      </c>
      <c r="AX520">
        <v>0</v>
      </c>
      <c r="AY520">
        <v>0</v>
      </c>
      <c r="AZ520">
        <v>0</v>
      </c>
      <c r="BA520">
        <v>0</v>
      </c>
      <c r="BB520">
        <v>2</v>
      </c>
      <c r="BC520">
        <v>0</v>
      </c>
      <c r="BD520">
        <v>0</v>
      </c>
      <c r="BE520">
        <v>0</v>
      </c>
      <c r="BF520">
        <v>0</v>
      </c>
      <c r="BG520">
        <v>0</v>
      </c>
      <c r="BH520">
        <v>0</v>
      </c>
      <c r="BI520">
        <v>0</v>
      </c>
      <c r="BJ520">
        <v>0</v>
      </c>
      <c r="BK520">
        <v>0</v>
      </c>
      <c r="BL520">
        <v>0</v>
      </c>
      <c r="BM520">
        <v>0</v>
      </c>
      <c r="BN520">
        <v>4</v>
      </c>
      <c r="BO520">
        <v>0</v>
      </c>
      <c r="BP520">
        <v>0</v>
      </c>
      <c r="BQ520">
        <v>0</v>
      </c>
      <c r="BR520">
        <v>1</v>
      </c>
      <c r="BS520">
        <v>1</v>
      </c>
      <c r="BT520">
        <v>0</v>
      </c>
      <c r="BU520">
        <v>0</v>
      </c>
      <c r="BV520">
        <v>0</v>
      </c>
      <c r="BW520">
        <v>0</v>
      </c>
      <c r="BX520">
        <v>0</v>
      </c>
      <c r="BY520">
        <v>0</v>
      </c>
      <c r="BZ520">
        <v>0</v>
      </c>
      <c r="CA520">
        <v>0</v>
      </c>
      <c r="CB520">
        <v>0</v>
      </c>
      <c r="CC520">
        <v>0</v>
      </c>
      <c r="CD520">
        <v>2</v>
      </c>
      <c r="CE520">
        <v>0</v>
      </c>
      <c r="CF520">
        <v>0</v>
      </c>
      <c r="CG520">
        <v>0</v>
      </c>
      <c r="CH520">
        <v>1</v>
      </c>
      <c r="CI520">
        <v>1</v>
      </c>
      <c r="CJ520">
        <v>0</v>
      </c>
      <c r="CK520">
        <v>0</v>
      </c>
      <c r="CL520">
        <v>0</v>
      </c>
      <c r="CM520">
        <v>0</v>
      </c>
    </row>
    <row r="521" spans="1:91" x14ac:dyDescent="0.15">
      <c r="A521" t="s">
        <v>2178</v>
      </c>
      <c r="B521">
        <v>20</v>
      </c>
      <c r="C521">
        <v>0.2</v>
      </c>
      <c r="D521">
        <v>79</v>
      </c>
      <c r="E521" s="409">
        <v>0.7</v>
      </c>
      <c r="F521" s="409">
        <v>1.9085463738636368E-2</v>
      </c>
      <c r="G521" s="409">
        <v>1.1000000000000001</v>
      </c>
      <c r="H521" s="409">
        <v>0.2</v>
      </c>
      <c r="I521" s="409">
        <v>5.1017878636364748E-3</v>
      </c>
      <c r="J521" s="409">
        <v>0.3</v>
      </c>
      <c r="K521">
        <v>0</v>
      </c>
      <c r="L521">
        <v>9</v>
      </c>
      <c r="M521">
        <v>0</v>
      </c>
      <c r="N521">
        <v>14</v>
      </c>
      <c r="O521">
        <v>54</v>
      </c>
      <c r="P521">
        <v>0</v>
      </c>
      <c r="Q521">
        <v>25</v>
      </c>
      <c r="R521">
        <v>0</v>
      </c>
      <c r="S521">
        <v>2</v>
      </c>
      <c r="T521">
        <v>0</v>
      </c>
      <c r="U521">
        <v>2</v>
      </c>
      <c r="V521">
        <v>8</v>
      </c>
      <c r="W521">
        <v>1</v>
      </c>
      <c r="X521">
        <v>0</v>
      </c>
      <c r="Y521">
        <v>0</v>
      </c>
      <c r="Z521">
        <v>0</v>
      </c>
      <c r="AA521" t="s">
        <v>2333</v>
      </c>
      <c r="AB521">
        <v>0</v>
      </c>
      <c r="AC521">
        <v>0</v>
      </c>
      <c r="AD521">
        <v>0</v>
      </c>
      <c r="AE521">
        <v>0</v>
      </c>
      <c r="AF521">
        <v>1</v>
      </c>
      <c r="AG521">
        <v>0</v>
      </c>
      <c r="AH521">
        <v>8</v>
      </c>
      <c r="AI521">
        <v>0</v>
      </c>
      <c r="AJ521">
        <v>0</v>
      </c>
      <c r="AK521">
        <v>0</v>
      </c>
      <c r="AL521">
        <v>0</v>
      </c>
      <c r="AM521">
        <v>2</v>
      </c>
      <c r="AN521">
        <v>0</v>
      </c>
      <c r="AO521">
        <v>0</v>
      </c>
      <c r="AP521">
        <v>0</v>
      </c>
      <c r="AQ521">
        <v>0</v>
      </c>
      <c r="AR521">
        <v>0</v>
      </c>
      <c r="AS521">
        <v>3</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1</v>
      </c>
      <c r="BM521">
        <v>0</v>
      </c>
      <c r="BN521">
        <v>2</v>
      </c>
      <c r="BO521">
        <v>0</v>
      </c>
      <c r="BP521">
        <v>0</v>
      </c>
      <c r="BQ521">
        <v>0</v>
      </c>
      <c r="BR521">
        <v>0</v>
      </c>
      <c r="BS521">
        <v>0</v>
      </c>
      <c r="BT521">
        <v>0</v>
      </c>
      <c r="BU521">
        <v>0</v>
      </c>
      <c r="BV521">
        <v>0</v>
      </c>
      <c r="BW521">
        <v>0</v>
      </c>
      <c r="BX521">
        <v>0</v>
      </c>
      <c r="BY521">
        <v>4</v>
      </c>
      <c r="BZ521">
        <v>0</v>
      </c>
      <c r="CA521">
        <v>0</v>
      </c>
      <c r="CB521">
        <v>1</v>
      </c>
      <c r="CC521">
        <v>0</v>
      </c>
      <c r="CD521">
        <v>0</v>
      </c>
      <c r="CE521">
        <v>0</v>
      </c>
      <c r="CF521">
        <v>0</v>
      </c>
      <c r="CG521">
        <v>0</v>
      </c>
      <c r="CH521">
        <v>0</v>
      </c>
      <c r="CI521">
        <v>0</v>
      </c>
      <c r="CJ521">
        <v>1</v>
      </c>
      <c r="CK521">
        <v>0</v>
      </c>
      <c r="CL521">
        <v>0</v>
      </c>
      <c r="CM521">
        <v>0</v>
      </c>
    </row>
    <row r="522" spans="1:91" x14ac:dyDescent="0.15">
      <c r="A522" t="s">
        <v>1879</v>
      </c>
      <c r="B522">
        <v>92.3</v>
      </c>
      <c r="C522">
        <v>3</v>
      </c>
      <c r="D522">
        <v>160</v>
      </c>
      <c r="E522" s="409">
        <v>0.6</v>
      </c>
      <c r="F522" s="409">
        <v>8.6684781902173925E-3</v>
      </c>
      <c r="G522" s="409">
        <v>1.8</v>
      </c>
      <c r="H522" s="409">
        <v>0.2</v>
      </c>
      <c r="I522" s="409">
        <v>2.5080792971339653E-3</v>
      </c>
      <c r="J522" s="409">
        <v>0.5</v>
      </c>
      <c r="K522">
        <v>0</v>
      </c>
      <c r="L522">
        <v>7</v>
      </c>
      <c r="M522">
        <v>0</v>
      </c>
      <c r="N522">
        <v>9</v>
      </c>
      <c r="O522">
        <v>23</v>
      </c>
      <c r="P522">
        <v>0</v>
      </c>
      <c r="Q522">
        <v>41</v>
      </c>
      <c r="R522">
        <v>0</v>
      </c>
      <c r="S522">
        <v>5</v>
      </c>
      <c r="T522">
        <v>6</v>
      </c>
      <c r="U522">
        <v>7</v>
      </c>
      <c r="V522">
        <v>11</v>
      </c>
      <c r="W522">
        <v>0</v>
      </c>
      <c r="X522">
        <v>0</v>
      </c>
      <c r="Y522">
        <v>0</v>
      </c>
      <c r="Z522">
        <v>1</v>
      </c>
      <c r="AA522" t="s">
        <v>2333</v>
      </c>
      <c r="AB522">
        <v>0</v>
      </c>
      <c r="AC522">
        <v>0</v>
      </c>
      <c r="AD522">
        <v>0</v>
      </c>
      <c r="AE522">
        <v>1</v>
      </c>
      <c r="AF522">
        <v>3</v>
      </c>
      <c r="AG522">
        <v>0</v>
      </c>
      <c r="AH522">
        <v>13</v>
      </c>
      <c r="AI522">
        <v>0</v>
      </c>
      <c r="AJ522">
        <v>0</v>
      </c>
      <c r="AK522">
        <v>1</v>
      </c>
      <c r="AL522">
        <v>0</v>
      </c>
      <c r="AM522">
        <v>3</v>
      </c>
      <c r="AN522">
        <v>0</v>
      </c>
      <c r="AO522">
        <v>0</v>
      </c>
      <c r="AP522">
        <v>0</v>
      </c>
      <c r="AQ522">
        <v>0</v>
      </c>
      <c r="AR522">
        <v>0</v>
      </c>
      <c r="AS522">
        <v>0</v>
      </c>
      <c r="AT522">
        <v>0</v>
      </c>
      <c r="AU522">
        <v>0</v>
      </c>
      <c r="AV522">
        <v>0</v>
      </c>
      <c r="AW522">
        <v>0</v>
      </c>
      <c r="AX522">
        <v>0</v>
      </c>
      <c r="AY522">
        <v>0</v>
      </c>
      <c r="AZ522">
        <v>0</v>
      </c>
      <c r="BA522">
        <v>0</v>
      </c>
      <c r="BB522">
        <v>4</v>
      </c>
      <c r="BC522">
        <v>0</v>
      </c>
      <c r="BD522">
        <v>0</v>
      </c>
      <c r="BE522">
        <v>0</v>
      </c>
      <c r="BF522">
        <v>0</v>
      </c>
      <c r="BG522">
        <v>0</v>
      </c>
      <c r="BH522">
        <v>0</v>
      </c>
      <c r="BI522">
        <v>0</v>
      </c>
      <c r="BJ522">
        <v>0</v>
      </c>
      <c r="BK522">
        <v>0</v>
      </c>
      <c r="BL522">
        <v>0</v>
      </c>
      <c r="BM522">
        <v>0</v>
      </c>
      <c r="BN522">
        <v>1</v>
      </c>
      <c r="BO522">
        <v>0</v>
      </c>
      <c r="BP522">
        <v>0</v>
      </c>
      <c r="BQ522">
        <v>0</v>
      </c>
      <c r="BR522">
        <v>0</v>
      </c>
      <c r="BS522">
        <v>1</v>
      </c>
      <c r="BT522">
        <v>0</v>
      </c>
      <c r="BU522">
        <v>0</v>
      </c>
      <c r="BV522">
        <v>0</v>
      </c>
      <c r="BW522">
        <v>1</v>
      </c>
      <c r="BX522">
        <v>0</v>
      </c>
      <c r="BY522">
        <v>0</v>
      </c>
      <c r="BZ522">
        <v>0</v>
      </c>
      <c r="CA522">
        <v>0</v>
      </c>
      <c r="CB522">
        <v>0</v>
      </c>
      <c r="CC522">
        <v>0</v>
      </c>
      <c r="CD522">
        <v>1</v>
      </c>
      <c r="CE522">
        <v>0</v>
      </c>
      <c r="CF522">
        <v>0</v>
      </c>
      <c r="CG522">
        <v>0</v>
      </c>
      <c r="CH522">
        <v>1</v>
      </c>
      <c r="CI522">
        <v>0</v>
      </c>
      <c r="CJ522">
        <v>0</v>
      </c>
      <c r="CK522">
        <v>0</v>
      </c>
      <c r="CL522">
        <v>0</v>
      </c>
      <c r="CM522">
        <v>0</v>
      </c>
    </row>
    <row r="523" spans="1:91" x14ac:dyDescent="0.15">
      <c r="A523" t="s">
        <v>1866</v>
      </c>
      <c r="B523">
        <v>110</v>
      </c>
      <c r="C523">
        <v>5</v>
      </c>
      <c r="D523">
        <v>70</v>
      </c>
      <c r="E523" s="409">
        <v>1.5</v>
      </c>
      <c r="F523" s="409">
        <v>0.1</v>
      </c>
      <c r="G523" s="409">
        <v>1.3</v>
      </c>
      <c r="H523" s="409">
        <v>0.4</v>
      </c>
      <c r="I523" s="409">
        <v>1.5529082362759645E-2</v>
      </c>
      <c r="J523" s="409">
        <v>0.3</v>
      </c>
      <c r="K523">
        <v>0</v>
      </c>
      <c r="L523">
        <v>4</v>
      </c>
      <c r="M523">
        <v>0</v>
      </c>
      <c r="N523">
        <v>19</v>
      </c>
      <c r="O523">
        <v>14</v>
      </c>
      <c r="P523">
        <v>0</v>
      </c>
      <c r="Q523">
        <v>14</v>
      </c>
      <c r="R523">
        <v>1</v>
      </c>
      <c r="S523">
        <v>0</v>
      </c>
      <c r="T523">
        <v>1</v>
      </c>
      <c r="U523">
        <v>1</v>
      </c>
      <c r="V523">
        <v>9</v>
      </c>
      <c r="W523">
        <v>0</v>
      </c>
      <c r="X523">
        <v>0</v>
      </c>
      <c r="Y523">
        <v>0</v>
      </c>
      <c r="Z523">
        <v>1</v>
      </c>
      <c r="AA523" t="s">
        <v>2333</v>
      </c>
      <c r="AB523">
        <v>0</v>
      </c>
      <c r="AC523">
        <v>0</v>
      </c>
      <c r="AD523">
        <v>0</v>
      </c>
      <c r="AE523">
        <v>1</v>
      </c>
      <c r="AF523">
        <v>0</v>
      </c>
      <c r="AG523">
        <v>0</v>
      </c>
      <c r="AH523">
        <v>2</v>
      </c>
      <c r="AI523">
        <v>0</v>
      </c>
      <c r="AJ523">
        <v>0</v>
      </c>
      <c r="AK523">
        <v>0</v>
      </c>
      <c r="AL523">
        <v>0</v>
      </c>
      <c r="AM523">
        <v>1</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v>0</v>
      </c>
      <c r="BY523">
        <v>0</v>
      </c>
      <c r="BZ523">
        <v>0</v>
      </c>
      <c r="CA523">
        <v>0</v>
      </c>
      <c r="CB523">
        <v>0</v>
      </c>
      <c r="CC523">
        <v>0</v>
      </c>
      <c r="CD523">
        <v>0</v>
      </c>
      <c r="CE523">
        <v>0</v>
      </c>
      <c r="CF523">
        <v>0</v>
      </c>
      <c r="CG523">
        <v>0</v>
      </c>
      <c r="CH523">
        <v>0</v>
      </c>
      <c r="CI523">
        <v>0</v>
      </c>
      <c r="CJ523">
        <v>0</v>
      </c>
      <c r="CK523">
        <v>0</v>
      </c>
      <c r="CL523">
        <v>0</v>
      </c>
      <c r="CM523">
        <v>0</v>
      </c>
    </row>
    <row r="524" spans="1:91" x14ac:dyDescent="0.15">
      <c r="A524" t="s">
        <v>2268</v>
      </c>
      <c r="B524">
        <v>2.4</v>
      </c>
      <c r="D524">
        <v>16.899999999999999</v>
      </c>
      <c r="E524" s="409">
        <v>0.1</v>
      </c>
      <c r="F524" s="409">
        <v>9.2279541666666668E-5</v>
      </c>
      <c r="G524" s="409">
        <v>0.5</v>
      </c>
      <c r="H524" s="409">
        <v>2.9581640688821367E-2</v>
      </c>
      <c r="I524" s="409">
        <v>4.0707571561611606E-5</v>
      </c>
      <c r="J524" s="409">
        <v>0.2</v>
      </c>
      <c r="K524">
        <v>0</v>
      </c>
      <c r="L524">
        <v>5</v>
      </c>
      <c r="M524">
        <v>0</v>
      </c>
      <c r="N524">
        <v>6</v>
      </c>
      <c r="O524">
        <v>22</v>
      </c>
      <c r="P524">
        <v>0</v>
      </c>
      <c r="Q524">
        <v>19</v>
      </c>
      <c r="R524">
        <v>0</v>
      </c>
      <c r="S524">
        <v>0</v>
      </c>
      <c r="T524">
        <v>0</v>
      </c>
      <c r="U524">
        <v>0</v>
      </c>
      <c r="V524">
        <v>1</v>
      </c>
      <c r="W524">
        <v>1</v>
      </c>
      <c r="X524">
        <v>0</v>
      </c>
      <c r="Y524">
        <v>0</v>
      </c>
      <c r="Z524">
        <v>0</v>
      </c>
      <c r="AA524" t="s">
        <v>2333</v>
      </c>
      <c r="AB524">
        <v>0</v>
      </c>
      <c r="AC524">
        <v>0</v>
      </c>
      <c r="AD524">
        <v>0</v>
      </c>
      <c r="AE524">
        <v>1</v>
      </c>
      <c r="AF524">
        <v>0</v>
      </c>
      <c r="AG524">
        <v>0</v>
      </c>
      <c r="AH524">
        <v>0</v>
      </c>
      <c r="AI524">
        <v>0</v>
      </c>
      <c r="AJ524">
        <v>0</v>
      </c>
      <c r="AK524">
        <v>0</v>
      </c>
      <c r="AL524">
        <v>0</v>
      </c>
      <c r="AM524">
        <v>0</v>
      </c>
      <c r="AN524">
        <v>0</v>
      </c>
      <c r="AO524">
        <v>0</v>
      </c>
      <c r="AP524">
        <v>0</v>
      </c>
      <c r="AQ524">
        <v>0</v>
      </c>
      <c r="AR524">
        <v>0</v>
      </c>
      <c r="AS524">
        <v>0</v>
      </c>
      <c r="AT524">
        <v>0</v>
      </c>
      <c r="AU524">
        <v>0</v>
      </c>
      <c r="AV524">
        <v>0</v>
      </c>
      <c r="AW524">
        <v>0</v>
      </c>
      <c r="AX524">
        <v>1</v>
      </c>
      <c r="AY524">
        <v>0</v>
      </c>
      <c r="AZ524">
        <v>0</v>
      </c>
      <c r="BA524">
        <v>0</v>
      </c>
      <c r="BB524">
        <v>0</v>
      </c>
      <c r="BC524">
        <v>0</v>
      </c>
      <c r="BD524">
        <v>0</v>
      </c>
      <c r="BE524">
        <v>0</v>
      </c>
      <c r="BF524">
        <v>0</v>
      </c>
      <c r="BG524">
        <v>0</v>
      </c>
      <c r="BH524">
        <v>0</v>
      </c>
      <c r="BI524">
        <v>0</v>
      </c>
      <c r="BJ524">
        <v>0</v>
      </c>
      <c r="BK524">
        <v>0</v>
      </c>
      <c r="BL524">
        <v>0</v>
      </c>
      <c r="BM524">
        <v>0</v>
      </c>
      <c r="BN524">
        <v>3</v>
      </c>
      <c r="BO524">
        <v>0</v>
      </c>
      <c r="BP524">
        <v>0</v>
      </c>
      <c r="BQ524">
        <v>0</v>
      </c>
      <c r="BR524">
        <v>0</v>
      </c>
      <c r="BS524">
        <v>0</v>
      </c>
      <c r="BT524">
        <v>0</v>
      </c>
      <c r="BU524">
        <v>0</v>
      </c>
      <c r="BV524">
        <v>0</v>
      </c>
      <c r="BW524">
        <v>0</v>
      </c>
      <c r="BX524">
        <v>0</v>
      </c>
      <c r="BY524">
        <v>0</v>
      </c>
      <c r="BZ524">
        <v>0</v>
      </c>
      <c r="CA524">
        <v>1</v>
      </c>
      <c r="CB524">
        <v>0</v>
      </c>
      <c r="CC524">
        <v>0</v>
      </c>
      <c r="CD524">
        <v>2</v>
      </c>
      <c r="CE524">
        <v>0</v>
      </c>
      <c r="CF524">
        <v>0</v>
      </c>
      <c r="CG524">
        <v>0</v>
      </c>
      <c r="CH524">
        <v>0</v>
      </c>
      <c r="CI524">
        <v>0</v>
      </c>
      <c r="CJ524">
        <v>0</v>
      </c>
      <c r="CK524">
        <v>0</v>
      </c>
      <c r="CL524">
        <v>0</v>
      </c>
      <c r="CM524">
        <v>0</v>
      </c>
    </row>
    <row r="525" spans="1:91" x14ac:dyDescent="0.15">
      <c r="A525" t="s">
        <v>2030</v>
      </c>
      <c r="B525">
        <v>882.7</v>
      </c>
      <c r="C525">
        <v>22</v>
      </c>
      <c r="D525">
        <v>1114.3</v>
      </c>
      <c r="E525" s="409">
        <v>1.2</v>
      </c>
      <c r="F525" s="409">
        <v>3.14947045408056E-2</v>
      </c>
      <c r="G525" s="409">
        <v>0.8</v>
      </c>
      <c r="H525" s="409">
        <v>0.5</v>
      </c>
      <c r="I525" s="409">
        <v>1.3122605720786761E-2</v>
      </c>
      <c r="J525" s="409">
        <v>0.3</v>
      </c>
      <c r="K525">
        <v>16</v>
      </c>
      <c r="L525">
        <v>24</v>
      </c>
      <c r="M525">
        <v>0</v>
      </c>
      <c r="N525">
        <v>72</v>
      </c>
      <c r="O525">
        <v>128</v>
      </c>
      <c r="P525">
        <v>0</v>
      </c>
      <c r="Q525">
        <v>164</v>
      </c>
      <c r="R525">
        <v>7</v>
      </c>
      <c r="S525">
        <v>21</v>
      </c>
      <c r="T525">
        <v>44</v>
      </c>
      <c r="U525">
        <v>26</v>
      </c>
      <c r="V525">
        <v>87</v>
      </c>
      <c r="W525">
        <v>5</v>
      </c>
      <c r="X525">
        <v>0</v>
      </c>
      <c r="Y525">
        <v>1</v>
      </c>
      <c r="Z525">
        <v>2</v>
      </c>
      <c r="AA525" t="s">
        <v>2333</v>
      </c>
      <c r="AB525">
        <v>8</v>
      </c>
      <c r="AC525">
        <v>1</v>
      </c>
      <c r="AD525">
        <v>0</v>
      </c>
      <c r="AE525">
        <v>4</v>
      </c>
      <c r="AF525">
        <v>16</v>
      </c>
      <c r="AG525">
        <v>0</v>
      </c>
      <c r="AH525">
        <v>22</v>
      </c>
      <c r="AI525">
        <v>1</v>
      </c>
      <c r="AJ525">
        <v>0</v>
      </c>
      <c r="AK525">
        <v>0</v>
      </c>
      <c r="AL525">
        <v>0</v>
      </c>
      <c r="AM525">
        <v>5</v>
      </c>
      <c r="AN525">
        <v>0</v>
      </c>
      <c r="AO525">
        <v>0</v>
      </c>
      <c r="AP525">
        <v>1</v>
      </c>
      <c r="AQ525">
        <v>0</v>
      </c>
      <c r="AR525">
        <v>0</v>
      </c>
      <c r="AS525">
        <v>1</v>
      </c>
      <c r="AT525">
        <v>0</v>
      </c>
      <c r="AU525">
        <v>3</v>
      </c>
      <c r="AV525">
        <v>13</v>
      </c>
      <c r="AW525">
        <v>0</v>
      </c>
      <c r="AX525">
        <v>13</v>
      </c>
      <c r="AY525">
        <v>0</v>
      </c>
      <c r="AZ525">
        <v>0</v>
      </c>
      <c r="BA525">
        <v>0</v>
      </c>
      <c r="BB525">
        <v>15</v>
      </c>
      <c r="BC525">
        <v>0</v>
      </c>
      <c r="BD525">
        <v>0</v>
      </c>
      <c r="BE525">
        <v>0</v>
      </c>
      <c r="BF525">
        <v>1</v>
      </c>
      <c r="BG525">
        <v>0</v>
      </c>
      <c r="BH525">
        <v>3</v>
      </c>
      <c r="BI525">
        <v>2</v>
      </c>
      <c r="BJ525">
        <v>0</v>
      </c>
      <c r="BK525">
        <v>10</v>
      </c>
      <c r="BL525">
        <v>20</v>
      </c>
      <c r="BM525">
        <v>0</v>
      </c>
      <c r="BN525">
        <v>16</v>
      </c>
      <c r="BO525">
        <v>0</v>
      </c>
      <c r="BP525">
        <v>0</v>
      </c>
      <c r="BQ525">
        <v>0</v>
      </c>
      <c r="BR525">
        <v>0</v>
      </c>
      <c r="BS525">
        <v>6</v>
      </c>
      <c r="BT525">
        <v>0</v>
      </c>
      <c r="BU525">
        <v>0</v>
      </c>
      <c r="BV525">
        <v>0</v>
      </c>
      <c r="BW525">
        <v>0</v>
      </c>
      <c r="BX525">
        <v>0</v>
      </c>
      <c r="BY525">
        <v>6</v>
      </c>
      <c r="BZ525">
        <v>0</v>
      </c>
      <c r="CA525">
        <v>0</v>
      </c>
      <c r="CB525">
        <v>24</v>
      </c>
      <c r="CC525">
        <v>0</v>
      </c>
      <c r="CD525">
        <v>7</v>
      </c>
      <c r="CE525">
        <v>0</v>
      </c>
      <c r="CF525">
        <v>0</v>
      </c>
      <c r="CG525">
        <v>0</v>
      </c>
      <c r="CH525">
        <v>8</v>
      </c>
      <c r="CI525">
        <v>0</v>
      </c>
      <c r="CJ525">
        <v>0</v>
      </c>
      <c r="CK525">
        <v>0</v>
      </c>
      <c r="CL525">
        <v>0</v>
      </c>
      <c r="CM525">
        <v>0</v>
      </c>
    </row>
    <row r="526" spans="1:91" x14ac:dyDescent="0.15">
      <c r="A526" t="s">
        <v>2202</v>
      </c>
      <c r="B526">
        <v>112.5</v>
      </c>
      <c r="C526">
        <v>2.2999999999999998</v>
      </c>
      <c r="D526">
        <v>170</v>
      </c>
      <c r="E526" s="409">
        <v>1</v>
      </c>
      <c r="F526" s="409">
        <v>2.1449339249999998E-2</v>
      </c>
      <c r="G526" s="409">
        <v>2.7</v>
      </c>
      <c r="H526" s="409">
        <v>0.2</v>
      </c>
      <c r="I526" s="409">
        <v>4.6506801360138589E-3</v>
      </c>
      <c r="J526" s="409">
        <v>0.6</v>
      </c>
      <c r="K526">
        <v>0</v>
      </c>
      <c r="L526">
        <v>8</v>
      </c>
      <c r="M526">
        <v>0</v>
      </c>
      <c r="N526">
        <v>23</v>
      </c>
      <c r="O526">
        <v>29</v>
      </c>
      <c r="P526">
        <v>0</v>
      </c>
      <c r="Q526">
        <v>20</v>
      </c>
      <c r="R526">
        <v>1</v>
      </c>
      <c r="S526">
        <v>11</v>
      </c>
      <c r="T526">
        <v>11</v>
      </c>
      <c r="U526">
        <v>1</v>
      </c>
      <c r="V526">
        <v>5</v>
      </c>
      <c r="W526">
        <v>0</v>
      </c>
      <c r="X526">
        <v>0</v>
      </c>
      <c r="Y526">
        <v>0</v>
      </c>
      <c r="Z526">
        <v>2</v>
      </c>
      <c r="AA526" t="s">
        <v>2333</v>
      </c>
      <c r="AB526">
        <v>0</v>
      </c>
      <c r="AC526">
        <v>2</v>
      </c>
      <c r="AD526">
        <v>0</v>
      </c>
      <c r="AE526">
        <v>1</v>
      </c>
      <c r="AF526">
        <v>6</v>
      </c>
      <c r="AG526">
        <v>0</v>
      </c>
      <c r="AH526">
        <v>1</v>
      </c>
      <c r="AI526">
        <v>0</v>
      </c>
      <c r="AJ526">
        <v>0</v>
      </c>
      <c r="AK526">
        <v>1</v>
      </c>
      <c r="AL526">
        <v>0</v>
      </c>
      <c r="AM526">
        <v>0</v>
      </c>
      <c r="AN526">
        <v>0</v>
      </c>
      <c r="AO526">
        <v>0</v>
      </c>
      <c r="AP526">
        <v>0</v>
      </c>
      <c r="AQ526">
        <v>0</v>
      </c>
      <c r="AR526">
        <v>0</v>
      </c>
      <c r="AS526">
        <v>0</v>
      </c>
      <c r="AT526">
        <v>0</v>
      </c>
      <c r="AU526">
        <v>0</v>
      </c>
      <c r="AV526">
        <v>3</v>
      </c>
      <c r="AW526">
        <v>0</v>
      </c>
      <c r="AX526">
        <v>1</v>
      </c>
      <c r="AY526">
        <v>0</v>
      </c>
      <c r="AZ526">
        <v>0</v>
      </c>
      <c r="BA526">
        <v>0</v>
      </c>
      <c r="BB526">
        <v>3</v>
      </c>
      <c r="BC526">
        <v>0</v>
      </c>
      <c r="BD526">
        <v>1</v>
      </c>
      <c r="BE526">
        <v>0</v>
      </c>
      <c r="BF526">
        <v>0</v>
      </c>
      <c r="BG526">
        <v>0</v>
      </c>
      <c r="BH526">
        <v>0</v>
      </c>
      <c r="BI526">
        <v>0</v>
      </c>
      <c r="BJ526">
        <v>0</v>
      </c>
      <c r="BK526">
        <v>1</v>
      </c>
      <c r="BL526">
        <v>4</v>
      </c>
      <c r="BM526">
        <v>0</v>
      </c>
      <c r="BN526">
        <v>2</v>
      </c>
      <c r="BO526">
        <v>1</v>
      </c>
      <c r="BP526">
        <v>0</v>
      </c>
      <c r="BQ526">
        <v>1</v>
      </c>
      <c r="BR526">
        <v>0</v>
      </c>
      <c r="BS526">
        <v>2</v>
      </c>
      <c r="BT526">
        <v>0</v>
      </c>
      <c r="BU526">
        <v>0</v>
      </c>
      <c r="BV526">
        <v>0</v>
      </c>
      <c r="BW526">
        <v>0</v>
      </c>
      <c r="BX526">
        <v>0</v>
      </c>
      <c r="BY526">
        <v>0</v>
      </c>
      <c r="BZ526">
        <v>0</v>
      </c>
      <c r="CA526">
        <v>0</v>
      </c>
      <c r="CB526">
        <v>4</v>
      </c>
      <c r="CC526">
        <v>0</v>
      </c>
      <c r="CD526">
        <v>4</v>
      </c>
      <c r="CE526">
        <v>0</v>
      </c>
      <c r="CF526">
        <v>0</v>
      </c>
      <c r="CG526">
        <v>0</v>
      </c>
      <c r="CH526">
        <v>1</v>
      </c>
      <c r="CI526">
        <v>0</v>
      </c>
      <c r="CJ526">
        <v>0</v>
      </c>
      <c r="CK526">
        <v>0</v>
      </c>
      <c r="CL526">
        <v>0</v>
      </c>
      <c r="CM526">
        <v>0</v>
      </c>
    </row>
    <row r="527" spans="1:91" x14ac:dyDescent="0.15">
      <c r="A527" t="s">
        <v>2208</v>
      </c>
      <c r="B527">
        <v>245</v>
      </c>
      <c r="C527">
        <v>8.6</v>
      </c>
      <c r="D527">
        <v>220</v>
      </c>
      <c r="E527" s="409">
        <v>1.9</v>
      </c>
      <c r="F527" s="409">
        <v>4.0245484117788437E-2</v>
      </c>
      <c r="G527" s="409">
        <v>3</v>
      </c>
      <c r="H527" s="409">
        <v>0.4</v>
      </c>
      <c r="I527" s="409">
        <v>8.0515029842572142E-3</v>
      </c>
      <c r="J527" s="409">
        <v>0.6</v>
      </c>
      <c r="K527">
        <v>2</v>
      </c>
      <c r="L527">
        <v>5</v>
      </c>
      <c r="M527">
        <v>0</v>
      </c>
      <c r="N527">
        <v>17</v>
      </c>
      <c r="O527">
        <v>12</v>
      </c>
      <c r="P527">
        <v>0</v>
      </c>
      <c r="Q527">
        <v>29</v>
      </c>
      <c r="R527">
        <v>0</v>
      </c>
      <c r="S527">
        <v>6</v>
      </c>
      <c r="T527">
        <v>13</v>
      </c>
      <c r="U527">
        <v>6</v>
      </c>
      <c r="V527">
        <v>21</v>
      </c>
      <c r="W527">
        <v>0</v>
      </c>
      <c r="X527">
        <v>0</v>
      </c>
      <c r="Y527">
        <v>0</v>
      </c>
      <c r="Z527">
        <v>0</v>
      </c>
      <c r="AA527" t="s">
        <v>2333</v>
      </c>
      <c r="AB527">
        <v>1</v>
      </c>
      <c r="AC527">
        <v>0</v>
      </c>
      <c r="AD527">
        <v>0</v>
      </c>
      <c r="AE527">
        <v>0</v>
      </c>
      <c r="AF527">
        <v>0</v>
      </c>
      <c r="AG527">
        <v>0</v>
      </c>
      <c r="AH527">
        <v>7</v>
      </c>
      <c r="AI527">
        <v>0</v>
      </c>
      <c r="AJ527">
        <v>0</v>
      </c>
      <c r="AK527">
        <v>0</v>
      </c>
      <c r="AL527">
        <v>0</v>
      </c>
      <c r="AM527">
        <v>3</v>
      </c>
      <c r="AN527">
        <v>0</v>
      </c>
      <c r="AO527">
        <v>0</v>
      </c>
      <c r="AP527">
        <v>0</v>
      </c>
      <c r="AQ527">
        <v>0</v>
      </c>
      <c r="AR527">
        <v>0</v>
      </c>
      <c r="AS527">
        <v>0</v>
      </c>
      <c r="AT527">
        <v>0</v>
      </c>
      <c r="AU527">
        <v>0</v>
      </c>
      <c r="AV527">
        <v>1</v>
      </c>
      <c r="AW527">
        <v>0</v>
      </c>
      <c r="AX527">
        <v>1</v>
      </c>
      <c r="AY527">
        <v>0</v>
      </c>
      <c r="AZ527">
        <v>0</v>
      </c>
      <c r="BA527">
        <v>0</v>
      </c>
      <c r="BB527">
        <v>4</v>
      </c>
      <c r="BC527">
        <v>0</v>
      </c>
      <c r="BD527">
        <v>0</v>
      </c>
      <c r="BE527">
        <v>0</v>
      </c>
      <c r="BF527">
        <v>0</v>
      </c>
      <c r="BG527">
        <v>0</v>
      </c>
      <c r="BH527">
        <v>0</v>
      </c>
      <c r="BI527">
        <v>0</v>
      </c>
      <c r="BJ527">
        <v>0</v>
      </c>
      <c r="BK527">
        <v>3</v>
      </c>
      <c r="BL527">
        <v>0</v>
      </c>
      <c r="BM527">
        <v>0</v>
      </c>
      <c r="BN527">
        <v>4</v>
      </c>
      <c r="BO527">
        <v>0</v>
      </c>
      <c r="BP527">
        <v>0</v>
      </c>
      <c r="BQ527">
        <v>0</v>
      </c>
      <c r="BR527">
        <v>0</v>
      </c>
      <c r="BS527">
        <v>0</v>
      </c>
      <c r="BT527">
        <v>0</v>
      </c>
      <c r="BU527">
        <v>0</v>
      </c>
      <c r="BV527">
        <v>0</v>
      </c>
      <c r="BW527">
        <v>0</v>
      </c>
      <c r="BX527">
        <v>0</v>
      </c>
      <c r="BY527">
        <v>0</v>
      </c>
      <c r="BZ527">
        <v>0</v>
      </c>
      <c r="CA527">
        <v>0</v>
      </c>
      <c r="CB527">
        <v>1</v>
      </c>
      <c r="CC527">
        <v>0</v>
      </c>
      <c r="CD527">
        <v>4</v>
      </c>
      <c r="CE527">
        <v>0</v>
      </c>
      <c r="CF527">
        <v>0</v>
      </c>
      <c r="CG527">
        <v>0</v>
      </c>
      <c r="CH527">
        <v>0</v>
      </c>
      <c r="CI527">
        <v>0</v>
      </c>
      <c r="CJ527">
        <v>0</v>
      </c>
      <c r="CK527">
        <v>0</v>
      </c>
      <c r="CL527">
        <v>0</v>
      </c>
      <c r="CM527">
        <v>0</v>
      </c>
    </row>
    <row r="528" spans="1:91" x14ac:dyDescent="0.15">
      <c r="A528" t="s">
        <v>2027</v>
      </c>
      <c r="B528">
        <v>364.3</v>
      </c>
      <c r="C528">
        <v>8.6</v>
      </c>
      <c r="D528">
        <v>517</v>
      </c>
      <c r="E528" s="409">
        <v>2.1</v>
      </c>
      <c r="F528" s="409">
        <v>0.1</v>
      </c>
      <c r="G528" s="409">
        <v>3.6</v>
      </c>
      <c r="H528" s="409">
        <v>0.3</v>
      </c>
      <c r="I528" s="409">
        <v>8.0017986246408261E-3</v>
      </c>
      <c r="J528" s="409">
        <v>0.5</v>
      </c>
      <c r="K528">
        <v>0</v>
      </c>
      <c r="L528">
        <v>2</v>
      </c>
      <c r="M528">
        <v>0</v>
      </c>
      <c r="N528">
        <v>43</v>
      </c>
      <c r="O528">
        <v>37</v>
      </c>
      <c r="P528">
        <v>0</v>
      </c>
      <c r="Q528">
        <v>39</v>
      </c>
      <c r="R528">
        <v>2</v>
      </c>
      <c r="S528">
        <v>15</v>
      </c>
      <c r="T528">
        <v>15</v>
      </c>
      <c r="U528">
        <v>12</v>
      </c>
      <c r="V528">
        <v>24</v>
      </c>
      <c r="W528">
        <v>1</v>
      </c>
      <c r="X528">
        <v>0</v>
      </c>
      <c r="Y528">
        <v>0</v>
      </c>
      <c r="Z528">
        <v>0</v>
      </c>
      <c r="AA528" t="s">
        <v>2333</v>
      </c>
      <c r="AB528">
        <v>0</v>
      </c>
      <c r="AC528">
        <v>0</v>
      </c>
      <c r="AD528">
        <v>0</v>
      </c>
      <c r="AE528">
        <v>0</v>
      </c>
      <c r="AF528">
        <v>2</v>
      </c>
      <c r="AG528">
        <v>0</v>
      </c>
      <c r="AH528">
        <v>2</v>
      </c>
      <c r="AI528">
        <v>0</v>
      </c>
      <c r="AJ528">
        <v>0</v>
      </c>
      <c r="AK528">
        <v>1</v>
      </c>
      <c r="AL528">
        <v>0</v>
      </c>
      <c r="AM528">
        <v>1</v>
      </c>
      <c r="AN528">
        <v>0</v>
      </c>
      <c r="AO528">
        <v>0</v>
      </c>
      <c r="AP528">
        <v>0</v>
      </c>
      <c r="AQ528">
        <v>0</v>
      </c>
      <c r="AR528">
        <v>0</v>
      </c>
      <c r="AS528">
        <v>0</v>
      </c>
      <c r="AT528">
        <v>0</v>
      </c>
      <c r="AU528">
        <v>0</v>
      </c>
      <c r="AV528">
        <v>3</v>
      </c>
      <c r="AW528">
        <v>0</v>
      </c>
      <c r="AX528">
        <v>0</v>
      </c>
      <c r="AY528">
        <v>0</v>
      </c>
      <c r="AZ528">
        <v>0</v>
      </c>
      <c r="BA528">
        <v>0</v>
      </c>
      <c r="BB528">
        <v>2</v>
      </c>
      <c r="BC528">
        <v>0</v>
      </c>
      <c r="BD528">
        <v>0</v>
      </c>
      <c r="BE528">
        <v>0</v>
      </c>
      <c r="BF528">
        <v>0</v>
      </c>
      <c r="BG528">
        <v>0</v>
      </c>
      <c r="BH528">
        <v>0</v>
      </c>
      <c r="BI528">
        <v>0</v>
      </c>
      <c r="BJ528">
        <v>0</v>
      </c>
      <c r="BK528">
        <v>1</v>
      </c>
      <c r="BL528">
        <v>0</v>
      </c>
      <c r="BM528">
        <v>0</v>
      </c>
      <c r="BN528">
        <v>1</v>
      </c>
      <c r="BO528">
        <v>0</v>
      </c>
      <c r="BP528">
        <v>0</v>
      </c>
      <c r="BQ528">
        <v>3</v>
      </c>
      <c r="BR528">
        <v>0</v>
      </c>
      <c r="BS528">
        <v>2</v>
      </c>
      <c r="BT528">
        <v>0</v>
      </c>
      <c r="BU528">
        <v>0</v>
      </c>
      <c r="BV528">
        <v>0</v>
      </c>
      <c r="BW528">
        <v>0</v>
      </c>
      <c r="BX528">
        <v>0</v>
      </c>
      <c r="BY528">
        <v>0</v>
      </c>
      <c r="BZ528">
        <v>0</v>
      </c>
      <c r="CA528">
        <v>0</v>
      </c>
      <c r="CB528">
        <v>0</v>
      </c>
      <c r="CC528">
        <v>0</v>
      </c>
      <c r="CD528">
        <v>1</v>
      </c>
      <c r="CE528">
        <v>0</v>
      </c>
      <c r="CF528">
        <v>0</v>
      </c>
      <c r="CG528">
        <v>0</v>
      </c>
      <c r="CH528">
        <v>3</v>
      </c>
      <c r="CI528">
        <v>0</v>
      </c>
      <c r="CJ528">
        <v>0</v>
      </c>
      <c r="CK528">
        <v>0</v>
      </c>
      <c r="CL528">
        <v>0</v>
      </c>
      <c r="CM528">
        <v>0</v>
      </c>
    </row>
    <row r="529" spans="1:91" x14ac:dyDescent="0.15">
      <c r="A529" t="s">
        <v>1996</v>
      </c>
      <c r="B529">
        <v>672.9</v>
      </c>
      <c r="C529">
        <v>16.600000000000001</v>
      </c>
      <c r="D529">
        <v>1347.3</v>
      </c>
      <c r="E529" s="409">
        <v>2.2000000000000002</v>
      </c>
      <c r="F529" s="409">
        <v>0.1</v>
      </c>
      <c r="G529" s="409">
        <v>4.9000000000000004</v>
      </c>
      <c r="H529" s="409">
        <v>0.3</v>
      </c>
      <c r="I529" s="409">
        <v>9.1350412302776563E-3</v>
      </c>
      <c r="J529" s="409">
        <v>0.7</v>
      </c>
      <c r="K529">
        <v>0</v>
      </c>
      <c r="L529">
        <v>12</v>
      </c>
      <c r="M529">
        <v>0</v>
      </c>
      <c r="N529">
        <v>75</v>
      </c>
      <c r="O529">
        <v>25</v>
      </c>
      <c r="P529">
        <v>0</v>
      </c>
      <c r="Q529">
        <v>69</v>
      </c>
      <c r="R529">
        <v>3</v>
      </c>
      <c r="S529">
        <v>15</v>
      </c>
      <c r="T529">
        <v>48</v>
      </c>
      <c r="U529">
        <v>17</v>
      </c>
      <c r="V529">
        <v>27</v>
      </c>
      <c r="W529">
        <v>0</v>
      </c>
      <c r="X529">
        <v>0</v>
      </c>
      <c r="Y529">
        <v>0</v>
      </c>
      <c r="Z529">
        <v>0</v>
      </c>
      <c r="AA529" t="s">
        <v>2333</v>
      </c>
      <c r="AB529">
        <v>0</v>
      </c>
      <c r="AC529">
        <v>0</v>
      </c>
      <c r="AD529">
        <v>0</v>
      </c>
      <c r="AE529">
        <v>0</v>
      </c>
      <c r="AF529">
        <v>1</v>
      </c>
      <c r="AG529">
        <v>0</v>
      </c>
      <c r="AH529">
        <v>5</v>
      </c>
      <c r="AI529">
        <v>1</v>
      </c>
      <c r="AJ529">
        <v>0</v>
      </c>
      <c r="AK529">
        <v>0</v>
      </c>
      <c r="AL529">
        <v>0</v>
      </c>
      <c r="AM529">
        <v>3</v>
      </c>
      <c r="AN529">
        <v>0</v>
      </c>
      <c r="AO529">
        <v>0</v>
      </c>
      <c r="AP529">
        <v>0</v>
      </c>
      <c r="AQ529">
        <v>0</v>
      </c>
      <c r="AR529">
        <v>0</v>
      </c>
      <c r="AS529">
        <v>0</v>
      </c>
      <c r="AT529">
        <v>0</v>
      </c>
      <c r="AU529">
        <v>0</v>
      </c>
      <c r="AV529">
        <v>0</v>
      </c>
      <c r="AW529">
        <v>0</v>
      </c>
      <c r="AX529">
        <v>3</v>
      </c>
      <c r="AY529">
        <v>0</v>
      </c>
      <c r="AZ529">
        <v>0</v>
      </c>
      <c r="BA529">
        <v>3</v>
      </c>
      <c r="BB529">
        <v>9</v>
      </c>
      <c r="BC529">
        <v>0</v>
      </c>
      <c r="BD529">
        <v>0</v>
      </c>
      <c r="BE529">
        <v>0</v>
      </c>
      <c r="BF529">
        <v>0</v>
      </c>
      <c r="BG529">
        <v>0</v>
      </c>
      <c r="BH529">
        <v>0</v>
      </c>
      <c r="BI529">
        <v>0</v>
      </c>
      <c r="BJ529">
        <v>0</v>
      </c>
      <c r="BK529">
        <v>6</v>
      </c>
      <c r="BL529">
        <v>0</v>
      </c>
      <c r="BM529">
        <v>0</v>
      </c>
      <c r="BN529">
        <v>12</v>
      </c>
      <c r="BO529">
        <v>2</v>
      </c>
      <c r="BP529">
        <v>0</v>
      </c>
      <c r="BQ529">
        <v>3</v>
      </c>
      <c r="BR529">
        <v>0</v>
      </c>
      <c r="BS529">
        <v>2</v>
      </c>
      <c r="BT529">
        <v>0</v>
      </c>
      <c r="BU529">
        <v>0</v>
      </c>
      <c r="BV529">
        <v>0</v>
      </c>
      <c r="BW529">
        <v>0</v>
      </c>
      <c r="BX529">
        <v>0</v>
      </c>
      <c r="BY529">
        <v>3</v>
      </c>
      <c r="BZ529">
        <v>0</v>
      </c>
      <c r="CA529">
        <v>0</v>
      </c>
      <c r="CB529">
        <v>0</v>
      </c>
      <c r="CC529">
        <v>0</v>
      </c>
      <c r="CD529">
        <v>8</v>
      </c>
      <c r="CE529">
        <v>0</v>
      </c>
      <c r="CF529">
        <v>0</v>
      </c>
      <c r="CG529">
        <v>0</v>
      </c>
      <c r="CH529">
        <v>8</v>
      </c>
      <c r="CI529">
        <v>0</v>
      </c>
      <c r="CJ529">
        <v>0</v>
      </c>
      <c r="CK529">
        <v>0</v>
      </c>
      <c r="CL529">
        <v>0</v>
      </c>
      <c r="CM529">
        <v>0</v>
      </c>
    </row>
    <row r="530" spans="1:91" x14ac:dyDescent="0.15">
      <c r="A530" t="s">
        <v>2372</v>
      </c>
      <c r="B530">
        <v>275.14499999999998</v>
      </c>
      <c r="C530">
        <v>11.6</v>
      </c>
      <c r="D530">
        <v>384.8</v>
      </c>
      <c r="E530" s="409">
        <v>1.8</v>
      </c>
      <c r="F530" s="409">
        <v>0.1</v>
      </c>
      <c r="G530" s="409">
        <v>2.9</v>
      </c>
      <c r="H530" s="409">
        <v>0.4</v>
      </c>
      <c r="I530" s="409">
        <v>1.9150781479662874E-2</v>
      </c>
      <c r="J530" s="409">
        <v>0.7</v>
      </c>
      <c r="K530">
        <v>7</v>
      </c>
      <c r="L530">
        <v>12</v>
      </c>
      <c r="M530">
        <v>0</v>
      </c>
      <c r="N530">
        <v>38</v>
      </c>
      <c r="O530">
        <v>17</v>
      </c>
      <c r="P530">
        <v>0</v>
      </c>
      <c r="Q530">
        <v>55</v>
      </c>
      <c r="R530">
        <v>2</v>
      </c>
      <c r="S530">
        <v>12</v>
      </c>
      <c r="T530">
        <v>16</v>
      </c>
      <c r="U530">
        <v>3</v>
      </c>
      <c r="V530">
        <v>22</v>
      </c>
      <c r="W530">
        <v>1</v>
      </c>
      <c r="X530">
        <v>0</v>
      </c>
      <c r="Y530">
        <v>1</v>
      </c>
      <c r="Z530">
        <v>3</v>
      </c>
      <c r="AA530" t="s">
        <v>2333</v>
      </c>
      <c r="AB530">
        <v>2</v>
      </c>
      <c r="AC530">
        <v>1</v>
      </c>
      <c r="AD530">
        <v>0</v>
      </c>
      <c r="AE530">
        <v>1</v>
      </c>
      <c r="AF530">
        <v>0</v>
      </c>
      <c r="AG530">
        <v>0</v>
      </c>
      <c r="AH530">
        <v>0</v>
      </c>
      <c r="AI530">
        <v>1</v>
      </c>
      <c r="AJ530">
        <v>1</v>
      </c>
      <c r="AK530">
        <v>0</v>
      </c>
      <c r="AL530">
        <v>0</v>
      </c>
      <c r="AM530">
        <v>1</v>
      </c>
      <c r="AN530">
        <v>0</v>
      </c>
      <c r="AO530">
        <v>0</v>
      </c>
      <c r="AP530">
        <v>1</v>
      </c>
      <c r="AQ530">
        <v>0</v>
      </c>
      <c r="AR530">
        <v>0</v>
      </c>
      <c r="AS530">
        <v>2</v>
      </c>
      <c r="AT530">
        <v>0</v>
      </c>
      <c r="AU530">
        <v>0</v>
      </c>
      <c r="AV530">
        <v>0</v>
      </c>
      <c r="AW530">
        <v>0</v>
      </c>
      <c r="AX530">
        <v>2</v>
      </c>
      <c r="AY530">
        <v>0</v>
      </c>
      <c r="AZ530">
        <v>0</v>
      </c>
      <c r="BA530">
        <v>0</v>
      </c>
      <c r="BB530">
        <v>3</v>
      </c>
      <c r="BC530">
        <v>0</v>
      </c>
      <c r="BD530">
        <v>0</v>
      </c>
      <c r="BE530">
        <v>0</v>
      </c>
      <c r="BF530">
        <v>1</v>
      </c>
      <c r="BG530">
        <v>0</v>
      </c>
      <c r="BH530">
        <v>2</v>
      </c>
      <c r="BI530">
        <v>0</v>
      </c>
      <c r="BJ530">
        <v>0</v>
      </c>
      <c r="BK530">
        <v>6</v>
      </c>
      <c r="BL530">
        <v>2</v>
      </c>
      <c r="BM530">
        <v>0</v>
      </c>
      <c r="BN530">
        <v>2</v>
      </c>
      <c r="BO530">
        <v>0</v>
      </c>
      <c r="BP530">
        <v>0</v>
      </c>
      <c r="BQ530">
        <v>0</v>
      </c>
      <c r="BR530">
        <v>0</v>
      </c>
      <c r="BS530">
        <v>1</v>
      </c>
      <c r="BT530">
        <v>0</v>
      </c>
      <c r="BU530">
        <v>0</v>
      </c>
      <c r="BV530">
        <v>0</v>
      </c>
      <c r="BW530">
        <v>0</v>
      </c>
      <c r="BX530">
        <v>0</v>
      </c>
      <c r="BY530">
        <v>0</v>
      </c>
      <c r="BZ530">
        <v>0</v>
      </c>
      <c r="CA530">
        <v>0</v>
      </c>
      <c r="CB530">
        <v>1</v>
      </c>
      <c r="CC530">
        <v>0</v>
      </c>
      <c r="CD530">
        <v>5</v>
      </c>
      <c r="CE530">
        <v>0</v>
      </c>
      <c r="CF530">
        <v>0</v>
      </c>
      <c r="CG530">
        <v>0</v>
      </c>
      <c r="CH530">
        <v>2</v>
      </c>
      <c r="CI530">
        <v>0</v>
      </c>
      <c r="CJ530">
        <v>0</v>
      </c>
      <c r="CK530">
        <v>0</v>
      </c>
      <c r="CL530">
        <v>0</v>
      </c>
      <c r="CM530">
        <v>0</v>
      </c>
    </row>
    <row r="531" spans="1:91" x14ac:dyDescent="0.15">
      <c r="A531" t="s">
        <v>2046</v>
      </c>
      <c r="B531">
        <v>200</v>
      </c>
      <c r="C531">
        <v>7.5</v>
      </c>
      <c r="D531">
        <v>225</v>
      </c>
      <c r="E531" s="409">
        <v>1.2</v>
      </c>
      <c r="F531" s="409">
        <v>3.2249587616071433E-2</v>
      </c>
      <c r="G531" s="409">
        <v>2.2999999999999998</v>
      </c>
      <c r="H531" s="409">
        <v>0.3</v>
      </c>
      <c r="I531" s="409">
        <v>8.9186467113921645E-3</v>
      </c>
      <c r="J531" s="409">
        <v>0.6</v>
      </c>
      <c r="K531">
        <v>0</v>
      </c>
      <c r="L531">
        <v>4</v>
      </c>
      <c r="M531">
        <v>0</v>
      </c>
      <c r="N531">
        <v>14</v>
      </c>
      <c r="O531">
        <v>14</v>
      </c>
      <c r="P531">
        <v>0</v>
      </c>
      <c r="Q531">
        <v>29</v>
      </c>
      <c r="R531">
        <v>1</v>
      </c>
      <c r="S531">
        <v>9</v>
      </c>
      <c r="T531">
        <v>19</v>
      </c>
      <c r="U531">
        <v>3</v>
      </c>
      <c r="V531">
        <v>24</v>
      </c>
      <c r="W531">
        <v>0</v>
      </c>
      <c r="X531">
        <v>0</v>
      </c>
      <c r="Y531">
        <v>0</v>
      </c>
      <c r="Z531">
        <v>1</v>
      </c>
      <c r="AA531" t="s">
        <v>2333</v>
      </c>
      <c r="AB531">
        <v>0</v>
      </c>
      <c r="AC531">
        <v>0</v>
      </c>
      <c r="AD531">
        <v>0</v>
      </c>
      <c r="AE531">
        <v>0</v>
      </c>
      <c r="AF531">
        <v>0</v>
      </c>
      <c r="AG531">
        <v>0</v>
      </c>
      <c r="AH531">
        <v>5</v>
      </c>
      <c r="AI531">
        <v>0</v>
      </c>
      <c r="AJ531">
        <v>0</v>
      </c>
      <c r="AK531">
        <v>2</v>
      </c>
      <c r="AL531">
        <v>1</v>
      </c>
      <c r="AM531">
        <v>0</v>
      </c>
      <c r="AN531">
        <v>0</v>
      </c>
      <c r="AO531">
        <v>0</v>
      </c>
      <c r="AP531">
        <v>0</v>
      </c>
      <c r="AQ531">
        <v>0</v>
      </c>
      <c r="AR531">
        <v>0</v>
      </c>
      <c r="AS531">
        <v>0</v>
      </c>
      <c r="AT531">
        <v>0</v>
      </c>
      <c r="AU531">
        <v>0</v>
      </c>
      <c r="AV531">
        <v>1</v>
      </c>
      <c r="AW531">
        <v>0</v>
      </c>
      <c r="AX531">
        <v>0</v>
      </c>
      <c r="AY531">
        <v>0</v>
      </c>
      <c r="AZ531">
        <v>0</v>
      </c>
      <c r="BA531">
        <v>2</v>
      </c>
      <c r="BB531">
        <v>2</v>
      </c>
      <c r="BC531">
        <v>0</v>
      </c>
      <c r="BD531">
        <v>0</v>
      </c>
      <c r="BE531">
        <v>0</v>
      </c>
      <c r="BF531">
        <v>0</v>
      </c>
      <c r="BG531">
        <v>0</v>
      </c>
      <c r="BH531">
        <v>0</v>
      </c>
      <c r="BI531">
        <v>0</v>
      </c>
      <c r="BJ531">
        <v>0</v>
      </c>
      <c r="BK531">
        <v>1</v>
      </c>
      <c r="BL531">
        <v>1</v>
      </c>
      <c r="BM531">
        <v>0</v>
      </c>
      <c r="BN531">
        <v>4</v>
      </c>
      <c r="BO531">
        <v>0</v>
      </c>
      <c r="BP531">
        <v>0</v>
      </c>
      <c r="BQ531">
        <v>4</v>
      </c>
      <c r="BR531">
        <v>0</v>
      </c>
      <c r="BS531">
        <v>4</v>
      </c>
      <c r="BT531">
        <v>0</v>
      </c>
      <c r="BU531">
        <v>0</v>
      </c>
      <c r="BV531">
        <v>0</v>
      </c>
      <c r="BW531">
        <v>0</v>
      </c>
      <c r="BX531">
        <v>0</v>
      </c>
      <c r="BY531">
        <v>0</v>
      </c>
      <c r="BZ531">
        <v>0</v>
      </c>
      <c r="CA531">
        <v>0</v>
      </c>
      <c r="CB531">
        <v>1</v>
      </c>
      <c r="CC531">
        <v>0</v>
      </c>
      <c r="CD531">
        <v>1</v>
      </c>
      <c r="CE531">
        <v>0</v>
      </c>
      <c r="CF531">
        <v>0</v>
      </c>
      <c r="CG531">
        <v>0</v>
      </c>
      <c r="CH531">
        <v>10</v>
      </c>
      <c r="CI531">
        <v>0</v>
      </c>
      <c r="CJ531">
        <v>0</v>
      </c>
      <c r="CK531">
        <v>0</v>
      </c>
      <c r="CL531">
        <v>0</v>
      </c>
      <c r="CM531">
        <v>0</v>
      </c>
    </row>
    <row r="532" spans="1:91" x14ac:dyDescent="0.15">
      <c r="A532" t="s">
        <v>2483</v>
      </c>
      <c r="B532">
        <v>102</v>
      </c>
      <c r="C532">
        <v>5</v>
      </c>
      <c r="D532">
        <v>118</v>
      </c>
      <c r="E532" s="409">
        <v>1.1000000000000001</v>
      </c>
      <c r="F532" s="409">
        <v>4.4504912126811604E-2</v>
      </c>
      <c r="G532" s="409">
        <v>2.5</v>
      </c>
      <c r="H532" s="409">
        <v>0.2</v>
      </c>
      <c r="I532" s="409">
        <v>9.9902042609431186E-3</v>
      </c>
      <c r="J532" s="409">
        <v>0.6</v>
      </c>
      <c r="K532">
        <v>0</v>
      </c>
      <c r="L532">
        <v>5</v>
      </c>
      <c r="M532">
        <v>0</v>
      </c>
      <c r="N532">
        <v>14</v>
      </c>
      <c r="O532">
        <v>6</v>
      </c>
      <c r="P532">
        <v>0</v>
      </c>
      <c r="Q532">
        <v>23</v>
      </c>
      <c r="R532">
        <v>1</v>
      </c>
      <c r="S532">
        <v>2</v>
      </c>
      <c r="T532">
        <v>3</v>
      </c>
      <c r="U532">
        <v>2</v>
      </c>
      <c r="V532">
        <v>13</v>
      </c>
      <c r="W532">
        <v>0</v>
      </c>
      <c r="X532">
        <v>0</v>
      </c>
      <c r="Y532">
        <v>0</v>
      </c>
      <c r="Z532">
        <v>1</v>
      </c>
      <c r="AA532" t="s">
        <v>2333</v>
      </c>
      <c r="AB532">
        <v>0</v>
      </c>
      <c r="AC532">
        <v>0</v>
      </c>
      <c r="AD532">
        <v>0</v>
      </c>
      <c r="AE532">
        <v>0</v>
      </c>
      <c r="AF532">
        <v>0</v>
      </c>
      <c r="AG532">
        <v>0</v>
      </c>
      <c r="AH532">
        <v>2</v>
      </c>
      <c r="AI532">
        <v>0</v>
      </c>
      <c r="AJ532">
        <v>0</v>
      </c>
      <c r="AK532">
        <v>0</v>
      </c>
      <c r="AL532">
        <v>0</v>
      </c>
      <c r="AM532">
        <v>1</v>
      </c>
      <c r="AN532">
        <v>0</v>
      </c>
      <c r="AO532">
        <v>0</v>
      </c>
      <c r="AP532">
        <v>0</v>
      </c>
      <c r="AQ532">
        <v>0</v>
      </c>
      <c r="AR532">
        <v>0</v>
      </c>
      <c r="AS532">
        <v>0</v>
      </c>
      <c r="AT532">
        <v>0</v>
      </c>
      <c r="AU532">
        <v>1</v>
      </c>
      <c r="AV532">
        <v>2</v>
      </c>
      <c r="AW532">
        <v>0</v>
      </c>
      <c r="AX532">
        <v>0</v>
      </c>
      <c r="AY532">
        <v>0</v>
      </c>
      <c r="AZ532">
        <v>0</v>
      </c>
      <c r="BA532">
        <v>0</v>
      </c>
      <c r="BB532">
        <v>2</v>
      </c>
      <c r="BC532">
        <v>0</v>
      </c>
      <c r="BD532">
        <v>1</v>
      </c>
      <c r="BE532">
        <v>0</v>
      </c>
      <c r="BF532">
        <v>0</v>
      </c>
      <c r="BG532">
        <v>0</v>
      </c>
      <c r="BH532">
        <v>0</v>
      </c>
      <c r="BI532">
        <v>2</v>
      </c>
      <c r="BJ532">
        <v>0</v>
      </c>
      <c r="BK532">
        <v>0</v>
      </c>
      <c r="BL532">
        <v>0</v>
      </c>
      <c r="BM532">
        <v>0</v>
      </c>
      <c r="BN532">
        <v>0</v>
      </c>
      <c r="BO532">
        <v>0</v>
      </c>
      <c r="BP532">
        <v>0</v>
      </c>
      <c r="BQ532">
        <v>0</v>
      </c>
      <c r="BR532">
        <v>0</v>
      </c>
      <c r="BS532">
        <v>2</v>
      </c>
      <c r="BT532">
        <v>0</v>
      </c>
      <c r="BU532">
        <v>0</v>
      </c>
      <c r="BV532">
        <v>0</v>
      </c>
      <c r="BW532">
        <v>0</v>
      </c>
      <c r="BX532">
        <v>0</v>
      </c>
      <c r="BY532">
        <v>0</v>
      </c>
      <c r="BZ532">
        <v>0</v>
      </c>
      <c r="CA532">
        <v>0</v>
      </c>
      <c r="CB532">
        <v>0</v>
      </c>
      <c r="CC532">
        <v>0</v>
      </c>
      <c r="CD532">
        <v>1</v>
      </c>
      <c r="CE532">
        <v>0</v>
      </c>
      <c r="CF532">
        <v>0</v>
      </c>
      <c r="CG532">
        <v>0</v>
      </c>
      <c r="CH532">
        <v>0</v>
      </c>
      <c r="CI532">
        <v>0</v>
      </c>
      <c r="CJ532">
        <v>0</v>
      </c>
      <c r="CK532">
        <v>0</v>
      </c>
      <c r="CL532">
        <v>0</v>
      </c>
      <c r="CM532">
        <v>0</v>
      </c>
    </row>
    <row r="533" spans="1:91" x14ac:dyDescent="0.15">
      <c r="A533" t="s">
        <v>2002</v>
      </c>
      <c r="B533">
        <v>50</v>
      </c>
      <c r="C533">
        <v>0.2</v>
      </c>
      <c r="D533">
        <v>125</v>
      </c>
      <c r="E533" s="409">
        <v>0.2</v>
      </c>
      <c r="F533" s="409">
        <v>1.4596901677215192E-3</v>
      </c>
      <c r="G533" s="409">
        <v>0.8</v>
      </c>
      <c r="H533" s="409">
        <v>4.4619127411903679E-2</v>
      </c>
      <c r="I533" s="409">
        <v>4.0837651726158969E-4</v>
      </c>
      <c r="J533" s="409">
        <v>0.2</v>
      </c>
      <c r="K533">
        <v>1</v>
      </c>
      <c r="L533">
        <v>1</v>
      </c>
      <c r="M533">
        <v>0</v>
      </c>
      <c r="N533">
        <v>25</v>
      </c>
      <c r="O533">
        <v>60</v>
      </c>
      <c r="P533">
        <v>0</v>
      </c>
      <c r="Q533">
        <v>58</v>
      </c>
      <c r="R533">
        <v>0</v>
      </c>
      <c r="S533">
        <v>0</v>
      </c>
      <c r="T533">
        <v>13</v>
      </c>
      <c r="U533">
        <v>0</v>
      </c>
      <c r="V533">
        <v>2</v>
      </c>
      <c r="W533">
        <v>0</v>
      </c>
      <c r="X533">
        <v>0</v>
      </c>
      <c r="Y533">
        <v>0</v>
      </c>
      <c r="Z533">
        <v>0</v>
      </c>
      <c r="AA533" t="s">
        <v>2333</v>
      </c>
      <c r="AB533">
        <v>1</v>
      </c>
      <c r="AC533">
        <v>0</v>
      </c>
      <c r="AD533">
        <v>0</v>
      </c>
      <c r="AE533">
        <v>0</v>
      </c>
      <c r="AF533">
        <v>1</v>
      </c>
      <c r="AG533">
        <v>0</v>
      </c>
      <c r="AH533">
        <v>9</v>
      </c>
      <c r="AI533">
        <v>0</v>
      </c>
      <c r="AJ533">
        <v>0</v>
      </c>
      <c r="AK533">
        <v>0</v>
      </c>
      <c r="AL533">
        <v>0</v>
      </c>
      <c r="AM533">
        <v>0</v>
      </c>
      <c r="AN533">
        <v>0</v>
      </c>
      <c r="AO533">
        <v>0</v>
      </c>
      <c r="AP533">
        <v>0</v>
      </c>
      <c r="AQ533">
        <v>0</v>
      </c>
      <c r="AR533">
        <v>0</v>
      </c>
      <c r="AS533">
        <v>0</v>
      </c>
      <c r="AT533">
        <v>0</v>
      </c>
      <c r="AU533">
        <v>0</v>
      </c>
      <c r="AV533">
        <v>10</v>
      </c>
      <c r="AW533">
        <v>0</v>
      </c>
      <c r="AX533">
        <v>0</v>
      </c>
      <c r="AY533">
        <v>0</v>
      </c>
      <c r="AZ533">
        <v>0</v>
      </c>
      <c r="BA533">
        <v>0</v>
      </c>
      <c r="BB533">
        <v>0</v>
      </c>
      <c r="BC533">
        <v>0</v>
      </c>
      <c r="BD533">
        <v>0</v>
      </c>
      <c r="BE533">
        <v>0</v>
      </c>
      <c r="BF533">
        <v>0</v>
      </c>
      <c r="BG533">
        <v>0</v>
      </c>
      <c r="BH533">
        <v>0</v>
      </c>
      <c r="BI533">
        <v>0</v>
      </c>
      <c r="BJ533">
        <v>0</v>
      </c>
      <c r="BK533">
        <v>1</v>
      </c>
      <c r="BL533">
        <v>0</v>
      </c>
      <c r="BM533">
        <v>0</v>
      </c>
      <c r="BN533">
        <v>5</v>
      </c>
      <c r="BO533">
        <v>0</v>
      </c>
      <c r="BP533">
        <v>0</v>
      </c>
      <c r="BQ533">
        <v>0</v>
      </c>
      <c r="BR533">
        <v>0</v>
      </c>
      <c r="BS533">
        <v>0</v>
      </c>
      <c r="BT533">
        <v>0</v>
      </c>
      <c r="BU533">
        <v>0</v>
      </c>
      <c r="BV533">
        <v>0</v>
      </c>
      <c r="BW533">
        <v>0</v>
      </c>
      <c r="BX533">
        <v>0</v>
      </c>
      <c r="BY533">
        <v>5</v>
      </c>
      <c r="BZ533">
        <v>0</v>
      </c>
      <c r="CA533">
        <v>0</v>
      </c>
      <c r="CB533">
        <v>0</v>
      </c>
      <c r="CC533">
        <v>0</v>
      </c>
      <c r="CD533">
        <v>0</v>
      </c>
      <c r="CE533">
        <v>0</v>
      </c>
      <c r="CF533">
        <v>0</v>
      </c>
      <c r="CG533">
        <v>0</v>
      </c>
      <c r="CH533">
        <v>0</v>
      </c>
      <c r="CI533">
        <v>0</v>
      </c>
      <c r="CJ533">
        <v>0</v>
      </c>
      <c r="CK533">
        <v>0</v>
      </c>
      <c r="CL533">
        <v>0</v>
      </c>
      <c r="CM533">
        <v>0</v>
      </c>
    </row>
    <row r="534" spans="1:91" x14ac:dyDescent="0.15">
      <c r="A534" t="s">
        <v>2199</v>
      </c>
      <c r="B534">
        <v>1900</v>
      </c>
      <c r="C534">
        <v>135</v>
      </c>
      <c r="D534">
        <v>400</v>
      </c>
      <c r="E534" s="409">
        <v>13.4</v>
      </c>
      <c r="F534" s="409">
        <v>0.9</v>
      </c>
      <c r="G534" s="409">
        <v>3.1</v>
      </c>
      <c r="H534" s="409">
        <v>2.2999999999999998</v>
      </c>
      <c r="I534" s="409">
        <v>0.1</v>
      </c>
      <c r="J534" s="409">
        <v>0.5</v>
      </c>
      <c r="K534">
        <v>0</v>
      </c>
      <c r="L534">
        <v>2</v>
      </c>
      <c r="M534">
        <v>0</v>
      </c>
      <c r="N534">
        <v>1</v>
      </c>
      <c r="O534">
        <v>13</v>
      </c>
      <c r="P534">
        <v>0</v>
      </c>
      <c r="Q534">
        <v>35</v>
      </c>
      <c r="R534">
        <v>0</v>
      </c>
      <c r="S534">
        <v>10</v>
      </c>
      <c r="T534">
        <v>4</v>
      </c>
      <c r="U534">
        <v>1</v>
      </c>
      <c r="V534">
        <v>85</v>
      </c>
      <c r="W534">
        <v>0</v>
      </c>
      <c r="X534">
        <v>0</v>
      </c>
      <c r="Y534">
        <v>0</v>
      </c>
      <c r="Z534">
        <v>59</v>
      </c>
      <c r="AA534" t="s">
        <v>2333</v>
      </c>
      <c r="AB534">
        <v>0</v>
      </c>
      <c r="AC534">
        <v>1</v>
      </c>
      <c r="AD534">
        <v>0</v>
      </c>
      <c r="AE534">
        <v>0</v>
      </c>
      <c r="AF534">
        <v>0</v>
      </c>
      <c r="AG534">
        <v>0</v>
      </c>
      <c r="AH534">
        <v>10</v>
      </c>
      <c r="AI534">
        <v>0</v>
      </c>
      <c r="AJ534">
        <v>0</v>
      </c>
      <c r="AK534">
        <v>0</v>
      </c>
      <c r="AL534">
        <v>0</v>
      </c>
      <c r="AM534">
        <v>2</v>
      </c>
      <c r="AN534">
        <v>0</v>
      </c>
      <c r="AO534">
        <v>0</v>
      </c>
      <c r="AP534">
        <v>0</v>
      </c>
      <c r="AQ534">
        <v>1</v>
      </c>
      <c r="AR534">
        <v>0</v>
      </c>
      <c r="AS534">
        <v>0</v>
      </c>
      <c r="AT534">
        <v>0</v>
      </c>
      <c r="AU534">
        <v>0</v>
      </c>
      <c r="AV534">
        <v>2</v>
      </c>
      <c r="AW534">
        <v>0</v>
      </c>
      <c r="AX534">
        <v>7</v>
      </c>
      <c r="AY534">
        <v>0</v>
      </c>
      <c r="AZ534">
        <v>0</v>
      </c>
      <c r="BA534">
        <v>0</v>
      </c>
      <c r="BB534">
        <v>0</v>
      </c>
      <c r="BC534">
        <v>0</v>
      </c>
      <c r="BD534">
        <v>0</v>
      </c>
      <c r="BE534">
        <v>0</v>
      </c>
      <c r="BF534">
        <v>0</v>
      </c>
      <c r="BG534">
        <v>0</v>
      </c>
      <c r="BH534">
        <v>0</v>
      </c>
      <c r="BI534">
        <v>0</v>
      </c>
      <c r="BJ534">
        <v>0</v>
      </c>
      <c r="BK534">
        <v>0</v>
      </c>
      <c r="BL534">
        <v>2</v>
      </c>
      <c r="BM534">
        <v>0</v>
      </c>
      <c r="BN534">
        <v>4</v>
      </c>
      <c r="BO534">
        <v>0</v>
      </c>
      <c r="BP534">
        <v>0</v>
      </c>
      <c r="BQ534">
        <v>0</v>
      </c>
      <c r="BR534">
        <v>0</v>
      </c>
      <c r="BS534">
        <v>7</v>
      </c>
      <c r="BT534">
        <v>0</v>
      </c>
      <c r="BU534">
        <v>0</v>
      </c>
      <c r="BV534">
        <v>0</v>
      </c>
      <c r="BW534">
        <v>2</v>
      </c>
      <c r="BX534">
        <v>0</v>
      </c>
      <c r="BY534">
        <v>0</v>
      </c>
      <c r="BZ534">
        <v>0</v>
      </c>
      <c r="CA534">
        <v>0</v>
      </c>
      <c r="CB534">
        <v>0</v>
      </c>
      <c r="CC534">
        <v>0</v>
      </c>
      <c r="CD534">
        <v>7</v>
      </c>
      <c r="CE534">
        <v>0</v>
      </c>
      <c r="CF534">
        <v>0</v>
      </c>
      <c r="CG534">
        <v>0</v>
      </c>
      <c r="CH534">
        <v>0</v>
      </c>
      <c r="CI534">
        <v>0</v>
      </c>
      <c r="CJ534">
        <v>0</v>
      </c>
      <c r="CK534">
        <v>0</v>
      </c>
      <c r="CL534">
        <v>0</v>
      </c>
      <c r="CM534">
        <v>0</v>
      </c>
    </row>
    <row r="535" spans="1:91" x14ac:dyDescent="0.15">
      <c r="A535" t="s">
        <v>1984</v>
      </c>
      <c r="B535">
        <v>1550</v>
      </c>
      <c r="C535">
        <v>31</v>
      </c>
      <c r="D535">
        <v>8984.6</v>
      </c>
      <c r="E535" s="409">
        <v>0.5</v>
      </c>
      <c r="F535" s="409">
        <v>8.4270778323923771E-3</v>
      </c>
      <c r="G535" s="409">
        <v>3.1</v>
      </c>
      <c r="H535" s="409">
        <v>4.3238536866454298E-2</v>
      </c>
      <c r="I535" s="409">
        <v>7.8595894079300742E-4</v>
      </c>
      <c r="J535" s="409">
        <v>0.3</v>
      </c>
      <c r="K535">
        <v>0</v>
      </c>
      <c r="L535">
        <v>121</v>
      </c>
      <c r="M535">
        <v>0</v>
      </c>
      <c r="N535">
        <v>615</v>
      </c>
      <c r="O535">
        <v>1407</v>
      </c>
      <c r="P535">
        <v>0</v>
      </c>
      <c r="Q535">
        <v>466</v>
      </c>
      <c r="R535">
        <v>10</v>
      </c>
      <c r="S535">
        <v>47</v>
      </c>
      <c r="T535">
        <v>61</v>
      </c>
      <c r="U535">
        <v>29</v>
      </c>
      <c r="V535">
        <v>150</v>
      </c>
      <c r="W535">
        <v>0</v>
      </c>
      <c r="X535">
        <v>0</v>
      </c>
      <c r="Y535">
        <v>0</v>
      </c>
      <c r="Z535">
        <v>42</v>
      </c>
      <c r="AA535" t="s">
        <v>2333</v>
      </c>
      <c r="AB535">
        <v>0</v>
      </c>
      <c r="AC535">
        <v>0</v>
      </c>
      <c r="AD535">
        <v>0</v>
      </c>
      <c r="AE535">
        <v>36</v>
      </c>
      <c r="AF535">
        <v>118</v>
      </c>
      <c r="AG535">
        <v>0</v>
      </c>
      <c r="AH535">
        <v>63</v>
      </c>
      <c r="AI535">
        <v>0</v>
      </c>
      <c r="AJ535">
        <v>0</v>
      </c>
      <c r="AK535">
        <v>0</v>
      </c>
      <c r="AL535">
        <v>0</v>
      </c>
      <c r="AM535">
        <v>36</v>
      </c>
      <c r="AN535">
        <v>0</v>
      </c>
      <c r="AO535">
        <v>0</v>
      </c>
      <c r="AP535">
        <v>0</v>
      </c>
      <c r="AQ535">
        <v>8</v>
      </c>
      <c r="AR535">
        <v>0</v>
      </c>
      <c r="AS535">
        <v>18</v>
      </c>
      <c r="AT535">
        <v>0</v>
      </c>
      <c r="AU535">
        <v>3</v>
      </c>
      <c r="AV535">
        <v>44</v>
      </c>
      <c r="AW535">
        <v>0</v>
      </c>
      <c r="AX535">
        <v>63</v>
      </c>
      <c r="AY535">
        <v>1</v>
      </c>
      <c r="AZ535">
        <v>1</v>
      </c>
      <c r="BA535">
        <v>2</v>
      </c>
      <c r="BB535">
        <v>0</v>
      </c>
      <c r="BC535">
        <v>0</v>
      </c>
      <c r="BD535">
        <v>0</v>
      </c>
      <c r="BE535">
        <v>0</v>
      </c>
      <c r="BF535">
        <v>0</v>
      </c>
      <c r="BG535">
        <v>0</v>
      </c>
      <c r="BH535">
        <v>0</v>
      </c>
      <c r="BI535">
        <v>2</v>
      </c>
      <c r="BJ535">
        <v>0</v>
      </c>
      <c r="BK535">
        <v>28</v>
      </c>
      <c r="BL535">
        <v>62</v>
      </c>
      <c r="BM535">
        <v>0</v>
      </c>
      <c r="BN535">
        <v>62</v>
      </c>
      <c r="BO535">
        <v>1</v>
      </c>
      <c r="BP535">
        <v>0</v>
      </c>
      <c r="BQ535">
        <v>0</v>
      </c>
      <c r="BR535">
        <v>0</v>
      </c>
      <c r="BS535">
        <v>8</v>
      </c>
      <c r="BT535">
        <v>0</v>
      </c>
      <c r="BU535">
        <v>0</v>
      </c>
      <c r="BV535">
        <v>0</v>
      </c>
      <c r="BW535">
        <v>0</v>
      </c>
      <c r="BX535">
        <v>0</v>
      </c>
      <c r="BY535">
        <v>147</v>
      </c>
      <c r="BZ535">
        <v>8</v>
      </c>
      <c r="CA535">
        <v>1</v>
      </c>
      <c r="CB535">
        <v>0</v>
      </c>
      <c r="CC535">
        <v>0</v>
      </c>
      <c r="CD535">
        <v>38</v>
      </c>
      <c r="CE535">
        <v>0</v>
      </c>
      <c r="CF535">
        <v>0</v>
      </c>
      <c r="CG535">
        <v>0</v>
      </c>
      <c r="CH535">
        <v>18</v>
      </c>
      <c r="CI535">
        <v>0</v>
      </c>
      <c r="CJ535">
        <v>0</v>
      </c>
      <c r="CK535">
        <v>0</v>
      </c>
      <c r="CL535">
        <v>0</v>
      </c>
      <c r="CM535">
        <v>0</v>
      </c>
    </row>
    <row r="536" spans="1:91" x14ac:dyDescent="0.15">
      <c r="A536" t="s">
        <v>2191</v>
      </c>
      <c r="B536">
        <v>398.9</v>
      </c>
      <c r="C536">
        <v>12.3</v>
      </c>
      <c r="D536">
        <v>1393</v>
      </c>
      <c r="E536" s="409">
        <v>0.5</v>
      </c>
      <c r="F536" s="409">
        <v>1.4413694534619187E-2</v>
      </c>
      <c r="G536" s="409">
        <v>1.3</v>
      </c>
      <c r="H536" s="409">
        <v>0.1</v>
      </c>
      <c r="I536" s="409">
        <v>2.0610240940015971E-3</v>
      </c>
      <c r="J536" s="409">
        <v>0.2</v>
      </c>
      <c r="K536">
        <v>3</v>
      </c>
      <c r="L536">
        <v>46</v>
      </c>
      <c r="M536">
        <v>0</v>
      </c>
      <c r="N536">
        <v>132</v>
      </c>
      <c r="O536">
        <v>594</v>
      </c>
      <c r="P536">
        <v>4</v>
      </c>
      <c r="Q536">
        <v>183</v>
      </c>
      <c r="R536">
        <v>1</v>
      </c>
      <c r="S536">
        <v>1</v>
      </c>
      <c r="T536">
        <v>10</v>
      </c>
      <c r="U536">
        <v>2</v>
      </c>
      <c r="V536">
        <v>19</v>
      </c>
      <c r="W536">
        <v>2</v>
      </c>
      <c r="X536">
        <v>0</v>
      </c>
      <c r="Y536">
        <v>1</v>
      </c>
      <c r="Z536">
        <v>9</v>
      </c>
      <c r="AA536" t="s">
        <v>2333</v>
      </c>
      <c r="AB536">
        <v>2</v>
      </c>
      <c r="AC536">
        <v>9</v>
      </c>
      <c r="AD536">
        <v>0</v>
      </c>
      <c r="AE536">
        <v>6</v>
      </c>
      <c r="AF536">
        <v>21</v>
      </c>
      <c r="AG536">
        <v>0</v>
      </c>
      <c r="AH536">
        <v>14</v>
      </c>
      <c r="AI536">
        <v>0</v>
      </c>
      <c r="AJ536">
        <v>0</v>
      </c>
      <c r="AK536">
        <v>0</v>
      </c>
      <c r="AL536">
        <v>0</v>
      </c>
      <c r="AM536">
        <v>0</v>
      </c>
      <c r="AN536">
        <v>0</v>
      </c>
      <c r="AO536">
        <v>0</v>
      </c>
      <c r="AP536">
        <v>0</v>
      </c>
      <c r="AQ536">
        <v>0</v>
      </c>
      <c r="AR536">
        <v>0</v>
      </c>
      <c r="AS536">
        <v>16</v>
      </c>
      <c r="AT536">
        <v>0</v>
      </c>
      <c r="AU536">
        <v>0</v>
      </c>
      <c r="AV536">
        <v>31</v>
      </c>
      <c r="AW536">
        <v>2</v>
      </c>
      <c r="AX536">
        <v>20</v>
      </c>
      <c r="AY536">
        <v>0</v>
      </c>
      <c r="AZ536">
        <v>0</v>
      </c>
      <c r="BA536">
        <v>0</v>
      </c>
      <c r="BB536">
        <v>1</v>
      </c>
      <c r="BC536">
        <v>1</v>
      </c>
      <c r="BD536">
        <v>0</v>
      </c>
      <c r="BE536">
        <v>0</v>
      </c>
      <c r="BF536">
        <v>0</v>
      </c>
      <c r="BG536">
        <v>1</v>
      </c>
      <c r="BH536">
        <v>1</v>
      </c>
      <c r="BI536">
        <v>1</v>
      </c>
      <c r="BJ536">
        <v>0</v>
      </c>
      <c r="BK536">
        <v>5</v>
      </c>
      <c r="BL536">
        <v>19</v>
      </c>
      <c r="BM536">
        <v>0</v>
      </c>
      <c r="BN536">
        <v>18</v>
      </c>
      <c r="BO536">
        <v>0</v>
      </c>
      <c r="BP536">
        <v>0</v>
      </c>
      <c r="BQ536">
        <v>0</v>
      </c>
      <c r="BR536">
        <v>0</v>
      </c>
      <c r="BS536">
        <v>0</v>
      </c>
      <c r="BT536">
        <v>0</v>
      </c>
      <c r="BU536">
        <v>0</v>
      </c>
      <c r="BV536">
        <v>0</v>
      </c>
      <c r="BW536">
        <v>0</v>
      </c>
      <c r="BX536">
        <v>0</v>
      </c>
      <c r="BY536">
        <v>28</v>
      </c>
      <c r="BZ536">
        <v>1</v>
      </c>
      <c r="CA536">
        <v>0</v>
      </c>
      <c r="CB536">
        <v>2</v>
      </c>
      <c r="CC536">
        <v>0</v>
      </c>
      <c r="CD536">
        <v>5</v>
      </c>
      <c r="CE536">
        <v>0</v>
      </c>
      <c r="CF536">
        <v>0</v>
      </c>
      <c r="CG536">
        <v>0</v>
      </c>
      <c r="CH536">
        <v>0</v>
      </c>
      <c r="CI536">
        <v>1</v>
      </c>
      <c r="CJ536">
        <v>1</v>
      </c>
      <c r="CK536">
        <v>0</v>
      </c>
      <c r="CL536">
        <v>0</v>
      </c>
      <c r="CM536">
        <v>2</v>
      </c>
    </row>
    <row r="537" spans="1:91" x14ac:dyDescent="0.15">
      <c r="A537" t="s">
        <v>2484</v>
      </c>
      <c r="B537">
        <v>60</v>
      </c>
      <c r="C537">
        <v>1</v>
      </c>
      <c r="D537">
        <v>450</v>
      </c>
      <c r="E537" s="409">
        <v>0.8</v>
      </c>
      <c r="F537" s="409">
        <v>1.5397734433962265E-2</v>
      </c>
      <c r="G537" s="409">
        <v>3.8</v>
      </c>
      <c r="H537" s="409">
        <v>0.1</v>
      </c>
      <c r="I537" s="409">
        <v>1.4543573875812539E-3</v>
      </c>
      <c r="J537" s="409">
        <v>0.4</v>
      </c>
      <c r="K537">
        <v>0</v>
      </c>
      <c r="L537">
        <v>1</v>
      </c>
      <c r="M537">
        <v>0</v>
      </c>
      <c r="N537">
        <v>93</v>
      </c>
      <c r="O537">
        <v>2</v>
      </c>
      <c r="P537">
        <v>0</v>
      </c>
      <c r="Q537">
        <v>0</v>
      </c>
      <c r="R537">
        <v>0</v>
      </c>
      <c r="S537">
        <v>0</v>
      </c>
      <c r="T537">
        <v>6</v>
      </c>
      <c r="U537">
        <v>2</v>
      </c>
      <c r="V537">
        <v>0</v>
      </c>
      <c r="W537">
        <v>0</v>
      </c>
      <c r="X537">
        <v>0</v>
      </c>
      <c r="Y537">
        <v>0</v>
      </c>
      <c r="Z537">
        <v>0</v>
      </c>
      <c r="AA537" t="s">
        <v>2333</v>
      </c>
      <c r="AB537">
        <v>0</v>
      </c>
      <c r="AC537">
        <v>0</v>
      </c>
      <c r="AD537">
        <v>0</v>
      </c>
      <c r="AE537">
        <v>0</v>
      </c>
      <c r="AF537">
        <v>0</v>
      </c>
      <c r="AG537">
        <v>0</v>
      </c>
      <c r="AH537">
        <v>0</v>
      </c>
      <c r="AI537">
        <v>0</v>
      </c>
      <c r="AJ537">
        <v>0</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86</v>
      </c>
      <c r="BL537">
        <v>1</v>
      </c>
      <c r="BM537">
        <v>0</v>
      </c>
      <c r="BN537">
        <v>0</v>
      </c>
      <c r="BO537">
        <v>0</v>
      </c>
      <c r="BP537">
        <v>0</v>
      </c>
      <c r="BQ537">
        <v>0</v>
      </c>
      <c r="BR537">
        <v>0</v>
      </c>
      <c r="BS537">
        <v>0</v>
      </c>
      <c r="BT537">
        <v>0</v>
      </c>
      <c r="BU537">
        <v>0</v>
      </c>
      <c r="BV537">
        <v>0</v>
      </c>
      <c r="BW537">
        <v>0</v>
      </c>
      <c r="BX537">
        <v>0</v>
      </c>
      <c r="BY537">
        <v>0</v>
      </c>
      <c r="BZ537">
        <v>0</v>
      </c>
      <c r="CA537">
        <v>2</v>
      </c>
      <c r="CB537">
        <v>0</v>
      </c>
      <c r="CC537">
        <v>0</v>
      </c>
      <c r="CD537">
        <v>86</v>
      </c>
      <c r="CE537">
        <v>0</v>
      </c>
      <c r="CF537">
        <v>0</v>
      </c>
      <c r="CG537">
        <v>0</v>
      </c>
      <c r="CH537">
        <v>1</v>
      </c>
      <c r="CI537">
        <v>0</v>
      </c>
      <c r="CJ537">
        <v>0</v>
      </c>
      <c r="CK537">
        <v>0</v>
      </c>
      <c r="CL537">
        <v>0</v>
      </c>
      <c r="CM537">
        <v>0</v>
      </c>
    </row>
    <row r="538" spans="1:91" x14ac:dyDescent="0.15">
      <c r="A538" t="s">
        <v>2344</v>
      </c>
      <c r="B538">
        <v>6.6</v>
      </c>
      <c r="C538">
        <v>0.1</v>
      </c>
      <c r="D538">
        <v>30</v>
      </c>
      <c r="E538" s="409">
        <v>0.1</v>
      </c>
      <c r="F538" s="409">
        <v>1.8094047619047621E-3</v>
      </c>
      <c r="G538" s="409">
        <v>0.8</v>
      </c>
      <c r="H538" s="409">
        <v>2.9256492484558895E-2</v>
      </c>
      <c r="I538" s="409">
        <v>3.9212903958183912E-4</v>
      </c>
      <c r="J538" s="409">
        <v>0.2</v>
      </c>
      <c r="K538">
        <v>0</v>
      </c>
      <c r="L538">
        <v>5</v>
      </c>
      <c r="M538">
        <v>7</v>
      </c>
      <c r="N538">
        <v>0</v>
      </c>
      <c r="O538">
        <v>24</v>
      </c>
      <c r="P538">
        <v>0</v>
      </c>
      <c r="Q538">
        <v>0</v>
      </c>
      <c r="R538">
        <v>0</v>
      </c>
      <c r="S538">
        <v>0</v>
      </c>
      <c r="T538">
        <v>1</v>
      </c>
      <c r="U538">
        <v>6</v>
      </c>
      <c r="V538">
        <v>0</v>
      </c>
      <c r="W538">
        <v>0</v>
      </c>
      <c r="X538">
        <v>0</v>
      </c>
      <c r="Y538">
        <v>0</v>
      </c>
      <c r="Z538">
        <v>0</v>
      </c>
      <c r="AA538" t="s">
        <v>2333</v>
      </c>
      <c r="AB538">
        <v>0</v>
      </c>
      <c r="AC538">
        <v>2</v>
      </c>
      <c r="AD538">
        <v>5</v>
      </c>
      <c r="AE538">
        <v>0</v>
      </c>
      <c r="AF538">
        <v>2</v>
      </c>
      <c r="AG538">
        <v>0</v>
      </c>
      <c r="AH538">
        <v>0</v>
      </c>
      <c r="AI538">
        <v>0</v>
      </c>
      <c r="AJ538">
        <v>0</v>
      </c>
      <c r="AK538">
        <v>1</v>
      </c>
      <c r="AL538">
        <v>3</v>
      </c>
      <c r="AM538">
        <v>0</v>
      </c>
      <c r="AN538">
        <v>0</v>
      </c>
      <c r="AO538">
        <v>0</v>
      </c>
      <c r="AP538">
        <v>0</v>
      </c>
      <c r="AQ538">
        <v>0</v>
      </c>
      <c r="AR538">
        <v>0</v>
      </c>
      <c r="AS538">
        <v>1</v>
      </c>
      <c r="AT538">
        <v>6</v>
      </c>
      <c r="AU538">
        <v>0</v>
      </c>
      <c r="AV538">
        <v>3</v>
      </c>
      <c r="AW538">
        <v>0</v>
      </c>
      <c r="AX538">
        <v>0</v>
      </c>
      <c r="AY538">
        <v>0</v>
      </c>
      <c r="AZ538">
        <v>0</v>
      </c>
      <c r="BA538">
        <v>0</v>
      </c>
      <c r="BB538">
        <v>3</v>
      </c>
      <c r="BC538">
        <v>0</v>
      </c>
      <c r="BD538">
        <v>0</v>
      </c>
      <c r="BE538">
        <v>0</v>
      </c>
      <c r="BF538">
        <v>0</v>
      </c>
      <c r="BG538">
        <v>0</v>
      </c>
      <c r="BH538">
        <v>0</v>
      </c>
      <c r="BI538">
        <v>1</v>
      </c>
      <c r="BJ538">
        <v>1</v>
      </c>
      <c r="BK538">
        <v>0</v>
      </c>
      <c r="BL538">
        <v>4</v>
      </c>
      <c r="BM538">
        <v>0</v>
      </c>
      <c r="BN538">
        <v>0</v>
      </c>
      <c r="BO538">
        <v>0</v>
      </c>
      <c r="BP538">
        <v>0</v>
      </c>
      <c r="BQ538">
        <v>0</v>
      </c>
      <c r="BR538">
        <v>2</v>
      </c>
      <c r="BS538">
        <v>0</v>
      </c>
      <c r="BT538">
        <v>0</v>
      </c>
      <c r="BU538">
        <v>0</v>
      </c>
      <c r="BV538">
        <v>0</v>
      </c>
      <c r="BW538">
        <v>0</v>
      </c>
      <c r="BX538">
        <v>0</v>
      </c>
      <c r="BY538">
        <v>1</v>
      </c>
      <c r="BZ538">
        <v>2</v>
      </c>
      <c r="CA538">
        <v>0</v>
      </c>
      <c r="CB538">
        <v>4</v>
      </c>
      <c r="CC538">
        <v>0</v>
      </c>
      <c r="CD538">
        <v>0</v>
      </c>
      <c r="CE538">
        <v>0</v>
      </c>
      <c r="CF538">
        <v>0</v>
      </c>
      <c r="CG538">
        <v>0</v>
      </c>
      <c r="CH538">
        <v>0</v>
      </c>
      <c r="CI538">
        <v>0</v>
      </c>
      <c r="CJ538">
        <v>0</v>
      </c>
      <c r="CK538">
        <v>0</v>
      </c>
      <c r="CL538">
        <v>0</v>
      </c>
      <c r="CM538">
        <v>0</v>
      </c>
    </row>
    <row r="539" spans="1:91" x14ac:dyDescent="0.15">
      <c r="A539" t="s">
        <v>1967</v>
      </c>
      <c r="B539">
        <v>6000</v>
      </c>
      <c r="C539">
        <v>175</v>
      </c>
      <c r="D539">
        <v>2550</v>
      </c>
      <c r="E539" s="409">
        <v>1.8</v>
      </c>
      <c r="F539" s="409">
        <v>4.6468561995053462E-2</v>
      </c>
      <c r="G539" s="409">
        <v>1.4</v>
      </c>
      <c r="H539" s="409">
        <v>0.3</v>
      </c>
      <c r="I539" s="409">
        <v>6.7200607867095724E-3</v>
      </c>
      <c r="J539" s="409">
        <v>0.2</v>
      </c>
      <c r="K539">
        <v>0</v>
      </c>
      <c r="L539">
        <v>60</v>
      </c>
      <c r="M539">
        <v>0</v>
      </c>
      <c r="N539">
        <v>65</v>
      </c>
      <c r="O539">
        <v>517</v>
      </c>
      <c r="P539">
        <v>1</v>
      </c>
      <c r="Q539">
        <v>20</v>
      </c>
      <c r="R539">
        <v>7</v>
      </c>
      <c r="S539">
        <v>160</v>
      </c>
      <c r="T539">
        <v>534</v>
      </c>
      <c r="U539">
        <v>71</v>
      </c>
      <c r="V539">
        <v>233</v>
      </c>
      <c r="W539">
        <v>0</v>
      </c>
      <c r="X539">
        <v>0</v>
      </c>
      <c r="Y539">
        <v>0</v>
      </c>
      <c r="Z539">
        <v>0</v>
      </c>
      <c r="AA539" t="s">
        <v>2333</v>
      </c>
      <c r="AB539">
        <v>0</v>
      </c>
      <c r="AC539">
        <v>3</v>
      </c>
      <c r="AD539">
        <v>0</v>
      </c>
      <c r="AE539">
        <v>8</v>
      </c>
      <c r="AF539">
        <v>38</v>
      </c>
      <c r="AG539">
        <v>0</v>
      </c>
      <c r="AH539">
        <v>1</v>
      </c>
      <c r="AI539">
        <v>1</v>
      </c>
      <c r="AJ539">
        <v>16</v>
      </c>
      <c r="AK539">
        <v>7</v>
      </c>
      <c r="AL539">
        <v>6</v>
      </c>
      <c r="AM539">
        <v>66</v>
      </c>
      <c r="AN539">
        <v>0</v>
      </c>
      <c r="AO539">
        <v>0</v>
      </c>
      <c r="AP539">
        <v>0</v>
      </c>
      <c r="AQ539">
        <v>0</v>
      </c>
      <c r="AR539">
        <v>0</v>
      </c>
      <c r="AS539">
        <v>17</v>
      </c>
      <c r="AT539">
        <v>0</v>
      </c>
      <c r="AU539">
        <v>0</v>
      </c>
      <c r="AV539">
        <v>54</v>
      </c>
      <c r="AW539">
        <v>1</v>
      </c>
      <c r="AX539">
        <v>0</v>
      </c>
      <c r="AY539">
        <v>0</v>
      </c>
      <c r="AZ539">
        <v>0</v>
      </c>
      <c r="BA539">
        <v>0</v>
      </c>
      <c r="BB539">
        <v>54</v>
      </c>
      <c r="BC539">
        <v>0</v>
      </c>
      <c r="BD539">
        <v>0</v>
      </c>
      <c r="BE539">
        <v>0</v>
      </c>
      <c r="BF539">
        <v>0</v>
      </c>
      <c r="BG539">
        <v>0</v>
      </c>
      <c r="BH539">
        <v>0</v>
      </c>
      <c r="BI539">
        <v>6</v>
      </c>
      <c r="BJ539">
        <v>0</v>
      </c>
      <c r="BK539">
        <v>5</v>
      </c>
      <c r="BL539">
        <v>34</v>
      </c>
      <c r="BM539">
        <v>0</v>
      </c>
      <c r="BN539">
        <v>2</v>
      </c>
      <c r="BO539">
        <v>1</v>
      </c>
      <c r="BP539">
        <v>11</v>
      </c>
      <c r="BQ539">
        <v>7</v>
      </c>
      <c r="BR539">
        <v>2</v>
      </c>
      <c r="BS539">
        <v>63</v>
      </c>
      <c r="BT539">
        <v>0</v>
      </c>
      <c r="BU539">
        <v>0</v>
      </c>
      <c r="BV539">
        <v>0</v>
      </c>
      <c r="BW539">
        <v>0</v>
      </c>
      <c r="BX539">
        <v>0</v>
      </c>
      <c r="BY539">
        <v>56</v>
      </c>
      <c r="BZ539">
        <v>0</v>
      </c>
      <c r="CA539">
        <v>0</v>
      </c>
      <c r="CB539">
        <v>2</v>
      </c>
      <c r="CC539">
        <v>0</v>
      </c>
      <c r="CD539">
        <v>0</v>
      </c>
      <c r="CE539">
        <v>0</v>
      </c>
      <c r="CF539">
        <v>0</v>
      </c>
      <c r="CG539">
        <v>2</v>
      </c>
      <c r="CH539">
        <v>70</v>
      </c>
      <c r="CI539">
        <v>0</v>
      </c>
      <c r="CJ539">
        <v>0</v>
      </c>
      <c r="CK539">
        <v>0</v>
      </c>
      <c r="CL539">
        <v>0</v>
      </c>
      <c r="CM539">
        <v>0</v>
      </c>
    </row>
    <row r="540" spans="1:91" x14ac:dyDescent="0.15">
      <c r="A540" t="s">
        <v>2534</v>
      </c>
      <c r="B540">
        <v>26</v>
      </c>
      <c r="C540">
        <v>0.7</v>
      </c>
      <c r="D540">
        <v>25.6</v>
      </c>
      <c r="K540">
        <v>0</v>
      </c>
      <c r="L540">
        <v>3</v>
      </c>
      <c r="M540">
        <v>0</v>
      </c>
      <c r="N540">
        <v>4</v>
      </c>
      <c r="O540">
        <v>5</v>
      </c>
      <c r="P540">
        <v>0</v>
      </c>
      <c r="Q540">
        <v>4</v>
      </c>
      <c r="R540">
        <v>1</v>
      </c>
      <c r="S540">
        <v>2</v>
      </c>
      <c r="T540">
        <v>1</v>
      </c>
      <c r="U540">
        <v>6</v>
      </c>
      <c r="V540">
        <v>4</v>
      </c>
      <c r="W540">
        <v>0</v>
      </c>
      <c r="X540">
        <v>0</v>
      </c>
      <c r="Y540">
        <v>0</v>
      </c>
      <c r="Z540">
        <v>0</v>
      </c>
      <c r="AA540" t="s">
        <v>2333</v>
      </c>
    </row>
    <row r="541" spans="1:91" x14ac:dyDescent="0.15">
      <c r="A541" t="s">
        <v>2088</v>
      </c>
      <c r="B541">
        <v>80</v>
      </c>
      <c r="C541">
        <v>2</v>
      </c>
      <c r="D541">
        <v>90</v>
      </c>
      <c r="E541" s="409">
        <v>1.7</v>
      </c>
      <c r="F541" s="409">
        <v>4.9859868556603786E-2</v>
      </c>
      <c r="G541" s="409">
        <v>2.6</v>
      </c>
      <c r="H541" s="409">
        <v>0.2</v>
      </c>
      <c r="I541" s="409">
        <v>6.2585954927515995E-3</v>
      </c>
      <c r="J541" s="409">
        <v>0.3</v>
      </c>
      <c r="K541">
        <v>0</v>
      </c>
      <c r="L541">
        <v>2</v>
      </c>
      <c r="M541">
        <v>0</v>
      </c>
      <c r="N541">
        <v>13</v>
      </c>
      <c r="O541">
        <v>9</v>
      </c>
      <c r="P541">
        <v>0</v>
      </c>
      <c r="Q541">
        <v>4</v>
      </c>
      <c r="R541">
        <v>1</v>
      </c>
      <c r="S541">
        <v>5</v>
      </c>
      <c r="T541">
        <v>13</v>
      </c>
      <c r="U541">
        <v>4</v>
      </c>
      <c r="V541">
        <v>3</v>
      </c>
      <c r="W541">
        <v>0</v>
      </c>
      <c r="X541">
        <v>0</v>
      </c>
      <c r="Y541">
        <v>0</v>
      </c>
      <c r="Z541">
        <v>0</v>
      </c>
      <c r="AA541" t="s">
        <v>2333</v>
      </c>
      <c r="AB541">
        <v>0</v>
      </c>
      <c r="AC541">
        <v>0</v>
      </c>
      <c r="AD541">
        <v>0</v>
      </c>
      <c r="AE541">
        <v>0</v>
      </c>
      <c r="AF541">
        <v>0</v>
      </c>
      <c r="AG541">
        <v>0</v>
      </c>
      <c r="AH541">
        <v>0</v>
      </c>
      <c r="AI541">
        <v>0</v>
      </c>
      <c r="AJ541">
        <v>2</v>
      </c>
      <c r="AK541">
        <v>0</v>
      </c>
      <c r="AL541">
        <v>0</v>
      </c>
      <c r="AM541">
        <v>1</v>
      </c>
      <c r="AN541">
        <v>0</v>
      </c>
      <c r="AO541">
        <v>0</v>
      </c>
      <c r="AP541">
        <v>0</v>
      </c>
      <c r="AQ541">
        <v>0</v>
      </c>
      <c r="AR541">
        <v>0</v>
      </c>
      <c r="AS541">
        <v>1</v>
      </c>
      <c r="AT541">
        <v>0</v>
      </c>
      <c r="AU541">
        <v>0</v>
      </c>
      <c r="AV541">
        <v>1</v>
      </c>
      <c r="AW541">
        <v>0</v>
      </c>
      <c r="AX541">
        <v>0</v>
      </c>
      <c r="AY541">
        <v>0</v>
      </c>
      <c r="AZ541">
        <v>0</v>
      </c>
      <c r="BA541">
        <v>0</v>
      </c>
      <c r="BB541">
        <v>3</v>
      </c>
      <c r="BC541">
        <v>0</v>
      </c>
      <c r="BD541">
        <v>0</v>
      </c>
      <c r="BE541">
        <v>0</v>
      </c>
      <c r="BF541">
        <v>0</v>
      </c>
      <c r="BG541">
        <v>0</v>
      </c>
      <c r="BH541">
        <v>0</v>
      </c>
      <c r="BI541">
        <v>0</v>
      </c>
      <c r="BJ541">
        <v>0</v>
      </c>
      <c r="BK541">
        <v>0</v>
      </c>
      <c r="BL541">
        <v>2</v>
      </c>
      <c r="BM541">
        <v>0</v>
      </c>
      <c r="BN541">
        <v>1</v>
      </c>
      <c r="BO541">
        <v>0</v>
      </c>
      <c r="BP541">
        <v>1</v>
      </c>
      <c r="BQ541">
        <v>0</v>
      </c>
      <c r="BR541">
        <v>0</v>
      </c>
      <c r="BS541">
        <v>1</v>
      </c>
      <c r="BT541">
        <v>0</v>
      </c>
      <c r="BU541">
        <v>0</v>
      </c>
      <c r="BV541">
        <v>0</v>
      </c>
      <c r="BW541">
        <v>0</v>
      </c>
      <c r="BX541">
        <v>0</v>
      </c>
      <c r="BY541">
        <v>0</v>
      </c>
      <c r="BZ541">
        <v>0</v>
      </c>
      <c r="CA541">
        <v>0</v>
      </c>
      <c r="CB541">
        <v>1</v>
      </c>
      <c r="CC541">
        <v>0</v>
      </c>
      <c r="CD541">
        <v>0</v>
      </c>
      <c r="CE541">
        <v>0</v>
      </c>
      <c r="CF541">
        <v>0</v>
      </c>
      <c r="CG541">
        <v>0</v>
      </c>
      <c r="CH541">
        <v>0</v>
      </c>
      <c r="CI541">
        <v>0</v>
      </c>
      <c r="CJ541">
        <v>1</v>
      </c>
      <c r="CK541">
        <v>0</v>
      </c>
      <c r="CL541">
        <v>0</v>
      </c>
      <c r="CM541">
        <v>0</v>
      </c>
    </row>
    <row r="542" spans="1:91" x14ac:dyDescent="0.15">
      <c r="A542" t="s">
        <v>2095</v>
      </c>
      <c r="B542">
        <v>27.872000000000003</v>
      </c>
      <c r="C542">
        <v>0.2</v>
      </c>
      <c r="D542">
        <v>218.93999999999997</v>
      </c>
      <c r="E542" s="409">
        <v>0.8</v>
      </c>
      <c r="F542" s="409">
        <v>2.1386369402985076E-3</v>
      </c>
      <c r="G542" s="409">
        <v>2.7</v>
      </c>
      <c r="H542" s="409">
        <v>2.7297070510518995E-2</v>
      </c>
      <c r="I542" s="409">
        <v>7.0865200216755074E-5</v>
      </c>
      <c r="J542" s="409">
        <v>0.1</v>
      </c>
      <c r="K542">
        <v>0</v>
      </c>
      <c r="L542">
        <v>40</v>
      </c>
      <c r="M542">
        <v>0</v>
      </c>
      <c r="N542">
        <v>0</v>
      </c>
      <c r="O542">
        <v>21</v>
      </c>
      <c r="P542">
        <v>0</v>
      </c>
      <c r="Q542">
        <v>0</v>
      </c>
      <c r="R542">
        <v>0</v>
      </c>
      <c r="S542">
        <v>0</v>
      </c>
      <c r="T542">
        <v>1</v>
      </c>
      <c r="U542">
        <v>0</v>
      </c>
      <c r="V542">
        <v>0</v>
      </c>
      <c r="W542">
        <v>0</v>
      </c>
      <c r="X542">
        <v>0</v>
      </c>
      <c r="Y542">
        <v>0</v>
      </c>
      <c r="Z542">
        <v>0</v>
      </c>
      <c r="AA542" t="s">
        <v>2333</v>
      </c>
      <c r="AB542">
        <v>0</v>
      </c>
      <c r="AC542">
        <v>1</v>
      </c>
      <c r="AD542">
        <v>0</v>
      </c>
      <c r="AE542">
        <v>0</v>
      </c>
      <c r="AF542">
        <v>5</v>
      </c>
      <c r="AG542">
        <v>0</v>
      </c>
      <c r="AH542">
        <v>0</v>
      </c>
      <c r="AI542">
        <v>0</v>
      </c>
      <c r="AJ542">
        <v>0</v>
      </c>
      <c r="AK542">
        <v>0</v>
      </c>
      <c r="AL542">
        <v>0</v>
      </c>
      <c r="AM542">
        <v>0</v>
      </c>
      <c r="AN542">
        <v>0</v>
      </c>
      <c r="AO542">
        <v>0</v>
      </c>
      <c r="AP542">
        <v>0</v>
      </c>
      <c r="AQ542">
        <v>0</v>
      </c>
      <c r="AR542">
        <v>0</v>
      </c>
      <c r="AS542">
        <v>40</v>
      </c>
      <c r="AT542">
        <v>0</v>
      </c>
      <c r="AU542">
        <v>0</v>
      </c>
      <c r="AV542">
        <v>0</v>
      </c>
      <c r="AW542">
        <v>0</v>
      </c>
      <c r="AX542">
        <v>0</v>
      </c>
      <c r="AY542">
        <v>0</v>
      </c>
      <c r="AZ542">
        <v>0</v>
      </c>
      <c r="BA542">
        <v>0</v>
      </c>
      <c r="BB542">
        <v>0</v>
      </c>
      <c r="BC542">
        <v>0</v>
      </c>
      <c r="BD542">
        <v>0</v>
      </c>
      <c r="BE542">
        <v>0</v>
      </c>
      <c r="BF542">
        <v>0</v>
      </c>
      <c r="BG542">
        <v>0</v>
      </c>
      <c r="BH542">
        <v>0</v>
      </c>
      <c r="BI542">
        <v>3</v>
      </c>
      <c r="BJ542">
        <v>0</v>
      </c>
      <c r="BK542">
        <v>0</v>
      </c>
      <c r="BL542">
        <v>0</v>
      </c>
      <c r="BM542">
        <v>0</v>
      </c>
      <c r="BN542">
        <v>0</v>
      </c>
      <c r="BO542">
        <v>0</v>
      </c>
      <c r="BP542">
        <v>0</v>
      </c>
      <c r="BQ542">
        <v>0</v>
      </c>
      <c r="BR542">
        <v>0</v>
      </c>
      <c r="BS542">
        <v>0</v>
      </c>
      <c r="BT542">
        <v>0</v>
      </c>
      <c r="BU542">
        <v>0</v>
      </c>
      <c r="BV542">
        <v>0</v>
      </c>
      <c r="BW542">
        <v>0</v>
      </c>
      <c r="BX542">
        <v>0</v>
      </c>
      <c r="BY542">
        <v>0</v>
      </c>
      <c r="BZ542">
        <v>0</v>
      </c>
      <c r="CA542">
        <v>0</v>
      </c>
      <c r="CB542">
        <v>0</v>
      </c>
      <c r="CC542">
        <v>0</v>
      </c>
      <c r="CD542">
        <v>40</v>
      </c>
      <c r="CE542">
        <v>0</v>
      </c>
      <c r="CF542">
        <v>0</v>
      </c>
      <c r="CG542">
        <v>1</v>
      </c>
      <c r="CH542">
        <v>0</v>
      </c>
      <c r="CI542">
        <v>0</v>
      </c>
      <c r="CJ542">
        <v>0</v>
      </c>
      <c r="CK542">
        <v>0</v>
      </c>
      <c r="CL542">
        <v>0</v>
      </c>
      <c r="CM542">
        <v>0</v>
      </c>
    </row>
    <row r="543" spans="1:91" x14ac:dyDescent="0.15">
      <c r="A543" t="s">
        <v>2124</v>
      </c>
      <c r="B543">
        <v>18.8</v>
      </c>
      <c r="C543">
        <v>0.1</v>
      </c>
      <c r="D543">
        <v>192.5</v>
      </c>
      <c r="E543" s="409">
        <v>0.3</v>
      </c>
      <c r="F543" s="409">
        <v>1.7305108823529411E-3</v>
      </c>
      <c r="G543" s="409">
        <v>2.8</v>
      </c>
      <c r="H543" s="409">
        <v>4.0988807334195541E-2</v>
      </c>
      <c r="I543" s="409">
        <v>2.1059577214742841E-4</v>
      </c>
      <c r="J543" s="409">
        <v>0.3</v>
      </c>
      <c r="K543">
        <v>0</v>
      </c>
      <c r="L543">
        <v>0</v>
      </c>
      <c r="M543">
        <v>0</v>
      </c>
      <c r="N543">
        <v>23</v>
      </c>
      <c r="O543">
        <v>5</v>
      </c>
      <c r="P543">
        <v>0</v>
      </c>
      <c r="Q543">
        <v>20</v>
      </c>
      <c r="R543">
        <v>0</v>
      </c>
      <c r="S543">
        <v>0</v>
      </c>
      <c r="T543">
        <v>1</v>
      </c>
      <c r="U543">
        <v>0</v>
      </c>
      <c r="V543">
        <v>2</v>
      </c>
      <c r="W543">
        <v>0</v>
      </c>
      <c r="X543">
        <v>0</v>
      </c>
      <c r="Y543">
        <v>0</v>
      </c>
      <c r="Z543">
        <v>0</v>
      </c>
      <c r="AA543" t="s">
        <v>2333</v>
      </c>
      <c r="AB543">
        <v>0</v>
      </c>
      <c r="AC543">
        <v>0</v>
      </c>
      <c r="AD543">
        <v>0</v>
      </c>
      <c r="AE543">
        <v>0</v>
      </c>
      <c r="AF543">
        <v>0</v>
      </c>
      <c r="AG543">
        <v>0</v>
      </c>
      <c r="AH543">
        <v>8</v>
      </c>
      <c r="AI543">
        <v>0</v>
      </c>
      <c r="AJ543">
        <v>0</v>
      </c>
      <c r="AK543">
        <v>0</v>
      </c>
      <c r="AL543">
        <v>0</v>
      </c>
      <c r="AM543">
        <v>0</v>
      </c>
      <c r="AN543">
        <v>0</v>
      </c>
      <c r="AO543">
        <v>0</v>
      </c>
      <c r="AP543">
        <v>0</v>
      </c>
      <c r="AQ543">
        <v>0</v>
      </c>
      <c r="AR543">
        <v>0</v>
      </c>
      <c r="AS543">
        <v>0</v>
      </c>
      <c r="AT543">
        <v>0</v>
      </c>
      <c r="AU543">
        <v>0</v>
      </c>
      <c r="AV543">
        <v>0</v>
      </c>
      <c r="AW543">
        <v>0</v>
      </c>
      <c r="AX543">
        <v>8</v>
      </c>
      <c r="AY543">
        <v>0</v>
      </c>
      <c r="AZ543">
        <v>0</v>
      </c>
      <c r="BA543">
        <v>0</v>
      </c>
      <c r="BB543">
        <v>2</v>
      </c>
      <c r="BC543">
        <v>0</v>
      </c>
      <c r="BD543">
        <v>0</v>
      </c>
      <c r="BE543">
        <v>0</v>
      </c>
      <c r="BF543">
        <v>0</v>
      </c>
      <c r="BG543">
        <v>0</v>
      </c>
      <c r="BH543">
        <v>0</v>
      </c>
      <c r="BI543">
        <v>0</v>
      </c>
      <c r="BJ543">
        <v>0</v>
      </c>
      <c r="BK543">
        <v>1</v>
      </c>
      <c r="BL543">
        <v>2</v>
      </c>
      <c r="BM543">
        <v>0</v>
      </c>
      <c r="BN543">
        <v>0</v>
      </c>
      <c r="BO543">
        <v>0</v>
      </c>
      <c r="BP543">
        <v>0</v>
      </c>
      <c r="BQ543">
        <v>0</v>
      </c>
      <c r="BR543">
        <v>0</v>
      </c>
      <c r="BS543">
        <v>0</v>
      </c>
      <c r="BT543">
        <v>0</v>
      </c>
      <c r="BU543">
        <v>0</v>
      </c>
      <c r="BV543">
        <v>0</v>
      </c>
      <c r="BW543">
        <v>0</v>
      </c>
      <c r="BX543">
        <v>0</v>
      </c>
      <c r="BY543">
        <v>0</v>
      </c>
      <c r="BZ543">
        <v>0</v>
      </c>
      <c r="CA543">
        <v>0</v>
      </c>
      <c r="CB543">
        <v>0</v>
      </c>
      <c r="CC543">
        <v>0</v>
      </c>
      <c r="CD543">
        <v>1</v>
      </c>
      <c r="CE543">
        <v>0</v>
      </c>
      <c r="CF543">
        <v>0</v>
      </c>
      <c r="CG543">
        <v>0</v>
      </c>
      <c r="CH543">
        <v>0</v>
      </c>
      <c r="CI543">
        <v>0</v>
      </c>
      <c r="CJ543">
        <v>0</v>
      </c>
      <c r="CK543">
        <v>0</v>
      </c>
      <c r="CL543">
        <v>0</v>
      </c>
      <c r="CM543">
        <v>0</v>
      </c>
    </row>
    <row r="544" spans="1:91" x14ac:dyDescent="0.15">
      <c r="A544" t="s">
        <v>2149</v>
      </c>
      <c r="B544">
        <v>3.6</v>
      </c>
      <c r="D544">
        <v>51.5</v>
      </c>
      <c r="E544" s="409">
        <v>0.1</v>
      </c>
      <c r="F544" s="409">
        <v>0</v>
      </c>
      <c r="G544" s="409">
        <v>0.8</v>
      </c>
      <c r="H544" s="409">
        <v>1.8653470965911106E-2</v>
      </c>
      <c r="I544" s="409">
        <v>0</v>
      </c>
      <c r="J544" s="409">
        <v>0.2</v>
      </c>
      <c r="K544">
        <v>0</v>
      </c>
      <c r="L544">
        <v>20</v>
      </c>
      <c r="M544">
        <v>0</v>
      </c>
      <c r="N544">
        <v>2</v>
      </c>
      <c r="O544">
        <v>23</v>
      </c>
      <c r="P544">
        <v>0</v>
      </c>
      <c r="Q544">
        <v>2</v>
      </c>
      <c r="R544">
        <v>0</v>
      </c>
      <c r="S544">
        <v>0</v>
      </c>
      <c r="T544">
        <v>0</v>
      </c>
      <c r="U544">
        <v>0</v>
      </c>
      <c r="V544">
        <v>0</v>
      </c>
      <c r="W544">
        <v>0</v>
      </c>
      <c r="X544">
        <v>0</v>
      </c>
      <c r="Y544">
        <v>0</v>
      </c>
      <c r="Z544">
        <v>0</v>
      </c>
      <c r="AA544" t="s">
        <v>2333</v>
      </c>
      <c r="AB544">
        <v>0</v>
      </c>
      <c r="AC544">
        <v>3</v>
      </c>
      <c r="AD544">
        <v>0</v>
      </c>
      <c r="AE544">
        <v>0</v>
      </c>
      <c r="AF544">
        <v>0</v>
      </c>
      <c r="AG544">
        <v>0</v>
      </c>
      <c r="AH544">
        <v>0</v>
      </c>
      <c r="AI544">
        <v>0</v>
      </c>
      <c r="AJ544">
        <v>0</v>
      </c>
      <c r="AK544">
        <v>0</v>
      </c>
      <c r="AL544">
        <v>0</v>
      </c>
      <c r="AM544">
        <v>0</v>
      </c>
      <c r="AN544">
        <v>0</v>
      </c>
      <c r="AO544">
        <v>0</v>
      </c>
      <c r="AP544">
        <v>0</v>
      </c>
      <c r="AQ544">
        <v>0</v>
      </c>
      <c r="AR544">
        <v>0</v>
      </c>
      <c r="AS544">
        <v>1</v>
      </c>
      <c r="AT544">
        <v>0</v>
      </c>
      <c r="AU544">
        <v>0</v>
      </c>
      <c r="AV544">
        <v>3</v>
      </c>
      <c r="AW544">
        <v>0</v>
      </c>
      <c r="AX544">
        <v>0</v>
      </c>
      <c r="AY544">
        <v>0</v>
      </c>
      <c r="AZ544">
        <v>0</v>
      </c>
      <c r="BA544">
        <v>0</v>
      </c>
      <c r="BB544">
        <v>0</v>
      </c>
      <c r="BC544">
        <v>0</v>
      </c>
      <c r="BD544">
        <v>0</v>
      </c>
      <c r="BE544">
        <v>0</v>
      </c>
      <c r="BF544">
        <v>0</v>
      </c>
      <c r="BG544">
        <v>0</v>
      </c>
      <c r="BH544">
        <v>0</v>
      </c>
      <c r="BI544">
        <v>12</v>
      </c>
      <c r="BJ544">
        <v>0</v>
      </c>
      <c r="BK544">
        <v>2</v>
      </c>
      <c r="BL544">
        <v>2</v>
      </c>
      <c r="BM544">
        <v>0</v>
      </c>
      <c r="BN544">
        <v>0</v>
      </c>
      <c r="BO544">
        <v>0</v>
      </c>
      <c r="BP544">
        <v>0</v>
      </c>
      <c r="BQ544">
        <v>0</v>
      </c>
      <c r="BR544">
        <v>0</v>
      </c>
      <c r="BS544">
        <v>0</v>
      </c>
      <c r="BT544">
        <v>0</v>
      </c>
      <c r="BU544">
        <v>0</v>
      </c>
      <c r="BV544">
        <v>0</v>
      </c>
      <c r="BW544">
        <v>0</v>
      </c>
      <c r="BX544">
        <v>0</v>
      </c>
      <c r="BY544">
        <v>0</v>
      </c>
      <c r="BZ544">
        <v>0</v>
      </c>
      <c r="CA544">
        <v>0</v>
      </c>
      <c r="CB544">
        <v>7</v>
      </c>
      <c r="CC544">
        <v>0</v>
      </c>
      <c r="CD544">
        <v>0</v>
      </c>
      <c r="CE544">
        <v>0</v>
      </c>
      <c r="CF544">
        <v>0</v>
      </c>
      <c r="CG544">
        <v>0</v>
      </c>
      <c r="CH544">
        <v>0</v>
      </c>
      <c r="CI544">
        <v>0</v>
      </c>
      <c r="CJ544">
        <v>0</v>
      </c>
      <c r="CK544">
        <v>0</v>
      </c>
      <c r="CL544">
        <v>0</v>
      </c>
      <c r="CM544">
        <v>0</v>
      </c>
    </row>
    <row r="545" spans="1:91" x14ac:dyDescent="0.15">
      <c r="A545" t="s">
        <v>2181</v>
      </c>
      <c r="B545">
        <v>5.31</v>
      </c>
      <c r="D545">
        <v>58.3</v>
      </c>
      <c r="E545" s="409">
        <v>0.2</v>
      </c>
      <c r="F545" s="409">
        <v>0</v>
      </c>
      <c r="G545" s="409">
        <v>1.4</v>
      </c>
      <c r="H545" s="409">
        <v>1.6845668616144553E-2</v>
      </c>
      <c r="I545" s="409">
        <v>0</v>
      </c>
      <c r="J545" s="409">
        <v>0.1</v>
      </c>
      <c r="K545">
        <v>0</v>
      </c>
      <c r="L545">
        <v>1</v>
      </c>
      <c r="M545">
        <v>0</v>
      </c>
      <c r="N545">
        <v>1</v>
      </c>
      <c r="O545">
        <v>38</v>
      </c>
      <c r="P545">
        <v>0</v>
      </c>
      <c r="Q545">
        <v>0</v>
      </c>
      <c r="R545">
        <v>0</v>
      </c>
      <c r="S545">
        <v>0</v>
      </c>
      <c r="T545">
        <v>0</v>
      </c>
      <c r="U545">
        <v>0</v>
      </c>
      <c r="V545">
        <v>0</v>
      </c>
      <c r="W545">
        <v>0</v>
      </c>
      <c r="X545">
        <v>0</v>
      </c>
      <c r="Y545">
        <v>0</v>
      </c>
      <c r="Z545">
        <v>0</v>
      </c>
      <c r="AA545" t="s">
        <v>2333</v>
      </c>
      <c r="AB545">
        <v>0</v>
      </c>
      <c r="AC545">
        <v>0</v>
      </c>
      <c r="AD545">
        <v>0</v>
      </c>
      <c r="AE545">
        <v>0</v>
      </c>
      <c r="AF545">
        <v>1</v>
      </c>
      <c r="AG545">
        <v>0</v>
      </c>
      <c r="AH545">
        <v>0</v>
      </c>
      <c r="AI545">
        <v>0</v>
      </c>
      <c r="AJ545">
        <v>0</v>
      </c>
      <c r="AK545">
        <v>0</v>
      </c>
      <c r="AL545">
        <v>0</v>
      </c>
      <c r="AM545">
        <v>0</v>
      </c>
      <c r="AN545">
        <v>0</v>
      </c>
      <c r="AO545">
        <v>0</v>
      </c>
      <c r="AP545">
        <v>0</v>
      </c>
      <c r="AQ545">
        <v>0</v>
      </c>
      <c r="AR545">
        <v>0</v>
      </c>
      <c r="AS545">
        <v>0</v>
      </c>
      <c r="AT545">
        <v>0</v>
      </c>
      <c r="AU545">
        <v>0</v>
      </c>
      <c r="AV545">
        <v>1</v>
      </c>
      <c r="AW545">
        <v>0</v>
      </c>
      <c r="AX545">
        <v>1</v>
      </c>
      <c r="AY545">
        <v>0</v>
      </c>
      <c r="AZ545">
        <v>0</v>
      </c>
      <c r="BA545">
        <v>0</v>
      </c>
      <c r="BB545">
        <v>0</v>
      </c>
      <c r="BC545">
        <v>0</v>
      </c>
      <c r="BD545">
        <v>0</v>
      </c>
      <c r="BE545">
        <v>0</v>
      </c>
      <c r="BF545">
        <v>0</v>
      </c>
      <c r="BG545">
        <v>0</v>
      </c>
      <c r="BH545">
        <v>0</v>
      </c>
      <c r="BI545">
        <v>0</v>
      </c>
      <c r="BJ545">
        <v>0</v>
      </c>
      <c r="BK545">
        <v>0</v>
      </c>
      <c r="BL545">
        <v>3</v>
      </c>
      <c r="BM545">
        <v>0</v>
      </c>
      <c r="BN545">
        <v>0</v>
      </c>
      <c r="BO545">
        <v>0</v>
      </c>
      <c r="BP545">
        <v>0</v>
      </c>
      <c r="BQ545">
        <v>0</v>
      </c>
      <c r="BR545">
        <v>0</v>
      </c>
      <c r="BS545">
        <v>0</v>
      </c>
      <c r="BT545">
        <v>0</v>
      </c>
      <c r="BU545">
        <v>0</v>
      </c>
      <c r="BV545">
        <v>0</v>
      </c>
      <c r="BW545">
        <v>0</v>
      </c>
      <c r="BX545">
        <v>0</v>
      </c>
      <c r="BY545">
        <v>0</v>
      </c>
      <c r="BZ545">
        <v>0</v>
      </c>
      <c r="CA545">
        <v>0</v>
      </c>
      <c r="CB545">
        <v>3</v>
      </c>
      <c r="CC545">
        <v>0</v>
      </c>
      <c r="CD545">
        <v>0</v>
      </c>
      <c r="CE545">
        <v>0</v>
      </c>
      <c r="CF545">
        <v>0</v>
      </c>
      <c r="CG545">
        <v>0</v>
      </c>
      <c r="CH545">
        <v>0</v>
      </c>
      <c r="CI545">
        <v>0</v>
      </c>
      <c r="CJ545">
        <v>0</v>
      </c>
      <c r="CK545">
        <v>0</v>
      </c>
      <c r="CL545">
        <v>0</v>
      </c>
      <c r="CM545">
        <v>0</v>
      </c>
    </row>
    <row r="546" spans="1:91" x14ac:dyDescent="0.15">
      <c r="A546" t="s">
        <v>2185</v>
      </c>
      <c r="B546">
        <v>2999</v>
      </c>
      <c r="C546">
        <v>119</v>
      </c>
      <c r="D546">
        <v>1838</v>
      </c>
      <c r="E546" s="409">
        <v>4.7</v>
      </c>
      <c r="F546" s="409">
        <v>0.1</v>
      </c>
      <c r="G546" s="409">
        <v>4.5</v>
      </c>
      <c r="H546" s="409">
        <v>0.5</v>
      </c>
      <c r="I546" s="409">
        <v>1.5296490883085894E-2</v>
      </c>
      <c r="J546" s="409">
        <v>0.5</v>
      </c>
      <c r="K546">
        <v>0</v>
      </c>
      <c r="L546">
        <v>18</v>
      </c>
      <c r="M546">
        <v>0</v>
      </c>
      <c r="N546">
        <v>0</v>
      </c>
      <c r="O546">
        <v>9</v>
      </c>
      <c r="P546">
        <v>0</v>
      </c>
      <c r="Q546">
        <v>3</v>
      </c>
      <c r="R546">
        <v>2</v>
      </c>
      <c r="S546">
        <v>31</v>
      </c>
      <c r="T546">
        <v>69</v>
      </c>
      <c r="U546">
        <v>72</v>
      </c>
      <c r="V546">
        <v>97</v>
      </c>
      <c r="W546">
        <v>0</v>
      </c>
      <c r="X546">
        <v>0</v>
      </c>
      <c r="Y546">
        <v>0</v>
      </c>
      <c r="Z546">
        <v>0</v>
      </c>
      <c r="AA546" t="s">
        <v>2333</v>
      </c>
      <c r="AB546">
        <v>0</v>
      </c>
      <c r="AC546">
        <v>1</v>
      </c>
      <c r="AD546">
        <v>0</v>
      </c>
      <c r="AE546">
        <v>0</v>
      </c>
      <c r="AF546">
        <v>1</v>
      </c>
      <c r="AG546">
        <v>0</v>
      </c>
      <c r="AH546">
        <v>1</v>
      </c>
      <c r="AI546">
        <v>1</v>
      </c>
      <c r="AJ546">
        <v>3</v>
      </c>
      <c r="AK546">
        <v>3</v>
      </c>
      <c r="AL546">
        <v>2</v>
      </c>
      <c r="AM546">
        <v>41</v>
      </c>
      <c r="AN546">
        <v>0</v>
      </c>
      <c r="AO546">
        <v>0</v>
      </c>
      <c r="AP546">
        <v>0</v>
      </c>
      <c r="AQ546">
        <v>0</v>
      </c>
      <c r="AR546">
        <v>0</v>
      </c>
      <c r="AS546">
        <v>0</v>
      </c>
      <c r="AT546">
        <v>0</v>
      </c>
      <c r="AU546">
        <v>0</v>
      </c>
      <c r="AV546">
        <v>2</v>
      </c>
      <c r="AW546">
        <v>0</v>
      </c>
      <c r="AX546">
        <v>1</v>
      </c>
      <c r="AY546">
        <v>1</v>
      </c>
      <c r="AZ546">
        <v>2</v>
      </c>
      <c r="BA546">
        <v>0</v>
      </c>
      <c r="BB546">
        <v>17</v>
      </c>
      <c r="BC546">
        <v>0</v>
      </c>
      <c r="BD546">
        <v>0</v>
      </c>
      <c r="BE546">
        <v>0</v>
      </c>
      <c r="BF546">
        <v>0</v>
      </c>
      <c r="BG546">
        <v>0</v>
      </c>
      <c r="BH546">
        <v>0</v>
      </c>
      <c r="BI546">
        <v>1</v>
      </c>
      <c r="BJ546">
        <v>0</v>
      </c>
      <c r="BK546">
        <v>0</v>
      </c>
      <c r="BL546">
        <v>1</v>
      </c>
      <c r="BM546">
        <v>0</v>
      </c>
      <c r="BN546">
        <v>2</v>
      </c>
      <c r="BO546">
        <v>1</v>
      </c>
      <c r="BP546">
        <v>0</v>
      </c>
      <c r="BQ546">
        <v>5</v>
      </c>
      <c r="BR546">
        <v>2</v>
      </c>
      <c r="BS546">
        <v>23</v>
      </c>
      <c r="BT546">
        <v>0</v>
      </c>
      <c r="BU546">
        <v>0</v>
      </c>
      <c r="BV546">
        <v>0</v>
      </c>
      <c r="BW546">
        <v>0</v>
      </c>
      <c r="BX546">
        <v>0</v>
      </c>
      <c r="BY546">
        <v>2</v>
      </c>
      <c r="BZ546">
        <v>0</v>
      </c>
      <c r="CA546">
        <v>1</v>
      </c>
      <c r="CB546">
        <v>1</v>
      </c>
      <c r="CC546">
        <v>0</v>
      </c>
      <c r="CD546">
        <v>3</v>
      </c>
      <c r="CE546">
        <v>1</v>
      </c>
      <c r="CF546">
        <v>2</v>
      </c>
      <c r="CG546">
        <v>8</v>
      </c>
      <c r="CH546">
        <v>25</v>
      </c>
      <c r="CI546">
        <v>0</v>
      </c>
      <c r="CJ546">
        <v>0</v>
      </c>
      <c r="CK546">
        <v>0</v>
      </c>
      <c r="CL546">
        <v>0</v>
      </c>
      <c r="CM546">
        <v>0</v>
      </c>
    </row>
    <row r="547" spans="1:91" x14ac:dyDescent="0.15">
      <c r="A547" t="s">
        <v>2325</v>
      </c>
      <c r="B547">
        <v>5.35</v>
      </c>
      <c r="D547">
        <v>57.3</v>
      </c>
      <c r="E547" s="409">
        <v>0.2</v>
      </c>
      <c r="F547" s="409">
        <v>0</v>
      </c>
      <c r="G547" s="409">
        <v>1.8</v>
      </c>
      <c r="H547" s="409">
        <v>1.537669880548883E-2</v>
      </c>
      <c r="I547" s="409">
        <v>0</v>
      </c>
      <c r="J547" s="409">
        <v>0.2</v>
      </c>
      <c r="K547">
        <v>0</v>
      </c>
      <c r="L547">
        <v>1</v>
      </c>
      <c r="M547">
        <v>0</v>
      </c>
      <c r="N547">
        <v>0</v>
      </c>
      <c r="O547">
        <v>32</v>
      </c>
      <c r="P547">
        <v>0</v>
      </c>
      <c r="Q547">
        <v>0</v>
      </c>
      <c r="R547">
        <v>0</v>
      </c>
      <c r="S547">
        <v>0</v>
      </c>
      <c r="T547">
        <v>0</v>
      </c>
      <c r="U547">
        <v>0</v>
      </c>
      <c r="V547">
        <v>0</v>
      </c>
      <c r="W547">
        <v>0</v>
      </c>
      <c r="X547">
        <v>0</v>
      </c>
      <c r="Y547">
        <v>0</v>
      </c>
      <c r="Z547">
        <v>0</v>
      </c>
      <c r="AA547" t="s">
        <v>2320</v>
      </c>
      <c r="AB547">
        <v>0</v>
      </c>
      <c r="AC547">
        <v>0</v>
      </c>
      <c r="AD547">
        <v>0</v>
      </c>
      <c r="AE547">
        <v>0</v>
      </c>
      <c r="AF547">
        <v>0</v>
      </c>
      <c r="AG547">
        <v>0</v>
      </c>
      <c r="AH547">
        <v>0</v>
      </c>
      <c r="AI547">
        <v>0</v>
      </c>
      <c r="AJ547">
        <v>0</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v>0</v>
      </c>
      <c r="BR547">
        <v>0</v>
      </c>
      <c r="BS547">
        <v>0</v>
      </c>
      <c r="BT547">
        <v>0</v>
      </c>
      <c r="BU547">
        <v>0</v>
      </c>
      <c r="BV547">
        <v>0</v>
      </c>
      <c r="BW547">
        <v>0</v>
      </c>
      <c r="BX547">
        <v>0</v>
      </c>
      <c r="BY547">
        <v>0</v>
      </c>
      <c r="BZ547">
        <v>0</v>
      </c>
      <c r="CA547">
        <v>0</v>
      </c>
      <c r="CB547">
        <v>0</v>
      </c>
      <c r="CC547">
        <v>0</v>
      </c>
      <c r="CD547">
        <v>0</v>
      </c>
      <c r="CE547">
        <v>0</v>
      </c>
      <c r="CF547">
        <v>0</v>
      </c>
      <c r="CG547">
        <v>0</v>
      </c>
      <c r="CH547">
        <v>0</v>
      </c>
      <c r="CI547">
        <v>0</v>
      </c>
      <c r="CJ547">
        <v>0</v>
      </c>
      <c r="CK547">
        <v>0</v>
      </c>
      <c r="CL547">
        <v>0</v>
      </c>
      <c r="CM547">
        <v>0</v>
      </c>
    </row>
    <row r="548" spans="1:91" x14ac:dyDescent="0.15">
      <c r="A548" t="s">
        <v>2379</v>
      </c>
      <c r="B548">
        <v>41</v>
      </c>
      <c r="C548">
        <v>0.6</v>
      </c>
      <c r="D548">
        <v>145</v>
      </c>
      <c r="E548" s="409">
        <v>0.7</v>
      </c>
      <c r="F548" s="409">
        <v>1.2089596610169492E-2</v>
      </c>
      <c r="G548" s="409">
        <v>2.2000000000000002</v>
      </c>
      <c r="H548" s="409">
        <v>4.9784952475003079E-2</v>
      </c>
      <c r="I548" s="409">
        <v>8.8049154425379596E-4</v>
      </c>
      <c r="J548" s="409">
        <v>0.2</v>
      </c>
      <c r="K548">
        <v>0</v>
      </c>
      <c r="L548">
        <v>37</v>
      </c>
      <c r="M548">
        <v>0</v>
      </c>
      <c r="N548">
        <v>9</v>
      </c>
      <c r="O548">
        <v>5</v>
      </c>
      <c r="P548">
        <v>0</v>
      </c>
      <c r="Q548">
        <v>3</v>
      </c>
      <c r="R548">
        <v>0</v>
      </c>
      <c r="S548">
        <v>1</v>
      </c>
      <c r="T548">
        <v>6</v>
      </c>
      <c r="U548">
        <v>3</v>
      </c>
      <c r="V548">
        <v>0</v>
      </c>
      <c r="W548">
        <v>0</v>
      </c>
      <c r="X548">
        <v>0</v>
      </c>
      <c r="Y548">
        <v>0</v>
      </c>
      <c r="Z548">
        <v>0</v>
      </c>
      <c r="AA548" t="s">
        <v>2333</v>
      </c>
      <c r="AB548">
        <v>0</v>
      </c>
      <c r="AC548">
        <v>0</v>
      </c>
      <c r="AD548">
        <v>0</v>
      </c>
      <c r="AE548">
        <v>0</v>
      </c>
      <c r="AF548">
        <v>0</v>
      </c>
      <c r="AG548">
        <v>0</v>
      </c>
      <c r="AH548">
        <v>0</v>
      </c>
      <c r="AI548">
        <v>0</v>
      </c>
      <c r="AJ548">
        <v>0</v>
      </c>
      <c r="AK548">
        <v>0</v>
      </c>
      <c r="AL548">
        <v>0</v>
      </c>
      <c r="AM548">
        <v>0</v>
      </c>
      <c r="AN548">
        <v>0</v>
      </c>
      <c r="AO548">
        <v>0</v>
      </c>
      <c r="AP548">
        <v>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8</v>
      </c>
      <c r="BJ548">
        <v>0</v>
      </c>
      <c r="BK548">
        <v>0</v>
      </c>
      <c r="BL548">
        <v>1</v>
      </c>
      <c r="BM548">
        <v>0</v>
      </c>
      <c r="BN548">
        <v>0</v>
      </c>
      <c r="BO548">
        <v>0</v>
      </c>
      <c r="BP548">
        <v>0</v>
      </c>
      <c r="BQ548">
        <v>1</v>
      </c>
      <c r="BR548">
        <v>0</v>
      </c>
      <c r="BS548">
        <v>0</v>
      </c>
      <c r="BT548">
        <v>0</v>
      </c>
      <c r="BU548">
        <v>0</v>
      </c>
      <c r="BV548">
        <v>0</v>
      </c>
      <c r="BW548">
        <v>0</v>
      </c>
      <c r="BX548">
        <v>0</v>
      </c>
      <c r="BY548">
        <v>4</v>
      </c>
      <c r="BZ548">
        <v>0</v>
      </c>
      <c r="CA548">
        <v>1</v>
      </c>
      <c r="CB548">
        <v>0</v>
      </c>
      <c r="CC548">
        <v>0</v>
      </c>
      <c r="CD548">
        <v>0</v>
      </c>
      <c r="CE548">
        <v>0</v>
      </c>
      <c r="CF548">
        <v>0</v>
      </c>
      <c r="CG548">
        <v>0</v>
      </c>
      <c r="CH548">
        <v>0</v>
      </c>
      <c r="CI548">
        <v>0</v>
      </c>
      <c r="CJ548">
        <v>0</v>
      </c>
      <c r="CK548">
        <v>0</v>
      </c>
      <c r="CL548">
        <v>0</v>
      </c>
      <c r="CM548">
        <v>0</v>
      </c>
    </row>
    <row r="549" spans="1:91" x14ac:dyDescent="0.15">
      <c r="A549" t="s">
        <v>2317</v>
      </c>
      <c r="B549">
        <v>1.6</v>
      </c>
      <c r="C549">
        <v>3</v>
      </c>
      <c r="D549">
        <v>1.3</v>
      </c>
      <c r="E549" s="409">
        <v>1.4</v>
      </c>
      <c r="F549" s="409">
        <v>2.9897472265948286E-2</v>
      </c>
      <c r="G549" s="409">
        <v>1.5</v>
      </c>
      <c r="H549" s="409">
        <v>0.2</v>
      </c>
      <c r="I549" s="409">
        <v>3.9958563080507584E-3</v>
      </c>
      <c r="J549" s="409">
        <v>0.2</v>
      </c>
      <c r="K549">
        <v>0</v>
      </c>
      <c r="L549">
        <v>41</v>
      </c>
      <c r="M549">
        <v>0</v>
      </c>
      <c r="N549">
        <v>19</v>
      </c>
      <c r="O549">
        <v>113</v>
      </c>
      <c r="P549">
        <v>0</v>
      </c>
      <c r="Q549">
        <v>8</v>
      </c>
      <c r="R549">
        <v>5</v>
      </c>
      <c r="S549">
        <v>86</v>
      </c>
      <c r="T549">
        <v>486</v>
      </c>
      <c r="U549">
        <v>219</v>
      </c>
      <c r="V549">
        <v>26</v>
      </c>
      <c r="W549">
        <v>0</v>
      </c>
      <c r="X549">
        <v>0</v>
      </c>
      <c r="Y549">
        <v>0</v>
      </c>
      <c r="Z549">
        <v>0</v>
      </c>
      <c r="AA549" t="s">
        <v>2367</v>
      </c>
      <c r="AB549">
        <v>0</v>
      </c>
      <c r="AC549">
        <v>3</v>
      </c>
      <c r="AD549">
        <v>0</v>
      </c>
      <c r="AE549">
        <v>1</v>
      </c>
      <c r="AF549">
        <v>6</v>
      </c>
      <c r="AG549">
        <v>0</v>
      </c>
      <c r="AH549">
        <v>0</v>
      </c>
      <c r="AI549">
        <v>1</v>
      </c>
      <c r="AJ549">
        <v>13</v>
      </c>
      <c r="AK549">
        <v>23</v>
      </c>
      <c r="AL549">
        <v>11</v>
      </c>
      <c r="AM549">
        <v>3</v>
      </c>
      <c r="AN549">
        <v>0</v>
      </c>
      <c r="AO549">
        <v>0</v>
      </c>
      <c r="AP549">
        <v>0</v>
      </c>
      <c r="AQ549">
        <v>0</v>
      </c>
      <c r="AR549">
        <v>0</v>
      </c>
      <c r="AS549">
        <v>25</v>
      </c>
      <c r="AT549">
        <v>0</v>
      </c>
      <c r="AU549">
        <v>2</v>
      </c>
      <c r="AV549">
        <v>39</v>
      </c>
      <c r="AW549">
        <v>0</v>
      </c>
      <c r="AX549">
        <v>0</v>
      </c>
      <c r="AY549">
        <v>0</v>
      </c>
      <c r="AZ549">
        <v>4</v>
      </c>
      <c r="BA549">
        <v>21</v>
      </c>
      <c r="BB549">
        <v>83</v>
      </c>
      <c r="BC549">
        <v>2</v>
      </c>
      <c r="BD549">
        <v>0</v>
      </c>
      <c r="BE549">
        <v>0</v>
      </c>
      <c r="BF549">
        <v>0</v>
      </c>
      <c r="BG549">
        <v>0</v>
      </c>
      <c r="BH549">
        <v>0</v>
      </c>
      <c r="BI549">
        <v>1</v>
      </c>
      <c r="BJ549">
        <v>0</v>
      </c>
      <c r="BK549">
        <v>2</v>
      </c>
      <c r="BL549">
        <v>15</v>
      </c>
      <c r="BM549">
        <v>0</v>
      </c>
      <c r="BN549">
        <v>0</v>
      </c>
      <c r="BO549">
        <v>1</v>
      </c>
      <c r="BP549">
        <v>16</v>
      </c>
      <c r="BQ549">
        <v>28</v>
      </c>
      <c r="BR549">
        <v>39</v>
      </c>
      <c r="BS549">
        <v>9</v>
      </c>
      <c r="BT549">
        <v>0</v>
      </c>
      <c r="BU549">
        <v>0</v>
      </c>
      <c r="BV549">
        <v>0</v>
      </c>
      <c r="BW549">
        <v>0</v>
      </c>
      <c r="BX549">
        <v>0</v>
      </c>
      <c r="BY549">
        <v>37</v>
      </c>
      <c r="BZ549">
        <v>0</v>
      </c>
      <c r="CA549">
        <v>0</v>
      </c>
      <c r="CB549">
        <v>25</v>
      </c>
      <c r="CC549">
        <v>0</v>
      </c>
      <c r="CD549">
        <v>22</v>
      </c>
      <c r="CE549">
        <v>0</v>
      </c>
      <c r="CF549">
        <v>0</v>
      </c>
      <c r="CG549">
        <v>0</v>
      </c>
      <c r="CH549">
        <v>67</v>
      </c>
      <c r="CI549">
        <v>2</v>
      </c>
      <c r="CJ549">
        <v>0</v>
      </c>
      <c r="CK549">
        <v>0</v>
      </c>
      <c r="CL549">
        <v>0</v>
      </c>
      <c r="CM549">
        <v>0</v>
      </c>
    </row>
    <row r="550" spans="1:91" x14ac:dyDescent="0.15">
      <c r="A550" t="s">
        <v>2319</v>
      </c>
      <c r="B550">
        <v>30</v>
      </c>
      <c r="C550">
        <v>0.75</v>
      </c>
      <c r="D550">
        <v>89</v>
      </c>
      <c r="E550" s="409">
        <v>1.2</v>
      </c>
      <c r="F550" s="409">
        <v>2.3272450757575756E-2</v>
      </c>
      <c r="G550" s="409">
        <v>4.8</v>
      </c>
      <c r="H550" s="409">
        <v>0.1</v>
      </c>
      <c r="I550" s="409">
        <v>1.5505820303982297E-3</v>
      </c>
      <c r="J550" s="409">
        <v>0.3</v>
      </c>
      <c r="K550">
        <v>0</v>
      </c>
      <c r="L550">
        <v>0</v>
      </c>
      <c r="M550">
        <v>0</v>
      </c>
      <c r="N550">
        <v>1</v>
      </c>
      <c r="O550">
        <v>0</v>
      </c>
      <c r="P550">
        <v>0</v>
      </c>
      <c r="Q550">
        <v>29</v>
      </c>
      <c r="R550">
        <v>0</v>
      </c>
      <c r="S550">
        <v>0</v>
      </c>
      <c r="T550">
        <v>3</v>
      </c>
      <c r="U550">
        <v>0</v>
      </c>
      <c r="V550">
        <v>0</v>
      </c>
      <c r="W550">
        <v>0</v>
      </c>
      <c r="X550">
        <v>0</v>
      </c>
      <c r="Y550">
        <v>0</v>
      </c>
      <c r="Z550">
        <v>0</v>
      </c>
      <c r="AA550" t="s">
        <v>2320</v>
      </c>
      <c r="AB550">
        <v>0</v>
      </c>
      <c r="AC550">
        <v>0</v>
      </c>
      <c r="AD550">
        <v>0</v>
      </c>
      <c r="AE550">
        <v>0</v>
      </c>
      <c r="AF550">
        <v>0</v>
      </c>
      <c r="AG550">
        <v>0</v>
      </c>
      <c r="AH550">
        <v>0</v>
      </c>
      <c r="AI550">
        <v>0</v>
      </c>
      <c r="AJ550">
        <v>0</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v>0</v>
      </c>
      <c r="BT550">
        <v>0</v>
      </c>
      <c r="BU550">
        <v>0</v>
      </c>
      <c r="BV550">
        <v>0</v>
      </c>
      <c r="BW550">
        <v>0</v>
      </c>
      <c r="BX550">
        <v>0</v>
      </c>
      <c r="BY550">
        <v>0</v>
      </c>
      <c r="BZ550">
        <v>0</v>
      </c>
      <c r="CA550">
        <v>0</v>
      </c>
      <c r="CB550">
        <v>0</v>
      </c>
      <c r="CC550">
        <v>0</v>
      </c>
      <c r="CD550">
        <v>0</v>
      </c>
      <c r="CE550">
        <v>0</v>
      </c>
      <c r="CF550">
        <v>0</v>
      </c>
      <c r="CG550">
        <v>0</v>
      </c>
      <c r="CH550">
        <v>0</v>
      </c>
      <c r="CI550">
        <v>0</v>
      </c>
      <c r="CJ550">
        <v>0</v>
      </c>
      <c r="CK550">
        <v>0</v>
      </c>
      <c r="CL550">
        <v>0</v>
      </c>
      <c r="CM550">
        <v>0</v>
      </c>
    </row>
    <row r="551" spans="1:91" x14ac:dyDescent="0.15">
      <c r="A551" t="s">
        <v>2321</v>
      </c>
      <c r="B551">
        <v>270</v>
      </c>
      <c r="C551">
        <v>5.3</v>
      </c>
      <c r="D551">
        <v>359</v>
      </c>
      <c r="E551" s="409">
        <v>9.8000000000000007</v>
      </c>
      <c r="F551" s="409">
        <v>0.2</v>
      </c>
      <c r="G551" s="409">
        <v>13.1</v>
      </c>
      <c r="H551" s="409">
        <v>1</v>
      </c>
      <c r="I551" s="409">
        <v>2.0484940088437525E-2</v>
      </c>
      <c r="J551" s="409">
        <v>1.4</v>
      </c>
      <c r="K551">
        <v>0</v>
      </c>
      <c r="L551">
        <v>0</v>
      </c>
      <c r="M551">
        <v>0</v>
      </c>
      <c r="N551">
        <v>2</v>
      </c>
      <c r="O551">
        <v>5</v>
      </c>
      <c r="P551">
        <v>0</v>
      </c>
      <c r="Q551">
        <v>0</v>
      </c>
      <c r="R551">
        <v>0</v>
      </c>
      <c r="S551">
        <v>6</v>
      </c>
      <c r="T551">
        <v>30</v>
      </c>
      <c r="U551">
        <v>0</v>
      </c>
      <c r="V551">
        <v>0</v>
      </c>
      <c r="W551">
        <v>0</v>
      </c>
      <c r="X551">
        <v>0</v>
      </c>
      <c r="Y551">
        <v>0</v>
      </c>
      <c r="Z551">
        <v>0</v>
      </c>
      <c r="AA551" t="s">
        <v>2320</v>
      </c>
      <c r="AB551">
        <v>0</v>
      </c>
      <c r="AC551">
        <v>0</v>
      </c>
      <c r="AD551">
        <v>0</v>
      </c>
      <c r="AE551">
        <v>0</v>
      </c>
      <c r="AF551">
        <v>0</v>
      </c>
      <c r="AG551">
        <v>0</v>
      </c>
      <c r="AH551">
        <v>0</v>
      </c>
      <c r="AI551">
        <v>0</v>
      </c>
      <c r="AJ551">
        <v>0</v>
      </c>
      <c r="AK551">
        <v>0</v>
      </c>
      <c r="AL551">
        <v>0</v>
      </c>
      <c r="AM551">
        <v>0</v>
      </c>
      <c r="AN551">
        <v>0</v>
      </c>
      <c r="AO551">
        <v>0</v>
      </c>
      <c r="AP551">
        <v>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v>0</v>
      </c>
      <c r="BY551">
        <v>0</v>
      </c>
      <c r="BZ551">
        <v>0</v>
      </c>
      <c r="CA551">
        <v>0</v>
      </c>
      <c r="CB551">
        <v>0</v>
      </c>
      <c r="CC551">
        <v>0</v>
      </c>
      <c r="CD551">
        <v>0</v>
      </c>
      <c r="CE551">
        <v>0</v>
      </c>
      <c r="CF551">
        <v>0</v>
      </c>
      <c r="CG551">
        <v>0</v>
      </c>
      <c r="CH551">
        <v>0</v>
      </c>
      <c r="CI551">
        <v>0</v>
      </c>
      <c r="CJ551">
        <v>0</v>
      </c>
      <c r="CK551">
        <v>0</v>
      </c>
      <c r="CL551">
        <v>0</v>
      </c>
      <c r="CM551">
        <v>0</v>
      </c>
    </row>
    <row r="552" spans="1:91" x14ac:dyDescent="0.15">
      <c r="A552" t="s">
        <v>2324</v>
      </c>
      <c r="B552">
        <v>530</v>
      </c>
      <c r="C552">
        <v>12.4</v>
      </c>
      <c r="D552">
        <v>540</v>
      </c>
      <c r="E552" s="409">
        <v>11.2</v>
      </c>
      <c r="F552" s="409">
        <v>0.3</v>
      </c>
      <c r="G552" s="409">
        <v>9.1999999999999993</v>
      </c>
      <c r="H552" s="409">
        <v>0.4</v>
      </c>
      <c r="I552" s="409">
        <v>1.0430210826011782E-2</v>
      </c>
      <c r="J552" s="409">
        <v>0.4</v>
      </c>
      <c r="K552">
        <v>0</v>
      </c>
      <c r="L552">
        <v>16</v>
      </c>
      <c r="M552">
        <v>0</v>
      </c>
      <c r="N552">
        <v>0</v>
      </c>
      <c r="O552">
        <v>4</v>
      </c>
      <c r="P552">
        <v>0</v>
      </c>
      <c r="Q552">
        <v>2</v>
      </c>
      <c r="R552">
        <v>0</v>
      </c>
      <c r="S552">
        <v>0</v>
      </c>
      <c r="T552">
        <v>15</v>
      </c>
      <c r="U552">
        <v>7</v>
      </c>
      <c r="V552">
        <v>1</v>
      </c>
      <c r="W552">
        <v>0</v>
      </c>
      <c r="X552">
        <v>0</v>
      </c>
      <c r="Y552">
        <v>0</v>
      </c>
      <c r="Z552">
        <v>0</v>
      </c>
      <c r="AA552" t="s">
        <v>2320</v>
      </c>
      <c r="AB552">
        <v>0</v>
      </c>
      <c r="AC552">
        <v>0</v>
      </c>
      <c r="AD552">
        <v>0</v>
      </c>
      <c r="AE552">
        <v>0</v>
      </c>
      <c r="AF552">
        <v>0</v>
      </c>
      <c r="AG552">
        <v>0</v>
      </c>
      <c r="AH552">
        <v>0</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1</v>
      </c>
      <c r="BJ552">
        <v>0</v>
      </c>
      <c r="BK552">
        <v>0</v>
      </c>
      <c r="BL552">
        <v>0</v>
      </c>
      <c r="BM552">
        <v>0</v>
      </c>
      <c r="BN552">
        <v>0</v>
      </c>
      <c r="BO552">
        <v>0</v>
      </c>
      <c r="BP552">
        <v>0</v>
      </c>
      <c r="BQ552">
        <v>0</v>
      </c>
      <c r="BR552">
        <v>0</v>
      </c>
      <c r="BS552">
        <v>0</v>
      </c>
      <c r="BT552">
        <v>0</v>
      </c>
      <c r="BU552">
        <v>0</v>
      </c>
      <c r="BV552">
        <v>0</v>
      </c>
      <c r="BW552">
        <v>0</v>
      </c>
      <c r="BX552">
        <v>0</v>
      </c>
      <c r="BY552">
        <v>0</v>
      </c>
      <c r="BZ552">
        <v>0</v>
      </c>
      <c r="CA552">
        <v>2</v>
      </c>
      <c r="CB552">
        <v>0</v>
      </c>
      <c r="CC552">
        <v>0</v>
      </c>
      <c r="CD552">
        <v>0</v>
      </c>
      <c r="CE552">
        <v>0</v>
      </c>
      <c r="CF552">
        <v>0</v>
      </c>
      <c r="CG552">
        <v>0</v>
      </c>
      <c r="CH552">
        <v>0</v>
      </c>
      <c r="CI552">
        <v>0</v>
      </c>
      <c r="CJ552">
        <v>0</v>
      </c>
      <c r="CK552">
        <v>0</v>
      </c>
      <c r="CL552">
        <v>0</v>
      </c>
      <c r="CM552">
        <v>0</v>
      </c>
    </row>
    <row r="553" spans="1:91" x14ac:dyDescent="0.15">
      <c r="A553" t="s">
        <v>2326</v>
      </c>
      <c r="B553">
        <v>69.400000000000006</v>
      </c>
      <c r="C553">
        <v>1.38</v>
      </c>
      <c r="D553">
        <v>193</v>
      </c>
      <c r="E553" s="409">
        <v>2.8</v>
      </c>
      <c r="F553" s="409">
        <v>0.1</v>
      </c>
      <c r="G553" s="409">
        <v>6.6</v>
      </c>
      <c r="H553" s="409">
        <v>0.2</v>
      </c>
      <c r="I553" s="409">
        <v>3.5671687521881038E-3</v>
      </c>
      <c r="J553" s="409">
        <v>0.4</v>
      </c>
      <c r="K553">
        <v>0</v>
      </c>
      <c r="L553">
        <v>3</v>
      </c>
      <c r="M553">
        <v>0</v>
      </c>
      <c r="N553">
        <v>5</v>
      </c>
      <c r="O553">
        <v>9</v>
      </c>
      <c r="P553">
        <v>0</v>
      </c>
      <c r="Q553">
        <v>2</v>
      </c>
      <c r="R553">
        <v>0</v>
      </c>
      <c r="S553">
        <v>0</v>
      </c>
      <c r="T553">
        <v>9</v>
      </c>
      <c r="U553">
        <v>2</v>
      </c>
      <c r="V553">
        <v>0</v>
      </c>
      <c r="W553">
        <v>0</v>
      </c>
      <c r="X553">
        <v>0</v>
      </c>
      <c r="Y553">
        <v>0</v>
      </c>
      <c r="Z553">
        <v>0</v>
      </c>
      <c r="AA553" t="s">
        <v>2320</v>
      </c>
      <c r="AB553">
        <v>0</v>
      </c>
      <c r="AC553">
        <v>0</v>
      </c>
      <c r="AD553">
        <v>0</v>
      </c>
      <c r="AE553">
        <v>0</v>
      </c>
      <c r="AF553">
        <v>0</v>
      </c>
      <c r="AG553">
        <v>0</v>
      </c>
      <c r="AH553">
        <v>0</v>
      </c>
      <c r="AI553">
        <v>0</v>
      </c>
      <c r="AJ553">
        <v>0</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1</v>
      </c>
      <c r="BM553">
        <v>0</v>
      </c>
      <c r="BN553">
        <v>0</v>
      </c>
      <c r="BO553">
        <v>0</v>
      </c>
      <c r="BP553">
        <v>0</v>
      </c>
      <c r="BQ553">
        <v>0</v>
      </c>
      <c r="BR553">
        <v>0</v>
      </c>
      <c r="BS553">
        <v>0</v>
      </c>
      <c r="BT553">
        <v>0</v>
      </c>
      <c r="BU553">
        <v>0</v>
      </c>
      <c r="BV553">
        <v>0</v>
      </c>
      <c r="BW553">
        <v>0</v>
      </c>
      <c r="BX553">
        <v>0</v>
      </c>
      <c r="BY553">
        <v>1</v>
      </c>
      <c r="BZ553">
        <v>0</v>
      </c>
      <c r="CA553">
        <v>0</v>
      </c>
      <c r="CB553">
        <v>0</v>
      </c>
      <c r="CC553">
        <v>0</v>
      </c>
      <c r="CD553">
        <v>0</v>
      </c>
      <c r="CE553">
        <v>0</v>
      </c>
      <c r="CF553">
        <v>0</v>
      </c>
      <c r="CG553">
        <v>0</v>
      </c>
      <c r="CH553">
        <v>0</v>
      </c>
      <c r="CI553">
        <v>0</v>
      </c>
      <c r="CJ553">
        <v>0</v>
      </c>
      <c r="CK553">
        <v>0</v>
      </c>
      <c r="CL553">
        <v>0</v>
      </c>
      <c r="CM553">
        <v>0</v>
      </c>
    </row>
    <row r="554" spans="1:91" x14ac:dyDescent="0.15">
      <c r="A554" t="s">
        <v>2327</v>
      </c>
      <c r="B554">
        <v>300</v>
      </c>
      <c r="C554">
        <v>3</v>
      </c>
      <c r="D554">
        <v>3800</v>
      </c>
      <c r="E554" s="409">
        <v>0.2</v>
      </c>
      <c r="F554" s="409">
        <v>1.4955211399108137E-4</v>
      </c>
      <c r="G554" s="409">
        <v>2.6</v>
      </c>
      <c r="H554" s="409">
        <v>1.4313295300907204E-2</v>
      </c>
      <c r="I554" s="409">
        <v>8.6270436079121732E-6</v>
      </c>
      <c r="J554" s="409">
        <v>0.2</v>
      </c>
      <c r="K554">
        <v>0</v>
      </c>
      <c r="L554">
        <v>231</v>
      </c>
      <c r="M554">
        <v>0</v>
      </c>
      <c r="N554">
        <v>2</v>
      </c>
      <c r="O554">
        <v>941</v>
      </c>
      <c r="P554">
        <v>166</v>
      </c>
      <c r="Q554">
        <v>9</v>
      </c>
      <c r="R554">
        <v>0</v>
      </c>
      <c r="S554">
        <v>0</v>
      </c>
      <c r="T554">
        <v>15</v>
      </c>
      <c r="U554">
        <v>5</v>
      </c>
      <c r="V554">
        <v>0</v>
      </c>
      <c r="W554">
        <v>3</v>
      </c>
      <c r="X554">
        <v>0</v>
      </c>
      <c r="Y554">
        <v>0</v>
      </c>
      <c r="Z554">
        <v>0</v>
      </c>
      <c r="AA554" t="s">
        <v>2320</v>
      </c>
      <c r="AB554">
        <v>0</v>
      </c>
      <c r="AC554">
        <v>0</v>
      </c>
      <c r="AD554">
        <v>0</v>
      </c>
      <c r="AE554">
        <v>0</v>
      </c>
      <c r="AF554">
        <v>0</v>
      </c>
      <c r="AG554">
        <v>0</v>
      </c>
      <c r="AH554">
        <v>0</v>
      </c>
      <c r="AI554">
        <v>0</v>
      </c>
      <c r="AJ554">
        <v>0</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121</v>
      </c>
      <c r="BJ554">
        <v>0</v>
      </c>
      <c r="BK554">
        <v>2</v>
      </c>
      <c r="BL554">
        <v>635</v>
      </c>
      <c r="BM554">
        <v>44</v>
      </c>
      <c r="BN554">
        <v>6</v>
      </c>
      <c r="BO554">
        <v>0</v>
      </c>
      <c r="BP554">
        <v>0</v>
      </c>
      <c r="BQ554">
        <v>14</v>
      </c>
      <c r="BR554">
        <v>2</v>
      </c>
      <c r="BS554">
        <v>0</v>
      </c>
      <c r="BT554">
        <v>1</v>
      </c>
      <c r="BU554">
        <v>0</v>
      </c>
      <c r="BV554">
        <v>0</v>
      </c>
      <c r="BW554">
        <v>0</v>
      </c>
      <c r="BX554">
        <v>0</v>
      </c>
      <c r="BY554">
        <v>848</v>
      </c>
      <c r="BZ554">
        <v>0</v>
      </c>
      <c r="CA554">
        <v>1</v>
      </c>
      <c r="CB554">
        <v>220</v>
      </c>
      <c r="CC554">
        <v>166</v>
      </c>
      <c r="CD554">
        <v>12</v>
      </c>
      <c r="CE554">
        <v>0</v>
      </c>
      <c r="CF554">
        <v>0</v>
      </c>
      <c r="CG554">
        <v>0</v>
      </c>
      <c r="CH554">
        <v>0</v>
      </c>
      <c r="CI554">
        <v>0</v>
      </c>
      <c r="CJ554">
        <v>0</v>
      </c>
      <c r="CK554">
        <v>0</v>
      </c>
      <c r="CL554">
        <v>0</v>
      </c>
      <c r="CM554">
        <v>0</v>
      </c>
    </row>
    <row r="555" spans="1:91" x14ac:dyDescent="0.15">
      <c r="A555" t="s">
        <v>2322</v>
      </c>
      <c r="B555">
        <v>19.100000000000001</v>
      </c>
      <c r="C555">
        <v>1.46E-2</v>
      </c>
      <c r="D555">
        <v>230</v>
      </c>
      <c r="E555" s="409">
        <v>0.2</v>
      </c>
      <c r="F555" s="409">
        <v>1.7224379255319149E-4</v>
      </c>
      <c r="G555" s="409">
        <v>2.2000000000000002</v>
      </c>
      <c r="H555" s="409">
        <v>2.4544908358176295E-2</v>
      </c>
      <c r="I555" s="409">
        <v>2.2877838832134773E-5</v>
      </c>
      <c r="J555" s="409">
        <v>0.3</v>
      </c>
      <c r="K555">
        <v>14</v>
      </c>
      <c r="L555">
        <v>4</v>
      </c>
      <c r="M555">
        <v>0</v>
      </c>
      <c r="N555">
        <v>28</v>
      </c>
      <c r="O555">
        <v>48</v>
      </c>
      <c r="P555">
        <v>0</v>
      </c>
      <c r="Q555">
        <v>4</v>
      </c>
      <c r="R555">
        <v>0</v>
      </c>
      <c r="S555">
        <v>0</v>
      </c>
      <c r="T555">
        <v>2</v>
      </c>
      <c r="U555">
        <v>0</v>
      </c>
      <c r="V555">
        <v>0</v>
      </c>
      <c r="W555">
        <v>0</v>
      </c>
      <c r="X555">
        <v>0</v>
      </c>
      <c r="Y555">
        <v>4</v>
      </c>
      <c r="Z555">
        <v>0</v>
      </c>
      <c r="AA555" t="s">
        <v>2320</v>
      </c>
      <c r="AB555">
        <v>0</v>
      </c>
      <c r="AC555">
        <v>0</v>
      </c>
      <c r="AD555">
        <v>0</v>
      </c>
      <c r="AE555">
        <v>0</v>
      </c>
      <c r="AF555">
        <v>0</v>
      </c>
      <c r="AG555">
        <v>0</v>
      </c>
      <c r="AH555">
        <v>0</v>
      </c>
      <c r="AI555">
        <v>0</v>
      </c>
      <c r="AJ555">
        <v>0</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0</v>
      </c>
      <c r="BG555">
        <v>0</v>
      </c>
      <c r="BH555">
        <v>4</v>
      </c>
      <c r="BI555">
        <v>2</v>
      </c>
      <c r="BJ555">
        <v>0</v>
      </c>
      <c r="BK555">
        <v>5</v>
      </c>
      <c r="BL555">
        <v>8</v>
      </c>
      <c r="BM555">
        <v>0</v>
      </c>
      <c r="BN555">
        <v>0</v>
      </c>
      <c r="BO555">
        <v>0</v>
      </c>
      <c r="BP555">
        <v>0</v>
      </c>
      <c r="BQ555">
        <v>1</v>
      </c>
      <c r="BR555">
        <v>0</v>
      </c>
      <c r="BS555">
        <v>0</v>
      </c>
      <c r="BT555">
        <v>0</v>
      </c>
      <c r="BU555">
        <v>0</v>
      </c>
      <c r="BV555">
        <v>4</v>
      </c>
      <c r="BW555">
        <v>0</v>
      </c>
      <c r="BX555">
        <v>1</v>
      </c>
      <c r="BY555">
        <v>4</v>
      </c>
      <c r="BZ555">
        <v>0</v>
      </c>
      <c r="CA555">
        <v>0</v>
      </c>
      <c r="CB555">
        <v>5</v>
      </c>
      <c r="CC555">
        <v>0</v>
      </c>
      <c r="CD555">
        <v>3</v>
      </c>
      <c r="CE555">
        <v>0</v>
      </c>
      <c r="CF555">
        <v>0</v>
      </c>
      <c r="CG555">
        <v>0</v>
      </c>
      <c r="CH555">
        <v>1</v>
      </c>
      <c r="CI555">
        <v>0</v>
      </c>
      <c r="CJ555">
        <v>0</v>
      </c>
      <c r="CK555">
        <v>0</v>
      </c>
      <c r="CL555">
        <v>0</v>
      </c>
      <c r="CM555">
        <v>0</v>
      </c>
    </row>
    <row r="556" spans="1:91" x14ac:dyDescent="0.15">
      <c r="A556" t="s">
        <v>2535</v>
      </c>
      <c r="B556">
        <v>27</v>
      </c>
      <c r="C556">
        <v>0.9</v>
      </c>
      <c r="D556">
        <v>110</v>
      </c>
      <c r="K556">
        <v>0</v>
      </c>
      <c r="L556">
        <v>0</v>
      </c>
      <c r="M556">
        <v>0</v>
      </c>
      <c r="N556">
        <v>7</v>
      </c>
      <c r="O556">
        <v>12</v>
      </c>
      <c r="P556">
        <v>5</v>
      </c>
      <c r="Q556">
        <v>3</v>
      </c>
      <c r="R556">
        <v>0</v>
      </c>
      <c r="S556">
        <v>0</v>
      </c>
      <c r="T556">
        <v>15</v>
      </c>
      <c r="U556">
        <v>2</v>
      </c>
      <c r="V556">
        <v>0</v>
      </c>
      <c r="W556">
        <v>0</v>
      </c>
      <c r="X556">
        <v>0</v>
      </c>
      <c r="Y556">
        <v>0</v>
      </c>
      <c r="Z556">
        <v>0</v>
      </c>
      <c r="AA556" t="s">
        <v>2536</v>
      </c>
    </row>
    <row r="557" spans="1:91" x14ac:dyDescent="0.15">
      <c r="A557" t="s">
        <v>2537</v>
      </c>
      <c r="B557">
        <v>4.9000000000000004</v>
      </c>
      <c r="D557">
        <v>40</v>
      </c>
      <c r="K557">
        <v>0</v>
      </c>
      <c r="L557">
        <v>42</v>
      </c>
      <c r="M557">
        <v>0</v>
      </c>
      <c r="N557">
        <v>0</v>
      </c>
      <c r="O557">
        <v>0</v>
      </c>
      <c r="P557">
        <v>0</v>
      </c>
      <c r="Q557">
        <v>0</v>
      </c>
      <c r="R557">
        <v>0</v>
      </c>
      <c r="S557">
        <v>0</v>
      </c>
      <c r="T557">
        <v>0</v>
      </c>
      <c r="U557">
        <v>0</v>
      </c>
      <c r="V557">
        <v>0</v>
      </c>
      <c r="W557">
        <v>0</v>
      </c>
      <c r="X557">
        <v>0</v>
      </c>
      <c r="Y557">
        <v>0</v>
      </c>
      <c r="Z557">
        <v>0</v>
      </c>
      <c r="AA557" t="s">
        <v>2522</v>
      </c>
    </row>
    <row r="558" spans="1:91" x14ac:dyDescent="0.15">
      <c r="A558" t="s">
        <v>2538</v>
      </c>
      <c r="B558">
        <v>158</v>
      </c>
      <c r="C558">
        <v>3.1</v>
      </c>
      <c r="D558">
        <v>187</v>
      </c>
      <c r="K558">
        <v>0</v>
      </c>
      <c r="L558">
        <v>1</v>
      </c>
      <c r="M558">
        <v>0</v>
      </c>
      <c r="N558">
        <v>5</v>
      </c>
      <c r="O558">
        <v>5</v>
      </c>
      <c r="P558">
        <v>0</v>
      </c>
      <c r="Q558">
        <v>2</v>
      </c>
      <c r="R558">
        <v>0</v>
      </c>
      <c r="S558">
        <v>8</v>
      </c>
      <c r="T558">
        <v>19</v>
      </c>
      <c r="U558">
        <v>5</v>
      </c>
      <c r="V558">
        <v>2</v>
      </c>
      <c r="W558">
        <v>0</v>
      </c>
      <c r="X558">
        <v>0</v>
      </c>
      <c r="Y558">
        <v>0</v>
      </c>
      <c r="Z558">
        <v>0</v>
      </c>
      <c r="AA558" t="s">
        <v>2539</v>
      </c>
    </row>
  </sheetData>
  <sheetProtection algorithmName="SHA-512" hashValue="8wVPYnrlbX30wToDtuwf2ZYPioTvIKmCLSXfl4PyFVVFcLIi7zopkL2iVQaCsjAEznol1SSU+oBCkoKvKWIXAg==" saltValue="iw/WKVH4SGj83sleiUYHUA==" spinCount="100000" sheet="1" objects="1" scenarios="1"/>
  <autoFilter ref="A2:BH2" xr:uid="{00000000-0009-0000-0000-00000A000000}">
    <sortState xmlns:xlrd2="http://schemas.microsoft.com/office/spreadsheetml/2017/richdata2" ref="A4:BH554">
      <sortCondition ref="A2"/>
    </sortState>
  </autoFilter>
  <mergeCells count="15">
    <mergeCell ref="BH1:BW1"/>
    <mergeCell ref="BX1:CM1"/>
    <mergeCell ref="A1:A2"/>
    <mergeCell ref="B1:B2"/>
    <mergeCell ref="C1:C2"/>
    <mergeCell ref="D1:D2"/>
    <mergeCell ref="E1:E2"/>
    <mergeCell ref="F1:F2"/>
    <mergeCell ref="G1:G2"/>
    <mergeCell ref="H1:H2"/>
    <mergeCell ref="I1:I2"/>
    <mergeCell ref="J1:J2"/>
    <mergeCell ref="K1:AA1"/>
    <mergeCell ref="AB1:AQ1"/>
    <mergeCell ref="AR1:BG1"/>
  </mergeCells>
  <phoneticPr fontId="3"/>
  <conditionalFormatting sqref="K3:L554">
    <cfRule type="expression" dxfId="2" priority="3">
      <formula>#REF!&gt;0</formula>
    </cfRule>
  </conditionalFormatting>
  <conditionalFormatting sqref="M3:W554">
    <cfRule type="expression" dxfId="1" priority="2">
      <formula>#REF!&gt;0</formula>
    </cfRule>
  </conditionalFormatting>
  <conditionalFormatting sqref="Y3:Z554">
    <cfRule type="expression" dxfId="0" priority="1">
      <formula>#REF!&gt;0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1"/>
  <sheetViews>
    <sheetView showGridLines="0" showZeros="0" zoomScaleNormal="100" zoomScaleSheetLayoutView="100" workbookViewId="0">
      <selection sqref="A1:B1"/>
    </sheetView>
  </sheetViews>
  <sheetFormatPr defaultColWidth="9" defaultRowHeight="12" customHeight="1" x14ac:dyDescent="0.15"/>
  <cols>
    <col min="1" max="1" width="6" style="22" customWidth="1"/>
    <col min="2" max="2" width="1.625" style="22" customWidth="1"/>
    <col min="3" max="7" width="3.5" style="22" customWidth="1"/>
    <col min="8" max="8" width="9.25" style="22" customWidth="1"/>
    <col min="9" max="16" width="3.5" style="22" customWidth="1"/>
    <col min="17" max="17" width="4.125" style="22" customWidth="1"/>
    <col min="18" max="18" width="5" style="22" customWidth="1"/>
    <col min="19" max="23" width="3.5" style="22" customWidth="1"/>
    <col min="24" max="24" width="8.125" style="22" customWidth="1"/>
    <col min="25" max="255" width="5.625" style="22" customWidth="1"/>
    <col min="256" max="16384" width="9" style="22"/>
  </cols>
  <sheetData>
    <row r="1" spans="1:34" ht="27" customHeight="1" thickTop="1" thickBot="1" x14ac:dyDescent="0.2">
      <c r="A1" s="418" t="str">
        <f>IF(AND(使用状況表紙!AB23&gt;29,OR(MID(U2,1,1)="b",MID(U2,1,1)="B")),"○","")</f>
        <v/>
      </c>
      <c r="B1" s="419"/>
      <c r="C1" s="420" t="s">
        <v>2293</v>
      </c>
      <c r="D1" s="421"/>
      <c r="E1" s="421"/>
      <c r="F1" s="421"/>
      <c r="G1" s="421"/>
      <c r="H1" s="421"/>
      <c r="I1" s="422"/>
    </row>
    <row r="2" spans="1:34" ht="27.75" customHeight="1" thickTop="1" thickBot="1" x14ac:dyDescent="0.2">
      <c r="A2" s="21"/>
      <c r="B2" s="21"/>
      <c r="C2" s="21"/>
      <c r="D2" s="21"/>
      <c r="E2" s="21"/>
      <c r="F2" s="21"/>
      <c r="G2" s="21"/>
      <c r="H2" s="21"/>
      <c r="I2" s="21"/>
      <c r="J2" s="21"/>
      <c r="K2" s="21"/>
      <c r="L2" s="21"/>
      <c r="M2" s="21"/>
      <c r="N2" s="21"/>
      <c r="O2" s="21"/>
      <c r="P2" s="21"/>
      <c r="Q2" s="21"/>
      <c r="R2" s="496" t="s">
        <v>1789</v>
      </c>
      <c r="S2" s="497"/>
      <c r="T2" s="498"/>
      <c r="U2" s="493"/>
      <c r="V2" s="494"/>
      <c r="W2" s="494"/>
      <c r="X2" s="495"/>
      <c r="Y2" s="243"/>
      <c r="Z2" s="21"/>
    </row>
    <row r="3" spans="1:34" ht="12"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row>
    <row r="4" spans="1:34" ht="15" customHeight="1" x14ac:dyDescent="0.15">
      <c r="A4" s="21"/>
      <c r="B4" s="21"/>
      <c r="C4" s="21"/>
      <c r="D4" s="21"/>
      <c r="E4" s="21"/>
      <c r="F4" s="21"/>
      <c r="G4" s="21"/>
      <c r="H4" s="21"/>
      <c r="I4" s="21"/>
      <c r="J4" s="21"/>
      <c r="K4" s="21"/>
      <c r="L4" s="21"/>
      <c r="M4" s="21"/>
      <c r="N4" s="21"/>
      <c r="O4" s="21"/>
      <c r="P4" s="43"/>
      <c r="Q4" s="122"/>
      <c r="R4" s="240" t="s">
        <v>1774</v>
      </c>
      <c r="S4" s="301"/>
      <c r="T4" s="91" t="s">
        <v>116</v>
      </c>
      <c r="U4" s="302"/>
      <c r="V4" s="91" t="s">
        <v>117</v>
      </c>
      <c r="W4" s="302"/>
      <c r="X4" s="122" t="s">
        <v>119</v>
      </c>
      <c r="Y4" s="23"/>
      <c r="Z4" s="21"/>
    </row>
    <row r="5" spans="1:34" ht="15" customHeight="1" x14ac:dyDescent="0.15">
      <c r="A5" s="21"/>
      <c r="B5" s="21"/>
      <c r="C5" s="21"/>
      <c r="D5" s="21"/>
      <c r="E5" s="21"/>
      <c r="F5" s="21"/>
      <c r="G5" s="21"/>
      <c r="H5" s="21"/>
      <c r="I5" s="21"/>
      <c r="J5" s="21"/>
      <c r="K5" s="21"/>
      <c r="L5" s="21"/>
      <c r="M5" s="21"/>
      <c r="N5" s="21"/>
      <c r="O5" s="21"/>
      <c r="P5" s="21"/>
      <c r="Q5" s="21"/>
      <c r="R5" s="21"/>
      <c r="S5" s="499"/>
      <c r="T5" s="499"/>
      <c r="U5" s="499"/>
      <c r="V5" s="499"/>
      <c r="W5" s="499"/>
      <c r="X5" s="21"/>
      <c r="Y5" s="21"/>
      <c r="Z5" s="21"/>
    </row>
    <row r="6" spans="1:34" ht="15" customHeight="1" x14ac:dyDescent="0.15">
      <c r="A6" s="424" t="s">
        <v>120</v>
      </c>
      <c r="B6" s="424"/>
      <c r="C6" s="424"/>
      <c r="D6" s="242" t="s">
        <v>1786</v>
      </c>
      <c r="E6" s="21"/>
      <c r="F6" s="21"/>
      <c r="G6" s="21"/>
      <c r="H6" s="21"/>
      <c r="J6" s="21"/>
      <c r="K6" s="21"/>
      <c r="L6" s="21"/>
      <c r="M6" s="21"/>
      <c r="N6" s="21"/>
      <c r="O6" s="21"/>
      <c r="P6" s="21"/>
      <c r="Q6" s="21"/>
      <c r="R6" s="21"/>
      <c r="S6" s="21"/>
      <c r="T6" s="21"/>
      <c r="U6" s="21"/>
      <c r="V6" s="21"/>
      <c r="W6" s="21"/>
      <c r="X6" s="21"/>
      <c r="Y6" s="21"/>
      <c r="Z6" s="21"/>
    </row>
    <row r="7" spans="1:34" ht="1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row>
    <row r="8" spans="1:34" ht="15" customHeight="1" x14ac:dyDescent="0.15">
      <c r="A8" s="21"/>
      <c r="B8" s="21"/>
      <c r="C8" s="21"/>
      <c r="D8" s="21"/>
      <c r="E8" s="21"/>
      <c r="F8" s="21"/>
      <c r="G8" s="21"/>
      <c r="H8" s="433" t="s">
        <v>515</v>
      </c>
      <c r="I8" s="433"/>
      <c r="J8" s="433"/>
      <c r="K8" s="433"/>
      <c r="L8" s="434"/>
      <c r="M8" s="500"/>
      <c r="N8" s="501"/>
      <c r="O8" s="303" t="s">
        <v>514</v>
      </c>
      <c r="P8" s="502"/>
      <c r="Q8" s="503"/>
      <c r="R8" s="240"/>
      <c r="S8" s="240"/>
      <c r="T8" s="240"/>
      <c r="U8" s="240"/>
      <c r="V8" s="240"/>
      <c r="W8" s="240"/>
      <c r="X8" s="240"/>
      <c r="Y8" s="21"/>
      <c r="Z8" s="21"/>
    </row>
    <row r="9" spans="1:34" ht="18.75" customHeight="1" x14ac:dyDescent="0.15">
      <c r="A9" s="21"/>
      <c r="B9" s="21"/>
      <c r="C9" s="21"/>
      <c r="D9" s="21"/>
      <c r="E9" s="21"/>
      <c r="F9" s="21"/>
      <c r="G9" s="21"/>
      <c r="H9" s="433" t="s">
        <v>1780</v>
      </c>
      <c r="I9" s="433"/>
      <c r="J9" s="433"/>
      <c r="K9" s="433"/>
      <c r="L9" s="434"/>
      <c r="M9" s="509"/>
      <c r="N9" s="510"/>
      <c r="O9" s="510"/>
      <c r="P9" s="510"/>
      <c r="Q9" s="510"/>
      <c r="R9" s="510"/>
      <c r="S9" s="510"/>
      <c r="T9" s="510"/>
      <c r="U9" s="510"/>
      <c r="V9" s="510"/>
      <c r="W9" s="510"/>
      <c r="X9" s="511"/>
    </row>
    <row r="10" spans="1:34" ht="18.75" customHeight="1" x14ac:dyDescent="0.15">
      <c r="A10" s="21"/>
      <c r="B10" s="21"/>
      <c r="C10" s="21"/>
      <c r="D10" s="21"/>
      <c r="E10" s="21"/>
      <c r="F10" s="21"/>
      <c r="G10" s="21"/>
      <c r="H10" s="433"/>
      <c r="I10" s="433"/>
      <c r="J10" s="433"/>
      <c r="K10" s="433"/>
      <c r="L10" s="434"/>
      <c r="M10" s="512"/>
      <c r="N10" s="513"/>
      <c r="O10" s="513"/>
      <c r="P10" s="513"/>
      <c r="Q10" s="513"/>
      <c r="R10" s="513"/>
      <c r="S10" s="513"/>
      <c r="T10" s="513"/>
      <c r="U10" s="513"/>
      <c r="V10" s="513"/>
      <c r="W10" s="513"/>
      <c r="X10" s="514"/>
    </row>
    <row r="11" spans="1:34" ht="20.25" customHeight="1" x14ac:dyDescent="0.15">
      <c r="A11" s="21"/>
      <c r="B11" s="21"/>
      <c r="C11" s="21"/>
      <c r="D11" s="21"/>
      <c r="E11" s="21"/>
      <c r="F11" s="21"/>
      <c r="G11" s="21"/>
      <c r="H11" s="431" t="s">
        <v>1779</v>
      </c>
      <c r="I11" s="431"/>
      <c r="J11" s="431"/>
      <c r="K11" s="431"/>
      <c r="L11" s="432"/>
      <c r="M11" s="435" t="str">
        <f>PHONETIC(M12)</f>
        <v/>
      </c>
      <c r="N11" s="436"/>
      <c r="O11" s="436"/>
      <c r="P11" s="436"/>
      <c r="Q11" s="436"/>
      <c r="R11" s="436"/>
      <c r="S11" s="436"/>
      <c r="T11" s="436"/>
      <c r="U11" s="436"/>
      <c r="V11" s="436"/>
      <c r="W11" s="436"/>
      <c r="X11" s="437"/>
      <c r="Y11" s="23"/>
      <c r="Z11" s="21"/>
    </row>
    <row r="12" spans="1:34" ht="30" customHeight="1" x14ac:dyDescent="0.15">
      <c r="A12" s="21"/>
      <c r="B12" s="21"/>
      <c r="C12" s="21"/>
      <c r="D12" s="21"/>
      <c r="E12" s="21"/>
      <c r="F12" s="21"/>
      <c r="G12" s="21"/>
      <c r="H12" s="433" t="s">
        <v>1781</v>
      </c>
      <c r="I12" s="433"/>
      <c r="J12" s="433"/>
      <c r="K12" s="433"/>
      <c r="L12" s="434"/>
      <c r="M12" s="516"/>
      <c r="N12" s="517"/>
      <c r="O12" s="517"/>
      <c r="P12" s="517"/>
      <c r="Q12" s="517"/>
      <c r="R12" s="517"/>
      <c r="S12" s="517"/>
      <c r="T12" s="517"/>
      <c r="U12" s="517"/>
      <c r="V12" s="517"/>
      <c r="W12" s="517"/>
      <c r="X12" s="518"/>
      <c r="Y12" s="23"/>
      <c r="Z12" s="21"/>
    </row>
    <row r="13" spans="1:34" ht="25.5" customHeight="1" x14ac:dyDescent="0.15">
      <c r="A13" s="21"/>
      <c r="B13" s="21"/>
      <c r="C13" s="21"/>
      <c r="D13" s="21"/>
      <c r="E13" s="21"/>
      <c r="F13" s="21"/>
      <c r="G13" s="21"/>
      <c r="H13" s="504" t="s">
        <v>1782</v>
      </c>
      <c r="I13" s="504"/>
      <c r="J13" s="504"/>
      <c r="K13" s="504"/>
      <c r="L13" s="505"/>
      <c r="M13" s="506"/>
      <c r="N13" s="507"/>
      <c r="O13" s="507"/>
      <c r="P13" s="507"/>
      <c r="Q13" s="507"/>
      <c r="R13" s="507"/>
      <c r="S13" s="507"/>
      <c r="T13" s="507"/>
      <c r="U13" s="507"/>
      <c r="V13" s="507"/>
      <c r="W13" s="507"/>
      <c r="X13" s="508"/>
      <c r="Y13" s="36"/>
      <c r="Z13" s="21"/>
    </row>
    <row r="14" spans="1:34" ht="15" customHeight="1" x14ac:dyDescent="0.15">
      <c r="A14" s="21"/>
      <c r="B14" s="21"/>
      <c r="C14" s="21"/>
      <c r="D14" s="21"/>
      <c r="E14" s="21"/>
      <c r="F14" s="21"/>
      <c r="G14" s="21"/>
      <c r="H14" s="21"/>
      <c r="I14" s="21"/>
      <c r="J14" s="21"/>
      <c r="K14" s="21"/>
      <c r="L14" s="21"/>
      <c r="M14" s="515" t="s">
        <v>214</v>
      </c>
      <c r="N14" s="515"/>
      <c r="O14" s="515"/>
      <c r="P14" s="515"/>
      <c r="Q14" s="515"/>
      <c r="R14" s="515"/>
      <c r="S14" s="515"/>
      <c r="T14" s="515"/>
      <c r="U14" s="515"/>
      <c r="V14" s="515"/>
      <c r="W14" s="515"/>
      <c r="X14" s="515"/>
      <c r="Y14" s="21"/>
      <c r="Z14" s="21"/>
    </row>
    <row r="15" spans="1:34" ht="15" customHeight="1" x14ac:dyDescent="0.15">
      <c r="A15" s="21"/>
      <c r="B15" s="21"/>
      <c r="C15" s="21"/>
      <c r="D15" s="21"/>
      <c r="E15" s="21"/>
      <c r="F15" s="21"/>
      <c r="G15" s="21"/>
      <c r="H15" s="21"/>
      <c r="I15" s="21"/>
      <c r="J15" s="21"/>
      <c r="K15" s="21"/>
      <c r="L15" s="21"/>
      <c r="M15" s="121"/>
      <c r="N15" s="121"/>
      <c r="O15" s="121"/>
      <c r="P15" s="121"/>
      <c r="Q15" s="121"/>
      <c r="R15" s="121"/>
      <c r="S15" s="121"/>
      <c r="T15" s="121"/>
      <c r="U15" s="121"/>
      <c r="V15" s="121"/>
      <c r="W15" s="121"/>
      <c r="X15" s="121"/>
      <c r="Y15" s="21"/>
      <c r="Z15" s="21"/>
    </row>
    <row r="16" spans="1:34" ht="21.75" customHeight="1" x14ac:dyDescent="0.15">
      <c r="A16" s="492" t="s">
        <v>484</v>
      </c>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21"/>
      <c r="Z16" s="21"/>
      <c r="AH16" s="334"/>
    </row>
    <row r="17" spans="1:32" ht="6.7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32" ht="39" customHeight="1" thickBot="1" x14ac:dyDescent="0.2">
      <c r="A18" s="441" t="s">
        <v>485</v>
      </c>
      <c r="B18" s="441"/>
      <c r="C18" s="441"/>
      <c r="D18" s="441"/>
      <c r="E18" s="441"/>
      <c r="F18" s="441"/>
      <c r="G18" s="441"/>
      <c r="H18" s="441"/>
      <c r="I18" s="442"/>
      <c r="J18" s="442"/>
      <c r="K18" s="442"/>
      <c r="L18" s="442"/>
      <c r="M18" s="442"/>
      <c r="N18" s="442"/>
      <c r="O18" s="442"/>
      <c r="P18" s="442"/>
      <c r="Q18" s="442"/>
      <c r="R18" s="442"/>
      <c r="S18" s="442"/>
      <c r="T18" s="442"/>
      <c r="U18" s="442"/>
      <c r="V18" s="442"/>
      <c r="W18" s="442"/>
      <c r="X18" s="442"/>
      <c r="Y18" s="21"/>
      <c r="Z18" s="21"/>
    </row>
    <row r="19" spans="1:32" ht="23.25" customHeight="1" thickTop="1" x14ac:dyDescent="0.15">
      <c r="A19" s="427" t="s">
        <v>492</v>
      </c>
      <c r="B19" s="428"/>
      <c r="C19" s="428"/>
      <c r="D19" s="428"/>
      <c r="E19" s="428"/>
      <c r="F19" s="428"/>
      <c r="G19" s="428"/>
      <c r="H19" s="428"/>
      <c r="I19" s="445" t="str">
        <f>IF($Z$19="○",$M$12,"")</f>
        <v/>
      </c>
      <c r="J19" s="446"/>
      <c r="K19" s="446"/>
      <c r="L19" s="446"/>
      <c r="M19" s="446"/>
      <c r="N19" s="446"/>
      <c r="O19" s="446"/>
      <c r="P19" s="446"/>
      <c r="Q19" s="446"/>
      <c r="R19" s="446"/>
      <c r="S19" s="446"/>
      <c r="T19" s="446"/>
      <c r="U19" s="446"/>
      <c r="V19" s="446"/>
      <c r="W19" s="446"/>
      <c r="X19" s="447"/>
      <c r="Y19" s="23"/>
      <c r="Z19" s="490"/>
      <c r="AB19" s="330"/>
      <c r="AC19" s="330"/>
      <c r="AD19" s="330"/>
      <c r="AE19" s="330"/>
      <c r="AF19" s="329"/>
    </row>
    <row r="20" spans="1:32" ht="23.25" customHeight="1" thickBot="1" x14ac:dyDescent="0.2">
      <c r="A20" s="425"/>
      <c r="B20" s="426"/>
      <c r="C20" s="426"/>
      <c r="D20" s="426"/>
      <c r="E20" s="426"/>
      <c r="F20" s="426"/>
      <c r="G20" s="426"/>
      <c r="H20" s="426"/>
      <c r="I20" s="448"/>
      <c r="J20" s="449"/>
      <c r="K20" s="449"/>
      <c r="L20" s="449"/>
      <c r="M20" s="449"/>
      <c r="N20" s="449"/>
      <c r="O20" s="449"/>
      <c r="P20" s="449"/>
      <c r="Q20" s="449"/>
      <c r="R20" s="449"/>
      <c r="S20" s="449"/>
      <c r="T20" s="449"/>
      <c r="U20" s="449"/>
      <c r="V20" s="449"/>
      <c r="W20" s="449"/>
      <c r="X20" s="450"/>
      <c r="Y20" s="23"/>
      <c r="Z20" s="491"/>
      <c r="AB20" s="330"/>
      <c r="AC20" s="330"/>
      <c r="AD20" s="330"/>
      <c r="AE20" s="330"/>
      <c r="AF20" s="329"/>
    </row>
    <row r="21" spans="1:32" ht="21.75" customHeight="1" thickTop="1" x14ac:dyDescent="0.15">
      <c r="A21" s="427" t="s">
        <v>498</v>
      </c>
      <c r="B21" s="428"/>
      <c r="C21" s="428"/>
      <c r="D21" s="428"/>
      <c r="E21" s="428"/>
      <c r="F21" s="428"/>
      <c r="G21" s="428"/>
      <c r="H21" s="428"/>
      <c r="I21" s="327" t="s">
        <v>515</v>
      </c>
      <c r="J21" s="443" t="str">
        <f>IF($Z$19="○",$M$8,"")</f>
        <v/>
      </c>
      <c r="K21" s="444"/>
      <c r="L21" s="120" t="s">
        <v>514</v>
      </c>
      <c r="M21" s="452" t="str">
        <f>IF($Z$19="○",$P$8,"")</f>
        <v/>
      </c>
      <c r="N21" s="453"/>
      <c r="O21" s="261"/>
      <c r="P21" s="92"/>
      <c r="Q21" s="92"/>
      <c r="R21" s="92"/>
      <c r="S21" s="92"/>
      <c r="T21" s="92"/>
      <c r="U21" s="92"/>
      <c r="V21" s="92"/>
      <c r="W21" s="92"/>
      <c r="X21" s="328"/>
      <c r="Y21" s="23"/>
      <c r="Z21" s="43"/>
    </row>
    <row r="22" spans="1:32" ht="21.75" customHeight="1" thickBot="1" x14ac:dyDescent="0.2">
      <c r="A22" s="425"/>
      <c r="B22" s="426"/>
      <c r="C22" s="426"/>
      <c r="D22" s="426"/>
      <c r="E22" s="426"/>
      <c r="F22" s="426"/>
      <c r="G22" s="426"/>
      <c r="H22" s="426"/>
      <c r="I22" s="438" t="str">
        <f>IF($Z$19="○",$M$9,"")</f>
        <v/>
      </c>
      <c r="J22" s="439"/>
      <c r="K22" s="439" t="str">
        <f>IF($Z$19="○",$P$8,"")</f>
        <v/>
      </c>
      <c r="L22" s="439"/>
      <c r="M22" s="439" t="str">
        <f>IF($Z$19="○",$P$8,"")</f>
        <v/>
      </c>
      <c r="N22" s="439"/>
      <c r="O22" s="439" t="str">
        <f>IF($Z$19="○",$P$8,"")</f>
        <v/>
      </c>
      <c r="P22" s="439"/>
      <c r="Q22" s="439" t="str">
        <f>IF($Z$19="○",$P$8,"")</f>
        <v/>
      </c>
      <c r="R22" s="439"/>
      <c r="S22" s="439" t="str">
        <f>IF($Z$19="○",$P$8,"")</f>
        <v/>
      </c>
      <c r="T22" s="439"/>
      <c r="U22" s="439" t="str">
        <f>IF($Z$19="○",$P$8,"")</f>
        <v/>
      </c>
      <c r="V22" s="439"/>
      <c r="W22" s="439" t="str">
        <f>IF($Z$19="○",$P$8,"")</f>
        <v/>
      </c>
      <c r="X22" s="440"/>
      <c r="Y22" s="23"/>
      <c r="Z22" s="43"/>
    </row>
    <row r="23" spans="1:32" ht="20.25" customHeight="1" thickTop="1" x14ac:dyDescent="0.15">
      <c r="A23" s="427" t="s">
        <v>493</v>
      </c>
      <c r="B23" s="428"/>
      <c r="C23" s="428"/>
      <c r="D23" s="428"/>
      <c r="E23" s="428"/>
      <c r="F23" s="428"/>
      <c r="G23" s="428"/>
      <c r="H23" s="429"/>
      <c r="I23" s="423" t="str">
        <f>実績事業所!E31</f>
        <v/>
      </c>
      <c r="J23" s="424"/>
      <c r="K23" s="424"/>
      <c r="L23" s="424"/>
      <c r="M23" s="424" t="s">
        <v>495</v>
      </c>
      <c r="N23" s="122"/>
      <c r="O23" s="122"/>
      <c r="P23" s="122"/>
      <c r="Q23" s="21"/>
      <c r="R23" s="122"/>
      <c r="S23" s="433"/>
      <c r="T23" s="433"/>
      <c r="U23" s="433"/>
      <c r="V23" s="122"/>
      <c r="W23" s="122"/>
      <c r="X23" s="326"/>
      <c r="Y23" s="21"/>
      <c r="Z23" s="21"/>
    </row>
    <row r="24" spans="1:32" ht="20.25" customHeight="1" x14ac:dyDescent="0.15">
      <c r="A24" s="425"/>
      <c r="B24" s="426"/>
      <c r="C24" s="426"/>
      <c r="D24" s="426"/>
      <c r="E24" s="426"/>
      <c r="F24" s="426"/>
      <c r="G24" s="426"/>
      <c r="H24" s="430"/>
      <c r="I24" s="425"/>
      <c r="J24" s="426"/>
      <c r="K24" s="426"/>
      <c r="L24" s="426"/>
      <c r="M24" s="426"/>
      <c r="N24" s="25"/>
      <c r="O24" s="25"/>
      <c r="P24" s="25"/>
      <c r="Q24" s="26"/>
      <c r="R24" s="25"/>
      <c r="S24" s="451"/>
      <c r="T24" s="451"/>
      <c r="U24" s="451"/>
      <c r="V24" s="25"/>
      <c r="W24" s="25"/>
      <c r="X24" s="27"/>
      <c r="Y24" s="21"/>
      <c r="Z24" s="21"/>
    </row>
    <row r="25" spans="1:32" ht="36" customHeight="1" x14ac:dyDescent="0.15">
      <c r="A25" s="482" t="s">
        <v>1671</v>
      </c>
      <c r="B25" s="483"/>
      <c r="C25" s="483"/>
      <c r="D25" s="483"/>
      <c r="E25" s="483"/>
      <c r="F25" s="483"/>
      <c r="G25" s="483"/>
      <c r="H25" s="484"/>
      <c r="I25" s="485" t="str">
        <f>IF(T25="","",VLOOKUP(実績表紙!T25,産業分類表!A4:B102,2,FALSE))</f>
        <v/>
      </c>
      <c r="J25" s="486"/>
      <c r="K25" s="486"/>
      <c r="L25" s="486"/>
      <c r="M25" s="486"/>
      <c r="N25" s="486"/>
      <c r="O25" s="486"/>
      <c r="P25" s="486"/>
      <c r="Q25" s="487"/>
      <c r="R25" s="482" t="s">
        <v>1672</v>
      </c>
      <c r="S25" s="484"/>
      <c r="T25" s="488"/>
      <c r="U25" s="488"/>
      <c r="V25" s="488"/>
      <c r="W25" s="488"/>
      <c r="X25" s="489"/>
      <c r="Y25" s="21"/>
      <c r="Z25" s="21"/>
    </row>
    <row r="26" spans="1:32" ht="36" customHeight="1" x14ac:dyDescent="0.15">
      <c r="A26" s="427" t="s">
        <v>208</v>
      </c>
      <c r="B26" s="428"/>
      <c r="C26" s="428"/>
      <c r="D26" s="428"/>
      <c r="E26" s="428"/>
      <c r="F26" s="428"/>
      <c r="G26" s="428"/>
      <c r="H26" s="429"/>
      <c r="I26" s="480" t="str">
        <f>実績事業所!E8</f>
        <v/>
      </c>
      <c r="J26" s="481"/>
      <c r="K26" s="481"/>
      <c r="L26" s="481"/>
      <c r="M26" s="481"/>
      <c r="N26" s="481"/>
      <c r="O26" s="28" t="s">
        <v>494</v>
      </c>
      <c r="P26" s="28"/>
      <c r="Q26" s="29"/>
      <c r="R26" s="28"/>
      <c r="S26" s="28"/>
      <c r="T26" s="28"/>
      <c r="U26" s="28"/>
      <c r="V26" s="28"/>
      <c r="W26" s="28"/>
      <c r="X26" s="30"/>
      <c r="Y26" s="21"/>
      <c r="Z26" s="21"/>
    </row>
    <row r="27" spans="1:32" ht="36" customHeight="1" x14ac:dyDescent="0.15">
      <c r="A27" s="482" t="s">
        <v>438</v>
      </c>
      <c r="B27" s="483"/>
      <c r="C27" s="483"/>
      <c r="D27" s="483"/>
      <c r="E27" s="483"/>
      <c r="F27" s="483"/>
      <c r="G27" s="483"/>
      <c r="H27" s="484"/>
      <c r="I27" s="482" t="s">
        <v>121</v>
      </c>
      <c r="J27" s="483"/>
      <c r="K27" s="483"/>
      <c r="L27" s="483"/>
      <c r="M27" s="483"/>
      <c r="N27" s="483"/>
      <c r="O27" s="483"/>
      <c r="P27" s="483"/>
      <c r="Q27" s="483"/>
      <c r="R27" s="483"/>
      <c r="S27" s="483"/>
      <c r="T27" s="483"/>
      <c r="U27" s="483"/>
      <c r="V27" s="483"/>
      <c r="W27" s="483"/>
      <c r="X27" s="484"/>
      <c r="Y27" s="21"/>
      <c r="Z27" s="21"/>
    </row>
    <row r="28" spans="1:32" ht="19.5" customHeight="1" x14ac:dyDescent="0.15">
      <c r="A28" s="427" t="s">
        <v>209</v>
      </c>
      <c r="B28" s="428"/>
      <c r="C28" s="428"/>
      <c r="D28" s="428"/>
      <c r="E28" s="428"/>
      <c r="F28" s="428"/>
      <c r="G28" s="428"/>
      <c r="H28" s="429"/>
      <c r="I28" s="470" t="s">
        <v>1783</v>
      </c>
      <c r="J28" s="471"/>
      <c r="K28" s="471"/>
      <c r="L28" s="472"/>
      <c r="M28" s="457"/>
      <c r="N28" s="458"/>
      <c r="O28" s="458"/>
      <c r="P28" s="458"/>
      <c r="Q28" s="458"/>
      <c r="R28" s="458"/>
      <c r="S28" s="458"/>
      <c r="T28" s="458"/>
      <c r="U28" s="458"/>
      <c r="V28" s="458"/>
      <c r="W28" s="458"/>
      <c r="X28" s="459"/>
      <c r="Y28" s="31"/>
      <c r="Z28" s="32"/>
    </row>
    <row r="29" spans="1:32" ht="19.5" customHeight="1" x14ac:dyDescent="0.15">
      <c r="A29" s="423"/>
      <c r="B29" s="424"/>
      <c r="C29" s="424"/>
      <c r="D29" s="424"/>
      <c r="E29" s="424"/>
      <c r="F29" s="424"/>
      <c r="G29" s="424"/>
      <c r="H29" s="456"/>
      <c r="I29" s="470" t="s">
        <v>1784</v>
      </c>
      <c r="J29" s="473"/>
      <c r="K29" s="473"/>
      <c r="L29" s="474"/>
      <c r="M29" s="457"/>
      <c r="N29" s="463"/>
      <c r="O29" s="463"/>
      <c r="P29" s="463"/>
      <c r="Q29" s="463"/>
      <c r="R29" s="463"/>
      <c r="S29" s="463"/>
      <c r="T29" s="463"/>
      <c r="U29" s="463"/>
      <c r="V29" s="463"/>
      <c r="W29" s="463"/>
      <c r="X29" s="464"/>
      <c r="Y29" s="31"/>
      <c r="Z29" s="32"/>
    </row>
    <row r="30" spans="1:32" ht="19.5" customHeight="1" x14ac:dyDescent="0.15">
      <c r="A30" s="423"/>
      <c r="B30" s="424"/>
      <c r="C30" s="424"/>
      <c r="D30" s="424"/>
      <c r="E30" s="424"/>
      <c r="F30" s="424"/>
      <c r="G30" s="424"/>
      <c r="H30" s="456"/>
      <c r="I30" s="460" t="s">
        <v>1785</v>
      </c>
      <c r="J30" s="461"/>
      <c r="K30" s="461"/>
      <c r="L30" s="462"/>
      <c r="M30" s="467"/>
      <c r="N30" s="468"/>
      <c r="O30" s="468"/>
      <c r="P30" s="468"/>
      <c r="Q30" s="468"/>
      <c r="R30" s="468"/>
      <c r="S30" s="468"/>
      <c r="T30" s="468"/>
      <c r="U30" s="468"/>
      <c r="V30" s="468"/>
      <c r="W30" s="468"/>
      <c r="X30" s="469"/>
      <c r="Y30" s="31"/>
      <c r="Z30" s="32"/>
    </row>
    <row r="31" spans="1:32" ht="19.5" customHeight="1" x14ac:dyDescent="0.15">
      <c r="A31" s="423"/>
      <c r="B31" s="424"/>
      <c r="C31" s="424"/>
      <c r="D31" s="424"/>
      <c r="E31" s="424"/>
      <c r="F31" s="424"/>
      <c r="G31" s="424"/>
      <c r="H31" s="456"/>
      <c r="I31" s="460" t="s">
        <v>122</v>
      </c>
      <c r="J31" s="461"/>
      <c r="K31" s="461"/>
      <c r="L31" s="462"/>
      <c r="M31" s="467"/>
      <c r="N31" s="468"/>
      <c r="O31" s="468"/>
      <c r="P31" s="468"/>
      <c r="Q31" s="468"/>
      <c r="R31" s="468"/>
      <c r="S31" s="468"/>
      <c r="T31" s="468"/>
      <c r="U31" s="468"/>
      <c r="V31" s="468"/>
      <c r="W31" s="468"/>
      <c r="X31" s="469"/>
      <c r="Y31" s="21"/>
      <c r="Z31" s="21"/>
    </row>
    <row r="32" spans="1:32" ht="19.5" customHeight="1" x14ac:dyDescent="0.15">
      <c r="A32" s="425"/>
      <c r="B32" s="426"/>
      <c r="C32" s="426"/>
      <c r="D32" s="426"/>
      <c r="E32" s="426"/>
      <c r="F32" s="426"/>
      <c r="G32" s="426"/>
      <c r="H32" s="430"/>
      <c r="I32" s="477" t="s">
        <v>143</v>
      </c>
      <c r="J32" s="478"/>
      <c r="K32" s="478"/>
      <c r="L32" s="479"/>
      <c r="M32" s="465"/>
      <c r="N32" s="466"/>
      <c r="O32" s="466"/>
      <c r="P32" s="466"/>
      <c r="Q32" s="466"/>
      <c r="R32" s="93" t="s">
        <v>123</v>
      </c>
      <c r="S32" s="475"/>
      <c r="T32" s="475"/>
      <c r="U32" s="475"/>
      <c r="V32" s="475"/>
      <c r="W32" s="475"/>
      <c r="X32" s="476"/>
      <c r="Y32" s="21"/>
      <c r="Z32" s="21"/>
    </row>
    <row r="33" spans="1:26" ht="19.5" customHeight="1" x14ac:dyDescent="0.15">
      <c r="A33" s="455" t="s">
        <v>124</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21"/>
      <c r="Z33" s="21"/>
    </row>
    <row r="34" spans="1:26" ht="19.5" customHeight="1" x14ac:dyDescent="0.15">
      <c r="A34" s="455"/>
      <c r="B34" s="455"/>
      <c r="C34" s="455"/>
      <c r="D34" s="455"/>
      <c r="E34" s="455"/>
      <c r="F34" s="455"/>
      <c r="G34" s="455"/>
      <c r="H34" s="455"/>
      <c r="I34" s="455"/>
      <c r="J34" s="455"/>
      <c r="K34" s="455"/>
      <c r="L34" s="455"/>
      <c r="M34" s="455"/>
      <c r="N34" s="455"/>
      <c r="O34" s="455"/>
      <c r="P34" s="455"/>
      <c r="Q34" s="455"/>
      <c r="R34" s="455"/>
      <c r="S34" s="455"/>
      <c r="T34" s="455"/>
      <c r="U34" s="455"/>
      <c r="V34" s="455"/>
      <c r="W34" s="455"/>
      <c r="X34" s="455"/>
      <c r="Y34" s="21"/>
      <c r="Z34" s="21"/>
    </row>
    <row r="35" spans="1:26" ht="19.5" customHeight="1" x14ac:dyDescent="0.15">
      <c r="A35" s="455"/>
      <c r="B35" s="455"/>
      <c r="C35" s="455"/>
      <c r="D35" s="455"/>
      <c r="E35" s="455"/>
      <c r="F35" s="455"/>
      <c r="G35" s="455"/>
      <c r="H35" s="455"/>
      <c r="I35" s="455"/>
      <c r="J35" s="455"/>
      <c r="K35" s="455"/>
      <c r="L35" s="455"/>
      <c r="M35" s="455"/>
      <c r="N35" s="455"/>
      <c r="O35" s="455"/>
      <c r="P35" s="455"/>
      <c r="Q35" s="455"/>
      <c r="R35" s="455"/>
      <c r="S35" s="455"/>
      <c r="T35" s="455"/>
      <c r="U35" s="455"/>
      <c r="V35" s="455"/>
      <c r="W35" s="455"/>
      <c r="X35" s="455"/>
      <c r="Y35" s="21"/>
      <c r="Z35" s="21"/>
    </row>
    <row r="36" spans="1:26" ht="19.5" customHeight="1" x14ac:dyDescent="0.15">
      <c r="A36" s="455"/>
      <c r="B36" s="455"/>
      <c r="C36" s="455"/>
      <c r="D36" s="455"/>
      <c r="E36" s="455"/>
      <c r="F36" s="455"/>
      <c r="G36" s="455"/>
      <c r="H36" s="455"/>
      <c r="I36" s="455"/>
      <c r="J36" s="455"/>
      <c r="K36" s="455"/>
      <c r="L36" s="455"/>
      <c r="M36" s="455"/>
      <c r="N36" s="455"/>
      <c r="O36" s="455"/>
      <c r="P36" s="455"/>
      <c r="Q36" s="455"/>
      <c r="R36" s="455"/>
      <c r="S36" s="455"/>
      <c r="T36" s="455"/>
      <c r="U36" s="455"/>
      <c r="V36" s="455"/>
      <c r="W36" s="455"/>
      <c r="X36" s="455"/>
      <c r="Y36" s="21"/>
      <c r="Z36" s="21"/>
    </row>
    <row r="37" spans="1:26" ht="19.5" customHeight="1" x14ac:dyDescent="0.15">
      <c r="A37" s="455"/>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21"/>
      <c r="Z37" s="21"/>
    </row>
    <row r="38" spans="1:26" ht="9" customHeight="1" x14ac:dyDescent="0.15">
      <c r="A38" s="455"/>
      <c r="B38" s="455"/>
      <c r="C38" s="455"/>
      <c r="D38" s="455"/>
      <c r="E38" s="455"/>
      <c r="F38" s="455"/>
      <c r="G38" s="455"/>
      <c r="H38" s="455"/>
      <c r="I38" s="455"/>
      <c r="J38" s="455"/>
      <c r="K38" s="455"/>
      <c r="L38" s="455"/>
      <c r="M38" s="455"/>
      <c r="N38" s="455"/>
      <c r="O38" s="455"/>
      <c r="P38" s="455"/>
      <c r="Q38" s="455"/>
      <c r="R38" s="455"/>
      <c r="S38" s="455"/>
      <c r="T38" s="455"/>
      <c r="U38" s="455"/>
      <c r="V38" s="455"/>
      <c r="W38" s="455"/>
      <c r="X38" s="455"/>
    </row>
    <row r="39" spans="1:26" s="33" customFormat="1" ht="20.25" customHeight="1" x14ac:dyDescent="0.15">
      <c r="A39" s="454" t="s">
        <v>125</v>
      </c>
      <c r="B39" s="454"/>
    </row>
    <row r="40" spans="1:26" s="33" customFormat="1" ht="16.5" customHeight="1" x14ac:dyDescent="0.15">
      <c r="A40" s="34"/>
      <c r="B40" s="415" t="s">
        <v>1787</v>
      </c>
      <c r="C40" s="454"/>
      <c r="D40" s="454"/>
      <c r="E40" s="454"/>
      <c r="F40" s="454"/>
      <c r="G40" s="454"/>
      <c r="H40" s="454"/>
      <c r="I40" s="454"/>
      <c r="J40" s="454"/>
      <c r="K40" s="454"/>
      <c r="L40" s="454"/>
      <c r="M40" s="454"/>
      <c r="N40" s="454"/>
      <c r="O40" s="454"/>
      <c r="P40" s="454"/>
      <c r="Q40" s="454"/>
      <c r="R40" s="454"/>
      <c r="S40" s="454"/>
      <c r="T40" s="454"/>
      <c r="U40" s="454"/>
      <c r="V40" s="454"/>
      <c r="W40" s="454"/>
      <c r="X40" s="454"/>
    </row>
    <row r="41" spans="1:26" s="33" customFormat="1" ht="16.5" customHeight="1" x14ac:dyDescent="0.15">
      <c r="A41" s="34"/>
      <c r="B41" s="454"/>
      <c r="C41" s="454"/>
      <c r="D41" s="454"/>
      <c r="E41" s="454"/>
      <c r="F41" s="454"/>
      <c r="G41" s="454"/>
      <c r="H41" s="454"/>
      <c r="I41" s="454"/>
      <c r="J41" s="454"/>
      <c r="K41" s="454"/>
      <c r="L41" s="454"/>
      <c r="M41" s="454"/>
      <c r="N41" s="454"/>
      <c r="O41" s="454"/>
      <c r="P41" s="454"/>
      <c r="Q41" s="454"/>
      <c r="R41" s="454"/>
      <c r="S41" s="454"/>
      <c r="T41" s="454"/>
      <c r="U41" s="454"/>
      <c r="V41" s="454"/>
      <c r="W41" s="454"/>
      <c r="X41" s="454"/>
    </row>
  </sheetData>
  <sheetProtection algorithmName="SHA-512" hashValue="HuLqEthZSUMTWZ1u35dqye7KldZbdfm954M/ojM7kJ5++xIw3IoOXqy1LIzWFR4JGPByfN3vcUuxb2JVS0xwnw==" saltValue="xq3nX3RsQ7Tc+V//RnAyZA==" spinCount="100000" sheet="1" objects="1" scenarios="1"/>
  <mergeCells count="57">
    <mergeCell ref="Z19:Z20"/>
    <mergeCell ref="A16:X16"/>
    <mergeCell ref="U2:X2"/>
    <mergeCell ref="R2:T2"/>
    <mergeCell ref="S5:W5"/>
    <mergeCell ref="H8:L8"/>
    <mergeCell ref="H9:L10"/>
    <mergeCell ref="M8:N8"/>
    <mergeCell ref="P8:Q8"/>
    <mergeCell ref="H13:L13"/>
    <mergeCell ref="M13:X13"/>
    <mergeCell ref="A6:C6"/>
    <mergeCell ref="M9:X10"/>
    <mergeCell ref="M14:X14"/>
    <mergeCell ref="M12:X12"/>
    <mergeCell ref="I31:L31"/>
    <mergeCell ref="M30:X30"/>
    <mergeCell ref="I26:N26"/>
    <mergeCell ref="A25:H25"/>
    <mergeCell ref="I25:Q25"/>
    <mergeCell ref="R25:S25"/>
    <mergeCell ref="T25:X25"/>
    <mergeCell ref="A27:H27"/>
    <mergeCell ref="I27:X27"/>
    <mergeCell ref="A26:H26"/>
    <mergeCell ref="M21:N21"/>
    <mergeCell ref="B41:X41"/>
    <mergeCell ref="A33:H38"/>
    <mergeCell ref="I33:X38"/>
    <mergeCell ref="A28:H32"/>
    <mergeCell ref="M28:X28"/>
    <mergeCell ref="I30:L30"/>
    <mergeCell ref="B40:X40"/>
    <mergeCell ref="M29:X29"/>
    <mergeCell ref="M32:Q32"/>
    <mergeCell ref="M31:X31"/>
    <mergeCell ref="A39:B39"/>
    <mergeCell ref="I28:L28"/>
    <mergeCell ref="I29:L29"/>
    <mergeCell ref="S32:X32"/>
    <mergeCell ref="I32:L32"/>
    <mergeCell ref="A1:B1"/>
    <mergeCell ref="C1:I1"/>
    <mergeCell ref="I23:L24"/>
    <mergeCell ref="M23:M24"/>
    <mergeCell ref="A23:H24"/>
    <mergeCell ref="H11:L11"/>
    <mergeCell ref="H12:L12"/>
    <mergeCell ref="M11:X11"/>
    <mergeCell ref="A21:H22"/>
    <mergeCell ref="I22:X22"/>
    <mergeCell ref="S23:U23"/>
    <mergeCell ref="A18:X18"/>
    <mergeCell ref="J21:K21"/>
    <mergeCell ref="I19:X20"/>
    <mergeCell ref="A19:H20"/>
    <mergeCell ref="S24:U24"/>
  </mergeCells>
  <phoneticPr fontId="3"/>
  <conditionalFormatting sqref="S4">
    <cfRule type="expression" dxfId="68" priority="17">
      <formula>AND(NOT($M$8=""),$S$4="")</formula>
    </cfRule>
  </conditionalFormatting>
  <conditionalFormatting sqref="T25:X25">
    <cfRule type="expression" dxfId="67" priority="14">
      <formula>AND(NOT($M$29=""),$T$25="")</formula>
    </cfRule>
  </conditionalFormatting>
  <conditionalFormatting sqref="U4">
    <cfRule type="expression" dxfId="66" priority="16">
      <formula>AND(NOT($M$8=""),$U$4="")</formula>
    </cfRule>
  </conditionalFormatting>
  <conditionalFormatting sqref="U2:X2">
    <cfRule type="expression" dxfId="65" priority="1">
      <formula>AND(NOT(MID($U$2,1,1)="A"),NOT(MID($U$2,1,1)="B"),NOT($U$2=""))</formula>
    </cfRule>
    <cfRule type="expression" dxfId="64" priority="2">
      <formula>FINDB("ａ",$U$2,1)=1</formula>
    </cfRule>
    <cfRule type="expression" dxfId="63" priority="3">
      <formula>FINDB("Ａ",$U$2,1)=1</formula>
    </cfRule>
    <cfRule type="expression" dxfId="62" priority="4">
      <formula>FINDB("ｂ",$U$2,1)=1</formula>
    </cfRule>
    <cfRule type="expression" dxfId="61" priority="5">
      <formula>FINDB("Ｂ",$U$2,1)=1</formula>
    </cfRule>
    <cfRule type="expression" dxfId="60" priority="6">
      <formula>AND(NOT($M$8=""),$U$2="")</formula>
    </cfRule>
  </conditionalFormatting>
  <conditionalFormatting sqref="W4">
    <cfRule type="expression" dxfId="59" priority="15">
      <formula>AND(NOT($M$8=""),$W$4="")</formula>
    </cfRule>
  </conditionalFormatting>
  <dataValidations count="10">
    <dataValidation imeMode="hiragana" allowBlank="1" showInputMessage="1" showErrorMessage="1" sqref="I22 I19:X20 A6:D6 Z19:Z20 M9:X9 M12:X12 M13 M28:X29" xr:uid="{00000000-0002-0000-0100-000000000000}"/>
    <dataValidation imeMode="halfAlpha" allowBlank="1" showInputMessage="1" showErrorMessage="1" sqref="M32:Q32 S32:X32 U2:X2" xr:uid="{00000000-0002-0000-0100-000001000000}"/>
    <dataValidation imeMode="off" allowBlank="1" showInputMessage="1" showErrorMessage="1" sqref="L21 O8 S4" xr:uid="{00000000-0002-0000-0100-000002000000}"/>
    <dataValidation imeMode="halfKatakana" allowBlank="1" showInputMessage="1" showErrorMessage="1" sqref="M11:X11" xr:uid="{00000000-0002-0000-0100-000003000000}"/>
    <dataValidation type="whole" imeMode="off" allowBlank="1" showInputMessage="1" showErrorMessage="1" sqref="J21:K21 M8:N8" xr:uid="{00000000-0002-0000-0100-000004000000}">
      <formula1>0</formula1>
      <formula2>999</formula2>
    </dataValidation>
    <dataValidation type="whole" imeMode="off" allowBlank="1" showInputMessage="1" showErrorMessage="1" sqref="M21:N21 P8:Q8" xr:uid="{00000000-0002-0000-0100-000005000000}">
      <formula1>0</formula1>
      <formula2>9999</formula2>
    </dataValidation>
    <dataValidation type="whole" imeMode="off" allowBlank="1" showInputMessage="1" showErrorMessage="1" sqref="W4" xr:uid="{00000000-0002-0000-0100-000006000000}">
      <formula1>1</formula1>
      <formula2>31</formula2>
    </dataValidation>
    <dataValidation type="whole" imeMode="off" allowBlank="1" showInputMessage="1" showErrorMessage="1" sqref="U4" xr:uid="{00000000-0002-0000-0100-000007000000}">
      <formula1>1</formula1>
      <formula2>12</formula2>
    </dataValidation>
    <dataValidation imeMode="fullAlpha" allowBlank="1" showInputMessage="1" showErrorMessage="1" sqref="R32" xr:uid="{00000000-0002-0000-0100-000008000000}"/>
    <dataValidation type="whole" imeMode="off" allowBlank="1" showInputMessage="1" showErrorMessage="1" sqref="T25:X25" xr:uid="{00000000-0002-0000-0100-00000A000000}">
      <formula1>1</formula1>
      <formula2>99</formula2>
    </dataValidation>
  </dataValidations>
  <pageMargins left="0.55118110236220474" right="0.19685039370078741" top="0.98425196850393704" bottom="0.82677165354330717" header="0.51181102362204722" footer="0.51181102362204722"/>
  <pageSetup paperSize="9" scale="95" orientation="portrait" r:id="rId1"/>
  <headerFooter alignWithMargins="0">
    <oddHeader>&amp;L第二十一号様式（第二十六条第一項）</oddHeader>
  </headerFooter>
  <ignoredErrors>
    <ignoredError sqref="I19:X22 I26 M1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9"/>
  <sheetViews>
    <sheetView showGridLines="0" showZeros="0" zoomScaleNormal="100" workbookViewId="0">
      <selection activeCell="I5" sqref="I5:I6"/>
    </sheetView>
  </sheetViews>
  <sheetFormatPr defaultColWidth="5.625" defaultRowHeight="12" customHeight="1" x14ac:dyDescent="0.15"/>
  <cols>
    <col min="1" max="2" width="5.625" style="1" customWidth="1"/>
    <col min="3" max="3" width="2.375" style="1" customWidth="1"/>
    <col min="4" max="4" width="5.625" style="1" customWidth="1"/>
    <col min="5" max="5" width="2.375" style="1" customWidth="1"/>
    <col min="6" max="6" width="5.625" style="1" customWidth="1"/>
    <col min="7" max="16" width="18.75" style="1" customWidth="1"/>
    <col min="17" max="16384" width="5.625" style="1"/>
  </cols>
  <sheetData>
    <row r="1" spans="1:16" ht="21" customHeight="1" x14ac:dyDescent="0.2">
      <c r="A1" s="94" t="s">
        <v>499</v>
      </c>
      <c r="B1" s="95"/>
      <c r="C1" s="95"/>
      <c r="D1" s="95"/>
      <c r="E1" s="95"/>
      <c r="F1" s="95"/>
      <c r="G1" s="96"/>
      <c r="H1" s="96"/>
      <c r="I1" s="96"/>
      <c r="J1" s="96"/>
      <c r="K1" s="96"/>
      <c r="L1" s="96"/>
      <c r="M1" s="96"/>
      <c r="N1" s="96"/>
      <c r="O1" s="96"/>
      <c r="P1" s="96"/>
    </row>
    <row r="2" spans="1:16" ht="21" customHeight="1" thickBot="1" x14ac:dyDescent="0.2">
      <c r="A2" s="228" t="s">
        <v>1774</v>
      </c>
      <c r="B2" s="206">
        <v>6</v>
      </c>
      <c r="C2" s="96" t="s">
        <v>116</v>
      </c>
      <c r="D2" s="260">
        <v>3</v>
      </c>
      <c r="E2" s="96" t="s">
        <v>117</v>
      </c>
      <c r="F2" s="260">
        <v>31</v>
      </c>
      <c r="G2" s="97" t="s">
        <v>118</v>
      </c>
      <c r="H2" s="96"/>
      <c r="I2" s="96"/>
      <c r="J2" s="96"/>
      <c r="K2" s="96"/>
      <c r="L2" s="96"/>
      <c r="M2" s="96"/>
      <c r="N2" s="96"/>
      <c r="O2" s="96"/>
      <c r="P2" s="96"/>
    </row>
    <row r="3" spans="1:16" ht="21" customHeight="1" thickBot="1" x14ac:dyDescent="0.2">
      <c r="A3" s="572" t="s">
        <v>500</v>
      </c>
      <c r="B3" s="573"/>
      <c r="C3" s="573"/>
      <c r="D3" s="574"/>
      <c r="E3" s="565"/>
      <c r="F3" s="566"/>
      <c r="G3" s="105">
        <v>1</v>
      </c>
      <c r="H3" s="58">
        <v>2</v>
      </c>
      <c r="I3" s="58">
        <v>3</v>
      </c>
      <c r="J3" s="58">
        <v>4</v>
      </c>
      <c r="K3" s="58">
        <v>5</v>
      </c>
      <c r="L3" s="58">
        <v>6</v>
      </c>
      <c r="M3" s="58">
        <v>7</v>
      </c>
      <c r="N3" s="58">
        <v>8</v>
      </c>
      <c r="O3" s="58">
        <v>9</v>
      </c>
      <c r="P3" s="59">
        <v>10</v>
      </c>
    </row>
    <row r="4" spans="1:16" ht="30" customHeight="1" x14ac:dyDescent="0.15">
      <c r="A4" s="567" t="s">
        <v>501</v>
      </c>
      <c r="B4" s="549"/>
      <c r="C4" s="549"/>
      <c r="D4" s="550"/>
      <c r="E4" s="568"/>
      <c r="F4" s="569"/>
      <c r="G4" s="304"/>
      <c r="H4" s="304"/>
      <c r="I4" s="304"/>
      <c r="J4" s="304"/>
      <c r="K4" s="304"/>
      <c r="L4" s="304"/>
      <c r="M4" s="304"/>
      <c r="N4" s="304"/>
      <c r="O4" s="304"/>
      <c r="P4" s="305"/>
    </row>
    <row r="5" spans="1:16" ht="30" customHeight="1" x14ac:dyDescent="0.15">
      <c r="A5" s="538" t="s">
        <v>502</v>
      </c>
      <c r="B5" s="522"/>
      <c r="C5" s="522"/>
      <c r="D5" s="523"/>
      <c r="E5" s="528"/>
      <c r="F5" s="529"/>
      <c r="G5" s="520"/>
      <c r="H5" s="520"/>
      <c r="I5" s="520"/>
      <c r="J5" s="520"/>
      <c r="K5" s="520"/>
      <c r="L5" s="520"/>
      <c r="M5" s="520"/>
      <c r="N5" s="520"/>
      <c r="O5" s="520"/>
      <c r="P5" s="539"/>
    </row>
    <row r="6" spans="1:16" ht="30" customHeight="1" x14ac:dyDescent="0.15">
      <c r="A6" s="538"/>
      <c r="B6" s="522"/>
      <c r="C6" s="522"/>
      <c r="D6" s="523"/>
      <c r="E6" s="570"/>
      <c r="F6" s="571"/>
      <c r="G6" s="521"/>
      <c r="H6" s="521"/>
      <c r="I6" s="521"/>
      <c r="J6" s="521"/>
      <c r="K6" s="521"/>
      <c r="L6" s="521"/>
      <c r="M6" s="521"/>
      <c r="N6" s="521"/>
      <c r="O6" s="521"/>
      <c r="P6" s="540"/>
    </row>
    <row r="7" spans="1:16" ht="30" customHeight="1" thickBot="1" x14ac:dyDescent="0.2">
      <c r="A7" s="538" t="s">
        <v>503</v>
      </c>
      <c r="B7" s="522"/>
      <c r="C7" s="522"/>
      <c r="D7" s="523"/>
      <c r="E7" s="528"/>
      <c r="F7" s="529"/>
      <c r="G7" s="306"/>
      <c r="H7" s="306"/>
      <c r="I7" s="306"/>
      <c r="J7" s="306"/>
      <c r="K7" s="306"/>
      <c r="L7" s="306"/>
      <c r="M7" s="306"/>
      <c r="N7" s="306"/>
      <c r="O7" s="306"/>
      <c r="P7" s="307"/>
    </row>
    <row r="8" spans="1:16" ht="30" customHeight="1" thickBot="1" x14ac:dyDescent="0.2">
      <c r="A8" s="551" t="s">
        <v>126</v>
      </c>
      <c r="B8" s="552"/>
      <c r="C8" s="552"/>
      <c r="D8" s="553"/>
      <c r="E8" s="536" t="str">
        <f>IF(SUM(G8:P8)=0,"",SUM(G8:P8))</f>
        <v/>
      </c>
      <c r="F8" s="537"/>
      <c r="G8" s="308"/>
      <c r="H8" s="308"/>
      <c r="I8" s="308"/>
      <c r="J8" s="308"/>
      <c r="K8" s="308"/>
      <c r="L8" s="308"/>
      <c r="M8" s="308"/>
      <c r="N8" s="308"/>
      <c r="O8" s="308"/>
      <c r="P8" s="309"/>
    </row>
    <row r="9" spans="1:16" ht="30" customHeight="1" thickBot="1" x14ac:dyDescent="0.2">
      <c r="A9" s="547" t="s">
        <v>1007</v>
      </c>
      <c r="B9" s="548"/>
      <c r="C9" s="534" t="s">
        <v>127</v>
      </c>
      <c r="D9" s="535"/>
      <c r="E9" s="532" t="s">
        <v>707</v>
      </c>
      <c r="F9" s="533"/>
      <c r="G9" s="104" t="s">
        <v>1008</v>
      </c>
      <c r="H9" s="49" t="s">
        <v>1008</v>
      </c>
      <c r="I9" s="49" t="s">
        <v>1008</v>
      </c>
      <c r="J9" s="49" t="s">
        <v>1008</v>
      </c>
      <c r="K9" s="49" t="s">
        <v>1008</v>
      </c>
      <c r="L9" s="49" t="s">
        <v>1008</v>
      </c>
      <c r="M9" s="49" t="s">
        <v>1008</v>
      </c>
      <c r="N9" s="49" t="s">
        <v>1008</v>
      </c>
      <c r="O9" s="49" t="s">
        <v>1008</v>
      </c>
      <c r="P9" s="50" t="s">
        <v>1008</v>
      </c>
    </row>
    <row r="10" spans="1:16" ht="36" customHeight="1" x14ac:dyDescent="0.15">
      <c r="A10" s="541" t="s">
        <v>128</v>
      </c>
      <c r="B10" s="542"/>
      <c r="C10" s="549" t="s">
        <v>536</v>
      </c>
      <c r="D10" s="550"/>
      <c r="E10" s="530" t="str">
        <f t="shared" ref="E10:E31" si="0">IF(SUM(G10:P10)=0,"",SUM(G10:P10))</f>
        <v/>
      </c>
      <c r="F10" s="531"/>
      <c r="G10" s="44" t="str">
        <f t="shared" ref="G10:P10" si="1">IF($B$46=0,"",IF(SUMIF($A$36:$A$45,G$3,$B$36:$B$45)=0,"",SUMIF($A$36:$A$45,G$3,$B$36:$B$45)))</f>
        <v/>
      </c>
      <c r="H10" s="45" t="str">
        <f t="shared" si="1"/>
        <v/>
      </c>
      <c r="I10" s="45" t="str">
        <f t="shared" si="1"/>
        <v/>
      </c>
      <c r="J10" s="45" t="str">
        <f t="shared" si="1"/>
        <v/>
      </c>
      <c r="K10" s="45" t="str">
        <f t="shared" si="1"/>
        <v/>
      </c>
      <c r="L10" s="45" t="str">
        <f t="shared" si="1"/>
        <v/>
      </c>
      <c r="M10" s="45" t="str">
        <f t="shared" si="1"/>
        <v/>
      </c>
      <c r="N10" s="45" t="str">
        <f t="shared" si="1"/>
        <v/>
      </c>
      <c r="O10" s="45" t="str">
        <f t="shared" si="1"/>
        <v/>
      </c>
      <c r="P10" s="51" t="str">
        <f t="shared" si="1"/>
        <v/>
      </c>
    </row>
    <row r="11" spans="1:16" ht="36" customHeight="1" x14ac:dyDescent="0.15">
      <c r="A11" s="543"/>
      <c r="B11" s="544"/>
      <c r="C11" s="522" t="s">
        <v>537</v>
      </c>
      <c r="D11" s="523"/>
      <c r="E11" s="554" t="str">
        <f t="shared" si="0"/>
        <v/>
      </c>
      <c r="F11" s="555"/>
      <c r="G11" s="48" t="str">
        <f t="shared" ref="G11:P11" si="2">IF($C$46=0,"",IF(SUMIF($A$36:$A$45,G$3,$C$36:$C$45)=0,"",SUMIF($A$36:$A$45,G$3,$C$36:$C$45)))</f>
        <v/>
      </c>
      <c r="H11" s="46" t="str">
        <f t="shared" si="2"/>
        <v/>
      </c>
      <c r="I11" s="46" t="str">
        <f t="shared" si="2"/>
        <v/>
      </c>
      <c r="J11" s="46" t="str">
        <f t="shared" si="2"/>
        <v/>
      </c>
      <c r="K11" s="46" t="str">
        <f t="shared" si="2"/>
        <v/>
      </c>
      <c r="L11" s="106" t="str">
        <f t="shared" si="2"/>
        <v/>
      </c>
      <c r="M11" s="46" t="str">
        <f t="shared" si="2"/>
        <v/>
      </c>
      <c r="N11" s="46" t="str">
        <f t="shared" si="2"/>
        <v/>
      </c>
      <c r="O11" s="46" t="str">
        <f t="shared" si="2"/>
        <v/>
      </c>
      <c r="P11" s="52" t="str">
        <f t="shared" si="2"/>
        <v/>
      </c>
    </row>
    <row r="12" spans="1:16" ht="36" customHeight="1" x14ac:dyDescent="0.15">
      <c r="A12" s="543"/>
      <c r="B12" s="544"/>
      <c r="C12" s="522" t="s">
        <v>538</v>
      </c>
      <c r="D12" s="523"/>
      <c r="E12" s="554" t="str">
        <f t="shared" si="0"/>
        <v/>
      </c>
      <c r="F12" s="555"/>
      <c r="G12" s="48" t="str">
        <f t="shared" ref="G12:P12" si="3">IF($F$46=0,"",IF(SUMIF($A$36:$A$45,G$3,$F$36:$F$45)=0,"",SUMIF($A$36:$A$45,G$3,$F$36:$F$45)))</f>
        <v/>
      </c>
      <c r="H12" s="46" t="str">
        <f t="shared" si="3"/>
        <v/>
      </c>
      <c r="I12" s="46" t="str">
        <f t="shared" si="3"/>
        <v/>
      </c>
      <c r="J12" s="46" t="str">
        <f t="shared" si="3"/>
        <v/>
      </c>
      <c r="K12" s="46" t="str">
        <f t="shared" si="3"/>
        <v/>
      </c>
      <c r="L12" s="106" t="str">
        <f t="shared" si="3"/>
        <v/>
      </c>
      <c r="M12" s="46" t="str">
        <f t="shared" si="3"/>
        <v/>
      </c>
      <c r="N12" s="46" t="str">
        <f t="shared" si="3"/>
        <v/>
      </c>
      <c r="O12" s="46" t="str">
        <f t="shared" si="3"/>
        <v/>
      </c>
      <c r="P12" s="52" t="str">
        <f t="shared" si="3"/>
        <v/>
      </c>
    </row>
    <row r="13" spans="1:16" ht="36" customHeight="1" thickBot="1" x14ac:dyDescent="0.2">
      <c r="A13" s="545"/>
      <c r="B13" s="546"/>
      <c r="C13" s="524" t="s">
        <v>539</v>
      </c>
      <c r="D13" s="525"/>
      <c r="E13" s="526" t="str">
        <f t="shared" si="0"/>
        <v/>
      </c>
      <c r="F13" s="527"/>
      <c r="G13" s="48" t="str">
        <f t="shared" ref="G13:P13" si="4">IF($G$46=0,"",IF(SUMIF($A$36:$A$45,G$3,$G$36:$G$45)=0,"",SUMIF($A$36:$A$45,G$3,$G$36:$G$45)))</f>
        <v/>
      </c>
      <c r="H13" s="46" t="str">
        <f t="shared" si="4"/>
        <v/>
      </c>
      <c r="I13" s="46" t="str">
        <f t="shared" si="4"/>
        <v/>
      </c>
      <c r="J13" s="46" t="str">
        <f t="shared" si="4"/>
        <v/>
      </c>
      <c r="K13" s="46" t="str">
        <f t="shared" si="4"/>
        <v/>
      </c>
      <c r="L13" s="106" t="str">
        <f t="shared" si="4"/>
        <v/>
      </c>
      <c r="M13" s="46" t="str">
        <f t="shared" si="4"/>
        <v/>
      </c>
      <c r="N13" s="46" t="str">
        <f t="shared" si="4"/>
        <v/>
      </c>
      <c r="O13" s="46" t="str">
        <f t="shared" si="4"/>
        <v/>
      </c>
      <c r="P13" s="52" t="str">
        <f t="shared" si="4"/>
        <v/>
      </c>
    </row>
    <row r="14" spans="1:16" ht="36" customHeight="1" x14ac:dyDescent="0.15">
      <c r="A14" s="541" t="s">
        <v>129</v>
      </c>
      <c r="B14" s="542"/>
      <c r="C14" s="549" t="s">
        <v>536</v>
      </c>
      <c r="D14" s="550"/>
      <c r="E14" s="530" t="str">
        <f t="shared" si="0"/>
        <v/>
      </c>
      <c r="F14" s="531"/>
      <c r="G14" s="44" t="str">
        <f t="shared" ref="G14:P14" si="5">IF($H$46=0,"",IF(SUMIF($A$36:$A$45,G$3,$H$36:$H$45)=0,"",SUMIF($A$36:$A$45,G$3,$H$36:$H$45)))</f>
        <v/>
      </c>
      <c r="H14" s="45" t="str">
        <f t="shared" si="5"/>
        <v/>
      </c>
      <c r="I14" s="45" t="str">
        <f t="shared" si="5"/>
        <v/>
      </c>
      <c r="J14" s="45" t="str">
        <f t="shared" si="5"/>
        <v/>
      </c>
      <c r="K14" s="45" t="str">
        <f t="shared" si="5"/>
        <v/>
      </c>
      <c r="L14" s="45" t="str">
        <f t="shared" si="5"/>
        <v/>
      </c>
      <c r="M14" s="45" t="str">
        <f t="shared" si="5"/>
        <v/>
      </c>
      <c r="N14" s="45" t="str">
        <f t="shared" si="5"/>
        <v/>
      </c>
      <c r="O14" s="45" t="str">
        <f t="shared" si="5"/>
        <v/>
      </c>
      <c r="P14" s="51" t="str">
        <f t="shared" si="5"/>
        <v/>
      </c>
    </row>
    <row r="15" spans="1:16" ht="36" customHeight="1" x14ac:dyDescent="0.15">
      <c r="A15" s="543"/>
      <c r="B15" s="544"/>
      <c r="C15" s="522" t="s">
        <v>537</v>
      </c>
      <c r="D15" s="523"/>
      <c r="E15" s="554" t="str">
        <f t="shared" si="0"/>
        <v/>
      </c>
      <c r="F15" s="555"/>
      <c r="G15" s="48" t="str">
        <f t="shared" ref="G15:P15" si="6">IF($I$46=0,"",IF(SUMIF($A$36:$A$45,G$3,$I$36:$I$45)=0,"",SUMIF($A$36:$A$45,G$3,$I$36:$I$45)))</f>
        <v/>
      </c>
      <c r="H15" s="46" t="str">
        <f t="shared" si="6"/>
        <v/>
      </c>
      <c r="I15" s="46" t="str">
        <f t="shared" si="6"/>
        <v/>
      </c>
      <c r="J15" s="46" t="str">
        <f t="shared" si="6"/>
        <v/>
      </c>
      <c r="K15" s="46" t="str">
        <f t="shared" si="6"/>
        <v/>
      </c>
      <c r="L15" s="106" t="str">
        <f t="shared" si="6"/>
        <v/>
      </c>
      <c r="M15" s="46" t="str">
        <f t="shared" si="6"/>
        <v/>
      </c>
      <c r="N15" s="46" t="str">
        <f t="shared" si="6"/>
        <v/>
      </c>
      <c r="O15" s="46" t="str">
        <f t="shared" si="6"/>
        <v/>
      </c>
      <c r="P15" s="52" t="str">
        <f t="shared" si="6"/>
        <v/>
      </c>
    </row>
    <row r="16" spans="1:16" ht="36" customHeight="1" x14ac:dyDescent="0.15">
      <c r="A16" s="543"/>
      <c r="B16" s="544"/>
      <c r="C16" s="522" t="s">
        <v>538</v>
      </c>
      <c r="D16" s="523"/>
      <c r="E16" s="554" t="str">
        <f t="shared" si="0"/>
        <v/>
      </c>
      <c r="F16" s="555"/>
      <c r="G16" s="48" t="str">
        <f t="shared" ref="G16:P16" si="7">IF($J$46=0,"",IF(SUMIF($A$36:$A$45,G$3,$J$36:$J$45)=0,"",SUMIF($A$36:$A$45,G$3,$J$36:$J$45)))</f>
        <v/>
      </c>
      <c r="H16" s="46" t="str">
        <f t="shared" si="7"/>
        <v/>
      </c>
      <c r="I16" s="46" t="str">
        <f t="shared" si="7"/>
        <v/>
      </c>
      <c r="J16" s="46" t="str">
        <f t="shared" si="7"/>
        <v/>
      </c>
      <c r="K16" s="46" t="str">
        <f t="shared" si="7"/>
        <v/>
      </c>
      <c r="L16" s="106" t="str">
        <f t="shared" si="7"/>
        <v/>
      </c>
      <c r="M16" s="46" t="str">
        <f t="shared" si="7"/>
        <v/>
      </c>
      <c r="N16" s="46" t="str">
        <f t="shared" si="7"/>
        <v/>
      </c>
      <c r="O16" s="46" t="str">
        <f t="shared" si="7"/>
        <v/>
      </c>
      <c r="P16" s="52" t="str">
        <f t="shared" si="7"/>
        <v/>
      </c>
    </row>
    <row r="17" spans="1:16" ht="36" customHeight="1" thickBot="1" x14ac:dyDescent="0.2">
      <c r="A17" s="545"/>
      <c r="B17" s="546"/>
      <c r="C17" s="524" t="s">
        <v>539</v>
      </c>
      <c r="D17" s="525"/>
      <c r="E17" s="526" t="str">
        <f t="shared" si="0"/>
        <v/>
      </c>
      <c r="F17" s="527"/>
      <c r="G17" s="48" t="str">
        <f t="shared" ref="G17:P17" si="8">IF($K$46=0,"",IF(SUMIF($A$36:$A$45,G$3,$K$36:$K$45)=0,"",SUMIF($A$36:$A$45,G$3,$K$36:$K$45)))</f>
        <v/>
      </c>
      <c r="H17" s="46" t="str">
        <f t="shared" si="8"/>
        <v/>
      </c>
      <c r="I17" s="46" t="str">
        <f t="shared" si="8"/>
        <v/>
      </c>
      <c r="J17" s="46" t="str">
        <f t="shared" si="8"/>
        <v/>
      </c>
      <c r="K17" s="46" t="str">
        <f t="shared" si="8"/>
        <v/>
      </c>
      <c r="L17" s="106" t="str">
        <f t="shared" si="8"/>
        <v/>
      </c>
      <c r="M17" s="46" t="str">
        <f t="shared" si="8"/>
        <v/>
      </c>
      <c r="N17" s="46" t="str">
        <f t="shared" si="8"/>
        <v/>
      </c>
      <c r="O17" s="46" t="str">
        <f t="shared" si="8"/>
        <v/>
      </c>
      <c r="P17" s="52" t="str">
        <f t="shared" si="8"/>
        <v/>
      </c>
    </row>
    <row r="18" spans="1:16" ht="36" customHeight="1" x14ac:dyDescent="0.15">
      <c r="A18" s="541" t="s">
        <v>130</v>
      </c>
      <c r="B18" s="542"/>
      <c r="C18" s="549" t="s">
        <v>536</v>
      </c>
      <c r="D18" s="550"/>
      <c r="E18" s="530" t="str">
        <f t="shared" si="0"/>
        <v/>
      </c>
      <c r="F18" s="531"/>
      <c r="G18" s="44" t="str">
        <f t="shared" ref="G18:P18" si="9">IF($L$46=0,"",IF(SUMIF($A$36:$A$45,G$3,$L$36:$L$45)=0,"",SUMIF($A$36:$A$45,G$3,$L$36:$L$45)))</f>
        <v/>
      </c>
      <c r="H18" s="45" t="str">
        <f t="shared" si="9"/>
        <v/>
      </c>
      <c r="I18" s="45" t="str">
        <f t="shared" si="9"/>
        <v/>
      </c>
      <c r="J18" s="45" t="str">
        <f t="shared" si="9"/>
        <v/>
      </c>
      <c r="K18" s="45" t="str">
        <f t="shared" si="9"/>
        <v/>
      </c>
      <c r="L18" s="45" t="str">
        <f t="shared" si="9"/>
        <v/>
      </c>
      <c r="M18" s="45" t="str">
        <f t="shared" si="9"/>
        <v/>
      </c>
      <c r="N18" s="45" t="str">
        <f t="shared" si="9"/>
        <v/>
      </c>
      <c r="O18" s="45" t="str">
        <f t="shared" si="9"/>
        <v/>
      </c>
      <c r="P18" s="51" t="str">
        <f t="shared" si="9"/>
        <v/>
      </c>
    </row>
    <row r="19" spans="1:16" ht="36" customHeight="1" x14ac:dyDescent="0.15">
      <c r="A19" s="543"/>
      <c r="B19" s="544"/>
      <c r="C19" s="522" t="s">
        <v>537</v>
      </c>
      <c r="D19" s="523"/>
      <c r="E19" s="554" t="str">
        <f t="shared" si="0"/>
        <v/>
      </c>
      <c r="F19" s="555"/>
      <c r="G19" s="48" t="str">
        <f t="shared" ref="G19:P19" si="10">IF($M$46=0,"",IF(SUMIF($A$36:$A$45,G$3,$M$36:$M$45)=0,"",SUMIF($A$36:$A$45,G$3,$M$36:$M$45)))</f>
        <v/>
      </c>
      <c r="H19" s="46" t="str">
        <f t="shared" si="10"/>
        <v/>
      </c>
      <c r="I19" s="46" t="str">
        <f t="shared" si="10"/>
        <v/>
      </c>
      <c r="J19" s="46" t="str">
        <f t="shared" si="10"/>
        <v/>
      </c>
      <c r="K19" s="46" t="str">
        <f t="shared" si="10"/>
        <v/>
      </c>
      <c r="L19" s="106" t="str">
        <f t="shared" si="10"/>
        <v/>
      </c>
      <c r="M19" s="46" t="str">
        <f t="shared" si="10"/>
        <v/>
      </c>
      <c r="N19" s="46" t="str">
        <f t="shared" si="10"/>
        <v/>
      </c>
      <c r="O19" s="46" t="str">
        <f t="shared" si="10"/>
        <v/>
      </c>
      <c r="P19" s="52" t="str">
        <f t="shared" si="10"/>
        <v/>
      </c>
    </row>
    <row r="20" spans="1:16" ht="36" customHeight="1" x14ac:dyDescent="0.15">
      <c r="A20" s="543"/>
      <c r="B20" s="544"/>
      <c r="C20" s="522" t="s">
        <v>538</v>
      </c>
      <c r="D20" s="523"/>
      <c r="E20" s="554" t="str">
        <f t="shared" si="0"/>
        <v/>
      </c>
      <c r="F20" s="555"/>
      <c r="G20" s="48" t="str">
        <f t="shared" ref="G20:P20" si="11">IF($N$46=0,"",IF(SUMIF($A$36:$A$45,G$3,$N$36:$N$45)=0,"",SUMIF($A$36:$A$45,G$3,$N$36:$N$45)))</f>
        <v/>
      </c>
      <c r="H20" s="46" t="str">
        <f t="shared" si="11"/>
        <v/>
      </c>
      <c r="I20" s="46" t="str">
        <f t="shared" si="11"/>
        <v/>
      </c>
      <c r="J20" s="46" t="str">
        <f t="shared" si="11"/>
        <v/>
      </c>
      <c r="K20" s="46" t="str">
        <f t="shared" si="11"/>
        <v/>
      </c>
      <c r="L20" s="106" t="str">
        <f t="shared" si="11"/>
        <v/>
      </c>
      <c r="M20" s="46" t="str">
        <f t="shared" si="11"/>
        <v/>
      </c>
      <c r="N20" s="46" t="str">
        <f t="shared" si="11"/>
        <v/>
      </c>
      <c r="O20" s="46" t="str">
        <f t="shared" si="11"/>
        <v/>
      </c>
      <c r="P20" s="52" t="str">
        <f t="shared" si="11"/>
        <v/>
      </c>
    </row>
    <row r="21" spans="1:16" ht="36" customHeight="1" thickBot="1" x14ac:dyDescent="0.2">
      <c r="A21" s="545"/>
      <c r="B21" s="546"/>
      <c r="C21" s="524" t="s">
        <v>539</v>
      </c>
      <c r="D21" s="525"/>
      <c r="E21" s="526" t="str">
        <f t="shared" si="0"/>
        <v/>
      </c>
      <c r="F21" s="527"/>
      <c r="G21" s="48" t="str">
        <f t="shared" ref="G21:P21" si="12">IF($O$46=0,"",IF(SUMIF($A$36:$A$45,G$3,$O$36:$O$45)=0,"",SUMIF($A$36:$A$45,G$3,$O$36:$O$45)))</f>
        <v/>
      </c>
      <c r="H21" s="46" t="str">
        <f t="shared" si="12"/>
        <v/>
      </c>
      <c r="I21" s="46" t="str">
        <f t="shared" si="12"/>
        <v/>
      </c>
      <c r="J21" s="46" t="str">
        <f t="shared" si="12"/>
        <v/>
      </c>
      <c r="K21" s="46" t="str">
        <f t="shared" si="12"/>
        <v/>
      </c>
      <c r="L21" s="106" t="str">
        <f t="shared" si="12"/>
        <v/>
      </c>
      <c r="M21" s="46" t="str">
        <f t="shared" si="12"/>
        <v/>
      </c>
      <c r="N21" s="46" t="str">
        <f t="shared" si="12"/>
        <v/>
      </c>
      <c r="O21" s="46" t="str">
        <f t="shared" si="12"/>
        <v/>
      </c>
      <c r="P21" s="52" t="str">
        <f t="shared" si="12"/>
        <v/>
      </c>
    </row>
    <row r="22" spans="1:16" ht="36" customHeight="1" x14ac:dyDescent="0.15">
      <c r="A22" s="541" t="s">
        <v>131</v>
      </c>
      <c r="B22" s="542"/>
      <c r="C22" s="549" t="s">
        <v>536</v>
      </c>
      <c r="D22" s="550"/>
      <c r="E22" s="530" t="str">
        <f t="shared" si="0"/>
        <v/>
      </c>
      <c r="F22" s="531"/>
      <c r="G22" s="44" t="str">
        <f t="shared" ref="G22:P22" si="13">IF($P$46=0,"",IF(SUMIF($A$36:$A$45,G$3,$P$36:$P$45)=0,"",SUMIF($A$36:$A$45,G$3,$P$36:$P$45)))</f>
        <v/>
      </c>
      <c r="H22" s="45" t="str">
        <f t="shared" si="13"/>
        <v/>
      </c>
      <c r="I22" s="45" t="str">
        <f t="shared" si="13"/>
        <v/>
      </c>
      <c r="J22" s="45" t="str">
        <f t="shared" si="13"/>
        <v/>
      </c>
      <c r="K22" s="45" t="str">
        <f t="shared" si="13"/>
        <v/>
      </c>
      <c r="L22" s="45" t="str">
        <f t="shared" si="13"/>
        <v/>
      </c>
      <c r="M22" s="45" t="str">
        <f t="shared" si="13"/>
        <v/>
      </c>
      <c r="N22" s="45" t="str">
        <f t="shared" si="13"/>
        <v/>
      </c>
      <c r="O22" s="45" t="str">
        <f t="shared" si="13"/>
        <v/>
      </c>
      <c r="P22" s="51" t="str">
        <f t="shared" si="13"/>
        <v/>
      </c>
    </row>
    <row r="23" spans="1:16" ht="36" customHeight="1" x14ac:dyDescent="0.15">
      <c r="A23" s="543"/>
      <c r="B23" s="544"/>
      <c r="C23" s="522" t="s">
        <v>537</v>
      </c>
      <c r="D23" s="523"/>
      <c r="E23" s="554" t="str">
        <f t="shared" si="0"/>
        <v/>
      </c>
      <c r="F23" s="555"/>
      <c r="G23" s="48" t="str">
        <f t="shared" ref="G23:P23" si="14">IF($Q$46=0,"",IF(SUMIF($A$36:$A$45,G$3,$Q$36:$Q$45)=0,"",SUMIF($A$36:$A$45,G$3,$Q$36:$Q$45)))</f>
        <v/>
      </c>
      <c r="H23" s="46" t="str">
        <f t="shared" si="14"/>
        <v/>
      </c>
      <c r="I23" s="46" t="str">
        <f t="shared" si="14"/>
        <v/>
      </c>
      <c r="J23" s="46" t="str">
        <f t="shared" si="14"/>
        <v/>
      </c>
      <c r="K23" s="46" t="str">
        <f t="shared" si="14"/>
        <v/>
      </c>
      <c r="L23" s="106" t="str">
        <f t="shared" si="14"/>
        <v/>
      </c>
      <c r="M23" s="46" t="str">
        <f t="shared" si="14"/>
        <v/>
      </c>
      <c r="N23" s="46" t="str">
        <f t="shared" si="14"/>
        <v/>
      </c>
      <c r="O23" s="46" t="str">
        <f t="shared" si="14"/>
        <v/>
      </c>
      <c r="P23" s="52" t="str">
        <f t="shared" si="14"/>
        <v/>
      </c>
    </row>
    <row r="24" spans="1:16" ht="36" customHeight="1" x14ac:dyDescent="0.15">
      <c r="A24" s="543"/>
      <c r="B24" s="544"/>
      <c r="C24" s="522" t="s">
        <v>538</v>
      </c>
      <c r="D24" s="523"/>
      <c r="E24" s="554" t="str">
        <f t="shared" si="0"/>
        <v/>
      </c>
      <c r="F24" s="555"/>
      <c r="G24" s="48" t="str">
        <f t="shared" ref="G24:P24" si="15">IF($R$46=0,"",IF(SUMIF($A$36:$A$45,G$3,$R$36:$R$45)=0,"",SUMIF($A$36:$A$45,G$3,$R$36:$R$45)))</f>
        <v/>
      </c>
      <c r="H24" s="46" t="str">
        <f t="shared" si="15"/>
        <v/>
      </c>
      <c r="I24" s="46" t="str">
        <f t="shared" si="15"/>
        <v/>
      </c>
      <c r="J24" s="46" t="str">
        <f t="shared" si="15"/>
        <v/>
      </c>
      <c r="K24" s="46" t="str">
        <f t="shared" si="15"/>
        <v/>
      </c>
      <c r="L24" s="106" t="str">
        <f t="shared" si="15"/>
        <v/>
      </c>
      <c r="M24" s="46" t="str">
        <f t="shared" si="15"/>
        <v/>
      </c>
      <c r="N24" s="46" t="str">
        <f t="shared" si="15"/>
        <v/>
      </c>
      <c r="O24" s="46" t="str">
        <f t="shared" si="15"/>
        <v/>
      </c>
      <c r="P24" s="52" t="str">
        <f t="shared" si="15"/>
        <v/>
      </c>
    </row>
    <row r="25" spans="1:16" ht="36" customHeight="1" thickBot="1" x14ac:dyDescent="0.2">
      <c r="A25" s="545"/>
      <c r="B25" s="546"/>
      <c r="C25" s="524" t="s">
        <v>539</v>
      </c>
      <c r="D25" s="525"/>
      <c r="E25" s="526" t="str">
        <f t="shared" si="0"/>
        <v/>
      </c>
      <c r="F25" s="527"/>
      <c r="G25" s="48" t="str">
        <f t="shared" ref="G25:P25" si="16">IF($S$46=0,"",IF(SUMIF($A$36:$A$45,G$3,$S$36:$S$45)=0,"",SUMIF($A$36:$A$45,G$3,$S$36:$S$45)))</f>
        <v/>
      </c>
      <c r="H25" s="46" t="str">
        <f t="shared" si="16"/>
        <v/>
      </c>
      <c r="I25" s="46" t="str">
        <f t="shared" si="16"/>
        <v/>
      </c>
      <c r="J25" s="46" t="str">
        <f t="shared" si="16"/>
        <v/>
      </c>
      <c r="K25" s="46" t="str">
        <f t="shared" si="16"/>
        <v/>
      </c>
      <c r="L25" s="106" t="str">
        <f t="shared" si="16"/>
        <v/>
      </c>
      <c r="M25" s="46" t="str">
        <f t="shared" si="16"/>
        <v/>
      </c>
      <c r="N25" s="46" t="str">
        <f t="shared" si="16"/>
        <v/>
      </c>
      <c r="O25" s="46" t="str">
        <f t="shared" si="16"/>
        <v/>
      </c>
      <c r="P25" s="52" t="str">
        <f t="shared" si="16"/>
        <v/>
      </c>
    </row>
    <row r="26" spans="1:16" ht="36" customHeight="1" x14ac:dyDescent="0.15">
      <c r="A26" s="541" t="s">
        <v>132</v>
      </c>
      <c r="B26" s="542"/>
      <c r="C26" s="549" t="s">
        <v>536</v>
      </c>
      <c r="D26" s="550"/>
      <c r="E26" s="530" t="str">
        <f t="shared" si="0"/>
        <v/>
      </c>
      <c r="F26" s="531"/>
      <c r="G26" s="44" t="str">
        <f t="shared" ref="G26:P26" si="17">IF($T$46=0,"",IF(SUMIF($A$36:$A$45,G$3,$T$36:$T$45)=0,"",SUMIF($A$36:$A$45,G$3,$T$36:$T$45)))</f>
        <v/>
      </c>
      <c r="H26" s="45" t="str">
        <f t="shared" si="17"/>
        <v/>
      </c>
      <c r="I26" s="45" t="str">
        <f t="shared" si="17"/>
        <v/>
      </c>
      <c r="J26" s="45" t="str">
        <f t="shared" si="17"/>
        <v/>
      </c>
      <c r="K26" s="45" t="str">
        <f t="shared" si="17"/>
        <v/>
      </c>
      <c r="L26" s="45" t="str">
        <f t="shared" si="17"/>
        <v/>
      </c>
      <c r="M26" s="45" t="str">
        <f t="shared" si="17"/>
        <v/>
      </c>
      <c r="N26" s="45" t="str">
        <f t="shared" si="17"/>
        <v/>
      </c>
      <c r="O26" s="45" t="str">
        <f t="shared" si="17"/>
        <v/>
      </c>
      <c r="P26" s="51" t="str">
        <f t="shared" si="17"/>
        <v/>
      </c>
    </row>
    <row r="27" spans="1:16" ht="36" customHeight="1" x14ac:dyDescent="0.15">
      <c r="A27" s="543"/>
      <c r="B27" s="544"/>
      <c r="C27" s="522" t="s">
        <v>537</v>
      </c>
      <c r="D27" s="523"/>
      <c r="E27" s="554" t="str">
        <f t="shared" si="0"/>
        <v/>
      </c>
      <c r="F27" s="555"/>
      <c r="G27" s="48" t="str">
        <f t="shared" ref="G27:P27" si="18">IF($U$46=0,"",IF(SUMIF($A$36:$A$45,G$3,$U$36:$U$45)=0,"",SUMIF($A$36:$A$45,G$3,$U$36:$U$45)))</f>
        <v/>
      </c>
      <c r="H27" s="46" t="str">
        <f t="shared" si="18"/>
        <v/>
      </c>
      <c r="I27" s="46" t="str">
        <f t="shared" si="18"/>
        <v/>
      </c>
      <c r="J27" s="46" t="str">
        <f t="shared" si="18"/>
        <v/>
      </c>
      <c r="K27" s="46" t="str">
        <f t="shared" si="18"/>
        <v/>
      </c>
      <c r="L27" s="106" t="str">
        <f t="shared" si="18"/>
        <v/>
      </c>
      <c r="M27" s="46" t="str">
        <f t="shared" si="18"/>
        <v/>
      </c>
      <c r="N27" s="46" t="str">
        <f t="shared" si="18"/>
        <v/>
      </c>
      <c r="O27" s="46" t="str">
        <f t="shared" si="18"/>
        <v/>
      </c>
      <c r="P27" s="52" t="str">
        <f t="shared" si="18"/>
        <v/>
      </c>
    </row>
    <row r="28" spans="1:16" ht="36" customHeight="1" x14ac:dyDescent="0.15">
      <c r="A28" s="543"/>
      <c r="B28" s="544"/>
      <c r="C28" s="522" t="s">
        <v>538</v>
      </c>
      <c r="D28" s="523"/>
      <c r="E28" s="554" t="str">
        <f t="shared" si="0"/>
        <v/>
      </c>
      <c r="F28" s="555"/>
      <c r="G28" s="48" t="str">
        <f t="shared" ref="G28:P28" si="19">IF($V$46=0,"",IF(SUMIF($A$36:$A$45,G$3,$V$36:$V$45)=0,"",SUMIF($A$36:$A$45,G$3,$V$36:$V$45)))</f>
        <v/>
      </c>
      <c r="H28" s="46" t="str">
        <f t="shared" si="19"/>
        <v/>
      </c>
      <c r="I28" s="46" t="str">
        <f t="shared" si="19"/>
        <v/>
      </c>
      <c r="J28" s="46" t="str">
        <f t="shared" si="19"/>
        <v/>
      </c>
      <c r="K28" s="46" t="str">
        <f t="shared" si="19"/>
        <v/>
      </c>
      <c r="L28" s="106" t="str">
        <f t="shared" si="19"/>
        <v/>
      </c>
      <c r="M28" s="46" t="str">
        <f t="shared" si="19"/>
        <v/>
      </c>
      <c r="N28" s="46" t="str">
        <f t="shared" si="19"/>
        <v/>
      </c>
      <c r="O28" s="46" t="str">
        <f t="shared" si="19"/>
        <v/>
      </c>
      <c r="P28" s="52" t="str">
        <f t="shared" si="19"/>
        <v/>
      </c>
    </row>
    <row r="29" spans="1:16" ht="36" customHeight="1" thickBot="1" x14ac:dyDescent="0.2">
      <c r="A29" s="545"/>
      <c r="B29" s="546"/>
      <c r="C29" s="524" t="s">
        <v>539</v>
      </c>
      <c r="D29" s="525"/>
      <c r="E29" s="526" t="str">
        <f t="shared" si="0"/>
        <v/>
      </c>
      <c r="F29" s="527"/>
      <c r="G29" s="48" t="str">
        <f t="shared" ref="G29:P29" si="20">IF($W$46=0,"",IF(SUMIF($A$36:$A$45,G$3,$W$36:$W$45)=0,"",SUMIF($A$36:$A$45,G$3,$W$36:$W$45)))</f>
        <v/>
      </c>
      <c r="H29" s="46" t="str">
        <f t="shared" si="20"/>
        <v/>
      </c>
      <c r="I29" s="46" t="str">
        <f t="shared" si="20"/>
        <v/>
      </c>
      <c r="J29" s="46" t="str">
        <f t="shared" si="20"/>
        <v/>
      </c>
      <c r="K29" s="46" t="str">
        <f t="shared" si="20"/>
        <v/>
      </c>
      <c r="L29" s="106" t="str">
        <f t="shared" si="20"/>
        <v/>
      </c>
      <c r="M29" s="46" t="str">
        <f t="shared" si="20"/>
        <v/>
      </c>
      <c r="N29" s="46" t="str">
        <f t="shared" si="20"/>
        <v/>
      </c>
      <c r="O29" s="46" t="str">
        <f t="shared" si="20"/>
        <v/>
      </c>
      <c r="P29" s="52" t="str">
        <f t="shared" si="20"/>
        <v/>
      </c>
    </row>
    <row r="30" spans="1:16" ht="36" customHeight="1" thickBot="1" x14ac:dyDescent="0.2">
      <c r="A30" s="557" t="s">
        <v>1009</v>
      </c>
      <c r="B30" s="557"/>
      <c r="C30" s="557"/>
      <c r="D30" s="557"/>
      <c r="E30" s="556" t="str">
        <f t="shared" si="0"/>
        <v/>
      </c>
      <c r="F30" s="556"/>
      <c r="G30" s="53" t="str">
        <f t="shared" ref="G30:P30" si="21">IF($X$46=0,"",IF(SUMIF($A$36:$A$45,G$3,$X$36:$X$45)=0,"",SUMIF($A$36:$A$45,G$3,$X$36:$X$45)))</f>
        <v/>
      </c>
      <c r="H30" s="54" t="str">
        <f t="shared" si="21"/>
        <v/>
      </c>
      <c r="I30" s="54" t="str">
        <f t="shared" si="21"/>
        <v/>
      </c>
      <c r="J30" s="54" t="str">
        <f t="shared" si="21"/>
        <v/>
      </c>
      <c r="K30" s="54" t="str">
        <f t="shared" si="21"/>
        <v/>
      </c>
      <c r="L30" s="54" t="str">
        <f t="shared" si="21"/>
        <v/>
      </c>
      <c r="M30" s="54" t="str">
        <f t="shared" si="21"/>
        <v/>
      </c>
      <c r="N30" s="54" t="str">
        <f t="shared" si="21"/>
        <v/>
      </c>
      <c r="O30" s="54" t="str">
        <f t="shared" si="21"/>
        <v/>
      </c>
      <c r="P30" s="55" t="str">
        <f t="shared" si="21"/>
        <v/>
      </c>
    </row>
    <row r="31" spans="1:16" ht="36" customHeight="1" thickBot="1" x14ac:dyDescent="0.2">
      <c r="A31" s="556" t="s">
        <v>1010</v>
      </c>
      <c r="B31" s="556"/>
      <c r="C31" s="556"/>
      <c r="D31" s="556"/>
      <c r="E31" s="556" t="str">
        <f t="shared" si="0"/>
        <v/>
      </c>
      <c r="F31" s="556"/>
      <c r="G31" s="56" t="str">
        <f t="shared" ref="G31:P31" si="22">IF(SUM(G10:G30)=0,"",SUM(G10:G30))</f>
        <v/>
      </c>
      <c r="H31" s="47" t="str">
        <f t="shared" si="22"/>
        <v/>
      </c>
      <c r="I31" s="47" t="str">
        <f t="shared" si="22"/>
        <v/>
      </c>
      <c r="J31" s="47" t="str">
        <f t="shared" si="22"/>
        <v/>
      </c>
      <c r="K31" s="47" t="str">
        <f t="shared" si="22"/>
        <v/>
      </c>
      <c r="L31" s="47" t="str">
        <f t="shared" si="22"/>
        <v/>
      </c>
      <c r="M31" s="47" t="str">
        <f t="shared" si="22"/>
        <v/>
      </c>
      <c r="N31" s="47" t="str">
        <f t="shared" si="22"/>
        <v/>
      </c>
      <c r="O31" s="47" t="str">
        <f t="shared" si="22"/>
        <v/>
      </c>
      <c r="P31" s="57" t="str">
        <f t="shared" si="22"/>
        <v/>
      </c>
    </row>
    <row r="32" spans="1:16" ht="12" customHeight="1" x14ac:dyDescent="0.15">
      <c r="B32" s="2"/>
    </row>
    <row r="33" spans="1:25" ht="12" hidden="1" customHeight="1" x14ac:dyDescent="0.15">
      <c r="A33" s="558" t="s">
        <v>504</v>
      </c>
      <c r="B33" s="560" t="s">
        <v>496</v>
      </c>
      <c r="C33" s="561"/>
      <c r="D33" s="561"/>
      <c r="E33" s="561"/>
      <c r="F33" s="561"/>
      <c r="G33" s="561"/>
      <c r="H33" s="561"/>
      <c r="I33" s="561"/>
      <c r="J33" s="561"/>
      <c r="K33" s="561"/>
      <c r="L33" s="561"/>
      <c r="M33" s="561"/>
      <c r="N33" s="561"/>
      <c r="O33" s="561"/>
      <c r="P33" s="561"/>
      <c r="Q33" s="561"/>
      <c r="R33" s="561"/>
      <c r="S33" s="561"/>
      <c r="T33" s="561"/>
      <c r="U33" s="561"/>
      <c r="V33" s="561"/>
      <c r="W33" s="561"/>
      <c r="X33" s="561"/>
      <c r="Y33" s="562"/>
    </row>
    <row r="34" spans="1:25" ht="12" hidden="1" customHeight="1" x14ac:dyDescent="0.15">
      <c r="A34" s="559"/>
      <c r="B34" s="563" t="s">
        <v>532</v>
      </c>
      <c r="C34" s="563"/>
      <c r="D34" s="563"/>
      <c r="E34" s="563"/>
      <c r="F34" s="563"/>
      <c r="G34" s="563"/>
      <c r="H34" s="563" t="s">
        <v>533</v>
      </c>
      <c r="I34" s="563"/>
      <c r="J34" s="563"/>
      <c r="K34" s="563"/>
      <c r="L34" s="563" t="s">
        <v>1015</v>
      </c>
      <c r="M34" s="563"/>
      <c r="N34" s="563"/>
      <c r="O34" s="563"/>
      <c r="P34" s="563" t="s">
        <v>434</v>
      </c>
      <c r="Q34" s="563"/>
      <c r="R34" s="563"/>
      <c r="S34" s="563"/>
      <c r="T34" s="563" t="s">
        <v>534</v>
      </c>
      <c r="U34" s="563"/>
      <c r="V34" s="563"/>
      <c r="W34" s="563"/>
      <c r="X34" s="563" t="s">
        <v>535</v>
      </c>
      <c r="Y34" s="564" t="s">
        <v>707</v>
      </c>
    </row>
    <row r="35" spans="1:25" ht="12" hidden="1" customHeight="1" x14ac:dyDescent="0.15">
      <c r="A35" s="559"/>
      <c r="B35" s="76" t="s">
        <v>536</v>
      </c>
      <c r="C35" s="76" t="s">
        <v>537</v>
      </c>
      <c r="D35" s="107"/>
      <c r="E35" s="107"/>
      <c r="F35" s="76" t="s">
        <v>538</v>
      </c>
      <c r="G35" s="76" t="s">
        <v>539</v>
      </c>
      <c r="H35" s="76" t="s">
        <v>536</v>
      </c>
      <c r="I35" s="76" t="s">
        <v>537</v>
      </c>
      <c r="J35" s="76" t="s">
        <v>538</v>
      </c>
      <c r="K35" s="76" t="s">
        <v>539</v>
      </c>
      <c r="L35" s="76" t="s">
        <v>536</v>
      </c>
      <c r="M35" s="76" t="s">
        <v>537</v>
      </c>
      <c r="N35" s="76" t="s">
        <v>538</v>
      </c>
      <c r="O35" s="76" t="s">
        <v>539</v>
      </c>
      <c r="P35" s="76" t="s">
        <v>536</v>
      </c>
      <c r="Q35" s="76" t="s">
        <v>537</v>
      </c>
      <c r="R35" s="76" t="s">
        <v>538</v>
      </c>
      <c r="S35" s="76" t="s">
        <v>539</v>
      </c>
      <c r="T35" s="76" t="s">
        <v>536</v>
      </c>
      <c r="U35" s="76" t="s">
        <v>537</v>
      </c>
      <c r="V35" s="76" t="s">
        <v>538</v>
      </c>
      <c r="W35" s="76" t="s">
        <v>539</v>
      </c>
      <c r="X35" s="563"/>
      <c r="Y35" s="564"/>
    </row>
    <row r="36" spans="1:25" ht="12" hidden="1" customHeight="1" x14ac:dyDescent="0.15">
      <c r="A36" s="66">
        <v>1</v>
      </c>
      <c r="B36" s="75">
        <f t="shared" ref="B36:B45" si="23">COUNTIF(J車種重量,CONCATENATE($A36,11))+COUNTIF(J車種重量,"新規"&amp;CONCATENATE($A36,11))</f>
        <v>0</v>
      </c>
      <c r="C36" s="75">
        <f t="shared" ref="C36:C45" si="24">COUNTIF(J車種重量,CONCATENATE($A36,12))+COUNTIF(J車種重量,"新規"&amp;CONCATENATE($A36,12))</f>
        <v>0</v>
      </c>
      <c r="D36" s="108"/>
      <c r="E36" s="108"/>
      <c r="F36" s="75">
        <f t="shared" ref="F36:F45" si="25">COUNTIF(J車種重量,CONCATENATE($A36,13))+COUNTIF(J車種重量,"新規"&amp;CONCATENATE($A36,13))</f>
        <v>0</v>
      </c>
      <c r="G36" s="75">
        <f t="shared" ref="G36:G45" si="26">COUNTIF(J車種重量,CONCATENATE($A36,14))+COUNTIF(J車種重量,"新規"&amp;CONCATENATE($A36,14))</f>
        <v>0</v>
      </c>
      <c r="H36" s="75">
        <f t="shared" ref="H36:H45" si="27">COUNTIF(J車種重量,CONCATENATE($A36,21))+COUNTIF(J車種重量,"新規"&amp;CONCATENATE($A36,21))</f>
        <v>0</v>
      </c>
      <c r="I36" s="75">
        <f t="shared" ref="I36:I45" si="28">COUNTIF(J車種重量,CONCATENATE($A36,22))+COUNTIF(J車種重量,"新規"&amp;CONCATENATE($A36,22))</f>
        <v>0</v>
      </c>
      <c r="J36" s="75">
        <f t="shared" ref="J36:J45" si="29">COUNTIF(J車種重量,CONCATENATE($A36,23))+COUNTIF(J車種重量,"新規"&amp;CONCATENATE($A36,23))</f>
        <v>0</v>
      </c>
      <c r="K36" s="75">
        <f t="shared" ref="K36:K45" si="30">COUNTIF(J車種重量,CONCATENATE($A36,24))+COUNTIF(J車種重量,"新規"&amp;CONCATENATE($A36,24))</f>
        <v>0</v>
      </c>
      <c r="L36" s="75">
        <f t="shared" ref="L36:L45" si="31">COUNTIF(J車種重量,CONCATENATE($A36,31))+COUNTIF(J車種重量,"新規"&amp;CONCATENATE($A36,31))</f>
        <v>0</v>
      </c>
      <c r="M36" s="75">
        <f t="shared" ref="M36:M45" si="32">COUNTIF(J車種重量,CONCATENATE($A36,32))+COUNTIF(J車種重量,"新規"&amp;CONCATENATE($A36,32))</f>
        <v>0</v>
      </c>
      <c r="N36" s="75">
        <f t="shared" ref="N36:N45" si="33">COUNTIF(J車種重量,CONCATENATE($A36,33))+COUNTIF(J車種重量,"新規"&amp;CONCATENATE($A36,33))</f>
        <v>0</v>
      </c>
      <c r="O36" s="75">
        <f t="shared" ref="O36:O45" si="34">COUNTIF(J車種重量,CONCATENATE($A36,34))+COUNTIF(J車種重量,"新規"&amp;CONCATENATE($A36,34))</f>
        <v>0</v>
      </c>
      <c r="P36" s="75">
        <f t="shared" ref="P36:P45" si="35">COUNTIF(J車種重量,CONCATENATE($A36,41))+COUNTIF(J車種重量,"新規"&amp;CONCATENATE($A36,41))</f>
        <v>0</v>
      </c>
      <c r="Q36" s="75">
        <f t="shared" ref="Q36:Q45" si="36">COUNTIF(J車種重量,CONCATENATE($A36,42))+COUNTIF(J車種重量,"新規"&amp;CONCATENATE($A36,42))</f>
        <v>0</v>
      </c>
      <c r="R36" s="75">
        <f t="shared" ref="R36:R45" si="37">COUNTIF(J車種重量,CONCATENATE($A36,43))+COUNTIF(J車種重量,"新規"&amp;CONCATENATE($A36,43))</f>
        <v>0</v>
      </c>
      <c r="S36" s="75">
        <f t="shared" ref="S36:S45" si="38">COUNTIF(J車種重量,CONCATENATE($A36,44))+COUNTIF(J車種重量,"新規"&amp;CONCATENATE($A36,44))</f>
        <v>0</v>
      </c>
      <c r="T36" s="75">
        <f t="shared" ref="T36:T45" si="39">COUNTIF(J車種重量,CONCATENATE($A36,51))+COUNTIF(J車種重量,CONCATENATE($A36,61))+COUNTIF(J車種重量,"新規"&amp;CONCATENATE($A36,51))+COUNTIF(J車種重量,"新規"&amp;CONCATENATE($A36,61))</f>
        <v>0</v>
      </c>
      <c r="U36" s="75">
        <f t="shared" ref="U36:U45" si="40">COUNTIF(J車種重量,CONCATENATE($A36,52))+COUNTIF(J車種重量,CONCATENATE($A36,62))+COUNTIF(J車種重量,"新規"&amp;CONCATENATE($A36,52))+COUNTIF(J車種重量,"新規"&amp;CONCATENATE($A36,62))</f>
        <v>0</v>
      </c>
      <c r="V36" s="75">
        <f t="shared" ref="V36:V45" si="41">COUNTIF(J車種重量,CONCATENATE($A36,53))+COUNTIF(J車種重量,CONCATENATE($A36,63))+COUNTIF(J車種重量,"新規"&amp;CONCATENATE($A36,53))+COUNTIF(J車種重量,"新規"&amp;CONCATENATE($A36,63))</f>
        <v>0</v>
      </c>
      <c r="W36" s="75">
        <f t="shared" ref="W36:W45" si="42">COUNTIF(J車種重量,CONCATENATE($A36,54))+COUNTIF(J車種重量,CONCATENATE($A36,64))+COUNTIF(J車種重量,"新規"&amp;CONCATENATE($A36,54))+COUNTIF(J車種重量,"新規"&amp;CONCATENATE($A36,64))</f>
        <v>0</v>
      </c>
      <c r="X36" s="75">
        <f t="shared" ref="X36:X45" si="43">COUNTIF(J車種重量,CONCATENATE($A36,90))+COUNTIF(J車種重量,"新規"&amp;CONCATENATE($A36,90))</f>
        <v>0</v>
      </c>
      <c r="Y36" s="270">
        <f t="shared" ref="Y36" si="44">SUM(B36:X36)</f>
        <v>0</v>
      </c>
    </row>
    <row r="37" spans="1:25" ht="12" hidden="1" customHeight="1" x14ac:dyDescent="0.15">
      <c r="A37" s="66">
        <v>2</v>
      </c>
      <c r="B37" s="75">
        <f t="shared" si="23"/>
        <v>0</v>
      </c>
      <c r="C37" s="75">
        <f t="shared" si="24"/>
        <v>0</v>
      </c>
      <c r="D37" s="108"/>
      <c r="E37" s="108"/>
      <c r="F37" s="75">
        <f t="shared" si="25"/>
        <v>0</v>
      </c>
      <c r="G37" s="75">
        <f t="shared" si="26"/>
        <v>0</v>
      </c>
      <c r="H37" s="75">
        <f t="shared" si="27"/>
        <v>0</v>
      </c>
      <c r="I37" s="75">
        <f t="shared" si="28"/>
        <v>0</v>
      </c>
      <c r="J37" s="75">
        <f t="shared" si="29"/>
        <v>0</v>
      </c>
      <c r="K37" s="75">
        <f t="shared" si="30"/>
        <v>0</v>
      </c>
      <c r="L37" s="75">
        <f t="shared" si="31"/>
        <v>0</v>
      </c>
      <c r="M37" s="75">
        <f t="shared" si="32"/>
        <v>0</v>
      </c>
      <c r="N37" s="75">
        <f t="shared" si="33"/>
        <v>0</v>
      </c>
      <c r="O37" s="75">
        <f t="shared" si="34"/>
        <v>0</v>
      </c>
      <c r="P37" s="75">
        <f t="shared" si="35"/>
        <v>0</v>
      </c>
      <c r="Q37" s="75">
        <f t="shared" si="36"/>
        <v>0</v>
      </c>
      <c r="R37" s="75">
        <f t="shared" si="37"/>
        <v>0</v>
      </c>
      <c r="S37" s="75">
        <f t="shared" si="38"/>
        <v>0</v>
      </c>
      <c r="T37" s="75">
        <f t="shared" si="39"/>
        <v>0</v>
      </c>
      <c r="U37" s="75">
        <f t="shared" si="40"/>
        <v>0</v>
      </c>
      <c r="V37" s="75">
        <f t="shared" si="41"/>
        <v>0</v>
      </c>
      <c r="W37" s="75">
        <f t="shared" si="42"/>
        <v>0</v>
      </c>
      <c r="X37" s="75">
        <f t="shared" si="43"/>
        <v>0</v>
      </c>
      <c r="Y37" s="270">
        <f t="shared" ref="Y37:Y45" si="45">SUM(B37:X37)</f>
        <v>0</v>
      </c>
    </row>
    <row r="38" spans="1:25" ht="12" hidden="1" customHeight="1" x14ac:dyDescent="0.15">
      <c r="A38" s="66">
        <v>3</v>
      </c>
      <c r="B38" s="75">
        <f t="shared" si="23"/>
        <v>0</v>
      </c>
      <c r="C38" s="75">
        <f t="shared" si="24"/>
        <v>0</v>
      </c>
      <c r="D38" s="108"/>
      <c r="E38" s="108"/>
      <c r="F38" s="75">
        <f t="shared" si="25"/>
        <v>0</v>
      </c>
      <c r="G38" s="75">
        <f t="shared" si="26"/>
        <v>0</v>
      </c>
      <c r="H38" s="75">
        <f t="shared" si="27"/>
        <v>0</v>
      </c>
      <c r="I38" s="75">
        <f t="shared" si="28"/>
        <v>0</v>
      </c>
      <c r="J38" s="75">
        <f t="shared" si="29"/>
        <v>0</v>
      </c>
      <c r="K38" s="75">
        <f t="shared" si="30"/>
        <v>0</v>
      </c>
      <c r="L38" s="75">
        <f t="shared" si="31"/>
        <v>0</v>
      </c>
      <c r="M38" s="75">
        <f t="shared" si="32"/>
        <v>0</v>
      </c>
      <c r="N38" s="75">
        <f t="shared" si="33"/>
        <v>0</v>
      </c>
      <c r="O38" s="75">
        <f t="shared" si="34"/>
        <v>0</v>
      </c>
      <c r="P38" s="75">
        <f t="shared" si="35"/>
        <v>0</v>
      </c>
      <c r="Q38" s="75">
        <f t="shared" si="36"/>
        <v>0</v>
      </c>
      <c r="R38" s="75">
        <f t="shared" si="37"/>
        <v>0</v>
      </c>
      <c r="S38" s="75">
        <f t="shared" si="38"/>
        <v>0</v>
      </c>
      <c r="T38" s="75">
        <f t="shared" si="39"/>
        <v>0</v>
      </c>
      <c r="U38" s="75">
        <f t="shared" si="40"/>
        <v>0</v>
      </c>
      <c r="V38" s="75">
        <f t="shared" si="41"/>
        <v>0</v>
      </c>
      <c r="W38" s="75">
        <f t="shared" si="42"/>
        <v>0</v>
      </c>
      <c r="X38" s="75">
        <f t="shared" si="43"/>
        <v>0</v>
      </c>
      <c r="Y38" s="270">
        <f t="shared" si="45"/>
        <v>0</v>
      </c>
    </row>
    <row r="39" spans="1:25" ht="12" hidden="1" customHeight="1" x14ac:dyDescent="0.15">
      <c r="A39" s="66">
        <v>4</v>
      </c>
      <c r="B39" s="75">
        <f t="shared" si="23"/>
        <v>0</v>
      </c>
      <c r="C39" s="75">
        <f t="shared" si="24"/>
        <v>0</v>
      </c>
      <c r="D39" s="108"/>
      <c r="E39" s="108"/>
      <c r="F39" s="75">
        <f t="shared" si="25"/>
        <v>0</v>
      </c>
      <c r="G39" s="75">
        <f t="shared" si="26"/>
        <v>0</v>
      </c>
      <c r="H39" s="75">
        <f t="shared" si="27"/>
        <v>0</v>
      </c>
      <c r="I39" s="75">
        <f t="shared" si="28"/>
        <v>0</v>
      </c>
      <c r="J39" s="75">
        <f t="shared" si="29"/>
        <v>0</v>
      </c>
      <c r="K39" s="75">
        <f t="shared" si="30"/>
        <v>0</v>
      </c>
      <c r="L39" s="75">
        <f t="shared" si="31"/>
        <v>0</v>
      </c>
      <c r="M39" s="75">
        <f t="shared" si="32"/>
        <v>0</v>
      </c>
      <c r="N39" s="75">
        <f t="shared" si="33"/>
        <v>0</v>
      </c>
      <c r="O39" s="75">
        <f t="shared" si="34"/>
        <v>0</v>
      </c>
      <c r="P39" s="75">
        <f t="shared" si="35"/>
        <v>0</v>
      </c>
      <c r="Q39" s="75">
        <f t="shared" si="36"/>
        <v>0</v>
      </c>
      <c r="R39" s="75">
        <f t="shared" si="37"/>
        <v>0</v>
      </c>
      <c r="S39" s="75">
        <f t="shared" si="38"/>
        <v>0</v>
      </c>
      <c r="T39" s="75">
        <f t="shared" si="39"/>
        <v>0</v>
      </c>
      <c r="U39" s="75">
        <f t="shared" si="40"/>
        <v>0</v>
      </c>
      <c r="V39" s="75">
        <f t="shared" si="41"/>
        <v>0</v>
      </c>
      <c r="W39" s="75">
        <f t="shared" si="42"/>
        <v>0</v>
      </c>
      <c r="X39" s="75">
        <f t="shared" si="43"/>
        <v>0</v>
      </c>
      <c r="Y39" s="270">
        <f t="shared" si="45"/>
        <v>0</v>
      </c>
    </row>
    <row r="40" spans="1:25" ht="12" hidden="1" customHeight="1" x14ac:dyDescent="0.15">
      <c r="A40" s="66">
        <v>5</v>
      </c>
      <c r="B40" s="75">
        <f t="shared" si="23"/>
        <v>0</v>
      </c>
      <c r="C40" s="75">
        <f t="shared" si="24"/>
        <v>0</v>
      </c>
      <c r="D40" s="108"/>
      <c r="E40" s="108"/>
      <c r="F40" s="75">
        <f t="shared" si="25"/>
        <v>0</v>
      </c>
      <c r="G40" s="75">
        <f t="shared" si="26"/>
        <v>0</v>
      </c>
      <c r="H40" s="75">
        <f t="shared" si="27"/>
        <v>0</v>
      </c>
      <c r="I40" s="75">
        <f t="shared" si="28"/>
        <v>0</v>
      </c>
      <c r="J40" s="75">
        <f t="shared" si="29"/>
        <v>0</v>
      </c>
      <c r="K40" s="75">
        <f t="shared" si="30"/>
        <v>0</v>
      </c>
      <c r="L40" s="75">
        <f t="shared" si="31"/>
        <v>0</v>
      </c>
      <c r="M40" s="75">
        <f t="shared" si="32"/>
        <v>0</v>
      </c>
      <c r="N40" s="75">
        <f t="shared" si="33"/>
        <v>0</v>
      </c>
      <c r="O40" s="75">
        <f t="shared" si="34"/>
        <v>0</v>
      </c>
      <c r="P40" s="75">
        <f t="shared" si="35"/>
        <v>0</v>
      </c>
      <c r="Q40" s="75">
        <f t="shared" si="36"/>
        <v>0</v>
      </c>
      <c r="R40" s="75">
        <f t="shared" si="37"/>
        <v>0</v>
      </c>
      <c r="S40" s="75">
        <f t="shared" si="38"/>
        <v>0</v>
      </c>
      <c r="T40" s="75">
        <f t="shared" si="39"/>
        <v>0</v>
      </c>
      <c r="U40" s="75">
        <f t="shared" si="40"/>
        <v>0</v>
      </c>
      <c r="V40" s="75">
        <f t="shared" si="41"/>
        <v>0</v>
      </c>
      <c r="W40" s="75">
        <f t="shared" si="42"/>
        <v>0</v>
      </c>
      <c r="X40" s="75">
        <f t="shared" si="43"/>
        <v>0</v>
      </c>
      <c r="Y40" s="270">
        <f t="shared" si="45"/>
        <v>0</v>
      </c>
    </row>
    <row r="41" spans="1:25" ht="12" hidden="1" customHeight="1" x14ac:dyDescent="0.15">
      <c r="A41" s="66">
        <v>6</v>
      </c>
      <c r="B41" s="75">
        <f t="shared" si="23"/>
        <v>0</v>
      </c>
      <c r="C41" s="75">
        <f t="shared" si="24"/>
        <v>0</v>
      </c>
      <c r="D41" s="108"/>
      <c r="E41" s="108"/>
      <c r="F41" s="75">
        <f t="shared" si="25"/>
        <v>0</v>
      </c>
      <c r="G41" s="75">
        <f t="shared" si="26"/>
        <v>0</v>
      </c>
      <c r="H41" s="75">
        <f t="shared" si="27"/>
        <v>0</v>
      </c>
      <c r="I41" s="75">
        <f t="shared" si="28"/>
        <v>0</v>
      </c>
      <c r="J41" s="75">
        <f t="shared" si="29"/>
        <v>0</v>
      </c>
      <c r="K41" s="75">
        <f t="shared" si="30"/>
        <v>0</v>
      </c>
      <c r="L41" s="75">
        <f t="shared" si="31"/>
        <v>0</v>
      </c>
      <c r="M41" s="75">
        <f t="shared" si="32"/>
        <v>0</v>
      </c>
      <c r="N41" s="75">
        <f t="shared" si="33"/>
        <v>0</v>
      </c>
      <c r="O41" s="75">
        <f t="shared" si="34"/>
        <v>0</v>
      </c>
      <c r="P41" s="75">
        <f t="shared" si="35"/>
        <v>0</v>
      </c>
      <c r="Q41" s="75">
        <f t="shared" si="36"/>
        <v>0</v>
      </c>
      <c r="R41" s="75">
        <f t="shared" si="37"/>
        <v>0</v>
      </c>
      <c r="S41" s="75">
        <f t="shared" si="38"/>
        <v>0</v>
      </c>
      <c r="T41" s="75">
        <f t="shared" si="39"/>
        <v>0</v>
      </c>
      <c r="U41" s="75">
        <f t="shared" si="40"/>
        <v>0</v>
      </c>
      <c r="V41" s="75">
        <f t="shared" si="41"/>
        <v>0</v>
      </c>
      <c r="W41" s="75">
        <f t="shared" si="42"/>
        <v>0</v>
      </c>
      <c r="X41" s="75">
        <f t="shared" si="43"/>
        <v>0</v>
      </c>
      <c r="Y41" s="270">
        <f t="shared" si="45"/>
        <v>0</v>
      </c>
    </row>
    <row r="42" spans="1:25" ht="12" hidden="1" customHeight="1" x14ac:dyDescent="0.15">
      <c r="A42" s="66">
        <v>7</v>
      </c>
      <c r="B42" s="75">
        <f t="shared" si="23"/>
        <v>0</v>
      </c>
      <c r="C42" s="75">
        <f t="shared" si="24"/>
        <v>0</v>
      </c>
      <c r="D42" s="108"/>
      <c r="E42" s="108"/>
      <c r="F42" s="75">
        <f t="shared" si="25"/>
        <v>0</v>
      </c>
      <c r="G42" s="75">
        <f t="shared" si="26"/>
        <v>0</v>
      </c>
      <c r="H42" s="75">
        <f t="shared" si="27"/>
        <v>0</v>
      </c>
      <c r="I42" s="75">
        <f t="shared" si="28"/>
        <v>0</v>
      </c>
      <c r="J42" s="75">
        <f t="shared" si="29"/>
        <v>0</v>
      </c>
      <c r="K42" s="75">
        <f t="shared" si="30"/>
        <v>0</v>
      </c>
      <c r="L42" s="75">
        <f t="shared" si="31"/>
        <v>0</v>
      </c>
      <c r="M42" s="75">
        <f t="shared" si="32"/>
        <v>0</v>
      </c>
      <c r="N42" s="75">
        <f t="shared" si="33"/>
        <v>0</v>
      </c>
      <c r="O42" s="75">
        <f t="shared" si="34"/>
        <v>0</v>
      </c>
      <c r="P42" s="75">
        <f t="shared" si="35"/>
        <v>0</v>
      </c>
      <c r="Q42" s="75">
        <f t="shared" si="36"/>
        <v>0</v>
      </c>
      <c r="R42" s="75">
        <f t="shared" si="37"/>
        <v>0</v>
      </c>
      <c r="S42" s="75">
        <f t="shared" si="38"/>
        <v>0</v>
      </c>
      <c r="T42" s="75">
        <f t="shared" si="39"/>
        <v>0</v>
      </c>
      <c r="U42" s="75">
        <f t="shared" si="40"/>
        <v>0</v>
      </c>
      <c r="V42" s="75">
        <f t="shared" si="41"/>
        <v>0</v>
      </c>
      <c r="W42" s="75">
        <f t="shared" si="42"/>
        <v>0</v>
      </c>
      <c r="X42" s="75">
        <f t="shared" si="43"/>
        <v>0</v>
      </c>
      <c r="Y42" s="270">
        <f t="shared" si="45"/>
        <v>0</v>
      </c>
    </row>
    <row r="43" spans="1:25" ht="12" hidden="1" customHeight="1" x14ac:dyDescent="0.15">
      <c r="A43" s="66">
        <v>8</v>
      </c>
      <c r="B43" s="75">
        <f t="shared" si="23"/>
        <v>0</v>
      </c>
      <c r="C43" s="75">
        <f t="shared" si="24"/>
        <v>0</v>
      </c>
      <c r="D43" s="108"/>
      <c r="E43" s="108"/>
      <c r="F43" s="75">
        <f t="shared" si="25"/>
        <v>0</v>
      </c>
      <c r="G43" s="75">
        <f t="shared" si="26"/>
        <v>0</v>
      </c>
      <c r="H43" s="75">
        <f t="shared" si="27"/>
        <v>0</v>
      </c>
      <c r="I43" s="75">
        <f t="shared" si="28"/>
        <v>0</v>
      </c>
      <c r="J43" s="75">
        <f t="shared" si="29"/>
        <v>0</v>
      </c>
      <c r="K43" s="75">
        <f t="shared" si="30"/>
        <v>0</v>
      </c>
      <c r="L43" s="75">
        <f t="shared" si="31"/>
        <v>0</v>
      </c>
      <c r="M43" s="75">
        <f t="shared" si="32"/>
        <v>0</v>
      </c>
      <c r="N43" s="75">
        <f t="shared" si="33"/>
        <v>0</v>
      </c>
      <c r="O43" s="75">
        <f t="shared" si="34"/>
        <v>0</v>
      </c>
      <c r="P43" s="75">
        <f t="shared" si="35"/>
        <v>0</v>
      </c>
      <c r="Q43" s="75">
        <f t="shared" si="36"/>
        <v>0</v>
      </c>
      <c r="R43" s="75">
        <f t="shared" si="37"/>
        <v>0</v>
      </c>
      <c r="S43" s="75">
        <f t="shared" si="38"/>
        <v>0</v>
      </c>
      <c r="T43" s="75">
        <f t="shared" si="39"/>
        <v>0</v>
      </c>
      <c r="U43" s="75">
        <f t="shared" si="40"/>
        <v>0</v>
      </c>
      <c r="V43" s="75">
        <f t="shared" si="41"/>
        <v>0</v>
      </c>
      <c r="W43" s="75">
        <f t="shared" si="42"/>
        <v>0</v>
      </c>
      <c r="X43" s="75">
        <f t="shared" si="43"/>
        <v>0</v>
      </c>
      <c r="Y43" s="270">
        <f t="shared" si="45"/>
        <v>0</v>
      </c>
    </row>
    <row r="44" spans="1:25" ht="12" hidden="1" customHeight="1" x14ac:dyDescent="0.15">
      <c r="A44" s="66">
        <v>9</v>
      </c>
      <c r="B44" s="75">
        <f t="shared" si="23"/>
        <v>0</v>
      </c>
      <c r="C44" s="75">
        <f t="shared" si="24"/>
        <v>0</v>
      </c>
      <c r="D44" s="108"/>
      <c r="E44" s="108"/>
      <c r="F44" s="75">
        <f t="shared" si="25"/>
        <v>0</v>
      </c>
      <c r="G44" s="75">
        <f t="shared" si="26"/>
        <v>0</v>
      </c>
      <c r="H44" s="75">
        <f t="shared" si="27"/>
        <v>0</v>
      </c>
      <c r="I44" s="75">
        <f t="shared" si="28"/>
        <v>0</v>
      </c>
      <c r="J44" s="75">
        <f t="shared" si="29"/>
        <v>0</v>
      </c>
      <c r="K44" s="75">
        <f t="shared" si="30"/>
        <v>0</v>
      </c>
      <c r="L44" s="75">
        <f t="shared" si="31"/>
        <v>0</v>
      </c>
      <c r="M44" s="75">
        <f t="shared" si="32"/>
        <v>0</v>
      </c>
      <c r="N44" s="75">
        <f t="shared" si="33"/>
        <v>0</v>
      </c>
      <c r="O44" s="75">
        <f t="shared" si="34"/>
        <v>0</v>
      </c>
      <c r="P44" s="75">
        <f t="shared" si="35"/>
        <v>0</v>
      </c>
      <c r="Q44" s="75">
        <f t="shared" si="36"/>
        <v>0</v>
      </c>
      <c r="R44" s="75">
        <f t="shared" si="37"/>
        <v>0</v>
      </c>
      <c r="S44" s="75">
        <f t="shared" si="38"/>
        <v>0</v>
      </c>
      <c r="T44" s="75">
        <f t="shared" si="39"/>
        <v>0</v>
      </c>
      <c r="U44" s="75">
        <f t="shared" si="40"/>
        <v>0</v>
      </c>
      <c r="V44" s="75">
        <f t="shared" si="41"/>
        <v>0</v>
      </c>
      <c r="W44" s="75">
        <f t="shared" si="42"/>
        <v>0</v>
      </c>
      <c r="X44" s="75">
        <f t="shared" si="43"/>
        <v>0</v>
      </c>
      <c r="Y44" s="270">
        <f t="shared" si="45"/>
        <v>0</v>
      </c>
    </row>
    <row r="45" spans="1:25" ht="12" hidden="1" customHeight="1" x14ac:dyDescent="0.15">
      <c r="A45" s="66">
        <v>10</v>
      </c>
      <c r="B45" s="75">
        <f t="shared" si="23"/>
        <v>0</v>
      </c>
      <c r="C45" s="75">
        <f t="shared" si="24"/>
        <v>0</v>
      </c>
      <c r="D45" s="108"/>
      <c r="E45" s="108"/>
      <c r="F45" s="75">
        <f t="shared" si="25"/>
        <v>0</v>
      </c>
      <c r="G45" s="75">
        <f t="shared" si="26"/>
        <v>0</v>
      </c>
      <c r="H45" s="75">
        <f t="shared" si="27"/>
        <v>0</v>
      </c>
      <c r="I45" s="75">
        <f t="shared" si="28"/>
        <v>0</v>
      </c>
      <c r="J45" s="75">
        <f t="shared" si="29"/>
        <v>0</v>
      </c>
      <c r="K45" s="75">
        <f t="shared" si="30"/>
        <v>0</v>
      </c>
      <c r="L45" s="75">
        <f t="shared" si="31"/>
        <v>0</v>
      </c>
      <c r="M45" s="75">
        <f t="shared" si="32"/>
        <v>0</v>
      </c>
      <c r="N45" s="75">
        <f t="shared" si="33"/>
        <v>0</v>
      </c>
      <c r="O45" s="75">
        <f t="shared" si="34"/>
        <v>0</v>
      </c>
      <c r="P45" s="75">
        <f t="shared" si="35"/>
        <v>0</v>
      </c>
      <c r="Q45" s="75">
        <f t="shared" si="36"/>
        <v>0</v>
      </c>
      <c r="R45" s="75">
        <f t="shared" si="37"/>
        <v>0</v>
      </c>
      <c r="S45" s="75">
        <f t="shared" si="38"/>
        <v>0</v>
      </c>
      <c r="T45" s="75">
        <f t="shared" si="39"/>
        <v>0</v>
      </c>
      <c r="U45" s="75">
        <f t="shared" si="40"/>
        <v>0</v>
      </c>
      <c r="V45" s="75">
        <f t="shared" si="41"/>
        <v>0</v>
      </c>
      <c r="W45" s="75">
        <f t="shared" si="42"/>
        <v>0</v>
      </c>
      <c r="X45" s="75">
        <f t="shared" si="43"/>
        <v>0</v>
      </c>
      <c r="Y45" s="270">
        <f t="shared" si="45"/>
        <v>0</v>
      </c>
    </row>
    <row r="46" spans="1:25" ht="12" hidden="1" customHeight="1" thickBot="1" x14ac:dyDescent="0.2">
      <c r="A46" s="267" t="s">
        <v>707</v>
      </c>
      <c r="B46" s="268">
        <f t="shared" ref="B46:P46" si="46">SUM(B36:B45)</f>
        <v>0</v>
      </c>
      <c r="C46" s="268">
        <f t="shared" si="46"/>
        <v>0</v>
      </c>
      <c r="D46" s="268"/>
      <c r="E46" s="268"/>
      <c r="F46" s="268">
        <f t="shared" si="46"/>
        <v>0</v>
      </c>
      <c r="G46" s="268">
        <f t="shared" si="46"/>
        <v>0</v>
      </c>
      <c r="H46" s="268">
        <f t="shared" si="46"/>
        <v>0</v>
      </c>
      <c r="I46" s="268">
        <f t="shared" si="46"/>
        <v>0</v>
      </c>
      <c r="J46" s="268">
        <f t="shared" si="46"/>
        <v>0</v>
      </c>
      <c r="K46" s="268">
        <f t="shared" si="46"/>
        <v>0</v>
      </c>
      <c r="L46" s="268">
        <f t="shared" si="46"/>
        <v>0</v>
      </c>
      <c r="M46" s="268">
        <f t="shared" si="46"/>
        <v>0</v>
      </c>
      <c r="N46" s="268">
        <f t="shared" si="46"/>
        <v>0</v>
      </c>
      <c r="O46" s="268">
        <f t="shared" si="46"/>
        <v>0</v>
      </c>
      <c r="P46" s="268">
        <f t="shared" si="46"/>
        <v>0</v>
      </c>
      <c r="Q46" s="268">
        <f t="shared" ref="Q46:Y46" si="47">SUM(Q36:Q45)</f>
        <v>0</v>
      </c>
      <c r="R46" s="268">
        <f t="shared" si="47"/>
        <v>0</v>
      </c>
      <c r="S46" s="268">
        <f t="shared" si="47"/>
        <v>0</v>
      </c>
      <c r="T46" s="268">
        <f t="shared" si="47"/>
        <v>0</v>
      </c>
      <c r="U46" s="268">
        <f t="shared" si="47"/>
        <v>0</v>
      </c>
      <c r="V46" s="268">
        <f t="shared" si="47"/>
        <v>0</v>
      </c>
      <c r="W46" s="268">
        <f t="shared" si="47"/>
        <v>0</v>
      </c>
      <c r="X46" s="268">
        <f t="shared" si="47"/>
        <v>0</v>
      </c>
      <c r="Y46" s="269">
        <f t="shared" si="47"/>
        <v>0</v>
      </c>
    </row>
    <row r="47" spans="1:25" ht="12" hidden="1" customHeight="1" x14ac:dyDescent="0.15">
      <c r="A47" s="519" t="s">
        <v>2410</v>
      </c>
      <c r="B47" s="519"/>
      <c r="C47" s="519"/>
      <c r="D47" s="519"/>
      <c r="E47" s="519">
        <f>SUM(G47:P47)</f>
        <v>0</v>
      </c>
      <c r="F47" s="519"/>
      <c r="G47"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+COUNTIF(G5,"*"&amp;"鎌ヶ谷市"&amp;"*"),G8,"")</f>
        <v/>
      </c>
      <c r="H47"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+COUNTIF(H5,"*"&amp;"鎌ヶ谷市"&amp;"*"),H8,"")</f>
        <v/>
      </c>
      <c r="I47"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+COUNTIF(I5,"*"&amp;"鎌ヶ谷市"&amp;"*"),I8,"")</f>
        <v/>
      </c>
      <c r="J47" s="6" t="str">
        <f>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+COUNTIF(J5,"*"&amp;"鎌ヶ谷市"&amp;"*"),J8,"")</f>
        <v/>
      </c>
      <c r="K47" s="6" t="str">
        <f>IF(COUNTIF(K5,"*"&amp;"千葉市"&amp;"*")+COUNTIF(K5,"*"&amp;"中央区"&amp;"*")+COUNTIF(K5,"*"&amp;"緑区"&amp;"*")+COUNTIF(K5,"*"&amp;"花見川区"&amp;"*")+COUNTIF(K5,"*"&amp;"美浜区"&amp;"*")+COUNTIF(K5,"*"&amp;"稲毛区"&amp;"*")+COUNTIF(K5,"*"&amp;"市川市"&amp;"*")+COUNTIF(K5,"*"&amp;"船橋市"&amp;"*")+COUNTIF(K5,"*"&amp;"松戸市"&amp;"*")+COUNTIF(K5,"*"&amp;"野田市"&amp;"*")+COUNTIF(K5,"*"&amp;"佐倉市"&amp;"*")+COUNTIF(K5,"*"&amp;"習志野市"&amp;"*")+COUNTIF(K5,"*"&amp;"柏市"&amp;"*")+COUNTIF(K5,"*"&amp;"市原市"&amp;"*")+COUNTIF(K5,"*"&amp;"流山市"&amp;"*")
+COUNTIF(K5,"*"&amp;"八千代市"&amp;"*")+COUNTIF(K5,"*"&amp;"我孫子市"&amp;"*")+COUNTIF(K5,"*"&amp;"鎌ヶ谷市"&amp;"*")+COUNTIF(K5,"*"&amp;"鎌ケ谷市"&amp;"*")+COUNTIF(K5,"*"&amp;"浦安市"&amp;"*")+COUNTIF(K5,"*"&amp;"四街道市"&amp;"*")+COUNTIF(K5,"*"&amp;"白井市"&amp;"*")
+COUNTIF(K5,"*"&amp;"鎌ヶ谷市"&amp;"*"),K8,"")</f>
        <v/>
      </c>
      <c r="L47" s="6" t="str">
        <f t="shared" ref="L47:P47" si="48">IF(COUNTIF(L5,"*"&amp;"千葉市"&amp;"*")+COUNTIF(L5,"*"&amp;"中央区"&amp;"*")+COUNTIF(L5,"*"&amp;"緑区"&amp;"*")+COUNTIF(L5,"*"&amp;"花見川区"&amp;"*")+COUNTIF(L5,"*"&amp;"美浜区"&amp;"*")+COUNTIF(L5,"*"&amp;"稲毛区"&amp;"*")+COUNTIF(L5,"*"&amp;"市川市"&amp;"*")+COUNTIF(L5,"*"&amp;"船橋市"&amp;"*")+COUNTIF(L5,"*"&amp;"松戸市"&amp;"*")+COUNTIF(L5,"*"&amp;"野田市"&amp;"*")+COUNTIF(L5,"*"&amp;"佐倉市"&amp;"*")+COUNTIF(L5,"*"&amp;"習志野市"&amp;"*")+COUNTIF(L5,"*"&amp;"柏市"&amp;"*")+COUNTIF(L5,"*"&amp;"市原市"&amp;"*")+COUNTIF(L5,"*"&amp;"流山市"&amp;"*")
+COUNTIF(L5,"*"&amp;"八千代市"&amp;"*")+COUNTIF(L5,"*"&amp;"我孫子市"&amp;"*")+COUNTIF(L5,"*"&amp;"鎌ヶ谷市"&amp;"*")+COUNTIF(L5,"*"&amp;"鎌ケ谷市"&amp;"*")+COUNTIF(L5,"*"&amp;"浦安市"&amp;"*")+COUNTIF(L5,"*"&amp;"四街道市"&amp;"*")+COUNTIF(L5,"*"&amp;"白井市"&amp;"*")
+COUNTIF(L5,"*"&amp;"鎌ヶ谷市"&amp;"*"),L8,"")</f>
        <v/>
      </c>
      <c r="M47" s="6" t="str">
        <f t="shared" si="48"/>
        <v/>
      </c>
      <c r="N47" s="6" t="str">
        <f t="shared" si="48"/>
        <v/>
      </c>
      <c r="O47" s="6" t="str">
        <f t="shared" si="48"/>
        <v/>
      </c>
      <c r="P47" s="6" t="str">
        <f t="shared" si="48"/>
        <v/>
      </c>
    </row>
    <row r="48" spans="1:25" ht="12" hidden="1" customHeight="1" x14ac:dyDescent="0.15">
      <c r="A48" s="519" t="s">
        <v>2294</v>
      </c>
      <c r="B48" s="519"/>
      <c r="C48" s="519"/>
      <c r="D48" s="519"/>
      <c r="E48" s="519">
        <f>SUM(G48:P48)</f>
        <v>0</v>
      </c>
      <c r="F48" s="519"/>
      <c r="G48"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+COUNTIF(G5,"*"&amp;"鎌ヶ谷市"&amp;"*"),G31,"")</f>
        <v/>
      </c>
      <c r="H48"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+COUNTIF(H5,"*"&amp;"鎌ヶ谷市"&amp;"*"),H31,"")</f>
        <v/>
      </c>
      <c r="I48"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+COUNTIF(I5,"*"&amp;"鎌ヶ谷市"&amp;"*"),I31,"")</f>
        <v/>
      </c>
      <c r="J48" s="6" t="str">
        <f t="shared" ref="J48:P48" si="49">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+COUNTIF(J5,"*"&amp;"鎌ヶ谷市"&amp;"*"),J31,"")</f>
        <v/>
      </c>
      <c r="K48" s="6" t="str">
        <f t="shared" si="49"/>
        <v/>
      </c>
      <c r="L48" s="6" t="str">
        <f t="shared" si="49"/>
        <v/>
      </c>
      <c r="M48" s="6" t="str">
        <f t="shared" si="49"/>
        <v/>
      </c>
      <c r="N48" s="6" t="str">
        <f t="shared" si="49"/>
        <v/>
      </c>
      <c r="O48" s="6" t="str">
        <f t="shared" si="49"/>
        <v/>
      </c>
      <c r="P48" s="6" t="str">
        <f t="shared" si="49"/>
        <v/>
      </c>
    </row>
    <row r="49" spans="1:16" ht="12" hidden="1" customHeight="1" x14ac:dyDescent="0.15">
      <c r="A49" s="519" t="s">
        <v>2413</v>
      </c>
      <c r="B49" s="519"/>
      <c r="C49" s="519"/>
      <c r="D49" s="519"/>
      <c r="E49" s="519">
        <f>SUM(G49:P49)</f>
        <v>0</v>
      </c>
      <c r="F49" s="519"/>
      <c r="G49" s="6">
        <f>IF(G48&gt;0,COUNTIFS(実績排出量!$B$16:$B$1015,G3,実績排出量!$CS$16:$CS$1015,"電気")+COUNTIFS(実績排出量!$B$16:$B$1015,G3,実績排出量!$CS$16:$CS$1015,"燃料電池(圧縮水素)"),0)</f>
        <v>0</v>
      </c>
      <c r="H49" s="6">
        <f>IF(H48&gt;0,COUNTIFS(実績排出量!$B$16:$B$1015,H3,実績排出量!$CS$16:$CS$1015,"電気")+COUNTIFS(実績排出量!$B$16:$B$1015,H3,実績排出量!$CS$16:$CS$1015,"燃料電池(圧縮水素)"),0)</f>
        <v>0</v>
      </c>
      <c r="I49" s="6">
        <f>IF(I48&gt;0,COUNTIFS(実績排出量!$B$16:$B$1015,I3,実績排出量!$CS$16:$CS$1015,"電気")+COUNTIFS(実績排出量!$B$16:$B$1015,I3,実績排出量!$CS$16:$CS$1015,"燃料電池(圧縮水素)"),0)</f>
        <v>0</v>
      </c>
      <c r="J49" s="6">
        <f>IF(J48&gt;0,COUNTIFS(実績排出量!$B$16:$B$1015,J3,実績排出量!$CS$16:$CS$1015,"電気")+COUNTIFS(実績排出量!$B$16:$B$1015,J3,実績排出量!$CS$16:$CS$1015,"燃料電池(圧縮水素)"),0)</f>
        <v>0</v>
      </c>
      <c r="K49" s="6">
        <f>IF(K48&gt;0,COUNTIFS(実績排出量!$B$16:$B$1015,K3,実績排出量!$CS$16:$CS$1015,"電気")+COUNTIFS(実績排出量!$B$16:$B$1015,K3,実績排出量!$CS$16:$CS$1015,"燃料電池(圧縮水素)"),0)</f>
        <v>0</v>
      </c>
      <c r="L49" s="6">
        <f>IF(L48&gt;0,COUNTIFS(実績排出量!$B$16:$B$1015,L3,実績排出量!$CS$16:$CS$1015,"電気")+COUNTIFS(実績排出量!$B$16:$B$1015,L3,実績排出量!$CS$16:$CS$1015,"燃料電池(圧縮水素)"),0)</f>
        <v>0</v>
      </c>
      <c r="M49" s="6">
        <f>IF(M48&gt;0,COUNTIFS(実績排出量!$B$16:$B$1015,M3,実績排出量!$CS$16:$CS$1015,"電気")+COUNTIFS(実績排出量!$B$16:$B$1015,M3,実績排出量!$CS$16:$CS$1015,"燃料電池(圧縮水素)"),0)</f>
        <v>0</v>
      </c>
      <c r="N49" s="6">
        <f>IF(N48&gt;0,COUNTIFS(実績排出量!$B$16:$B$1015,N3,実績排出量!$CS$16:$CS$1015,"電気")+COUNTIFS(実績排出量!$B$16:$B$1015,N3,実績排出量!$CS$16:$CS$1015,"燃料電池(圧縮水素)"),0)</f>
        <v>0</v>
      </c>
      <c r="O49" s="6">
        <f>IF(O48&gt;0,COUNTIFS(実績排出量!$B$16:$B$1015,O3,実績排出量!$CS$16:$CS$1015,"電気")+COUNTIFS(実績排出量!$B$16:$B$1015,O3,実績排出量!$CS$16:$CS$1015,"燃料電池(圧縮水素)"),0)</f>
        <v>0</v>
      </c>
      <c r="P49" s="6">
        <f>IF(P48&gt;0,COUNTIFS(実績排出量!$B$16:$B$1015,P3,実績排出量!$CS$16:$CS$1015,"電気")+COUNTIFS(実績排出量!$B$16:$B$1015,P3,実績排出量!$CS$16:$CS$1015,"燃料電池(圧縮水素)"),0)</f>
        <v>0</v>
      </c>
    </row>
  </sheetData>
  <sheetProtection algorithmName="SHA-512" hashValue="oNU4dphv7h8uyqt8W319/dMXpfrFUq4xVmtByNI8mPUtTailxFI+aenJy16dribEdUKhYaH/SzVeSgqRZNS2Sg==" saltValue="I/p2wkN4eleokx8yhpllnA==" spinCount="100000" sheet="1" objects="1" scenarios="1"/>
  <mergeCells count="87">
    <mergeCell ref="E3:F3"/>
    <mergeCell ref="A4:D4"/>
    <mergeCell ref="E4:F4"/>
    <mergeCell ref="E5:F6"/>
    <mergeCell ref="A3:D3"/>
    <mergeCell ref="A5:D6"/>
    <mergeCell ref="A33:A35"/>
    <mergeCell ref="B33:Y33"/>
    <mergeCell ref="B34:G34"/>
    <mergeCell ref="H34:K34"/>
    <mergeCell ref="L34:O34"/>
    <mergeCell ref="P34:S34"/>
    <mergeCell ref="T34:W34"/>
    <mergeCell ref="X34:X35"/>
    <mergeCell ref="Y34:Y35"/>
    <mergeCell ref="C21:D21"/>
    <mergeCell ref="E21:F21"/>
    <mergeCell ref="C18:D18"/>
    <mergeCell ref="E18:F18"/>
    <mergeCell ref="A31:D31"/>
    <mergeCell ref="E31:F31"/>
    <mergeCell ref="A30:D30"/>
    <mergeCell ref="E30:F30"/>
    <mergeCell ref="A26:B29"/>
    <mergeCell ref="C29:D29"/>
    <mergeCell ref="E29:F29"/>
    <mergeCell ref="C28:D28"/>
    <mergeCell ref="E28:F28"/>
    <mergeCell ref="E27:F27"/>
    <mergeCell ref="C27:D27"/>
    <mergeCell ref="C26:D26"/>
    <mergeCell ref="E26:F26"/>
    <mergeCell ref="A22:B25"/>
    <mergeCell ref="H5:H6"/>
    <mergeCell ref="E25:F25"/>
    <mergeCell ref="C22:D22"/>
    <mergeCell ref="C25:D25"/>
    <mergeCell ref="C24:D24"/>
    <mergeCell ref="E24:F24"/>
    <mergeCell ref="E22:F22"/>
    <mergeCell ref="C23:D23"/>
    <mergeCell ref="E23:F23"/>
    <mergeCell ref="C19:D19"/>
    <mergeCell ref="E12:F12"/>
    <mergeCell ref="E11:F11"/>
    <mergeCell ref="C20:D20"/>
    <mergeCell ref="A18:B21"/>
    <mergeCell ref="E20:F20"/>
    <mergeCell ref="E19:F19"/>
    <mergeCell ref="C15:D15"/>
    <mergeCell ref="C16:D16"/>
    <mergeCell ref="C14:D14"/>
    <mergeCell ref="E16:F16"/>
    <mergeCell ref="E17:F17"/>
    <mergeCell ref="C17:D17"/>
    <mergeCell ref="E14:F14"/>
    <mergeCell ref="E15:F15"/>
    <mergeCell ref="A14:B17"/>
    <mergeCell ref="A9:B9"/>
    <mergeCell ref="C10:D10"/>
    <mergeCell ref="A10:B13"/>
    <mergeCell ref="A8:D8"/>
    <mergeCell ref="O5:O6"/>
    <mergeCell ref="P5:P6"/>
    <mergeCell ref="K5:K6"/>
    <mergeCell ref="L5:L6"/>
    <mergeCell ref="M5:M6"/>
    <mergeCell ref="N5:N6"/>
    <mergeCell ref="J5:J6"/>
    <mergeCell ref="I5:I6"/>
    <mergeCell ref="C11:D11"/>
    <mergeCell ref="C13:D13"/>
    <mergeCell ref="E13:F13"/>
    <mergeCell ref="G5:G6"/>
    <mergeCell ref="E7:F7"/>
    <mergeCell ref="E10:F10"/>
    <mergeCell ref="E9:F9"/>
    <mergeCell ref="C12:D12"/>
    <mergeCell ref="C9:D9"/>
    <mergeCell ref="E8:F8"/>
    <mergeCell ref="A7:D7"/>
    <mergeCell ref="A49:D49"/>
    <mergeCell ref="E49:F49"/>
    <mergeCell ref="A47:D47"/>
    <mergeCell ref="E47:F47"/>
    <mergeCell ref="A48:D48"/>
    <mergeCell ref="E48:F48"/>
  </mergeCells>
  <phoneticPr fontId="3"/>
  <dataValidations count="5">
    <dataValidation type="whole" imeMode="off" operator="greaterThan" allowBlank="1" showInputMessage="1" showErrorMessage="1" sqref="G8:P8" xr:uid="{00000000-0002-0000-0200-000000000000}">
      <formula1>0</formula1>
    </dataValidation>
    <dataValidation imeMode="hiragana" allowBlank="1" showInputMessage="1" showErrorMessage="1" sqref="G4:P5" xr:uid="{00000000-0002-0000-0200-000001000000}"/>
    <dataValidation type="whole" allowBlank="1" showInputMessage="1" showErrorMessage="1" sqref="D2" xr:uid="{00000000-0002-0000-0200-000002000000}">
      <formula1>1</formula1>
      <formula2>12</formula2>
    </dataValidation>
    <dataValidation type="whole" allowBlank="1" showInputMessage="1" showErrorMessage="1" sqref="F2" xr:uid="{00000000-0002-0000-0200-000003000000}">
      <formula1>1</formula1>
      <formula2>31</formula2>
    </dataValidation>
    <dataValidation type="textLength" imeMode="off" operator="lessThanOrEqual" allowBlank="1" showInputMessage="1" showErrorMessage="1" sqref="G7:P7" xr:uid="{00000000-0002-0000-0200-000004000000}">
      <formula1>12</formula1>
    </dataValidation>
  </dataValidations>
  <pageMargins left="0.39370078740157483" right="0.19685039370078741" top="0.39370078740157483" bottom="0.39370078740157483" header="0.19685039370078741" footer="0.19685039370078741"/>
  <pageSetup paperSize="9" scale="80" orientation="portrait" r:id="rId1"/>
  <headerFooter alignWithMargins="0">
    <oddHeader>&amp;R(&amp;P/&amp;N)</oddHeader>
  </headerFooter>
  <colBreaks count="1" manualBreakCount="1">
    <brk id="11" max="3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W1027"/>
  <sheetViews>
    <sheetView showGridLines="0" zoomScaleNormal="100" zoomScaleSheetLayoutView="100" workbookViewId="0">
      <selection activeCell="J4" sqref="J4"/>
    </sheetView>
  </sheetViews>
  <sheetFormatPr defaultColWidth="5.625" defaultRowHeight="12" customHeight="1" x14ac:dyDescent="0.15"/>
  <cols>
    <col min="1" max="1" width="5" bestFit="1" customWidth="1"/>
    <col min="2" max="2" width="2.875" customWidth="1"/>
    <col min="3" max="3" width="6.375" customWidth="1"/>
    <col min="4" max="4" width="4.75" customWidth="1"/>
    <col min="5" max="5" width="2.625" customWidth="1"/>
    <col min="6" max="6" width="4.75" customWidth="1"/>
    <col min="7" max="7" width="6.875" bestFit="1" customWidth="1"/>
    <col min="8" max="9" width="4.75" customWidth="1"/>
    <col min="10" max="10" width="15.625" customWidth="1"/>
    <col min="11" max="11" width="3.875" style="3" customWidth="1"/>
    <col min="12" max="12" width="6.75" bestFit="1" customWidth="1"/>
    <col min="13" max="13" width="15.625" customWidth="1"/>
    <col min="14" max="14" width="6.625" customWidth="1"/>
    <col min="15" max="15" width="9.125" customWidth="1"/>
    <col min="16" max="16" width="7.625" customWidth="1"/>
    <col min="17" max="18" width="6.625" customWidth="1"/>
    <col min="19" max="21" width="5.625" customWidth="1"/>
    <col min="22" max="22" width="8.625" customWidth="1"/>
    <col min="23" max="25" width="5.625" customWidth="1"/>
    <col min="26" max="26" width="1.5" customWidth="1"/>
    <col min="27" max="37" width="5.625" hidden="1" customWidth="1"/>
    <col min="38" max="38" width="5.375" hidden="1" customWidth="1"/>
    <col min="39" max="60" width="5.625" hidden="1" customWidth="1"/>
    <col min="61" max="61" width="5.625" style="20" hidden="1" customWidth="1"/>
    <col min="62" max="65" width="5.625" hidden="1" customWidth="1"/>
    <col min="66" max="66" width="24.25" hidden="1" customWidth="1"/>
    <col min="67" max="95" width="5.625" hidden="1" customWidth="1"/>
    <col min="96" max="96" width="15.375" hidden="1" customWidth="1"/>
    <col min="97" max="97" width="11" style="251" customWidth="1"/>
    <col min="98" max="99" width="5.625" hidden="1" customWidth="1"/>
    <col min="100" max="100" width="10.625" customWidth="1"/>
    <col min="101" max="101" width="0.875" hidden="1" customWidth="1"/>
  </cols>
  <sheetData>
    <row r="1" spans="1:101" ht="21" customHeight="1" thickBot="1" x14ac:dyDescent="0.25">
      <c r="A1" s="37" t="s">
        <v>135</v>
      </c>
      <c r="K1" s="13"/>
    </row>
    <row r="2" spans="1:101" ht="30" customHeight="1" thickBot="1" x14ac:dyDescent="0.25">
      <c r="A2" s="37"/>
      <c r="B2" s="577" t="s">
        <v>1777</v>
      </c>
      <c r="C2" s="577"/>
      <c r="D2" s="577"/>
      <c r="E2" s="577"/>
      <c r="F2" s="65">
        <v>7</v>
      </c>
      <c r="G2" s="99" t="s">
        <v>1778</v>
      </c>
      <c r="J2" s="80" t="s">
        <v>505</v>
      </c>
      <c r="K2" s="82"/>
      <c r="L2" s="81"/>
      <c r="M2" s="79" t="s">
        <v>22</v>
      </c>
      <c r="N2" s="606" t="s">
        <v>476</v>
      </c>
      <c r="O2" s="607"/>
    </row>
    <row r="3" spans="1:101" ht="17.25" x14ac:dyDescent="0.2">
      <c r="B3" s="591" t="s">
        <v>136</v>
      </c>
      <c r="C3" s="579"/>
      <c r="D3" s="592"/>
      <c r="E3" s="592"/>
      <c r="F3" s="593"/>
      <c r="G3" s="599" t="s">
        <v>170</v>
      </c>
      <c r="H3" s="600"/>
      <c r="I3" s="601"/>
      <c r="J3" s="248" t="str">
        <f>IF(SUM($W$16:$W$1015)=0,"",SUM($W$16:$W$1015))</f>
        <v/>
      </c>
      <c r="K3" s="619" t="s">
        <v>170</v>
      </c>
      <c r="L3" s="620"/>
      <c r="M3" s="335" t="str">
        <f>IF(J3="","",AVERAGE($W$16:$W$1015))</f>
        <v/>
      </c>
      <c r="N3" s="608" t="str">
        <f>IF(J3="","",SUM($W$16:$W$1015)*1000/SUM($Q$16:$Q$1015))</f>
        <v/>
      </c>
      <c r="O3" s="609"/>
      <c r="P3" s="64"/>
      <c r="Q3" s="19" t="str">
        <f>IF(COUNTIF($W$16:$W$215,"エラー"),"エラーがあります。再確認してください",IF(COUNTIF($S$16:$S$215,"エラー"),"エラーがあります。再確認してください",IF(COUNTIF($AA$16:$AA$215,"エラー"),"エラーがあります。再確認してください","")))</f>
        <v/>
      </c>
    </row>
    <row r="4" spans="1:101" ht="17.25" customHeight="1" x14ac:dyDescent="0.15">
      <c r="B4" s="581"/>
      <c r="C4" s="582"/>
      <c r="D4" s="594"/>
      <c r="E4" s="594"/>
      <c r="F4" s="595"/>
      <c r="G4" s="587" t="s">
        <v>137</v>
      </c>
      <c r="H4" s="588"/>
      <c r="I4" s="605"/>
      <c r="J4" s="336" t="str">
        <f>IFERROR(IF(VLOOKUP(実績表紙!$U$2,実績値!$A$3:$J$599,2,0)=0,"",VLOOKUP(実績表紙!$U$2,実績値!$A$3:$J$599,2,0)),"")</f>
        <v/>
      </c>
      <c r="K4" s="588" t="s">
        <v>23</v>
      </c>
      <c r="L4" s="621"/>
      <c r="M4" s="337" t="str">
        <f>IFERROR(IF(VLOOKUP(実績表紙!$U$2,実績値!$A$3:$J$599,5,0)=0,"",VLOOKUP(実績表紙!$U$2,実績値!$A$3:$J$599,5,0)),"")</f>
        <v/>
      </c>
      <c r="N4" s="589" t="str">
        <f>IFERROR(IF(VLOOKUP(実績表紙!$U$2,実績値!$A$3:$J$599,8,0)=0,"",VLOOKUP(実績表紙!$U$2,実績値!$A$3:$J$599,8,0)),"")</f>
        <v/>
      </c>
      <c r="O4" s="590" t="str">
        <f>IFERROR(IF(VLOOKUP(実績表紙!$U$2,実績値!$B$3:$E$599,7,0)=0,"",VLOOKUP(実績値!$U$2,#REF!,7,0)),"")</f>
        <v/>
      </c>
      <c r="P4" s="64"/>
    </row>
    <row r="5" spans="1:101" ht="17.25" customHeight="1" thickBot="1" x14ac:dyDescent="0.2">
      <c r="B5" s="596"/>
      <c r="C5" s="597"/>
      <c r="D5" s="597"/>
      <c r="E5" s="597"/>
      <c r="F5" s="598"/>
      <c r="G5" s="602" t="s">
        <v>216</v>
      </c>
      <c r="H5" s="603"/>
      <c r="I5" s="604"/>
      <c r="J5" s="102" t="str">
        <f>IF(OR(J3="",J4=""),"",ROUNDDOWN((J4/J3),2))</f>
        <v/>
      </c>
      <c r="K5" s="603" t="s">
        <v>24</v>
      </c>
      <c r="L5" s="612"/>
      <c r="M5" s="338" t="str">
        <f>IF(OR(M3="",M4=""),"",ROUNDDOWN((M3/M4),2))</f>
        <v/>
      </c>
      <c r="N5" s="610" t="str">
        <f>IF(OR(N3="",N4=""),"",ROUNDDOWN((N3/N4),2))</f>
        <v/>
      </c>
      <c r="O5" s="611"/>
      <c r="P5" s="64"/>
    </row>
    <row r="6" spans="1:101" ht="17.25" x14ac:dyDescent="0.2">
      <c r="B6" s="591" t="s">
        <v>426</v>
      </c>
      <c r="C6" s="579"/>
      <c r="D6" s="579"/>
      <c r="E6" s="579"/>
      <c r="F6" s="580"/>
      <c r="G6" s="599" t="s">
        <v>170</v>
      </c>
      <c r="H6" s="600"/>
      <c r="I6" s="601"/>
      <c r="J6" s="248" t="str">
        <f>IF(SUM($X$16:$X$1015)=0,"",SUM($X$16:$X$1015))</f>
        <v/>
      </c>
      <c r="K6" s="600" t="s">
        <v>170</v>
      </c>
      <c r="L6" s="620"/>
      <c r="M6" s="335" t="str">
        <f>IF(J6="","",AVERAGE($X$16:$X$1015))</f>
        <v/>
      </c>
      <c r="N6" s="608" t="str">
        <f>IF(J6="","",SUM($X$16:$X$1015)*1000/SUM($Q$16:$Q$1015))</f>
        <v/>
      </c>
      <c r="O6" s="609"/>
      <c r="P6" s="64"/>
      <c r="Q6" s="19" t="str">
        <f>IF(COUNTIF($X$16:$X$215,"エラー"),"エラーがあります。再確認してください",IF(COUNTIF($T$16:$T$215,"エラー"),"エラーがあります。再確認してください",IF(COUNTIF($AA$16:$AA$215,"エラー"),"エラーがあります。再確認してください","")))</f>
        <v/>
      </c>
    </row>
    <row r="7" spans="1:101" ht="17.25" customHeight="1" x14ac:dyDescent="0.15">
      <c r="B7" s="581"/>
      <c r="C7" s="582"/>
      <c r="D7" s="582"/>
      <c r="E7" s="582"/>
      <c r="F7" s="583"/>
      <c r="G7" s="587" t="s">
        <v>137</v>
      </c>
      <c r="H7" s="588"/>
      <c r="I7" s="605"/>
      <c r="J7" s="336" t="str">
        <f>IFERROR(IF(VLOOKUP(実績表紙!$U$2,実績値!$A$3:$J$599,3,0)=0,"",VLOOKUP(実績表紙!$U$2,実績値!$A$3:$J$599,3,0)),"")</f>
        <v/>
      </c>
      <c r="K7" s="588" t="s">
        <v>23</v>
      </c>
      <c r="L7" s="621"/>
      <c r="M7" s="339" t="str">
        <f>IFERROR(IF(VLOOKUP(実績表紙!$U$2,実績値!$A$3:$J$599,6,0)=0,"",VLOOKUP(実績表紙!$U$2,実績値!$A$3:$J$599,6,0)),"")</f>
        <v/>
      </c>
      <c r="N7" s="589" t="str">
        <f>IFERROR(IF(VLOOKUP(実績表紙!$U$2,実績値!$A$3:$J$599,9,0)=0,"",VLOOKUP(実績表紙!$U$2,実績値!$A$3:$J$599,9,0)),"")</f>
        <v/>
      </c>
      <c r="O7" s="590" t="str">
        <f>IFERROR(IF(VLOOKUP(実績表紙!$U$2,実績値!$B$3:$E$599,7,0)=0,"",VLOOKUP(実績値!$U$2,#REF!,7,0)),"")</f>
        <v/>
      </c>
    </row>
    <row r="8" spans="1:101" ht="17.25" customHeight="1" thickBot="1" x14ac:dyDescent="0.2">
      <c r="B8" s="584"/>
      <c r="C8" s="585"/>
      <c r="D8" s="585"/>
      <c r="E8" s="585"/>
      <c r="F8" s="586"/>
      <c r="G8" s="602" t="s">
        <v>216</v>
      </c>
      <c r="H8" s="603"/>
      <c r="I8" s="604"/>
      <c r="J8" s="103" t="str">
        <f>IF(OR(J6="",J7=""),"",ROUNDDOWN((J7/J6),2))</f>
        <v/>
      </c>
      <c r="K8" s="603" t="s">
        <v>24</v>
      </c>
      <c r="L8" s="612"/>
      <c r="M8" s="338" t="str">
        <f>IF(OR(M6="",M7=""),"",ROUNDDOWN((M6/M7),2))</f>
        <v/>
      </c>
      <c r="N8" s="610" t="str">
        <f>IF(OR(N6="",N7=""),"",ROUNDDOWN((N6/N7),2))</f>
        <v/>
      </c>
      <c r="O8" s="611"/>
    </row>
    <row r="9" spans="1:101" ht="17.25" customHeight="1" x14ac:dyDescent="0.2">
      <c r="B9" s="578" t="s">
        <v>1019</v>
      </c>
      <c r="C9" s="579"/>
      <c r="D9" s="579"/>
      <c r="E9" s="579"/>
      <c r="F9" s="580"/>
      <c r="G9" s="599" t="s">
        <v>170</v>
      </c>
      <c r="H9" s="600"/>
      <c r="I9" s="600"/>
      <c r="J9" s="248" t="str">
        <f>IF(SUM($Y$16:$Y$1015)=0,"",SUM($Y$16:$Y$1015))</f>
        <v/>
      </c>
      <c r="K9" s="599" t="s">
        <v>170</v>
      </c>
      <c r="L9" s="620"/>
      <c r="M9" s="335" t="str">
        <f>IF(J9="","",AVERAGE($Y$16:$Y$1015))</f>
        <v/>
      </c>
      <c r="N9" s="608" t="str">
        <f>IF(J9="","",SUM($Y$16:$Y$1015)*1000/SUM($Q$16:$Q$1015))</f>
        <v/>
      </c>
      <c r="O9" s="609"/>
      <c r="Q9" s="19" t="str">
        <f>IF(COUNTIF($Y$16:$Y$215,"エラー"),"エラーがあります。再確認してください",IF(COUNTIF($T$16:$T$215,"エラー"),"エラーがあります。再確認してください",IF(COUNTIF($AA$16:$AA$215,"エラー"),"エラーがあります。再確認してください","")))</f>
        <v/>
      </c>
    </row>
    <row r="10" spans="1:101" ht="17.25" customHeight="1" x14ac:dyDescent="0.15">
      <c r="B10" s="581"/>
      <c r="C10" s="582"/>
      <c r="D10" s="582"/>
      <c r="E10" s="582"/>
      <c r="F10" s="583"/>
      <c r="G10" s="587" t="s">
        <v>137</v>
      </c>
      <c r="H10" s="588"/>
      <c r="I10" s="588"/>
      <c r="J10" s="336" t="str">
        <f>IFERROR(IF(VLOOKUP(実績表紙!$U$2,実績値!$A$3:$J$599,4,0)=0,"",VLOOKUP(実績表紙!$U$2,実績値!$A$3:$J$599,4,0)),"")</f>
        <v/>
      </c>
      <c r="K10" s="587" t="s">
        <v>23</v>
      </c>
      <c r="L10" s="621"/>
      <c r="M10" s="339" t="str">
        <f>IFERROR(IF(VLOOKUP(実績表紙!$U$2,実績値!$A$3:$J$599,7,0)=0,"",VLOOKUP(実績表紙!$U$2,実績値!$A$3:$J$599,7,0)),"")</f>
        <v/>
      </c>
      <c r="N10" s="589" t="str">
        <f>IFERROR(IF(VLOOKUP(実績表紙!$U$2,実績値!$A$3:$J$599,10,0)=0,"",VLOOKUP(実績表紙!$U$2,実績値!$A$3:$J$599,10,0)),"")</f>
        <v/>
      </c>
      <c r="O10" s="590" t="str">
        <f>IFERROR(IF(VLOOKUP(実績表紙!$U$2,実績値!$B$3:$E$599,7,0)=0,"",VLOOKUP(実績値!$U$2,#REF!,7,0)),"")</f>
        <v/>
      </c>
      <c r="P10" s="65"/>
    </row>
    <row r="11" spans="1:101" ht="17.25" customHeight="1" thickBot="1" x14ac:dyDescent="0.2">
      <c r="B11" s="584"/>
      <c r="C11" s="585"/>
      <c r="D11" s="585"/>
      <c r="E11" s="585"/>
      <c r="F11" s="586"/>
      <c r="G11" s="602" t="s">
        <v>216</v>
      </c>
      <c r="H11" s="603"/>
      <c r="I11" s="603"/>
      <c r="J11" s="340" t="str">
        <f>IF(OR(J9="",J10=""),"",ROUNDDOWN((J10/J9),2))</f>
        <v/>
      </c>
      <c r="K11" s="602" t="s">
        <v>24</v>
      </c>
      <c r="L11" s="612"/>
      <c r="M11" s="341" t="str">
        <f>IF(OR(M9="",M10=""),"",ROUNDDOWN((M9/M10),2))</f>
        <v/>
      </c>
      <c r="N11" s="610" t="str">
        <f>IF(OR(N9="",N10=""),"",ROUNDDOWN((N9/N10),2))</f>
        <v/>
      </c>
      <c r="O11" s="611"/>
      <c r="P11" s="65"/>
    </row>
    <row r="12" spans="1:101" ht="18" customHeight="1" x14ac:dyDescent="0.2">
      <c r="G12" s="78"/>
      <c r="H12" s="78"/>
      <c r="I12" s="78"/>
      <c r="J12" s="19"/>
      <c r="N12" s="83" t="s">
        <v>507</v>
      </c>
    </row>
    <row r="13" spans="1:101" ht="18" thickBot="1" x14ac:dyDescent="0.25">
      <c r="B13" t="s">
        <v>433</v>
      </c>
      <c r="J13" s="19" t="str">
        <f>IF(SUM($AC$16:$AC$215)&gt;=1,"事業所コードをすべての車両に記入しないと実績事業所のシートの台数が自動で計算されません","")</f>
        <v/>
      </c>
      <c r="M13" s="4"/>
      <c r="U13" s="5"/>
      <c r="V13" s="5"/>
      <c r="Y13" s="175"/>
    </row>
    <row r="14" spans="1:101" ht="28.5" customHeight="1" x14ac:dyDescent="0.15">
      <c r="A14" s="613" t="s">
        <v>531</v>
      </c>
      <c r="B14" s="615" t="s">
        <v>2306</v>
      </c>
      <c r="C14" s="617" t="s">
        <v>74</v>
      </c>
      <c r="D14" s="618"/>
      <c r="E14" s="618"/>
      <c r="F14" s="618"/>
      <c r="G14" s="617" t="s">
        <v>166</v>
      </c>
      <c r="H14" s="617"/>
      <c r="I14" s="617"/>
      <c r="J14" s="617" t="s">
        <v>540</v>
      </c>
      <c r="K14" s="623" t="s">
        <v>541</v>
      </c>
      <c r="L14" s="617" t="s">
        <v>139</v>
      </c>
      <c r="M14" s="617" t="s">
        <v>1027</v>
      </c>
      <c r="N14" s="617" t="s">
        <v>168</v>
      </c>
      <c r="O14" s="628"/>
      <c r="P14" s="631" t="s">
        <v>2256</v>
      </c>
      <c r="Q14" s="633" t="s">
        <v>2307</v>
      </c>
      <c r="R14" s="635" t="s">
        <v>2308</v>
      </c>
      <c r="S14" s="637" t="s">
        <v>72</v>
      </c>
      <c r="T14" s="638"/>
      <c r="U14" s="638"/>
      <c r="V14" s="638" t="s">
        <v>706</v>
      </c>
      <c r="W14" s="638" t="s">
        <v>73</v>
      </c>
      <c r="X14" s="638"/>
      <c r="Y14" s="640"/>
      <c r="Z14" s="17"/>
      <c r="AA14" s="71"/>
      <c r="AB14" s="71"/>
      <c r="AC14" s="71"/>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629"/>
      <c r="CS14" s="626" t="s">
        <v>2242</v>
      </c>
      <c r="CV14" s="575" t="s">
        <v>2445</v>
      </c>
    </row>
    <row r="15" spans="1:101" ht="63" customHeight="1" thickBot="1" x14ac:dyDescent="0.2">
      <c r="A15" s="614"/>
      <c r="B15" s="616"/>
      <c r="C15" s="358" t="s">
        <v>210</v>
      </c>
      <c r="D15" s="359" t="s">
        <v>211</v>
      </c>
      <c r="E15" s="359" t="s">
        <v>212</v>
      </c>
      <c r="F15" s="359" t="s">
        <v>213</v>
      </c>
      <c r="G15" s="360" t="s">
        <v>1775</v>
      </c>
      <c r="H15" s="361" t="s">
        <v>116</v>
      </c>
      <c r="I15" s="361" t="s">
        <v>138</v>
      </c>
      <c r="J15" s="622"/>
      <c r="K15" s="624"/>
      <c r="L15" s="625"/>
      <c r="M15" s="625"/>
      <c r="N15" s="359" t="s">
        <v>169</v>
      </c>
      <c r="O15" s="362" t="s">
        <v>2309</v>
      </c>
      <c r="P15" s="632"/>
      <c r="Q15" s="634"/>
      <c r="R15" s="636"/>
      <c r="S15" s="299" t="s">
        <v>508</v>
      </c>
      <c r="T15" s="41" t="s">
        <v>954</v>
      </c>
      <c r="U15" s="241" t="s">
        <v>509</v>
      </c>
      <c r="V15" s="639"/>
      <c r="W15" s="41" t="s">
        <v>510</v>
      </c>
      <c r="X15" s="41" t="s">
        <v>511</v>
      </c>
      <c r="Y15" s="109" t="s">
        <v>512</v>
      </c>
      <c r="Z15" s="18"/>
      <c r="AA15" s="67" t="s">
        <v>1020</v>
      </c>
      <c r="AB15" s="68" t="s">
        <v>1021</v>
      </c>
      <c r="AC15" s="69" t="s">
        <v>1029</v>
      </c>
      <c r="AD15" s="70" t="s">
        <v>217</v>
      </c>
      <c r="AE15" s="70" t="s">
        <v>218</v>
      </c>
      <c r="AF15" s="70" t="s">
        <v>219</v>
      </c>
      <c r="AG15" s="70" t="s">
        <v>1026</v>
      </c>
      <c r="AH15" s="70" t="s">
        <v>542</v>
      </c>
      <c r="AI15" s="70" t="s">
        <v>1025</v>
      </c>
      <c r="AJ15" s="70" t="s">
        <v>543</v>
      </c>
      <c r="AK15" s="70" t="s">
        <v>544</v>
      </c>
      <c r="AL15" s="70" t="s">
        <v>183</v>
      </c>
      <c r="AM15" s="70" t="s">
        <v>1024</v>
      </c>
      <c r="AN15" s="70" t="s">
        <v>1023</v>
      </c>
      <c r="AO15" s="70" t="s">
        <v>523</v>
      </c>
      <c r="AP15" s="70" t="s">
        <v>1022</v>
      </c>
      <c r="AQ15" s="70" t="s">
        <v>524</v>
      </c>
      <c r="AR15" s="70" t="s">
        <v>144</v>
      </c>
      <c r="AS15" s="70" t="s">
        <v>145</v>
      </c>
      <c r="AT15" s="70" t="s">
        <v>525</v>
      </c>
      <c r="AU15" s="70" t="s">
        <v>526</v>
      </c>
      <c r="AV15" s="70" t="s">
        <v>527</v>
      </c>
      <c r="AW15" s="70" t="s">
        <v>530</v>
      </c>
      <c r="AX15" s="70" t="s">
        <v>1005</v>
      </c>
      <c r="AY15" s="70" t="s">
        <v>489</v>
      </c>
      <c r="AZ15" s="70" t="s">
        <v>487</v>
      </c>
      <c r="BA15" s="70" t="s">
        <v>491</v>
      </c>
      <c r="BB15" s="70" t="s">
        <v>879</v>
      </c>
      <c r="BC15" s="630"/>
      <c r="CS15" s="627"/>
      <c r="CT15" s="256" t="s">
        <v>2253</v>
      </c>
      <c r="CU15" s="256" t="s">
        <v>2254</v>
      </c>
      <c r="CV15" s="576"/>
    </row>
    <row r="16" spans="1:101" s="1" customFormat="1" ht="13.5" customHeight="1" x14ac:dyDescent="0.15">
      <c r="A16" s="62">
        <v>1</v>
      </c>
      <c r="B16" s="310"/>
      <c r="C16" s="311"/>
      <c r="D16" s="311"/>
      <c r="E16" s="311"/>
      <c r="F16" s="310"/>
      <c r="G16" s="310"/>
      <c r="H16" s="310"/>
      <c r="I16" s="310"/>
      <c r="J16" s="310"/>
      <c r="K16" s="310"/>
      <c r="L16" s="312"/>
      <c r="M16" s="310"/>
      <c r="N16" s="363"/>
      <c r="O16" s="364"/>
      <c r="P16" s="369" t="str">
        <f>IF(G16="R",IF(OR(AND(実績排出量!H16=SUM(実績事業所!$B$2-1),3&lt;実績排出量!I16),AND(実績排出量!H16=実績事業所!$B$2,4&gt;実績排出量!I16)),"新規",""),"")</f>
        <v/>
      </c>
      <c r="Q16" s="371" t="str">
        <f t="shared" ref="Q16:Q36" si="0">IF(P16="減車","－","")</f>
        <v/>
      </c>
      <c r="R16" s="372" t="str">
        <f>IF(P16="減車","－","")</f>
        <v/>
      </c>
      <c r="S16" s="297" t="str">
        <f t="shared" ref="S16:S79" si="1">IF(ISBLANK(M16)=TRUE,"",IF(ISNUMBER(AO16)=TRUE,AO16,"エラー"))</f>
        <v/>
      </c>
      <c r="T16" s="85" t="str">
        <f t="shared" ref="T16:T79" si="2">IF(ISBLANK(M16)=TRUE,"",IF(ISNUMBER(AR16)=TRUE,AR16,"エラー"))</f>
        <v/>
      </c>
      <c r="U16" s="86" t="str">
        <f t="shared" ref="U16:U79" si="3">IF(ISBLANK(M16)=TRUE,"",IF(ISNUMBER(AX16)=TRUE,AX16,"エラー"))</f>
        <v/>
      </c>
      <c r="V16" s="89" t="str">
        <f>IF(P16="減車",0,IF(OR(AA16="",AB16=""),"",AA16/AB16))</f>
        <v/>
      </c>
      <c r="W16" s="263" t="str">
        <f>IF(P16="減車","-",IF(S16="","",IF(ISERROR(S16*AA16*AH16),"エラー",IF(ISBLANK(AA16)=TRUE,"エラー",IF(ISBLANK(S16)=TRUE,"エラー",IF(BA16=1,"エラー",S16*AH16*AA16/1000))))))</f>
        <v/>
      </c>
      <c r="X16" s="263" t="str">
        <f>IF(P16="減車","-",IF(T16="","",IF(ISERROR(T16*AA16*AH16),"エラー",IF(ISBLANK(AA16)=TRUE,"エラー",IF(ISBLANK(T16)=TRUE,"エラー",IF(BA16=1,"エラー",T16*AH16*AA16/1000))))))</f>
        <v/>
      </c>
      <c r="Y16" s="264" t="str">
        <f>IF(P16="減車","-",IF(U16="","",IF(ISERROR(U16*AB16),"エラー",IF(ISBLANK(AB16)=TRUE,"エラー",IF(ISBLANK(U16)=TRUE,"エラー",IF(BA16=1,"エラー",U16*AB16/1000))))))</f>
        <v/>
      </c>
      <c r="Z16" s="16"/>
      <c r="AA16" s="15" t="str">
        <f>IF(Q16="","",Q16)</f>
        <v/>
      </c>
      <c r="AB16" s="15" t="str">
        <f>IF(R16="","",R16)</f>
        <v/>
      </c>
      <c r="AC16" s="14" t="str">
        <f t="shared" ref="AC16:AC79" si="4">IF(ISBLANK(J16)=TRUE,"",IF(OR(ISBLANK(B16)=TRUE),1,""))</f>
        <v/>
      </c>
      <c r="AD16" s="6" t="e">
        <f>VLOOKUP(J16,$BD$17:$BG$23,2,FALSE)</f>
        <v>#N/A</v>
      </c>
      <c r="AE16" s="6" t="e">
        <f>VLOOKUP(J16,$BD$17:$BG$23,3,FALSE)</f>
        <v>#N/A</v>
      </c>
      <c r="AF16" s="6" t="e">
        <f>VLOOKUP(J16,$BD$17:$BG$23,4,FALSE)</f>
        <v>#N/A</v>
      </c>
      <c r="AG16" s="6" t="str">
        <f t="shared" ref="AG16:AG79" si="5">IF(ISERROR(SEARCH("-",K16,1))=TRUE,ASC(UPPER(K16)),ASC(UPPER(LEFT(K16,SEARCH("-",K16,1)-1))))</f>
        <v/>
      </c>
      <c r="AH16" s="6">
        <f t="shared" ref="AH16:AH79" si="6">IF(L16&gt;3500,L16/1000,1)</f>
        <v>1</v>
      </c>
      <c r="AI16" s="6" t="e">
        <f>IF(AF16=9,0,IF(L16&lt;=1700,1,IF(L16&lt;=2500,2,IF(L16&lt;=3500,3,4))))</f>
        <v>#N/A</v>
      </c>
      <c r="AJ16" s="6" t="e">
        <f>IF(AF16=5,0,IF(AF16=9,0,IF(L16&lt;=1700,1,IF(L16&lt;=2500,2,IF(L16&lt;=3500,3,4)))))</f>
        <v>#N/A</v>
      </c>
      <c r="AK16" s="287" t="e">
        <f>VLOOKUP(M16,$BL$17:$BM$27,2,FALSE)</f>
        <v>#N/A</v>
      </c>
      <c r="AL16" s="6" t="e">
        <f>VLOOKUP(AN16,排出係数表,9,FALSE)</f>
        <v>#N/A</v>
      </c>
      <c r="AM16" s="7" t="str">
        <f>IF(OR(ISBLANK(M16)=TRUE,ISBLANK(B16)=TRUE)," ",P16&amp;CONCATENATE(B16,AF16,AI16))</f>
        <v xml:space="preserve"> </v>
      </c>
      <c r="AN16" s="6" t="e">
        <f>CONCATENATE(AD16,AJ16,AK16,AG16)</f>
        <v>#N/A</v>
      </c>
      <c r="AO16" s="6" t="e">
        <f>IF(AND(N16="あり",AK16="軽"),AQ16,AP16)</f>
        <v>#N/A</v>
      </c>
      <c r="AP16" s="6" t="e">
        <f>VLOOKUP(AN16,排出係数表,6,FALSE)</f>
        <v>#N/A</v>
      </c>
      <c r="AQ16" s="6" t="e">
        <f t="shared" ref="AQ16:AQ79" si="7">VLOOKUP(AJ16,$BZ$17:$CD$21,2,FALSE)</f>
        <v>#N/A</v>
      </c>
      <c r="AR16" s="6" t="e">
        <f>IF(AND(N16="あり",O16="なし",AK16="軽"),AT16,IF(AND(N16="あり",O16="あり(H17なし)",AK16="軽"),AT16,IF(AND(N16="あり",O16="",AK16="軽"),AT16,IF(AND(N16="なし",O16="あり(H17なし)",AK16="軽"),AU16,IF(AND(N16="",O16="あり(H17なし)",AK16="軽"),AU16,IF(AND(O16="あり(H17あり)",AK16="軽"),AV16,AS16))))))</f>
        <v>#N/A</v>
      </c>
      <c r="AS16" s="6" t="e">
        <f>VLOOKUP(AN16,排出係数表,7,FALSE)</f>
        <v>#N/A</v>
      </c>
      <c r="AT16" s="6" t="e">
        <f t="shared" ref="AT16:AT79" si="8">VLOOKUP(AJ16,$BZ$17:$CD$21,3,FALSE)</f>
        <v>#N/A</v>
      </c>
      <c r="AU16" s="6" t="e">
        <f t="shared" ref="AU16:AU79" si="9">VLOOKUP(AJ16,$BZ$17:$CD$21,4,FALSE)</f>
        <v>#N/A</v>
      </c>
      <c r="AV16" s="6" t="e">
        <f>VLOOKUP(AJ16,$BZ$17:$CD$21,5,FALSE)</f>
        <v>#N/A</v>
      </c>
      <c r="AW16" s="6">
        <f>IF(AND(N16="なし",O16="なし"),0,IF(AND(N16="",O16=""),0,IF(AND(N16="",O16="なし"),0,IF(AND(N16="なし",O16=""),0,1))))</f>
        <v>0</v>
      </c>
      <c r="AX16" s="6" t="e">
        <f>VLOOKUP(AN16,排出係数表,8,FALSE)</f>
        <v>#N/A</v>
      </c>
      <c r="AY16" s="6" t="str">
        <f t="shared" ref="AY16:AY79" si="10">IF(J16="","",VLOOKUP(J16,$BD$17:$BH$25,5,FALSE))</f>
        <v/>
      </c>
      <c r="AZ16" s="6" t="str">
        <f t="shared" ref="AZ16:AZ79" si="11">IF(D16="","",VLOOKUP(CONCATENATE("A",LEFT(D16)),$BW$17:$BX$26,2,FALSE))</f>
        <v/>
      </c>
      <c r="BA16" s="6" t="str">
        <f t="shared" ref="BA16:BA79" si="12">IF(AY16=AZ16,"",1)</f>
        <v/>
      </c>
      <c r="BB16" s="6" t="str">
        <f t="shared" ref="BB16:BB79" si="13">CONCATENATE(C16,D16,E16,F16)</f>
        <v/>
      </c>
      <c r="BC16" s="42"/>
      <c r="BD16" s="73" t="s">
        <v>428</v>
      </c>
      <c r="BE16" s="73" t="s">
        <v>217</v>
      </c>
      <c r="BF16" s="73" t="s">
        <v>218</v>
      </c>
      <c r="BG16" s="73" t="s">
        <v>219</v>
      </c>
      <c r="BH16" s="73" t="s">
        <v>220</v>
      </c>
      <c r="BI16" s="73" t="s">
        <v>541</v>
      </c>
      <c r="BJ16" s="73" t="s">
        <v>429</v>
      </c>
      <c r="BK16" s="73"/>
      <c r="BL16" s="73" t="s">
        <v>430</v>
      </c>
      <c r="BM16" s="73" t="s">
        <v>547</v>
      </c>
      <c r="BN16" s="73" t="s">
        <v>709</v>
      </c>
      <c r="BO16" s="73" t="s">
        <v>547</v>
      </c>
      <c r="BP16" s="73" t="s">
        <v>178</v>
      </c>
      <c r="BQ16" s="73" t="s">
        <v>432</v>
      </c>
      <c r="BR16" s="73"/>
      <c r="BS16" s="73" t="s">
        <v>506</v>
      </c>
      <c r="BT16" s="73" t="s">
        <v>431</v>
      </c>
      <c r="BU16" s="73" t="s">
        <v>2243</v>
      </c>
      <c r="BV16" s="73"/>
      <c r="BW16" s="73" t="s">
        <v>1030</v>
      </c>
      <c r="BX16" s="73" t="s">
        <v>1028</v>
      </c>
      <c r="BY16" s="73" t="s">
        <v>429</v>
      </c>
      <c r="BZ16" s="73" t="s">
        <v>520</v>
      </c>
      <c r="CA16" s="73" t="s">
        <v>521</v>
      </c>
      <c r="CB16" s="73" t="s">
        <v>522</v>
      </c>
      <c r="CC16" s="73" t="s">
        <v>528</v>
      </c>
      <c r="CD16" s="73" t="s">
        <v>529</v>
      </c>
      <c r="CF16" s="73" t="s">
        <v>30</v>
      </c>
      <c r="CG16" s="74" t="s">
        <v>850</v>
      </c>
      <c r="CH16" s="74" t="s">
        <v>486</v>
      </c>
      <c r="CI16" s="74" t="s">
        <v>28</v>
      </c>
      <c r="CJ16" s="74" t="s">
        <v>851</v>
      </c>
      <c r="CK16" s="74" t="s">
        <v>488</v>
      </c>
      <c r="CL16" s="344" t="s">
        <v>852</v>
      </c>
      <c r="CM16" s="344" t="s">
        <v>2256</v>
      </c>
      <c r="CN16" s="100" t="s">
        <v>140</v>
      </c>
      <c r="CO16" s="101" t="s">
        <v>116</v>
      </c>
      <c r="CP16" s="101" t="s">
        <v>138</v>
      </c>
      <c r="CS16" s="252" t="str">
        <f>IFERROR(VLOOKUP(AL16,$CQ$17:$CR$33,2,0),"")</f>
        <v/>
      </c>
      <c r="CT16" s="1" t="str">
        <f>IF(P16="","",IF(P16="新規",P16&amp;CS16,IF(P16="減車",P16&amp;CS16,"")))</f>
        <v/>
      </c>
      <c r="CU16" s="1" t="str">
        <f>IF("新規"=P16,IF(OR(N16="あり",O16="あり(H17あり)",O16="あり(H17なし)"),"新規後付",""),IF("減車"=P16,IF(OR(N16="あり",O16="あり(H17あり)",O16="あり(H17なし)"),"減車後付",""),""))</f>
        <v/>
      </c>
      <c r="CV16" s="397"/>
      <c r="CW16" s="1" t="s">
        <v>2443</v>
      </c>
    </row>
    <row r="17" spans="1:101" s="1" customFormat="1" ht="13.5" customHeight="1" x14ac:dyDescent="0.15">
      <c r="A17" s="63">
        <v>2</v>
      </c>
      <c r="B17" s="313"/>
      <c r="C17" s="313"/>
      <c r="D17" s="313"/>
      <c r="E17" s="313"/>
      <c r="F17" s="313"/>
      <c r="G17" s="313"/>
      <c r="H17" s="313"/>
      <c r="I17" s="313"/>
      <c r="J17" s="313"/>
      <c r="K17" s="313"/>
      <c r="L17" s="314"/>
      <c r="M17" s="313"/>
      <c r="N17" s="365"/>
      <c r="O17" s="366"/>
      <c r="P17" s="370" t="str">
        <f>IF(G17="R",IF(OR(AND(実績排出量!H17=SUM(実績事業所!$B$2-1),3&lt;実績排出量!I17),AND(実績排出量!H17=実績事業所!$B$2,4&gt;実績排出量!I17)),"新規",""),"")</f>
        <v/>
      </c>
      <c r="Q17" s="373" t="str">
        <f t="shared" si="0"/>
        <v/>
      </c>
      <c r="R17" s="374" t="str">
        <f t="shared" ref="R17:R80" si="14">IF(P17="減車","－","")</f>
        <v/>
      </c>
      <c r="S17" s="298" t="str">
        <f t="shared" si="1"/>
        <v/>
      </c>
      <c r="T17" s="87" t="str">
        <f t="shared" si="2"/>
        <v/>
      </c>
      <c r="U17" s="88" t="str">
        <f t="shared" si="3"/>
        <v/>
      </c>
      <c r="V17" s="89" t="str">
        <f t="shared" ref="V17:V80" si="15">IF(P17="減車",0,IF(OR(AA17="",AB17=""),"",AA17/AB17))</f>
        <v/>
      </c>
      <c r="W17" s="90" t="str">
        <f t="shared" ref="W17:W80" si="16">IF(P17="減車","-",IF(S17="","",IF(ISERROR(S17*AA17*AH17),"エラー",IF(ISBLANK(AA17)=TRUE,"エラー",IF(ISBLANK(S17)=TRUE,"エラー",IF(BA17=1,"エラー",S17*AH17*AA17/1000))))))</f>
        <v/>
      </c>
      <c r="X17" s="90" t="str">
        <f t="shared" ref="X17:X80" si="17">IF(P17="減車","-",IF(T17="","",IF(ISERROR(T17*AA17*AH17),"エラー",IF(ISBLANK(AA17)=TRUE,"エラー",IF(ISBLANK(T17)=TRUE,"エラー",IF(BA17=1,"エラー",T17*AH17*AA17/1000))))))</f>
        <v/>
      </c>
      <c r="Y17" s="110" t="str">
        <f t="shared" ref="Y17:Y80" si="18">IF(P17="減車","-",IF(U17="","",IF(ISERROR(U17*AB17),"エラー",IF(ISBLANK(AB17)=TRUE,"エラー",IF(ISBLANK(U17)=TRUE,"エラー",IF(BA17=1,"エラー",U17*AB17/1000))))))</f>
        <v/>
      </c>
      <c r="Z17" s="16"/>
      <c r="AA17" s="15" t="str">
        <f t="shared" ref="AA17:AA80" si="19">IF(Q17="","",Q17)</f>
        <v/>
      </c>
      <c r="AB17" s="15" t="str">
        <f t="shared" ref="AB17:AB80" si="20">IF(R17="","",R17)</f>
        <v/>
      </c>
      <c r="AC17" s="14" t="str">
        <f t="shared" si="4"/>
        <v/>
      </c>
      <c r="AD17" s="6" t="e">
        <f t="shared" ref="AD17:AD80" si="21">VLOOKUP(J17,$BD$17:$BG$23,2,FALSE)</f>
        <v>#N/A</v>
      </c>
      <c r="AE17" s="6" t="e">
        <f t="shared" ref="AE17:AE80" si="22">VLOOKUP(J17,$BD$17:$BG$23,3,FALSE)</f>
        <v>#N/A</v>
      </c>
      <c r="AF17" s="6" t="e">
        <f t="shared" ref="AF17:AF80" si="23">VLOOKUP(J17,$BD$17:$BG$23,4,FALSE)</f>
        <v>#N/A</v>
      </c>
      <c r="AG17" s="6" t="str">
        <f t="shared" si="5"/>
        <v/>
      </c>
      <c r="AH17" s="6">
        <f t="shared" si="6"/>
        <v>1</v>
      </c>
      <c r="AI17" s="6" t="e">
        <f t="shared" ref="AI17:AI80" si="24">IF(AF17=9,0,IF(L17&lt;=1700,1,IF(L17&lt;=2500,2,IF(L17&lt;=3500,3,4))))</f>
        <v>#N/A</v>
      </c>
      <c r="AJ17" s="6" t="e">
        <f t="shared" ref="AJ17:AJ80" si="25">IF(AF17=5,0,IF(AF17=9,0,IF(L17&lt;=1700,1,IF(L17&lt;=2500,2,IF(L17&lt;=3500,3,4)))))</f>
        <v>#N/A</v>
      </c>
      <c r="AK17" s="6" t="e">
        <f t="shared" ref="AK17:AK80" si="26">VLOOKUP(M17,$BL$17:$BM$27,2,FALSE)</f>
        <v>#N/A</v>
      </c>
      <c r="AL17" s="6" t="e">
        <f t="shared" ref="AL17:AL80" si="27">VLOOKUP(AN17,排出係数表,9,FALSE)</f>
        <v>#N/A</v>
      </c>
      <c r="AM17" s="7" t="str">
        <f t="shared" ref="AM17:AM80" si="28">IF(OR(ISBLANK(M17)=TRUE,ISBLANK(B17)=TRUE)," ",P17&amp;CONCATENATE(B17,AF17,AI17))</f>
        <v xml:space="preserve"> </v>
      </c>
      <c r="AN17" s="6" t="e">
        <f t="shared" ref="AN17:AN80" si="29">CONCATENATE(AD17,AJ17,AK17,AG17)</f>
        <v>#N/A</v>
      </c>
      <c r="AO17" s="6" t="e">
        <f t="shared" ref="AO17:AO80" si="30">IF(AND(N17="あり",AK17="軽"),AQ17,AP17)</f>
        <v>#N/A</v>
      </c>
      <c r="AP17" s="6" t="e">
        <f t="shared" ref="AP17:AP80" si="31">VLOOKUP(AN17,排出係数表,6,FALSE)</f>
        <v>#N/A</v>
      </c>
      <c r="AQ17" s="6" t="e">
        <f t="shared" si="7"/>
        <v>#N/A</v>
      </c>
      <c r="AR17" s="6" t="e">
        <f t="shared" ref="AR17:AR80" si="32">IF(AND(N17="あり",O17="なし",AK17="軽"),AT17,IF(AND(N17="あり",O17="あり(H17なし)",AK17="軽"),AT17,IF(AND(N17="あり",O17="",AK17="軽"),AT17,IF(AND(N17="なし",O17="あり(H17なし)",AK17="軽"),AU17,IF(AND(N17="",O17="あり(H17なし)",AK17="軽"),AU17,IF(AND(O17="あり(H17あり)",AK17="軽"),AV17,AS17))))))</f>
        <v>#N/A</v>
      </c>
      <c r="AS17" s="6" t="e">
        <f t="shared" ref="AS17:AS80" si="33">VLOOKUP(AN17,排出係数表,7,FALSE)</f>
        <v>#N/A</v>
      </c>
      <c r="AT17" s="6" t="e">
        <f t="shared" si="8"/>
        <v>#N/A</v>
      </c>
      <c r="AU17" s="6" t="e">
        <f t="shared" si="9"/>
        <v>#N/A</v>
      </c>
      <c r="AV17" s="6" t="e">
        <f t="shared" ref="AV17:AV79" si="34">VLOOKUP(AJ17,$BZ$17:$CD$21,5,FALSE)</f>
        <v>#N/A</v>
      </c>
      <c r="AW17" s="6">
        <f t="shared" ref="AW17:AW80" si="35">IF(AND(N17="なし",O17="なし"),0,IF(AND(N17="",O17=""),0,IF(AND(N17="",O17="なし"),0,IF(AND(N17="なし",O17=""),0,1))))</f>
        <v>0</v>
      </c>
      <c r="AX17" s="6" t="e">
        <f t="shared" ref="AX17:AX80" si="36">VLOOKUP(AN17,排出係数表,8,FALSE)</f>
        <v>#N/A</v>
      </c>
      <c r="AY17" s="6" t="str">
        <f t="shared" si="10"/>
        <v/>
      </c>
      <c r="AZ17" s="6" t="str">
        <f t="shared" si="11"/>
        <v/>
      </c>
      <c r="BA17" s="6" t="str">
        <f t="shared" si="12"/>
        <v/>
      </c>
      <c r="BB17" s="6" t="str">
        <f t="shared" si="13"/>
        <v/>
      </c>
      <c r="BC17" s="42"/>
      <c r="BD17" s="1" t="s">
        <v>1016</v>
      </c>
      <c r="BE17" s="1" t="s">
        <v>548</v>
      </c>
      <c r="BF17" s="1" t="s">
        <v>548</v>
      </c>
      <c r="BG17" s="1">
        <v>1</v>
      </c>
      <c r="BH17" s="1" t="s">
        <v>850</v>
      </c>
      <c r="BI17" t="s">
        <v>1037</v>
      </c>
      <c r="BJ17" s="1" t="s">
        <v>536</v>
      </c>
      <c r="BK17" s="1">
        <v>1</v>
      </c>
      <c r="BL17" s="284" t="s">
        <v>708</v>
      </c>
      <c r="BM17" s="285" t="s">
        <v>705</v>
      </c>
      <c r="BN17" s="11" t="s">
        <v>1399</v>
      </c>
      <c r="BO17" s="1" t="s">
        <v>854</v>
      </c>
      <c r="BP17" s="1" t="s">
        <v>854</v>
      </c>
      <c r="BQ17" s="1" t="s">
        <v>172</v>
      </c>
      <c r="BS17" s="11">
        <v>1</v>
      </c>
      <c r="BT17" s="1" t="s">
        <v>31</v>
      </c>
      <c r="BU17" s="1" t="s">
        <v>2252</v>
      </c>
      <c r="BW17" s="1" t="s">
        <v>490</v>
      </c>
      <c r="BX17" s="1" t="s">
        <v>850</v>
      </c>
      <c r="BY17" s="1" t="s">
        <v>488</v>
      </c>
      <c r="BZ17" s="1">
        <v>0</v>
      </c>
      <c r="CA17" s="1">
        <v>0.48</v>
      </c>
      <c r="CB17" s="1">
        <v>5.5E-2</v>
      </c>
      <c r="CC17" s="1">
        <v>5.5E-2</v>
      </c>
      <c r="CD17" s="1">
        <v>5.5E-2</v>
      </c>
      <c r="CF17" s="1" t="s">
        <v>850</v>
      </c>
      <c r="CG17" s="1" t="s">
        <v>1016</v>
      </c>
      <c r="CH17" s="1" t="s">
        <v>1017</v>
      </c>
      <c r="CI17" s="1" t="s">
        <v>1015</v>
      </c>
      <c r="CJ17" s="1" t="s">
        <v>1018</v>
      </c>
      <c r="CK17" s="1" t="s">
        <v>184</v>
      </c>
      <c r="CL17" s="1" t="s">
        <v>29</v>
      </c>
      <c r="CM17" s="1" t="s">
        <v>2411</v>
      </c>
      <c r="CN17" s="1" t="s">
        <v>1776</v>
      </c>
      <c r="CO17" s="1">
        <v>1</v>
      </c>
      <c r="CP17" s="1">
        <v>1</v>
      </c>
      <c r="CQ17" s="1" t="s">
        <v>854</v>
      </c>
      <c r="CR17" s="1" t="s">
        <v>2225</v>
      </c>
      <c r="CS17" s="253" t="str">
        <f>IFERROR(VLOOKUP(AL17,$CQ$17:$CR$33,2,0),"")</f>
        <v/>
      </c>
      <c r="CT17" s="1" t="str">
        <f t="shared" ref="CT17:CT80" si="37">IF(P17="","",IF(P17="新規",P17&amp;CS17,IF(P17="減車",P17&amp;CS17,"")))</f>
        <v/>
      </c>
      <c r="CU17" s="1" t="str">
        <f t="shared" ref="CU17:CU80" si="38">IF("新規"=P17,IF(OR(N17="あり",O17="あり(H17あり)",O17="あり(H17なし)"),"新規後付",""),IF("減車"=P17,IF(OR(N17="あり",O17="あり(H17あり)",O17="あり(H17なし)"),"減車後付",""),""))</f>
        <v/>
      </c>
      <c r="CV17" s="398"/>
      <c r="CW17" s="1" t="s">
        <v>2444</v>
      </c>
    </row>
    <row r="18" spans="1:101" s="1" customFormat="1" ht="13.5" customHeight="1" x14ac:dyDescent="0.15">
      <c r="A18" s="63">
        <v>3</v>
      </c>
      <c r="B18" s="313"/>
      <c r="C18" s="313"/>
      <c r="D18" s="313"/>
      <c r="E18" s="313"/>
      <c r="F18" s="313"/>
      <c r="G18" s="313"/>
      <c r="H18" s="313"/>
      <c r="I18" s="313"/>
      <c r="J18" s="313"/>
      <c r="K18" s="313"/>
      <c r="L18" s="314"/>
      <c r="M18" s="313"/>
      <c r="N18" s="365"/>
      <c r="O18" s="366"/>
      <c r="P18" s="370" t="str">
        <f>IF(G18="R",IF(OR(AND(実績排出量!H18=SUM(実績事業所!$B$2-1),3&lt;実績排出量!I18),AND(実績排出量!H18=実績事業所!$B$2,4&gt;実績排出量!I18)),"新規",""),"")</f>
        <v/>
      </c>
      <c r="Q18" s="373" t="str">
        <f t="shared" si="0"/>
        <v/>
      </c>
      <c r="R18" s="374" t="str">
        <f t="shared" si="14"/>
        <v/>
      </c>
      <c r="S18" s="298" t="str">
        <f t="shared" si="1"/>
        <v/>
      </c>
      <c r="T18" s="87" t="str">
        <f t="shared" si="2"/>
        <v/>
      </c>
      <c r="U18" s="88" t="str">
        <f t="shared" si="3"/>
        <v/>
      </c>
      <c r="V18" s="89" t="str">
        <f t="shared" si="15"/>
        <v/>
      </c>
      <c r="W18" s="90" t="str">
        <f t="shared" si="16"/>
        <v/>
      </c>
      <c r="X18" s="90" t="str">
        <f t="shared" si="17"/>
        <v/>
      </c>
      <c r="Y18" s="110" t="str">
        <f t="shared" si="18"/>
        <v/>
      </c>
      <c r="Z18" s="16"/>
      <c r="AA18" s="15" t="str">
        <f t="shared" si="19"/>
        <v/>
      </c>
      <c r="AB18" s="15" t="str">
        <f t="shared" si="20"/>
        <v/>
      </c>
      <c r="AC18" s="14" t="str">
        <f t="shared" si="4"/>
        <v/>
      </c>
      <c r="AD18" s="6" t="e">
        <f t="shared" si="21"/>
        <v>#N/A</v>
      </c>
      <c r="AE18" s="6" t="e">
        <f t="shared" si="22"/>
        <v>#N/A</v>
      </c>
      <c r="AF18" s="6" t="e">
        <f t="shared" si="23"/>
        <v>#N/A</v>
      </c>
      <c r="AG18" s="6" t="str">
        <f t="shared" si="5"/>
        <v/>
      </c>
      <c r="AH18" s="6">
        <f t="shared" si="6"/>
        <v>1</v>
      </c>
      <c r="AI18" s="6" t="e">
        <f t="shared" si="24"/>
        <v>#N/A</v>
      </c>
      <c r="AJ18" s="6" t="e">
        <f t="shared" si="25"/>
        <v>#N/A</v>
      </c>
      <c r="AK18" s="6" t="e">
        <f t="shared" si="26"/>
        <v>#N/A</v>
      </c>
      <c r="AL18" s="6" t="e">
        <f t="shared" si="27"/>
        <v>#N/A</v>
      </c>
      <c r="AM18" s="7" t="str">
        <f t="shared" si="28"/>
        <v xml:space="preserve"> </v>
      </c>
      <c r="AN18" s="6" t="e">
        <f t="shared" si="29"/>
        <v>#N/A</v>
      </c>
      <c r="AO18" s="6" t="e">
        <f t="shared" si="30"/>
        <v>#N/A</v>
      </c>
      <c r="AP18" s="6" t="e">
        <f t="shared" si="31"/>
        <v>#N/A</v>
      </c>
      <c r="AQ18" s="6" t="e">
        <f t="shared" si="7"/>
        <v>#N/A</v>
      </c>
      <c r="AR18" s="6" t="e">
        <f t="shared" si="32"/>
        <v>#N/A</v>
      </c>
      <c r="AS18" s="6" t="e">
        <f t="shared" si="33"/>
        <v>#N/A</v>
      </c>
      <c r="AT18" s="6" t="e">
        <f t="shared" si="8"/>
        <v>#N/A</v>
      </c>
      <c r="AU18" s="6" t="e">
        <f t="shared" si="9"/>
        <v>#N/A</v>
      </c>
      <c r="AV18" s="6" t="e">
        <f t="shared" si="34"/>
        <v>#N/A</v>
      </c>
      <c r="AW18" s="6">
        <f t="shared" si="35"/>
        <v>0</v>
      </c>
      <c r="AX18" s="6" t="e">
        <f t="shared" si="36"/>
        <v>#N/A</v>
      </c>
      <c r="AY18" s="6" t="str">
        <f t="shared" si="10"/>
        <v/>
      </c>
      <c r="AZ18" s="6" t="str">
        <f t="shared" si="11"/>
        <v/>
      </c>
      <c r="BA18" s="6" t="str">
        <f t="shared" si="12"/>
        <v/>
      </c>
      <c r="BB18" s="6" t="str">
        <f t="shared" si="13"/>
        <v/>
      </c>
      <c r="BC18" s="42"/>
      <c r="BD18" s="1" t="s">
        <v>1017</v>
      </c>
      <c r="BE18" s="1" t="s">
        <v>548</v>
      </c>
      <c r="BF18" s="1" t="s">
        <v>549</v>
      </c>
      <c r="BG18" s="1">
        <v>2</v>
      </c>
      <c r="BH18" s="1" t="s">
        <v>486</v>
      </c>
      <c r="BI18" t="s">
        <v>842</v>
      </c>
      <c r="BJ18" s="1" t="s">
        <v>537</v>
      </c>
      <c r="BK18" s="1">
        <v>2</v>
      </c>
      <c r="BL18" s="284" t="s">
        <v>1034</v>
      </c>
      <c r="BM18" s="285" t="s">
        <v>1035</v>
      </c>
      <c r="BN18" s="12" t="s">
        <v>1400</v>
      </c>
      <c r="BO18" s="1" t="s">
        <v>1401</v>
      </c>
      <c r="BP18" s="1" t="s">
        <v>1073</v>
      </c>
      <c r="BQ18" s="1" t="s">
        <v>171</v>
      </c>
      <c r="BS18" s="12">
        <v>2</v>
      </c>
      <c r="BU18" s="1" t="s">
        <v>2255</v>
      </c>
      <c r="BW18" s="1" t="s">
        <v>1031</v>
      </c>
      <c r="BX18" s="1" t="s">
        <v>1032</v>
      </c>
      <c r="BY18" s="1" t="s">
        <v>536</v>
      </c>
      <c r="BZ18" s="1">
        <v>1</v>
      </c>
      <c r="CA18" s="1">
        <v>0.48</v>
      </c>
      <c r="CB18" s="1">
        <v>5.5E-2</v>
      </c>
      <c r="CC18" s="1">
        <v>0.08</v>
      </c>
      <c r="CD18" s="1">
        <v>5.1999999999999998E-2</v>
      </c>
      <c r="CF18" s="1" t="s">
        <v>28</v>
      </c>
      <c r="CI18" s="1" t="s">
        <v>0</v>
      </c>
      <c r="CJ18" s="1" t="s">
        <v>167</v>
      </c>
      <c r="CM18" s="1" t="s">
        <v>2412</v>
      </c>
      <c r="CN18" s="1" t="s">
        <v>141</v>
      </c>
      <c r="CO18" s="1">
        <v>2</v>
      </c>
      <c r="CP18" s="1">
        <v>2</v>
      </c>
      <c r="CQ18" s="1" t="s">
        <v>1084</v>
      </c>
      <c r="CR18" s="1" t="s">
        <v>278</v>
      </c>
      <c r="CS18" s="253" t="str">
        <f t="shared" ref="CS18:CS81" si="39">IFERROR(VLOOKUP(AL18,$CQ$17:$CR$33,2,0),"")</f>
        <v/>
      </c>
      <c r="CT18" s="1" t="str">
        <f t="shared" si="37"/>
        <v/>
      </c>
      <c r="CU18" s="1" t="str">
        <f t="shared" si="38"/>
        <v/>
      </c>
      <c r="CV18" s="399"/>
    </row>
    <row r="19" spans="1:101" s="1" customFormat="1" ht="13.5" customHeight="1" x14ac:dyDescent="0.15">
      <c r="A19" s="63">
        <v>4</v>
      </c>
      <c r="B19" s="313"/>
      <c r="C19" s="313"/>
      <c r="D19" s="313"/>
      <c r="E19" s="313"/>
      <c r="F19" s="313"/>
      <c r="G19" s="313"/>
      <c r="H19" s="313"/>
      <c r="I19" s="313"/>
      <c r="J19" s="313"/>
      <c r="K19" s="313"/>
      <c r="L19" s="314"/>
      <c r="M19" s="313"/>
      <c r="N19" s="365"/>
      <c r="O19" s="366"/>
      <c r="P19" s="370" t="str">
        <f>IF(G19="R",IF(OR(AND(実績排出量!H19=SUM(実績事業所!$B$2-1),3&lt;実績排出量!I19),AND(実績排出量!H19=実績事業所!$B$2,4&gt;実績排出量!I19)),"新規",""),"")</f>
        <v/>
      </c>
      <c r="Q19" s="373" t="str">
        <f t="shared" si="0"/>
        <v/>
      </c>
      <c r="R19" s="374" t="str">
        <f t="shared" si="14"/>
        <v/>
      </c>
      <c r="S19" s="298" t="str">
        <f t="shared" si="1"/>
        <v/>
      </c>
      <c r="T19" s="87" t="str">
        <f t="shared" si="2"/>
        <v/>
      </c>
      <c r="U19" s="88" t="str">
        <f t="shared" si="3"/>
        <v/>
      </c>
      <c r="V19" s="89" t="str">
        <f t="shared" si="15"/>
        <v/>
      </c>
      <c r="W19" s="90" t="str">
        <f t="shared" si="16"/>
        <v/>
      </c>
      <c r="X19" s="90" t="str">
        <f t="shared" si="17"/>
        <v/>
      </c>
      <c r="Y19" s="110" t="str">
        <f t="shared" si="18"/>
        <v/>
      </c>
      <c r="Z19" s="16"/>
      <c r="AA19" s="15" t="str">
        <f t="shared" si="19"/>
        <v/>
      </c>
      <c r="AB19" s="15" t="str">
        <f t="shared" si="20"/>
        <v/>
      </c>
      <c r="AC19" s="14" t="str">
        <f t="shared" si="4"/>
        <v/>
      </c>
      <c r="AD19" s="6" t="e">
        <f t="shared" si="21"/>
        <v>#N/A</v>
      </c>
      <c r="AE19" s="6" t="e">
        <f t="shared" si="22"/>
        <v>#N/A</v>
      </c>
      <c r="AF19" s="6" t="e">
        <f t="shared" si="23"/>
        <v>#N/A</v>
      </c>
      <c r="AG19" s="6" t="str">
        <f t="shared" si="5"/>
        <v/>
      </c>
      <c r="AH19" s="6">
        <f t="shared" si="6"/>
        <v>1</v>
      </c>
      <c r="AI19" s="6" t="e">
        <f t="shared" si="24"/>
        <v>#N/A</v>
      </c>
      <c r="AJ19" s="6" t="e">
        <f t="shared" si="25"/>
        <v>#N/A</v>
      </c>
      <c r="AK19" s="6" t="e">
        <f t="shared" si="26"/>
        <v>#N/A</v>
      </c>
      <c r="AL19" s="6" t="e">
        <f t="shared" si="27"/>
        <v>#N/A</v>
      </c>
      <c r="AM19" s="7" t="str">
        <f t="shared" si="28"/>
        <v xml:space="preserve"> </v>
      </c>
      <c r="AN19" s="6" t="e">
        <f t="shared" si="29"/>
        <v>#N/A</v>
      </c>
      <c r="AO19" s="6" t="e">
        <f t="shared" si="30"/>
        <v>#N/A</v>
      </c>
      <c r="AP19" s="6" t="e">
        <f t="shared" si="31"/>
        <v>#N/A</v>
      </c>
      <c r="AQ19" s="6" t="e">
        <f t="shared" si="7"/>
        <v>#N/A</v>
      </c>
      <c r="AR19" s="6" t="e">
        <f t="shared" si="32"/>
        <v>#N/A</v>
      </c>
      <c r="AS19" s="6" t="e">
        <f t="shared" si="33"/>
        <v>#N/A</v>
      </c>
      <c r="AT19" s="6" t="e">
        <f t="shared" si="8"/>
        <v>#N/A</v>
      </c>
      <c r="AU19" s="6" t="e">
        <f t="shared" si="9"/>
        <v>#N/A</v>
      </c>
      <c r="AV19" s="6" t="e">
        <f t="shared" si="34"/>
        <v>#N/A</v>
      </c>
      <c r="AW19" s="6">
        <f t="shared" si="35"/>
        <v>0</v>
      </c>
      <c r="AX19" s="6" t="e">
        <f t="shared" si="36"/>
        <v>#N/A</v>
      </c>
      <c r="AY19" s="6" t="str">
        <f t="shared" si="10"/>
        <v/>
      </c>
      <c r="AZ19" s="6" t="str">
        <f t="shared" si="11"/>
        <v/>
      </c>
      <c r="BA19" s="6" t="str">
        <f t="shared" si="12"/>
        <v/>
      </c>
      <c r="BB19" s="6" t="str">
        <f t="shared" si="13"/>
        <v/>
      </c>
      <c r="BC19" s="42"/>
      <c r="BD19" s="1" t="s">
        <v>1015</v>
      </c>
      <c r="BE19" s="1" t="s">
        <v>548</v>
      </c>
      <c r="BF19" s="1" t="s">
        <v>550</v>
      </c>
      <c r="BG19" s="1">
        <v>3</v>
      </c>
      <c r="BH19" s="1" t="s">
        <v>1033</v>
      </c>
      <c r="BI19" t="s">
        <v>853</v>
      </c>
      <c r="BJ19" s="1" t="s">
        <v>538</v>
      </c>
      <c r="BK19" s="1">
        <v>3</v>
      </c>
      <c r="BL19" s="284" t="s">
        <v>181</v>
      </c>
      <c r="BM19" s="285" t="s">
        <v>12</v>
      </c>
      <c r="BN19" s="12" t="s">
        <v>1402</v>
      </c>
      <c r="BO19" s="1" t="s">
        <v>1401</v>
      </c>
      <c r="BP19" s="1" t="s">
        <v>1078</v>
      </c>
      <c r="BS19" s="12">
        <v>3</v>
      </c>
      <c r="BW19" s="1" t="s">
        <v>1036</v>
      </c>
      <c r="BX19" s="1" t="s">
        <v>488</v>
      </c>
      <c r="BY19" s="1" t="s">
        <v>537</v>
      </c>
      <c r="BZ19" s="1">
        <v>2</v>
      </c>
      <c r="CA19" s="1">
        <v>0.63</v>
      </c>
      <c r="CB19" s="1">
        <v>0.06</v>
      </c>
      <c r="CC19" s="1">
        <v>0.09</v>
      </c>
      <c r="CD19" s="1">
        <v>0.06</v>
      </c>
      <c r="CF19" s="1" t="s">
        <v>488</v>
      </c>
      <c r="CN19" s="1" t="s">
        <v>142</v>
      </c>
      <c r="CO19" s="1">
        <v>3</v>
      </c>
      <c r="CP19" s="1">
        <v>3</v>
      </c>
      <c r="CQ19" s="1" t="s">
        <v>1094</v>
      </c>
      <c r="CR19" s="1" t="s">
        <v>279</v>
      </c>
      <c r="CS19" s="253" t="str">
        <f t="shared" si="39"/>
        <v/>
      </c>
      <c r="CT19" s="1" t="str">
        <f t="shared" si="37"/>
        <v/>
      </c>
      <c r="CU19" s="1" t="str">
        <f t="shared" si="38"/>
        <v/>
      </c>
      <c r="CV19" s="399"/>
    </row>
    <row r="20" spans="1:101" s="1" customFormat="1" ht="13.5" customHeight="1" x14ac:dyDescent="0.15">
      <c r="A20" s="63">
        <v>5</v>
      </c>
      <c r="B20" s="313"/>
      <c r="C20" s="313"/>
      <c r="D20" s="313"/>
      <c r="E20" s="313"/>
      <c r="F20" s="313"/>
      <c r="G20" s="313"/>
      <c r="H20" s="313"/>
      <c r="I20" s="313"/>
      <c r="J20" s="313"/>
      <c r="K20" s="313"/>
      <c r="L20" s="314"/>
      <c r="M20" s="313"/>
      <c r="N20" s="365"/>
      <c r="O20" s="366"/>
      <c r="P20" s="370" t="str">
        <f>IF(G20="R",IF(OR(AND(実績排出量!H20=SUM(実績事業所!$B$2-1),3&lt;実績排出量!I20),AND(実績排出量!H20=実績事業所!$B$2,4&gt;実績排出量!I20)),"新規",""),"")</f>
        <v/>
      </c>
      <c r="Q20" s="373" t="str">
        <f t="shared" si="0"/>
        <v/>
      </c>
      <c r="R20" s="374" t="str">
        <f t="shared" si="14"/>
        <v/>
      </c>
      <c r="S20" s="298" t="str">
        <f t="shared" si="1"/>
        <v/>
      </c>
      <c r="T20" s="87" t="str">
        <f t="shared" si="2"/>
        <v/>
      </c>
      <c r="U20" s="88" t="str">
        <f t="shared" si="3"/>
        <v/>
      </c>
      <c r="V20" s="89" t="str">
        <f t="shared" si="15"/>
        <v/>
      </c>
      <c r="W20" s="90" t="str">
        <f t="shared" si="16"/>
        <v/>
      </c>
      <c r="X20" s="90" t="str">
        <f t="shared" si="17"/>
        <v/>
      </c>
      <c r="Y20" s="110" t="str">
        <f t="shared" si="18"/>
        <v/>
      </c>
      <c r="Z20" s="16"/>
      <c r="AA20" s="15" t="str">
        <f t="shared" si="19"/>
        <v/>
      </c>
      <c r="AB20" s="15" t="str">
        <f t="shared" si="20"/>
        <v/>
      </c>
      <c r="AC20" s="14" t="str">
        <f t="shared" si="4"/>
        <v/>
      </c>
      <c r="AD20" s="6" t="e">
        <f t="shared" si="21"/>
        <v>#N/A</v>
      </c>
      <c r="AE20" s="6" t="e">
        <f t="shared" si="22"/>
        <v>#N/A</v>
      </c>
      <c r="AF20" s="6" t="e">
        <f t="shared" si="23"/>
        <v>#N/A</v>
      </c>
      <c r="AG20" s="6" t="str">
        <f t="shared" si="5"/>
        <v/>
      </c>
      <c r="AH20" s="6">
        <f t="shared" si="6"/>
        <v>1</v>
      </c>
      <c r="AI20" s="6" t="e">
        <f t="shared" si="24"/>
        <v>#N/A</v>
      </c>
      <c r="AJ20" s="6" t="e">
        <f t="shared" si="25"/>
        <v>#N/A</v>
      </c>
      <c r="AK20" s="6" t="e">
        <f t="shared" si="26"/>
        <v>#N/A</v>
      </c>
      <c r="AL20" s="6" t="e">
        <f t="shared" si="27"/>
        <v>#N/A</v>
      </c>
      <c r="AM20" s="7" t="str">
        <f t="shared" si="28"/>
        <v xml:space="preserve"> </v>
      </c>
      <c r="AN20" s="6" t="e">
        <f t="shared" si="29"/>
        <v>#N/A</v>
      </c>
      <c r="AO20" s="6" t="e">
        <f t="shared" si="30"/>
        <v>#N/A</v>
      </c>
      <c r="AP20" s="6" t="e">
        <f t="shared" si="31"/>
        <v>#N/A</v>
      </c>
      <c r="AQ20" s="6" t="e">
        <f t="shared" si="7"/>
        <v>#N/A</v>
      </c>
      <c r="AR20" s="6" t="e">
        <f t="shared" si="32"/>
        <v>#N/A</v>
      </c>
      <c r="AS20" s="6" t="e">
        <f t="shared" si="33"/>
        <v>#N/A</v>
      </c>
      <c r="AT20" s="6" t="e">
        <f t="shared" si="8"/>
        <v>#N/A</v>
      </c>
      <c r="AU20" s="6" t="e">
        <f t="shared" si="9"/>
        <v>#N/A</v>
      </c>
      <c r="AV20" s="6" t="e">
        <f t="shared" si="34"/>
        <v>#N/A</v>
      </c>
      <c r="AW20" s="6">
        <f t="shared" si="35"/>
        <v>0</v>
      </c>
      <c r="AX20" s="6" t="e">
        <f t="shared" si="36"/>
        <v>#N/A</v>
      </c>
      <c r="AY20" s="6" t="str">
        <f t="shared" si="10"/>
        <v/>
      </c>
      <c r="AZ20" s="6" t="str">
        <f t="shared" si="11"/>
        <v/>
      </c>
      <c r="BA20" s="6" t="str">
        <f t="shared" si="12"/>
        <v/>
      </c>
      <c r="BB20" s="6" t="str">
        <f t="shared" si="13"/>
        <v/>
      </c>
      <c r="BC20" s="42"/>
      <c r="BD20" s="1" t="s">
        <v>0</v>
      </c>
      <c r="BE20" s="1" t="s">
        <v>548</v>
      </c>
      <c r="BF20" s="1" t="s">
        <v>550</v>
      </c>
      <c r="BG20" s="1">
        <v>4</v>
      </c>
      <c r="BH20" s="1" t="s">
        <v>1033</v>
      </c>
      <c r="BI20" t="s">
        <v>854</v>
      </c>
      <c r="BJ20" s="1" t="s">
        <v>539</v>
      </c>
      <c r="BK20" s="1">
        <v>4</v>
      </c>
      <c r="BL20" s="286" t="s">
        <v>182</v>
      </c>
      <c r="BM20" s="285" t="s">
        <v>704</v>
      </c>
      <c r="BN20" s="12" t="s">
        <v>1403</v>
      </c>
      <c r="BO20" s="1" t="s">
        <v>1401</v>
      </c>
      <c r="BP20" s="1" t="s">
        <v>1139</v>
      </c>
      <c r="BS20" s="12">
        <v>4</v>
      </c>
      <c r="BW20" s="1" t="s">
        <v>2</v>
      </c>
      <c r="BX20" s="1" t="s">
        <v>486</v>
      </c>
      <c r="BY20" s="1" t="s">
        <v>538</v>
      </c>
      <c r="BZ20" s="1">
        <v>3</v>
      </c>
      <c r="CA20" s="1">
        <v>0.63</v>
      </c>
      <c r="CB20" s="1">
        <v>0.06</v>
      </c>
      <c r="CC20" s="1">
        <v>0.09</v>
      </c>
      <c r="CD20" s="1">
        <v>0.06</v>
      </c>
      <c r="CF20" s="1" t="s">
        <v>486</v>
      </c>
      <c r="CO20" s="1">
        <v>4</v>
      </c>
      <c r="CP20" s="1">
        <v>4</v>
      </c>
      <c r="CQ20" s="1" t="s">
        <v>1073</v>
      </c>
      <c r="CR20" s="1" t="s">
        <v>2226</v>
      </c>
      <c r="CS20" s="253" t="str">
        <f t="shared" si="39"/>
        <v/>
      </c>
      <c r="CT20" s="1" t="str">
        <f t="shared" si="37"/>
        <v/>
      </c>
      <c r="CU20" s="1" t="str">
        <f t="shared" si="38"/>
        <v/>
      </c>
      <c r="CV20" s="399"/>
    </row>
    <row r="21" spans="1:101" s="1" customFormat="1" ht="13.5" customHeight="1" x14ac:dyDescent="0.15">
      <c r="A21" s="63">
        <v>6</v>
      </c>
      <c r="B21" s="313"/>
      <c r="C21" s="313"/>
      <c r="D21" s="313"/>
      <c r="E21" s="313"/>
      <c r="F21" s="313"/>
      <c r="G21" s="313"/>
      <c r="H21" s="313"/>
      <c r="I21" s="313"/>
      <c r="J21" s="313"/>
      <c r="K21" s="313"/>
      <c r="L21" s="314"/>
      <c r="M21" s="313"/>
      <c r="N21" s="365"/>
      <c r="O21" s="366"/>
      <c r="P21" s="370" t="str">
        <f>IF(G21="R",IF(OR(AND(実績排出量!H21=SUM(実績事業所!$B$2-1),3&lt;実績排出量!I21),AND(実績排出量!H21=実績事業所!$B$2,4&gt;実績排出量!I21)),"新規",""),"")</f>
        <v/>
      </c>
      <c r="Q21" s="373" t="str">
        <f t="shared" si="0"/>
        <v/>
      </c>
      <c r="R21" s="374" t="str">
        <f t="shared" si="14"/>
        <v/>
      </c>
      <c r="S21" s="298" t="str">
        <f t="shared" si="1"/>
        <v/>
      </c>
      <c r="T21" s="87" t="str">
        <f t="shared" si="2"/>
        <v/>
      </c>
      <c r="U21" s="88" t="str">
        <f t="shared" si="3"/>
        <v/>
      </c>
      <c r="V21" s="89" t="str">
        <f t="shared" si="15"/>
        <v/>
      </c>
      <c r="W21" s="90" t="str">
        <f t="shared" si="16"/>
        <v/>
      </c>
      <c r="X21" s="90" t="str">
        <f t="shared" si="17"/>
        <v/>
      </c>
      <c r="Y21" s="110" t="str">
        <f t="shared" si="18"/>
        <v/>
      </c>
      <c r="Z21" s="16"/>
      <c r="AA21" s="15" t="str">
        <f t="shared" si="19"/>
        <v/>
      </c>
      <c r="AB21" s="15" t="str">
        <f t="shared" si="20"/>
        <v/>
      </c>
      <c r="AC21" s="14" t="str">
        <f t="shared" si="4"/>
        <v/>
      </c>
      <c r="AD21" s="6" t="e">
        <f t="shared" si="21"/>
        <v>#N/A</v>
      </c>
      <c r="AE21" s="6" t="e">
        <f t="shared" si="22"/>
        <v>#N/A</v>
      </c>
      <c r="AF21" s="6" t="e">
        <f t="shared" si="23"/>
        <v>#N/A</v>
      </c>
      <c r="AG21" s="6" t="str">
        <f t="shared" si="5"/>
        <v/>
      </c>
      <c r="AH21" s="6">
        <f t="shared" si="6"/>
        <v>1</v>
      </c>
      <c r="AI21" s="6" t="e">
        <f t="shared" si="24"/>
        <v>#N/A</v>
      </c>
      <c r="AJ21" s="6" t="e">
        <f t="shared" si="25"/>
        <v>#N/A</v>
      </c>
      <c r="AK21" s="6" t="e">
        <f t="shared" si="26"/>
        <v>#N/A</v>
      </c>
      <c r="AL21" s="6" t="e">
        <f t="shared" si="27"/>
        <v>#N/A</v>
      </c>
      <c r="AM21" s="7" t="str">
        <f t="shared" si="28"/>
        <v xml:space="preserve"> </v>
      </c>
      <c r="AN21" s="6" t="e">
        <f t="shared" si="29"/>
        <v>#N/A</v>
      </c>
      <c r="AO21" s="6" t="e">
        <f t="shared" si="30"/>
        <v>#N/A</v>
      </c>
      <c r="AP21" s="6" t="e">
        <f t="shared" si="31"/>
        <v>#N/A</v>
      </c>
      <c r="AQ21" s="6" t="e">
        <f t="shared" si="7"/>
        <v>#N/A</v>
      </c>
      <c r="AR21" s="6" t="e">
        <f t="shared" si="32"/>
        <v>#N/A</v>
      </c>
      <c r="AS21" s="6" t="e">
        <f t="shared" si="33"/>
        <v>#N/A</v>
      </c>
      <c r="AT21" s="6" t="e">
        <f t="shared" si="8"/>
        <v>#N/A</v>
      </c>
      <c r="AU21" s="6" t="e">
        <f t="shared" si="9"/>
        <v>#N/A</v>
      </c>
      <c r="AV21" s="6" t="e">
        <f t="shared" si="34"/>
        <v>#N/A</v>
      </c>
      <c r="AW21" s="6">
        <f t="shared" si="35"/>
        <v>0</v>
      </c>
      <c r="AX21" s="6" t="e">
        <f t="shared" si="36"/>
        <v>#N/A</v>
      </c>
      <c r="AY21" s="6" t="str">
        <f t="shared" si="10"/>
        <v/>
      </c>
      <c r="AZ21" s="6" t="str">
        <f t="shared" si="11"/>
        <v/>
      </c>
      <c r="BA21" s="6" t="str">
        <f t="shared" si="12"/>
        <v/>
      </c>
      <c r="BB21" s="6" t="str">
        <f t="shared" si="13"/>
        <v/>
      </c>
      <c r="BC21" s="42"/>
      <c r="BD21" s="1" t="s">
        <v>1018</v>
      </c>
      <c r="BE21" s="1" t="s">
        <v>551</v>
      </c>
      <c r="BF21" s="1" t="s">
        <v>551</v>
      </c>
      <c r="BG21" s="1">
        <v>5</v>
      </c>
      <c r="BH21" s="1" t="s">
        <v>851</v>
      </c>
      <c r="BI21" t="s">
        <v>855</v>
      </c>
      <c r="BL21" s="284" t="s">
        <v>3</v>
      </c>
      <c r="BM21" s="285" t="s">
        <v>1</v>
      </c>
      <c r="BN21" s="12" t="s">
        <v>1404</v>
      </c>
      <c r="BO21" s="1" t="s">
        <v>1401</v>
      </c>
      <c r="BP21" s="1" t="s">
        <v>1048</v>
      </c>
      <c r="BS21" s="12">
        <v>5</v>
      </c>
      <c r="BW21" s="1" t="s">
        <v>4</v>
      </c>
      <c r="BX21" s="1" t="s">
        <v>488</v>
      </c>
      <c r="BY21" s="1" t="s">
        <v>539</v>
      </c>
      <c r="BZ21" s="1">
        <v>4</v>
      </c>
      <c r="CA21" s="1">
        <v>0.35</v>
      </c>
      <c r="CB21" s="1">
        <v>2.3E-2</v>
      </c>
      <c r="CC21" s="1">
        <v>2.3E-2</v>
      </c>
      <c r="CD21" s="1">
        <v>1.7000000000000001E-2</v>
      </c>
      <c r="CF21" s="1" t="s">
        <v>851</v>
      </c>
      <c r="CO21" s="1">
        <v>5</v>
      </c>
      <c r="CP21" s="1">
        <v>5</v>
      </c>
      <c r="CQ21" s="1" t="s">
        <v>1078</v>
      </c>
      <c r="CR21" s="1" t="s">
        <v>2227</v>
      </c>
      <c r="CS21" s="253" t="str">
        <f t="shared" si="39"/>
        <v/>
      </c>
      <c r="CT21" s="1" t="str">
        <f t="shared" si="37"/>
        <v/>
      </c>
      <c r="CU21" s="1" t="str">
        <f t="shared" si="38"/>
        <v/>
      </c>
      <c r="CV21" s="399"/>
    </row>
    <row r="22" spans="1:101" s="1" customFormat="1" ht="13.5" customHeight="1" x14ac:dyDescent="0.15">
      <c r="A22" s="63">
        <v>7</v>
      </c>
      <c r="B22" s="313"/>
      <c r="C22" s="313"/>
      <c r="D22" s="313"/>
      <c r="E22" s="313"/>
      <c r="F22" s="313"/>
      <c r="G22" s="313"/>
      <c r="H22" s="313"/>
      <c r="I22" s="313"/>
      <c r="J22" s="313"/>
      <c r="K22" s="313"/>
      <c r="L22" s="314"/>
      <c r="M22" s="313"/>
      <c r="N22" s="365"/>
      <c r="O22" s="366"/>
      <c r="P22" s="370" t="str">
        <f>IF(G22="R",IF(OR(AND(実績排出量!H22=SUM(実績事業所!$B$2-1),3&lt;実績排出量!I22),AND(実績排出量!H22=実績事業所!$B$2,4&gt;実績排出量!I22)),"新規",""),"")</f>
        <v/>
      </c>
      <c r="Q22" s="373" t="str">
        <f t="shared" si="0"/>
        <v/>
      </c>
      <c r="R22" s="374" t="str">
        <f t="shared" si="14"/>
        <v/>
      </c>
      <c r="S22" s="298" t="str">
        <f t="shared" si="1"/>
        <v/>
      </c>
      <c r="T22" s="87" t="str">
        <f t="shared" si="2"/>
        <v/>
      </c>
      <c r="U22" s="88" t="str">
        <f t="shared" si="3"/>
        <v/>
      </c>
      <c r="V22" s="89" t="str">
        <f t="shared" si="15"/>
        <v/>
      </c>
      <c r="W22" s="90" t="str">
        <f t="shared" si="16"/>
        <v/>
      </c>
      <c r="X22" s="90" t="str">
        <f t="shared" si="17"/>
        <v/>
      </c>
      <c r="Y22" s="110" t="str">
        <f t="shared" si="18"/>
        <v/>
      </c>
      <c r="Z22" s="16"/>
      <c r="AA22" s="15" t="str">
        <f t="shared" si="19"/>
        <v/>
      </c>
      <c r="AB22" s="15" t="str">
        <f t="shared" si="20"/>
        <v/>
      </c>
      <c r="AC22" s="14" t="str">
        <f t="shared" si="4"/>
        <v/>
      </c>
      <c r="AD22" s="6" t="e">
        <f t="shared" si="21"/>
        <v>#N/A</v>
      </c>
      <c r="AE22" s="6" t="e">
        <f t="shared" si="22"/>
        <v>#N/A</v>
      </c>
      <c r="AF22" s="6" t="e">
        <f t="shared" si="23"/>
        <v>#N/A</v>
      </c>
      <c r="AG22" s="6" t="str">
        <f t="shared" si="5"/>
        <v/>
      </c>
      <c r="AH22" s="6">
        <f t="shared" si="6"/>
        <v>1</v>
      </c>
      <c r="AI22" s="6" t="e">
        <f t="shared" si="24"/>
        <v>#N/A</v>
      </c>
      <c r="AJ22" s="6" t="e">
        <f t="shared" si="25"/>
        <v>#N/A</v>
      </c>
      <c r="AK22" s="6" t="e">
        <f t="shared" si="26"/>
        <v>#N/A</v>
      </c>
      <c r="AL22" s="6" t="e">
        <f t="shared" si="27"/>
        <v>#N/A</v>
      </c>
      <c r="AM22" s="7" t="str">
        <f t="shared" si="28"/>
        <v xml:space="preserve"> </v>
      </c>
      <c r="AN22" s="6" t="e">
        <f t="shared" si="29"/>
        <v>#N/A</v>
      </c>
      <c r="AO22" s="6" t="e">
        <f t="shared" si="30"/>
        <v>#N/A</v>
      </c>
      <c r="AP22" s="6" t="e">
        <f t="shared" si="31"/>
        <v>#N/A</v>
      </c>
      <c r="AQ22" s="6" t="e">
        <f t="shared" si="7"/>
        <v>#N/A</v>
      </c>
      <c r="AR22" s="6" t="e">
        <f t="shared" si="32"/>
        <v>#N/A</v>
      </c>
      <c r="AS22" s="6" t="e">
        <f t="shared" si="33"/>
        <v>#N/A</v>
      </c>
      <c r="AT22" s="6" t="e">
        <f t="shared" si="8"/>
        <v>#N/A</v>
      </c>
      <c r="AU22" s="6" t="e">
        <f t="shared" si="9"/>
        <v>#N/A</v>
      </c>
      <c r="AV22" s="6" t="e">
        <f t="shared" si="34"/>
        <v>#N/A</v>
      </c>
      <c r="AW22" s="6">
        <f t="shared" si="35"/>
        <v>0</v>
      </c>
      <c r="AX22" s="6" t="e">
        <f t="shared" si="36"/>
        <v>#N/A</v>
      </c>
      <c r="AY22" s="6" t="str">
        <f t="shared" si="10"/>
        <v/>
      </c>
      <c r="AZ22" s="6" t="str">
        <f t="shared" si="11"/>
        <v/>
      </c>
      <c r="BA22" s="6" t="str">
        <f t="shared" si="12"/>
        <v/>
      </c>
      <c r="BB22" s="6" t="str">
        <f t="shared" si="13"/>
        <v/>
      </c>
      <c r="BC22" s="42"/>
      <c r="BD22" s="1" t="s">
        <v>167</v>
      </c>
      <c r="BE22" s="1" t="s">
        <v>548</v>
      </c>
      <c r="BF22" s="1" t="s">
        <v>548</v>
      </c>
      <c r="BG22" s="1">
        <v>6</v>
      </c>
      <c r="BH22" s="1" t="s">
        <v>851</v>
      </c>
      <c r="BI22" t="s">
        <v>714</v>
      </c>
      <c r="BL22" s="284" t="s">
        <v>427</v>
      </c>
      <c r="BM22" s="285" t="s">
        <v>705</v>
      </c>
      <c r="BN22" s="12" t="s">
        <v>1405</v>
      </c>
      <c r="BO22" s="1" t="s">
        <v>1406</v>
      </c>
      <c r="BP22" s="1" t="s">
        <v>1407</v>
      </c>
      <c r="BS22" s="12">
        <v>6</v>
      </c>
      <c r="BW22" s="1" t="s">
        <v>5</v>
      </c>
      <c r="BX22" s="1" t="s">
        <v>486</v>
      </c>
      <c r="CF22" s="1" t="s">
        <v>852</v>
      </c>
      <c r="CO22" s="1">
        <v>6</v>
      </c>
      <c r="CP22" s="1">
        <v>6</v>
      </c>
      <c r="CQ22" s="1" t="s">
        <v>1139</v>
      </c>
      <c r="CR22" s="1" t="s">
        <v>2228</v>
      </c>
      <c r="CS22" s="253" t="str">
        <f t="shared" si="39"/>
        <v/>
      </c>
      <c r="CT22" s="1" t="str">
        <f t="shared" si="37"/>
        <v/>
      </c>
      <c r="CU22" s="1" t="str">
        <f t="shared" si="38"/>
        <v/>
      </c>
      <c r="CV22" s="399"/>
    </row>
    <row r="23" spans="1:101" s="1" customFormat="1" ht="13.5" customHeight="1" x14ac:dyDescent="0.15">
      <c r="A23" s="63">
        <v>8</v>
      </c>
      <c r="B23" s="313"/>
      <c r="C23" s="313"/>
      <c r="D23" s="313"/>
      <c r="E23" s="313"/>
      <c r="F23" s="313"/>
      <c r="G23" s="313"/>
      <c r="H23" s="313"/>
      <c r="I23" s="313"/>
      <c r="J23" s="313"/>
      <c r="K23" s="313"/>
      <c r="L23" s="314"/>
      <c r="M23" s="313"/>
      <c r="N23" s="365"/>
      <c r="O23" s="366"/>
      <c r="P23" s="370" t="str">
        <f>IF(G23="R",IF(OR(AND(実績排出量!H23=SUM(実績事業所!$B$2-1),3&lt;実績排出量!I23),AND(実績排出量!H23=実績事業所!$B$2,4&gt;実績排出量!I23)),"新規",""),"")</f>
        <v/>
      </c>
      <c r="Q23" s="373" t="str">
        <f t="shared" si="0"/>
        <v/>
      </c>
      <c r="R23" s="374" t="str">
        <f t="shared" si="14"/>
        <v/>
      </c>
      <c r="S23" s="298" t="str">
        <f t="shared" si="1"/>
        <v/>
      </c>
      <c r="T23" s="87" t="str">
        <f t="shared" si="2"/>
        <v/>
      </c>
      <c r="U23" s="88" t="str">
        <f t="shared" si="3"/>
        <v/>
      </c>
      <c r="V23" s="89" t="str">
        <f t="shared" si="15"/>
        <v/>
      </c>
      <c r="W23" s="90" t="str">
        <f t="shared" si="16"/>
        <v/>
      </c>
      <c r="X23" s="90" t="str">
        <f t="shared" si="17"/>
        <v/>
      </c>
      <c r="Y23" s="110" t="str">
        <f t="shared" si="18"/>
        <v/>
      </c>
      <c r="Z23" s="16"/>
      <c r="AA23" s="15" t="str">
        <f t="shared" si="19"/>
        <v/>
      </c>
      <c r="AB23" s="15" t="str">
        <f t="shared" si="20"/>
        <v/>
      </c>
      <c r="AC23" s="14" t="str">
        <f t="shared" si="4"/>
        <v/>
      </c>
      <c r="AD23" s="6" t="e">
        <f t="shared" si="21"/>
        <v>#N/A</v>
      </c>
      <c r="AE23" s="6" t="e">
        <f t="shared" si="22"/>
        <v>#N/A</v>
      </c>
      <c r="AF23" s="6" t="e">
        <f t="shared" si="23"/>
        <v>#N/A</v>
      </c>
      <c r="AG23" s="6" t="str">
        <f t="shared" si="5"/>
        <v/>
      </c>
      <c r="AH23" s="6">
        <f t="shared" si="6"/>
        <v>1</v>
      </c>
      <c r="AI23" s="6" t="e">
        <f t="shared" si="24"/>
        <v>#N/A</v>
      </c>
      <c r="AJ23" s="6" t="e">
        <f t="shared" si="25"/>
        <v>#N/A</v>
      </c>
      <c r="AK23" s="6" t="e">
        <f t="shared" si="26"/>
        <v>#N/A</v>
      </c>
      <c r="AL23" s="6" t="e">
        <f t="shared" si="27"/>
        <v>#N/A</v>
      </c>
      <c r="AM23" s="7" t="str">
        <f t="shared" si="28"/>
        <v xml:space="preserve"> </v>
      </c>
      <c r="AN23" s="6" t="e">
        <f t="shared" si="29"/>
        <v>#N/A</v>
      </c>
      <c r="AO23" s="6" t="e">
        <f t="shared" si="30"/>
        <v>#N/A</v>
      </c>
      <c r="AP23" s="6" t="e">
        <f t="shared" si="31"/>
        <v>#N/A</v>
      </c>
      <c r="AQ23" s="6" t="e">
        <f t="shared" si="7"/>
        <v>#N/A</v>
      </c>
      <c r="AR23" s="6" t="e">
        <f t="shared" si="32"/>
        <v>#N/A</v>
      </c>
      <c r="AS23" s="6" t="e">
        <f t="shared" si="33"/>
        <v>#N/A</v>
      </c>
      <c r="AT23" s="6" t="e">
        <f t="shared" si="8"/>
        <v>#N/A</v>
      </c>
      <c r="AU23" s="6" t="e">
        <f t="shared" si="9"/>
        <v>#N/A</v>
      </c>
      <c r="AV23" s="6" t="e">
        <f t="shared" si="34"/>
        <v>#N/A</v>
      </c>
      <c r="AW23" s="6">
        <f t="shared" si="35"/>
        <v>0</v>
      </c>
      <c r="AX23" s="6" t="e">
        <f t="shared" si="36"/>
        <v>#N/A</v>
      </c>
      <c r="AY23" s="6" t="str">
        <f t="shared" si="10"/>
        <v/>
      </c>
      <c r="AZ23" s="6" t="str">
        <f t="shared" si="11"/>
        <v/>
      </c>
      <c r="BA23" s="6" t="str">
        <f t="shared" si="12"/>
        <v/>
      </c>
      <c r="BB23" s="6" t="str">
        <f t="shared" si="13"/>
        <v/>
      </c>
      <c r="BC23" s="42"/>
      <c r="BD23" s="1" t="s">
        <v>184</v>
      </c>
      <c r="BE23" s="1" t="s">
        <v>551</v>
      </c>
      <c r="BF23" s="1" t="s">
        <v>551</v>
      </c>
      <c r="BG23" s="1">
        <v>9</v>
      </c>
      <c r="BH23" s="1" t="s">
        <v>488</v>
      </c>
      <c r="BI23" t="s">
        <v>814</v>
      </c>
      <c r="BL23" s="284" t="s">
        <v>1006</v>
      </c>
      <c r="BM23" s="285" t="s">
        <v>849</v>
      </c>
      <c r="BN23" s="12" t="s">
        <v>1408</v>
      </c>
      <c r="BO23" s="1" t="s">
        <v>1406</v>
      </c>
      <c r="BP23" s="1" t="s">
        <v>1409</v>
      </c>
      <c r="BR23" s="12"/>
      <c r="BS23" s="1">
        <v>7</v>
      </c>
      <c r="BW23" s="1" t="s">
        <v>6</v>
      </c>
      <c r="BX23" s="1" t="s">
        <v>488</v>
      </c>
      <c r="CO23" s="1">
        <v>7</v>
      </c>
      <c r="CP23" s="1">
        <v>7</v>
      </c>
      <c r="CQ23" s="1" t="s">
        <v>1048</v>
      </c>
      <c r="CR23" s="1" t="s">
        <v>2229</v>
      </c>
      <c r="CS23" s="253" t="str">
        <f t="shared" si="39"/>
        <v/>
      </c>
      <c r="CT23" s="1" t="str">
        <f t="shared" si="37"/>
        <v/>
      </c>
      <c r="CU23" s="1" t="str">
        <f t="shared" si="38"/>
        <v/>
      </c>
      <c r="CV23" s="399"/>
    </row>
    <row r="24" spans="1:101" s="1" customFormat="1" ht="13.5" customHeight="1" x14ac:dyDescent="0.15">
      <c r="A24" s="63">
        <v>9</v>
      </c>
      <c r="B24" s="313"/>
      <c r="C24" s="313"/>
      <c r="D24" s="313"/>
      <c r="E24" s="313"/>
      <c r="F24" s="313"/>
      <c r="G24" s="313"/>
      <c r="H24" s="313"/>
      <c r="I24" s="313"/>
      <c r="J24" s="313"/>
      <c r="K24" s="313"/>
      <c r="L24" s="314"/>
      <c r="M24" s="313"/>
      <c r="N24" s="367"/>
      <c r="O24" s="366"/>
      <c r="P24" s="370" t="str">
        <f>IF(G24="R",IF(OR(AND(実績排出量!H24=SUM(実績事業所!$B$2-1),3&lt;実績排出量!I24),AND(実績排出量!H24=実績事業所!$B$2,4&gt;実績排出量!I24)),"新規",""),"")</f>
        <v/>
      </c>
      <c r="Q24" s="373" t="str">
        <f t="shared" si="0"/>
        <v/>
      </c>
      <c r="R24" s="374" t="str">
        <f t="shared" si="14"/>
        <v/>
      </c>
      <c r="S24" s="298" t="str">
        <f t="shared" si="1"/>
        <v/>
      </c>
      <c r="T24" s="87" t="str">
        <f t="shared" si="2"/>
        <v/>
      </c>
      <c r="U24" s="88" t="str">
        <f t="shared" si="3"/>
        <v/>
      </c>
      <c r="V24" s="89" t="str">
        <f t="shared" si="15"/>
        <v/>
      </c>
      <c r="W24" s="90" t="str">
        <f t="shared" si="16"/>
        <v/>
      </c>
      <c r="X24" s="90" t="str">
        <f t="shared" si="17"/>
        <v/>
      </c>
      <c r="Y24" s="110" t="str">
        <f t="shared" si="18"/>
        <v/>
      </c>
      <c r="Z24" s="16"/>
      <c r="AA24" s="15" t="str">
        <f t="shared" si="19"/>
        <v/>
      </c>
      <c r="AB24" s="15" t="str">
        <f t="shared" si="20"/>
        <v/>
      </c>
      <c r="AC24" s="14" t="str">
        <f t="shared" si="4"/>
        <v/>
      </c>
      <c r="AD24" s="6" t="e">
        <f t="shared" si="21"/>
        <v>#N/A</v>
      </c>
      <c r="AE24" s="6" t="e">
        <f t="shared" si="22"/>
        <v>#N/A</v>
      </c>
      <c r="AF24" s="6" t="e">
        <f t="shared" si="23"/>
        <v>#N/A</v>
      </c>
      <c r="AG24" s="6" t="str">
        <f t="shared" si="5"/>
        <v/>
      </c>
      <c r="AH24" s="6">
        <f t="shared" si="6"/>
        <v>1</v>
      </c>
      <c r="AI24" s="6" t="e">
        <f t="shared" si="24"/>
        <v>#N/A</v>
      </c>
      <c r="AJ24" s="6" t="e">
        <f t="shared" si="25"/>
        <v>#N/A</v>
      </c>
      <c r="AK24" s="6" t="e">
        <f t="shared" si="26"/>
        <v>#N/A</v>
      </c>
      <c r="AL24" s="6" t="e">
        <f t="shared" si="27"/>
        <v>#N/A</v>
      </c>
      <c r="AM24" s="7" t="str">
        <f t="shared" si="28"/>
        <v xml:space="preserve"> </v>
      </c>
      <c r="AN24" s="6" t="e">
        <f t="shared" si="29"/>
        <v>#N/A</v>
      </c>
      <c r="AO24" s="6" t="e">
        <f t="shared" si="30"/>
        <v>#N/A</v>
      </c>
      <c r="AP24" s="6" t="e">
        <f t="shared" si="31"/>
        <v>#N/A</v>
      </c>
      <c r="AQ24" s="6" t="e">
        <f t="shared" si="7"/>
        <v>#N/A</v>
      </c>
      <c r="AR24" s="6" t="e">
        <f t="shared" si="32"/>
        <v>#N/A</v>
      </c>
      <c r="AS24" s="6" t="e">
        <f t="shared" si="33"/>
        <v>#N/A</v>
      </c>
      <c r="AT24" s="6" t="e">
        <f t="shared" si="8"/>
        <v>#N/A</v>
      </c>
      <c r="AU24" s="6" t="e">
        <f t="shared" si="9"/>
        <v>#N/A</v>
      </c>
      <c r="AV24" s="6" t="e">
        <f t="shared" si="34"/>
        <v>#N/A</v>
      </c>
      <c r="AW24" s="6">
        <f t="shared" si="35"/>
        <v>0</v>
      </c>
      <c r="AX24" s="6" t="e">
        <f t="shared" si="36"/>
        <v>#N/A</v>
      </c>
      <c r="AY24" s="6" t="str">
        <f t="shared" si="10"/>
        <v/>
      </c>
      <c r="AZ24" s="6" t="str">
        <f t="shared" si="11"/>
        <v/>
      </c>
      <c r="BA24" s="6" t="str">
        <f t="shared" si="12"/>
        <v/>
      </c>
      <c r="BB24" s="6" t="str">
        <f t="shared" si="13"/>
        <v/>
      </c>
      <c r="BC24" s="42"/>
      <c r="BI24" t="s">
        <v>813</v>
      </c>
      <c r="BL24" s="284" t="s">
        <v>177</v>
      </c>
      <c r="BM24" s="285" t="s">
        <v>176</v>
      </c>
      <c r="BN24" s="12" t="s">
        <v>1410</v>
      </c>
      <c r="BO24" s="1" t="s">
        <v>1406</v>
      </c>
      <c r="BP24" s="1" t="s">
        <v>1072</v>
      </c>
      <c r="BR24" s="12"/>
      <c r="BS24" s="1">
        <v>8</v>
      </c>
      <c r="BW24" s="1" t="s">
        <v>9</v>
      </c>
      <c r="BX24" s="1" t="s">
        <v>851</v>
      </c>
      <c r="CO24" s="1">
        <v>8</v>
      </c>
      <c r="CP24" s="1">
        <v>8</v>
      </c>
      <c r="CQ24" s="1" t="s">
        <v>2230</v>
      </c>
      <c r="CR24" s="1" t="s">
        <v>2231</v>
      </c>
      <c r="CS24" s="253" t="str">
        <f t="shared" si="39"/>
        <v/>
      </c>
      <c r="CT24" s="1" t="str">
        <f t="shared" si="37"/>
        <v/>
      </c>
      <c r="CU24" s="1" t="str">
        <f t="shared" si="38"/>
        <v/>
      </c>
      <c r="CV24" s="399"/>
    </row>
    <row r="25" spans="1:101" s="1" customFormat="1" ht="13.5" customHeight="1" x14ac:dyDescent="0.15">
      <c r="A25" s="63">
        <v>10</v>
      </c>
      <c r="B25" s="313"/>
      <c r="C25" s="313"/>
      <c r="D25" s="313"/>
      <c r="E25" s="313"/>
      <c r="F25" s="313"/>
      <c r="G25" s="313"/>
      <c r="H25" s="313"/>
      <c r="I25" s="313"/>
      <c r="J25" s="313"/>
      <c r="K25" s="313"/>
      <c r="L25" s="314"/>
      <c r="M25" s="313"/>
      <c r="N25" s="365"/>
      <c r="O25" s="366"/>
      <c r="P25" s="370" t="str">
        <f>IF(G25="R",IF(OR(AND(実績排出量!H25=SUM(実績事業所!$B$2-1),3&lt;実績排出量!I25),AND(実績排出量!H25=実績事業所!$B$2,4&gt;実績排出量!I25)),"新規",""),"")</f>
        <v/>
      </c>
      <c r="Q25" s="373" t="str">
        <f t="shared" si="0"/>
        <v/>
      </c>
      <c r="R25" s="374" t="str">
        <f t="shared" si="14"/>
        <v/>
      </c>
      <c r="S25" s="298" t="str">
        <f t="shared" si="1"/>
        <v/>
      </c>
      <c r="T25" s="87" t="str">
        <f t="shared" si="2"/>
        <v/>
      </c>
      <c r="U25" s="88" t="str">
        <f t="shared" si="3"/>
        <v/>
      </c>
      <c r="V25" s="89" t="str">
        <f t="shared" si="15"/>
        <v/>
      </c>
      <c r="W25" s="90" t="str">
        <f t="shared" si="16"/>
        <v/>
      </c>
      <c r="X25" s="90" t="str">
        <f t="shared" si="17"/>
        <v/>
      </c>
      <c r="Y25" s="110" t="str">
        <f t="shared" si="18"/>
        <v/>
      </c>
      <c r="Z25" s="16"/>
      <c r="AA25" s="15" t="str">
        <f t="shared" si="19"/>
        <v/>
      </c>
      <c r="AB25" s="15" t="str">
        <f t="shared" si="20"/>
        <v/>
      </c>
      <c r="AC25" s="14" t="str">
        <f t="shared" si="4"/>
        <v/>
      </c>
      <c r="AD25" s="6" t="e">
        <f t="shared" si="21"/>
        <v>#N/A</v>
      </c>
      <c r="AE25" s="6" t="e">
        <f t="shared" si="22"/>
        <v>#N/A</v>
      </c>
      <c r="AF25" s="6" t="e">
        <f t="shared" si="23"/>
        <v>#N/A</v>
      </c>
      <c r="AG25" s="6" t="str">
        <f t="shared" si="5"/>
        <v/>
      </c>
      <c r="AH25" s="6">
        <f t="shared" si="6"/>
        <v>1</v>
      </c>
      <c r="AI25" s="6" t="e">
        <f t="shared" si="24"/>
        <v>#N/A</v>
      </c>
      <c r="AJ25" s="6" t="e">
        <f t="shared" si="25"/>
        <v>#N/A</v>
      </c>
      <c r="AK25" s="6" t="e">
        <f t="shared" si="26"/>
        <v>#N/A</v>
      </c>
      <c r="AL25" s="6" t="e">
        <f t="shared" si="27"/>
        <v>#N/A</v>
      </c>
      <c r="AM25" s="7" t="str">
        <f t="shared" si="28"/>
        <v xml:space="preserve"> </v>
      </c>
      <c r="AN25" s="6" t="e">
        <f t="shared" si="29"/>
        <v>#N/A</v>
      </c>
      <c r="AO25" s="6" t="e">
        <f t="shared" si="30"/>
        <v>#N/A</v>
      </c>
      <c r="AP25" s="6" t="e">
        <f t="shared" si="31"/>
        <v>#N/A</v>
      </c>
      <c r="AQ25" s="6" t="e">
        <f t="shared" si="7"/>
        <v>#N/A</v>
      </c>
      <c r="AR25" s="6" t="e">
        <f t="shared" si="32"/>
        <v>#N/A</v>
      </c>
      <c r="AS25" s="6" t="e">
        <f t="shared" si="33"/>
        <v>#N/A</v>
      </c>
      <c r="AT25" s="6" t="e">
        <f t="shared" si="8"/>
        <v>#N/A</v>
      </c>
      <c r="AU25" s="6" t="e">
        <f t="shared" si="9"/>
        <v>#N/A</v>
      </c>
      <c r="AV25" s="6" t="e">
        <f t="shared" si="34"/>
        <v>#N/A</v>
      </c>
      <c r="AW25" s="6">
        <f t="shared" si="35"/>
        <v>0</v>
      </c>
      <c r="AX25" s="6" t="e">
        <f t="shared" si="36"/>
        <v>#N/A</v>
      </c>
      <c r="AY25" s="6" t="str">
        <f t="shared" si="10"/>
        <v/>
      </c>
      <c r="AZ25" s="6" t="str">
        <f t="shared" si="11"/>
        <v/>
      </c>
      <c r="BA25" s="6" t="str">
        <f t="shared" si="12"/>
        <v/>
      </c>
      <c r="BB25" s="6" t="str">
        <f t="shared" si="13"/>
        <v/>
      </c>
      <c r="BC25" s="42"/>
      <c r="BI25" t="s">
        <v>817</v>
      </c>
      <c r="BL25" s="285" t="s">
        <v>7</v>
      </c>
      <c r="BM25" s="285" t="s">
        <v>8</v>
      </c>
      <c r="BN25" s="132" t="s">
        <v>1411</v>
      </c>
      <c r="BO25" s="133" t="s">
        <v>1406</v>
      </c>
      <c r="BP25" s="133" t="s">
        <v>1154</v>
      </c>
      <c r="BR25" s="12"/>
      <c r="BS25" s="1">
        <v>9</v>
      </c>
      <c r="BW25" s="1" t="s">
        <v>10</v>
      </c>
      <c r="BX25" s="1" t="s">
        <v>852</v>
      </c>
      <c r="CO25" s="1">
        <v>9</v>
      </c>
      <c r="CP25" s="1">
        <v>9</v>
      </c>
      <c r="CQ25" s="1" t="s">
        <v>2244</v>
      </c>
      <c r="CR25" s="1" t="s">
        <v>2232</v>
      </c>
      <c r="CS25" s="253" t="str">
        <f t="shared" si="39"/>
        <v/>
      </c>
      <c r="CT25" s="1" t="str">
        <f t="shared" si="37"/>
        <v/>
      </c>
      <c r="CU25" s="1" t="str">
        <f t="shared" si="38"/>
        <v/>
      </c>
      <c r="CV25" s="399"/>
    </row>
    <row r="26" spans="1:101" s="1" customFormat="1" ht="13.5" customHeight="1" x14ac:dyDescent="0.15">
      <c r="A26" s="63">
        <v>11</v>
      </c>
      <c r="B26" s="313"/>
      <c r="C26" s="313"/>
      <c r="D26" s="313"/>
      <c r="E26" s="313"/>
      <c r="F26" s="313"/>
      <c r="G26" s="313"/>
      <c r="H26" s="313"/>
      <c r="I26" s="313"/>
      <c r="J26" s="313"/>
      <c r="K26" s="313"/>
      <c r="L26" s="314"/>
      <c r="M26" s="313"/>
      <c r="N26" s="365"/>
      <c r="O26" s="366"/>
      <c r="P26" s="370" t="str">
        <f>IF(G26="R",IF(OR(AND(実績排出量!H26=SUM(実績事業所!$B$2-1),3&lt;実績排出量!I26),AND(実績排出量!H26=実績事業所!$B$2,4&gt;実績排出量!I26)),"新規",""),"")</f>
        <v/>
      </c>
      <c r="Q26" s="373" t="str">
        <f t="shared" si="0"/>
        <v/>
      </c>
      <c r="R26" s="374" t="str">
        <f t="shared" si="14"/>
        <v/>
      </c>
      <c r="S26" s="298" t="str">
        <f t="shared" si="1"/>
        <v/>
      </c>
      <c r="T26" s="87" t="str">
        <f t="shared" si="2"/>
        <v/>
      </c>
      <c r="U26" s="88" t="str">
        <f t="shared" si="3"/>
        <v/>
      </c>
      <c r="V26" s="89" t="str">
        <f t="shared" si="15"/>
        <v/>
      </c>
      <c r="W26" s="90" t="str">
        <f t="shared" si="16"/>
        <v/>
      </c>
      <c r="X26" s="90" t="str">
        <f t="shared" si="17"/>
        <v/>
      </c>
      <c r="Y26" s="110" t="str">
        <f t="shared" si="18"/>
        <v/>
      </c>
      <c r="Z26" s="16"/>
      <c r="AA26" s="15" t="str">
        <f t="shared" si="19"/>
        <v/>
      </c>
      <c r="AB26" s="15" t="str">
        <f t="shared" si="20"/>
        <v/>
      </c>
      <c r="AC26" s="14" t="str">
        <f t="shared" si="4"/>
        <v/>
      </c>
      <c r="AD26" s="6" t="e">
        <f t="shared" si="21"/>
        <v>#N/A</v>
      </c>
      <c r="AE26" s="6" t="e">
        <f t="shared" si="22"/>
        <v>#N/A</v>
      </c>
      <c r="AF26" s="6" t="e">
        <f t="shared" si="23"/>
        <v>#N/A</v>
      </c>
      <c r="AG26" s="6" t="str">
        <f t="shared" si="5"/>
        <v/>
      </c>
      <c r="AH26" s="6">
        <f t="shared" si="6"/>
        <v>1</v>
      </c>
      <c r="AI26" s="6" t="e">
        <f t="shared" si="24"/>
        <v>#N/A</v>
      </c>
      <c r="AJ26" s="6" t="e">
        <f t="shared" si="25"/>
        <v>#N/A</v>
      </c>
      <c r="AK26" s="6" t="e">
        <f t="shared" si="26"/>
        <v>#N/A</v>
      </c>
      <c r="AL26" s="6" t="e">
        <f t="shared" si="27"/>
        <v>#N/A</v>
      </c>
      <c r="AM26" s="7" t="str">
        <f t="shared" si="28"/>
        <v xml:space="preserve"> </v>
      </c>
      <c r="AN26" s="6" t="e">
        <f t="shared" si="29"/>
        <v>#N/A</v>
      </c>
      <c r="AO26" s="6" t="e">
        <f t="shared" si="30"/>
        <v>#N/A</v>
      </c>
      <c r="AP26" s="6" t="e">
        <f t="shared" si="31"/>
        <v>#N/A</v>
      </c>
      <c r="AQ26" s="6" t="e">
        <f t="shared" si="7"/>
        <v>#N/A</v>
      </c>
      <c r="AR26" s="6" t="e">
        <f t="shared" si="32"/>
        <v>#N/A</v>
      </c>
      <c r="AS26" s="6" t="e">
        <f t="shared" si="33"/>
        <v>#N/A</v>
      </c>
      <c r="AT26" s="6" t="e">
        <f t="shared" si="8"/>
        <v>#N/A</v>
      </c>
      <c r="AU26" s="6" t="e">
        <f t="shared" si="9"/>
        <v>#N/A</v>
      </c>
      <c r="AV26" s="6" t="e">
        <f t="shared" si="34"/>
        <v>#N/A</v>
      </c>
      <c r="AW26" s="6">
        <f t="shared" si="35"/>
        <v>0</v>
      </c>
      <c r="AX26" s="6" t="e">
        <f t="shared" si="36"/>
        <v>#N/A</v>
      </c>
      <c r="AY26" s="6" t="str">
        <f t="shared" si="10"/>
        <v/>
      </c>
      <c r="AZ26" s="6" t="str">
        <f t="shared" si="11"/>
        <v/>
      </c>
      <c r="BA26" s="6" t="str">
        <f t="shared" si="12"/>
        <v/>
      </c>
      <c r="BB26" s="6" t="str">
        <f t="shared" si="13"/>
        <v/>
      </c>
      <c r="BC26" s="42"/>
      <c r="BI26" t="s">
        <v>832</v>
      </c>
      <c r="BL26" s="284" t="s">
        <v>1418</v>
      </c>
      <c r="BM26" s="285" t="s">
        <v>1</v>
      </c>
      <c r="BN26" s="132" t="s">
        <v>1412</v>
      </c>
      <c r="BO26" s="133" t="s">
        <v>1406</v>
      </c>
      <c r="BP26" s="133" t="s">
        <v>1413</v>
      </c>
      <c r="BR26" s="12"/>
      <c r="BS26" s="1">
        <v>10</v>
      </c>
      <c r="BW26" s="1" t="s">
        <v>11</v>
      </c>
      <c r="BX26" s="1" t="s">
        <v>852</v>
      </c>
      <c r="CO26" s="1">
        <v>10</v>
      </c>
      <c r="CP26" s="1">
        <v>10</v>
      </c>
      <c r="CQ26" s="1" t="s">
        <v>2233</v>
      </c>
      <c r="CR26" s="1" t="s">
        <v>2234</v>
      </c>
      <c r="CS26" s="253" t="str">
        <f t="shared" si="39"/>
        <v/>
      </c>
      <c r="CT26" s="1" t="str">
        <f t="shared" si="37"/>
        <v/>
      </c>
      <c r="CU26" s="1" t="str">
        <f t="shared" si="38"/>
        <v/>
      </c>
      <c r="CV26" s="399"/>
    </row>
    <row r="27" spans="1:101" s="1" customFormat="1" ht="13.5" customHeight="1" x14ac:dyDescent="0.15">
      <c r="A27" s="63">
        <v>12</v>
      </c>
      <c r="B27" s="313"/>
      <c r="C27" s="313"/>
      <c r="D27" s="313"/>
      <c r="E27" s="313"/>
      <c r="F27" s="313"/>
      <c r="G27" s="313"/>
      <c r="H27" s="313"/>
      <c r="I27" s="313"/>
      <c r="J27" s="313"/>
      <c r="K27" s="313"/>
      <c r="L27" s="314"/>
      <c r="M27" s="313"/>
      <c r="N27" s="365"/>
      <c r="O27" s="366"/>
      <c r="P27" s="370" t="str">
        <f>IF(G27="R",IF(OR(AND(実績排出量!H27=SUM(実績事業所!$B$2-1),3&lt;実績排出量!I27),AND(実績排出量!H27=実績事業所!$B$2,4&gt;実績排出量!I27)),"新規",""),"")</f>
        <v/>
      </c>
      <c r="Q27" s="373" t="str">
        <f t="shared" si="0"/>
        <v/>
      </c>
      <c r="R27" s="374" t="str">
        <f t="shared" si="14"/>
        <v/>
      </c>
      <c r="S27" s="298" t="str">
        <f t="shared" si="1"/>
        <v/>
      </c>
      <c r="T27" s="87" t="str">
        <f t="shared" si="2"/>
        <v/>
      </c>
      <c r="U27" s="88" t="str">
        <f t="shared" si="3"/>
        <v/>
      </c>
      <c r="V27" s="89" t="str">
        <f t="shared" si="15"/>
        <v/>
      </c>
      <c r="W27" s="90" t="str">
        <f t="shared" si="16"/>
        <v/>
      </c>
      <c r="X27" s="90" t="str">
        <f t="shared" si="17"/>
        <v/>
      </c>
      <c r="Y27" s="110" t="str">
        <f t="shared" si="18"/>
        <v/>
      </c>
      <c r="Z27" s="16"/>
      <c r="AA27" s="15" t="str">
        <f t="shared" si="19"/>
        <v/>
      </c>
      <c r="AB27" s="15" t="str">
        <f t="shared" si="20"/>
        <v/>
      </c>
      <c r="AC27" s="14" t="str">
        <f t="shared" si="4"/>
        <v/>
      </c>
      <c r="AD27" s="6" t="e">
        <f t="shared" si="21"/>
        <v>#N/A</v>
      </c>
      <c r="AE27" s="6" t="e">
        <f t="shared" si="22"/>
        <v>#N/A</v>
      </c>
      <c r="AF27" s="6" t="e">
        <f t="shared" si="23"/>
        <v>#N/A</v>
      </c>
      <c r="AG27" s="6" t="str">
        <f t="shared" si="5"/>
        <v/>
      </c>
      <c r="AH27" s="6">
        <f t="shared" si="6"/>
        <v>1</v>
      </c>
      <c r="AI27" s="6" t="e">
        <f t="shared" si="24"/>
        <v>#N/A</v>
      </c>
      <c r="AJ27" s="6" t="e">
        <f t="shared" si="25"/>
        <v>#N/A</v>
      </c>
      <c r="AK27" s="6" t="e">
        <f t="shared" si="26"/>
        <v>#N/A</v>
      </c>
      <c r="AL27" s="6" t="e">
        <f t="shared" si="27"/>
        <v>#N/A</v>
      </c>
      <c r="AM27" s="7" t="str">
        <f t="shared" si="28"/>
        <v xml:space="preserve"> </v>
      </c>
      <c r="AN27" s="6" t="e">
        <f t="shared" si="29"/>
        <v>#N/A</v>
      </c>
      <c r="AO27" s="6" t="e">
        <f t="shared" si="30"/>
        <v>#N/A</v>
      </c>
      <c r="AP27" s="6" t="e">
        <f t="shared" si="31"/>
        <v>#N/A</v>
      </c>
      <c r="AQ27" s="6" t="e">
        <f t="shared" si="7"/>
        <v>#N/A</v>
      </c>
      <c r="AR27" s="6" t="e">
        <f t="shared" si="32"/>
        <v>#N/A</v>
      </c>
      <c r="AS27" s="6" t="e">
        <f t="shared" si="33"/>
        <v>#N/A</v>
      </c>
      <c r="AT27" s="6" t="e">
        <f t="shared" si="8"/>
        <v>#N/A</v>
      </c>
      <c r="AU27" s="6" t="e">
        <f t="shared" si="9"/>
        <v>#N/A</v>
      </c>
      <c r="AV27" s="6" t="e">
        <f t="shared" si="34"/>
        <v>#N/A</v>
      </c>
      <c r="AW27" s="6">
        <f t="shared" si="35"/>
        <v>0</v>
      </c>
      <c r="AX27" s="6" t="e">
        <f t="shared" si="36"/>
        <v>#N/A</v>
      </c>
      <c r="AY27" s="6" t="str">
        <f t="shared" si="10"/>
        <v/>
      </c>
      <c r="AZ27" s="6" t="str">
        <f t="shared" si="11"/>
        <v/>
      </c>
      <c r="BA27" s="6" t="str">
        <f t="shared" si="12"/>
        <v/>
      </c>
      <c r="BB27" s="6" t="str">
        <f t="shared" si="13"/>
        <v/>
      </c>
      <c r="BC27" s="42"/>
      <c r="BI27" t="s">
        <v>941</v>
      </c>
      <c r="BL27" s="285" t="s">
        <v>1420</v>
      </c>
      <c r="BM27" s="285" t="s">
        <v>2318</v>
      </c>
      <c r="BN27" s="12" t="s">
        <v>1414</v>
      </c>
      <c r="BO27" s="1" t="s">
        <v>1406</v>
      </c>
      <c r="BP27" s="1" t="s">
        <v>1077</v>
      </c>
      <c r="BR27" s="12"/>
      <c r="CO27" s="1">
        <v>11</v>
      </c>
      <c r="CP27" s="1">
        <v>11</v>
      </c>
      <c r="CQ27" s="1" t="s">
        <v>2235</v>
      </c>
      <c r="CR27" s="1" t="s">
        <v>2236</v>
      </c>
      <c r="CS27" s="253" t="str">
        <f t="shared" si="39"/>
        <v/>
      </c>
      <c r="CT27" s="1" t="str">
        <f t="shared" si="37"/>
        <v/>
      </c>
      <c r="CU27" s="1" t="str">
        <f t="shared" si="38"/>
        <v/>
      </c>
      <c r="CV27" s="399"/>
    </row>
    <row r="28" spans="1:101" s="1" customFormat="1" ht="13.5" customHeight="1" x14ac:dyDescent="0.15">
      <c r="A28" s="63">
        <v>13</v>
      </c>
      <c r="B28" s="313"/>
      <c r="C28" s="313"/>
      <c r="D28" s="313"/>
      <c r="E28" s="313"/>
      <c r="F28" s="313"/>
      <c r="G28" s="313"/>
      <c r="H28" s="313"/>
      <c r="I28" s="313"/>
      <c r="J28" s="313"/>
      <c r="K28" s="313"/>
      <c r="L28" s="314"/>
      <c r="M28" s="313"/>
      <c r="N28" s="365"/>
      <c r="O28" s="366"/>
      <c r="P28" s="370" t="str">
        <f>IF(G28="R",IF(OR(AND(実績排出量!H28=SUM(実績事業所!$B$2-1),3&lt;実績排出量!I28),AND(実績排出量!H28=実績事業所!$B$2,4&gt;実績排出量!I28)),"新規",""),"")</f>
        <v/>
      </c>
      <c r="Q28" s="373" t="str">
        <f t="shared" si="0"/>
        <v/>
      </c>
      <c r="R28" s="374" t="str">
        <f t="shared" si="14"/>
        <v/>
      </c>
      <c r="S28" s="298" t="str">
        <f t="shared" si="1"/>
        <v/>
      </c>
      <c r="T28" s="87" t="str">
        <f t="shared" si="2"/>
        <v/>
      </c>
      <c r="U28" s="88" t="str">
        <f t="shared" si="3"/>
        <v/>
      </c>
      <c r="V28" s="89" t="str">
        <f t="shared" si="15"/>
        <v/>
      </c>
      <c r="W28" s="90" t="str">
        <f t="shared" si="16"/>
        <v/>
      </c>
      <c r="X28" s="90" t="str">
        <f t="shared" si="17"/>
        <v/>
      </c>
      <c r="Y28" s="110" t="str">
        <f t="shared" si="18"/>
        <v/>
      </c>
      <c r="Z28" s="16"/>
      <c r="AA28" s="15" t="str">
        <f t="shared" si="19"/>
        <v/>
      </c>
      <c r="AB28" s="15" t="str">
        <f t="shared" si="20"/>
        <v/>
      </c>
      <c r="AC28" s="14" t="str">
        <f t="shared" si="4"/>
        <v/>
      </c>
      <c r="AD28" s="6" t="e">
        <f t="shared" si="21"/>
        <v>#N/A</v>
      </c>
      <c r="AE28" s="6" t="e">
        <f t="shared" si="22"/>
        <v>#N/A</v>
      </c>
      <c r="AF28" s="6" t="e">
        <f t="shared" si="23"/>
        <v>#N/A</v>
      </c>
      <c r="AG28" s="6" t="str">
        <f t="shared" si="5"/>
        <v/>
      </c>
      <c r="AH28" s="6">
        <f t="shared" si="6"/>
        <v>1</v>
      </c>
      <c r="AI28" s="6" t="e">
        <f t="shared" si="24"/>
        <v>#N/A</v>
      </c>
      <c r="AJ28" s="6" t="e">
        <f t="shared" si="25"/>
        <v>#N/A</v>
      </c>
      <c r="AK28" s="6" t="e">
        <f t="shared" si="26"/>
        <v>#N/A</v>
      </c>
      <c r="AL28" s="6" t="e">
        <f t="shared" si="27"/>
        <v>#N/A</v>
      </c>
      <c r="AM28" s="7" t="str">
        <f t="shared" si="28"/>
        <v xml:space="preserve"> </v>
      </c>
      <c r="AN28" s="6" t="e">
        <f t="shared" si="29"/>
        <v>#N/A</v>
      </c>
      <c r="AO28" s="6" t="e">
        <f t="shared" si="30"/>
        <v>#N/A</v>
      </c>
      <c r="AP28" s="6" t="e">
        <f t="shared" si="31"/>
        <v>#N/A</v>
      </c>
      <c r="AQ28" s="6" t="e">
        <f t="shared" si="7"/>
        <v>#N/A</v>
      </c>
      <c r="AR28" s="6" t="e">
        <f t="shared" si="32"/>
        <v>#N/A</v>
      </c>
      <c r="AS28" s="6" t="e">
        <f t="shared" si="33"/>
        <v>#N/A</v>
      </c>
      <c r="AT28" s="6" t="e">
        <f t="shared" si="8"/>
        <v>#N/A</v>
      </c>
      <c r="AU28" s="6" t="e">
        <f t="shared" si="9"/>
        <v>#N/A</v>
      </c>
      <c r="AV28" s="6" t="e">
        <f t="shared" si="34"/>
        <v>#N/A</v>
      </c>
      <c r="AW28" s="6">
        <f t="shared" si="35"/>
        <v>0</v>
      </c>
      <c r="AX28" s="6" t="e">
        <f t="shared" si="36"/>
        <v>#N/A</v>
      </c>
      <c r="AY28" s="6" t="str">
        <f t="shared" si="10"/>
        <v/>
      </c>
      <c r="AZ28" s="6" t="str">
        <f t="shared" si="11"/>
        <v/>
      </c>
      <c r="BA28" s="6" t="str">
        <f t="shared" si="12"/>
        <v/>
      </c>
      <c r="BB28" s="6" t="str">
        <f t="shared" si="13"/>
        <v/>
      </c>
      <c r="BC28" s="42"/>
      <c r="BI28" t="s">
        <v>942</v>
      </c>
      <c r="BN28" s="12" t="s">
        <v>1415</v>
      </c>
      <c r="BO28" s="1" t="s">
        <v>1406</v>
      </c>
      <c r="BP28" s="1" t="s">
        <v>1164</v>
      </c>
      <c r="BR28" s="12"/>
      <c r="CO28" s="1">
        <v>12</v>
      </c>
      <c r="CP28" s="1">
        <v>12</v>
      </c>
      <c r="CQ28" s="1" t="s">
        <v>2245</v>
      </c>
      <c r="CR28" s="1" t="s">
        <v>2237</v>
      </c>
      <c r="CS28" s="253" t="str">
        <f t="shared" si="39"/>
        <v/>
      </c>
      <c r="CT28" s="1" t="str">
        <f t="shared" si="37"/>
        <v/>
      </c>
      <c r="CU28" s="1" t="str">
        <f t="shared" si="38"/>
        <v/>
      </c>
      <c r="CV28" s="399"/>
    </row>
    <row r="29" spans="1:101" s="1" customFormat="1" ht="13.5" customHeight="1" x14ac:dyDescent="0.15">
      <c r="A29" s="63">
        <v>14</v>
      </c>
      <c r="B29" s="313"/>
      <c r="C29" s="313"/>
      <c r="D29" s="313"/>
      <c r="E29" s="313"/>
      <c r="F29" s="313"/>
      <c r="G29" s="313"/>
      <c r="H29" s="313"/>
      <c r="I29" s="313"/>
      <c r="J29" s="313"/>
      <c r="K29" s="313"/>
      <c r="L29" s="314"/>
      <c r="M29" s="313"/>
      <c r="N29" s="365"/>
      <c r="O29" s="366"/>
      <c r="P29" s="370" t="str">
        <f>IF(G29="R",IF(OR(AND(実績排出量!H29=SUM(実績事業所!$B$2-1),3&lt;実績排出量!I29),AND(実績排出量!H29=実績事業所!$B$2,4&gt;実績排出量!I29)),"新規",""),"")</f>
        <v/>
      </c>
      <c r="Q29" s="373" t="str">
        <f t="shared" si="0"/>
        <v/>
      </c>
      <c r="R29" s="374" t="str">
        <f t="shared" si="14"/>
        <v/>
      </c>
      <c r="S29" s="298" t="str">
        <f t="shared" si="1"/>
        <v/>
      </c>
      <c r="T29" s="87" t="str">
        <f t="shared" si="2"/>
        <v/>
      </c>
      <c r="U29" s="88" t="str">
        <f t="shared" si="3"/>
        <v/>
      </c>
      <c r="V29" s="89" t="str">
        <f t="shared" si="15"/>
        <v/>
      </c>
      <c r="W29" s="90" t="str">
        <f t="shared" si="16"/>
        <v/>
      </c>
      <c r="X29" s="90" t="str">
        <f t="shared" si="17"/>
        <v/>
      </c>
      <c r="Y29" s="110" t="str">
        <f t="shared" si="18"/>
        <v/>
      </c>
      <c r="Z29" s="16"/>
      <c r="AA29" s="15" t="str">
        <f t="shared" si="19"/>
        <v/>
      </c>
      <c r="AB29" s="15" t="str">
        <f t="shared" si="20"/>
        <v/>
      </c>
      <c r="AC29" s="14" t="str">
        <f t="shared" si="4"/>
        <v/>
      </c>
      <c r="AD29" s="6" t="e">
        <f t="shared" si="21"/>
        <v>#N/A</v>
      </c>
      <c r="AE29" s="6" t="e">
        <f t="shared" si="22"/>
        <v>#N/A</v>
      </c>
      <c r="AF29" s="6" t="e">
        <f t="shared" si="23"/>
        <v>#N/A</v>
      </c>
      <c r="AG29" s="6" t="str">
        <f t="shared" si="5"/>
        <v/>
      </c>
      <c r="AH29" s="6">
        <f t="shared" si="6"/>
        <v>1</v>
      </c>
      <c r="AI29" s="6" t="e">
        <f t="shared" si="24"/>
        <v>#N/A</v>
      </c>
      <c r="AJ29" s="6" t="e">
        <f t="shared" si="25"/>
        <v>#N/A</v>
      </c>
      <c r="AK29" s="6" t="e">
        <f t="shared" si="26"/>
        <v>#N/A</v>
      </c>
      <c r="AL29" s="6" t="e">
        <f t="shared" si="27"/>
        <v>#N/A</v>
      </c>
      <c r="AM29" s="7" t="str">
        <f t="shared" si="28"/>
        <v xml:space="preserve"> </v>
      </c>
      <c r="AN29" s="6" t="e">
        <f t="shared" si="29"/>
        <v>#N/A</v>
      </c>
      <c r="AO29" s="6" t="e">
        <f t="shared" si="30"/>
        <v>#N/A</v>
      </c>
      <c r="AP29" s="6" t="e">
        <f t="shared" si="31"/>
        <v>#N/A</v>
      </c>
      <c r="AQ29" s="6" t="e">
        <f t="shared" si="7"/>
        <v>#N/A</v>
      </c>
      <c r="AR29" s="6" t="e">
        <f t="shared" si="32"/>
        <v>#N/A</v>
      </c>
      <c r="AS29" s="6" t="e">
        <f t="shared" si="33"/>
        <v>#N/A</v>
      </c>
      <c r="AT29" s="6" t="e">
        <f t="shared" si="8"/>
        <v>#N/A</v>
      </c>
      <c r="AU29" s="6" t="e">
        <f t="shared" si="9"/>
        <v>#N/A</v>
      </c>
      <c r="AV29" s="6" t="e">
        <f t="shared" si="34"/>
        <v>#N/A</v>
      </c>
      <c r="AW29" s="6">
        <f t="shared" si="35"/>
        <v>0</v>
      </c>
      <c r="AX29" s="6" t="e">
        <f t="shared" si="36"/>
        <v>#N/A</v>
      </c>
      <c r="AY29" s="6" t="str">
        <f t="shared" si="10"/>
        <v/>
      </c>
      <c r="AZ29" s="6" t="str">
        <f t="shared" si="11"/>
        <v/>
      </c>
      <c r="BA29" s="6" t="str">
        <f t="shared" si="12"/>
        <v/>
      </c>
      <c r="BB29" s="6" t="str">
        <f t="shared" si="13"/>
        <v/>
      </c>
      <c r="BC29" s="42"/>
      <c r="BI29" t="s">
        <v>838</v>
      </c>
      <c r="BN29" s="132" t="s">
        <v>1416</v>
      </c>
      <c r="BO29" s="133" t="s">
        <v>1401</v>
      </c>
      <c r="BP29" s="133" t="s">
        <v>1084</v>
      </c>
      <c r="BR29" s="12"/>
      <c r="CO29" s="1">
        <v>13</v>
      </c>
      <c r="CQ29" s="1" t="s">
        <v>2246</v>
      </c>
      <c r="CR29" s="1" t="s">
        <v>2237</v>
      </c>
      <c r="CS29" s="254" t="str">
        <f t="shared" si="39"/>
        <v/>
      </c>
      <c r="CT29" s="1" t="str">
        <f t="shared" si="37"/>
        <v/>
      </c>
      <c r="CU29" s="1" t="str">
        <f t="shared" si="38"/>
        <v/>
      </c>
      <c r="CV29" s="399"/>
    </row>
    <row r="30" spans="1:101" s="1" customFormat="1" ht="13.5" customHeight="1" x14ac:dyDescent="0.15">
      <c r="A30" s="63">
        <v>15</v>
      </c>
      <c r="B30" s="313"/>
      <c r="C30" s="313"/>
      <c r="D30" s="313"/>
      <c r="E30" s="313"/>
      <c r="F30" s="313"/>
      <c r="G30" s="313"/>
      <c r="H30" s="313"/>
      <c r="I30" s="313"/>
      <c r="J30" s="313"/>
      <c r="K30" s="313"/>
      <c r="L30" s="314"/>
      <c r="M30" s="313"/>
      <c r="N30" s="365"/>
      <c r="O30" s="366"/>
      <c r="P30" s="370" t="str">
        <f>IF(G30="R",IF(OR(AND(実績排出量!H30=SUM(実績事業所!$B$2-1),3&lt;実績排出量!I30),AND(実績排出量!H30=実績事業所!$B$2,4&gt;実績排出量!I30)),"新規",""),"")</f>
        <v/>
      </c>
      <c r="Q30" s="373" t="str">
        <f t="shared" si="0"/>
        <v/>
      </c>
      <c r="R30" s="374" t="str">
        <f t="shared" si="14"/>
        <v/>
      </c>
      <c r="S30" s="298" t="str">
        <f t="shared" si="1"/>
        <v/>
      </c>
      <c r="T30" s="87" t="str">
        <f t="shared" si="2"/>
        <v/>
      </c>
      <c r="U30" s="88" t="str">
        <f t="shared" si="3"/>
        <v/>
      </c>
      <c r="V30" s="89" t="str">
        <f t="shared" si="15"/>
        <v/>
      </c>
      <c r="W30" s="90" t="str">
        <f t="shared" si="16"/>
        <v/>
      </c>
      <c r="X30" s="90" t="str">
        <f t="shared" si="17"/>
        <v/>
      </c>
      <c r="Y30" s="110" t="str">
        <f t="shared" si="18"/>
        <v/>
      </c>
      <c r="Z30" s="16"/>
      <c r="AA30" s="15" t="str">
        <f t="shared" si="19"/>
        <v/>
      </c>
      <c r="AB30" s="15" t="str">
        <f t="shared" si="20"/>
        <v/>
      </c>
      <c r="AC30" s="14" t="str">
        <f t="shared" si="4"/>
        <v/>
      </c>
      <c r="AD30" s="6" t="e">
        <f t="shared" si="21"/>
        <v>#N/A</v>
      </c>
      <c r="AE30" s="6" t="e">
        <f t="shared" si="22"/>
        <v>#N/A</v>
      </c>
      <c r="AF30" s="6" t="e">
        <f t="shared" si="23"/>
        <v>#N/A</v>
      </c>
      <c r="AG30" s="6" t="str">
        <f t="shared" si="5"/>
        <v/>
      </c>
      <c r="AH30" s="6">
        <f t="shared" si="6"/>
        <v>1</v>
      </c>
      <c r="AI30" s="6" t="e">
        <f t="shared" si="24"/>
        <v>#N/A</v>
      </c>
      <c r="AJ30" s="6" t="e">
        <f t="shared" si="25"/>
        <v>#N/A</v>
      </c>
      <c r="AK30" s="6" t="e">
        <f t="shared" si="26"/>
        <v>#N/A</v>
      </c>
      <c r="AL30" s="6" t="e">
        <f t="shared" si="27"/>
        <v>#N/A</v>
      </c>
      <c r="AM30" s="7" t="str">
        <f t="shared" si="28"/>
        <v xml:space="preserve"> </v>
      </c>
      <c r="AN30" s="6" t="e">
        <f t="shared" si="29"/>
        <v>#N/A</v>
      </c>
      <c r="AO30" s="6" t="e">
        <f t="shared" si="30"/>
        <v>#N/A</v>
      </c>
      <c r="AP30" s="6" t="e">
        <f t="shared" si="31"/>
        <v>#N/A</v>
      </c>
      <c r="AQ30" s="6" t="e">
        <f t="shared" si="7"/>
        <v>#N/A</v>
      </c>
      <c r="AR30" s="6" t="e">
        <f t="shared" si="32"/>
        <v>#N/A</v>
      </c>
      <c r="AS30" s="6" t="e">
        <f t="shared" si="33"/>
        <v>#N/A</v>
      </c>
      <c r="AT30" s="6" t="e">
        <f t="shared" si="8"/>
        <v>#N/A</v>
      </c>
      <c r="AU30" s="6" t="e">
        <f t="shared" si="9"/>
        <v>#N/A</v>
      </c>
      <c r="AV30" s="6" t="e">
        <f t="shared" si="34"/>
        <v>#N/A</v>
      </c>
      <c r="AW30" s="6">
        <f t="shared" si="35"/>
        <v>0</v>
      </c>
      <c r="AX30" s="6" t="e">
        <f t="shared" si="36"/>
        <v>#N/A</v>
      </c>
      <c r="AY30" s="6" t="str">
        <f t="shared" si="10"/>
        <v/>
      </c>
      <c r="AZ30" s="6" t="str">
        <f t="shared" si="11"/>
        <v/>
      </c>
      <c r="BA30" s="6" t="str">
        <f t="shared" si="12"/>
        <v/>
      </c>
      <c r="BB30" s="6" t="str">
        <f t="shared" si="13"/>
        <v/>
      </c>
      <c r="BC30" s="42"/>
      <c r="BI30" t="s">
        <v>883</v>
      </c>
      <c r="BN30" s="132" t="s">
        <v>1417</v>
      </c>
      <c r="BO30" s="133" t="s">
        <v>1406</v>
      </c>
      <c r="BP30" s="133" t="s">
        <v>1084</v>
      </c>
      <c r="BR30" s="12"/>
      <c r="CO30" s="1">
        <v>14</v>
      </c>
      <c r="CQ30" s="1" t="s">
        <v>179</v>
      </c>
      <c r="CR30" s="1" t="s">
        <v>2237</v>
      </c>
      <c r="CS30" s="253" t="str">
        <f t="shared" si="39"/>
        <v/>
      </c>
      <c r="CT30" s="1" t="str">
        <f t="shared" si="37"/>
        <v/>
      </c>
      <c r="CU30" s="1" t="str">
        <f t="shared" si="38"/>
        <v/>
      </c>
      <c r="CV30" s="399"/>
    </row>
    <row r="31" spans="1:101" s="1" customFormat="1" ht="13.5" customHeight="1" x14ac:dyDescent="0.15">
      <c r="A31" s="63">
        <v>16</v>
      </c>
      <c r="B31" s="313"/>
      <c r="C31" s="313"/>
      <c r="D31" s="313"/>
      <c r="E31" s="313"/>
      <c r="F31" s="313"/>
      <c r="G31" s="313"/>
      <c r="H31" s="313"/>
      <c r="I31" s="313"/>
      <c r="J31" s="313"/>
      <c r="K31" s="313"/>
      <c r="L31" s="314"/>
      <c r="M31" s="313"/>
      <c r="N31" s="365"/>
      <c r="O31" s="366"/>
      <c r="P31" s="370" t="str">
        <f>IF(G31="R",IF(OR(AND(実績排出量!H31=SUM(実績事業所!$B$2-1),3&lt;実績排出量!I31),AND(実績排出量!H31=実績事業所!$B$2,4&gt;実績排出量!I31)),"新規",""),"")</f>
        <v/>
      </c>
      <c r="Q31" s="373" t="str">
        <f t="shared" si="0"/>
        <v/>
      </c>
      <c r="R31" s="374" t="str">
        <f t="shared" si="14"/>
        <v/>
      </c>
      <c r="S31" s="298" t="str">
        <f t="shared" si="1"/>
        <v/>
      </c>
      <c r="T31" s="87" t="str">
        <f t="shared" si="2"/>
        <v/>
      </c>
      <c r="U31" s="88" t="str">
        <f t="shared" si="3"/>
        <v/>
      </c>
      <c r="V31" s="89" t="str">
        <f t="shared" si="15"/>
        <v/>
      </c>
      <c r="W31" s="90" t="str">
        <f t="shared" si="16"/>
        <v/>
      </c>
      <c r="X31" s="90" t="str">
        <f t="shared" si="17"/>
        <v/>
      </c>
      <c r="Y31" s="110" t="str">
        <f t="shared" si="18"/>
        <v/>
      </c>
      <c r="Z31" s="16"/>
      <c r="AA31" s="15" t="str">
        <f t="shared" si="19"/>
        <v/>
      </c>
      <c r="AB31" s="15" t="str">
        <f t="shared" si="20"/>
        <v/>
      </c>
      <c r="AC31" s="14" t="str">
        <f t="shared" si="4"/>
        <v/>
      </c>
      <c r="AD31" s="6" t="e">
        <f t="shared" si="21"/>
        <v>#N/A</v>
      </c>
      <c r="AE31" s="6" t="e">
        <f t="shared" si="22"/>
        <v>#N/A</v>
      </c>
      <c r="AF31" s="6" t="e">
        <f t="shared" si="23"/>
        <v>#N/A</v>
      </c>
      <c r="AG31" s="6" t="str">
        <f t="shared" si="5"/>
        <v/>
      </c>
      <c r="AH31" s="6">
        <f t="shared" si="6"/>
        <v>1</v>
      </c>
      <c r="AI31" s="6" t="e">
        <f t="shared" si="24"/>
        <v>#N/A</v>
      </c>
      <c r="AJ31" s="6" t="e">
        <f t="shared" si="25"/>
        <v>#N/A</v>
      </c>
      <c r="AK31" s="6" t="e">
        <f t="shared" si="26"/>
        <v>#N/A</v>
      </c>
      <c r="AL31" s="6" t="e">
        <f t="shared" si="27"/>
        <v>#N/A</v>
      </c>
      <c r="AM31" s="7" t="str">
        <f t="shared" si="28"/>
        <v xml:space="preserve"> </v>
      </c>
      <c r="AN31" s="6" t="e">
        <f t="shared" si="29"/>
        <v>#N/A</v>
      </c>
      <c r="AO31" s="6" t="e">
        <f t="shared" si="30"/>
        <v>#N/A</v>
      </c>
      <c r="AP31" s="6" t="e">
        <f t="shared" si="31"/>
        <v>#N/A</v>
      </c>
      <c r="AQ31" s="6" t="e">
        <f t="shared" si="7"/>
        <v>#N/A</v>
      </c>
      <c r="AR31" s="6" t="e">
        <f t="shared" si="32"/>
        <v>#N/A</v>
      </c>
      <c r="AS31" s="6" t="e">
        <f t="shared" si="33"/>
        <v>#N/A</v>
      </c>
      <c r="AT31" s="6" t="e">
        <f t="shared" si="8"/>
        <v>#N/A</v>
      </c>
      <c r="AU31" s="6" t="e">
        <f t="shared" si="9"/>
        <v>#N/A</v>
      </c>
      <c r="AV31" s="6" t="e">
        <f t="shared" si="34"/>
        <v>#N/A</v>
      </c>
      <c r="AW31" s="6">
        <f t="shared" si="35"/>
        <v>0</v>
      </c>
      <c r="AX31" s="6" t="e">
        <f t="shared" si="36"/>
        <v>#N/A</v>
      </c>
      <c r="AY31" s="6" t="str">
        <f t="shared" si="10"/>
        <v/>
      </c>
      <c r="AZ31" s="6" t="str">
        <f t="shared" si="11"/>
        <v/>
      </c>
      <c r="BA31" s="6" t="str">
        <f t="shared" si="12"/>
        <v/>
      </c>
      <c r="BB31" s="6" t="str">
        <f t="shared" si="13"/>
        <v/>
      </c>
      <c r="BC31" s="42"/>
      <c r="BI31" t="s">
        <v>819</v>
      </c>
      <c r="BK31" s="8"/>
      <c r="BL31" s="8"/>
      <c r="BM31" s="8"/>
      <c r="BN31" s="12" t="s">
        <v>1418</v>
      </c>
      <c r="BO31" s="1" t="s">
        <v>1401</v>
      </c>
      <c r="BP31" s="1" t="s">
        <v>1419</v>
      </c>
      <c r="CO31" s="1">
        <v>15</v>
      </c>
      <c r="CQ31" s="1" t="s">
        <v>2238</v>
      </c>
      <c r="CR31" s="1" t="s">
        <v>2239</v>
      </c>
      <c r="CS31" s="253" t="str">
        <f t="shared" si="39"/>
        <v/>
      </c>
      <c r="CT31" s="1" t="str">
        <f t="shared" si="37"/>
        <v/>
      </c>
      <c r="CU31" s="1" t="str">
        <f t="shared" si="38"/>
        <v/>
      </c>
      <c r="CV31" s="399"/>
    </row>
    <row r="32" spans="1:101" s="1" customFormat="1" ht="13.5" customHeight="1" x14ac:dyDescent="0.15">
      <c r="A32" s="63">
        <v>17</v>
      </c>
      <c r="B32" s="313"/>
      <c r="C32" s="313"/>
      <c r="D32" s="313"/>
      <c r="E32" s="313"/>
      <c r="F32" s="313"/>
      <c r="G32" s="313"/>
      <c r="H32" s="313"/>
      <c r="I32" s="313"/>
      <c r="J32" s="313"/>
      <c r="K32" s="313"/>
      <c r="L32" s="314"/>
      <c r="M32" s="313"/>
      <c r="N32" s="365"/>
      <c r="O32" s="366"/>
      <c r="P32" s="370" t="str">
        <f>IF(G32="R",IF(OR(AND(実績排出量!H32=SUM(実績事業所!$B$2-1),3&lt;実績排出量!I32),AND(実績排出量!H32=実績事業所!$B$2,4&gt;実績排出量!I32)),"新規",""),"")</f>
        <v/>
      </c>
      <c r="Q32" s="373" t="str">
        <f t="shared" si="0"/>
        <v/>
      </c>
      <c r="R32" s="374" t="str">
        <f t="shared" si="14"/>
        <v/>
      </c>
      <c r="S32" s="298" t="str">
        <f t="shared" si="1"/>
        <v/>
      </c>
      <c r="T32" s="87" t="str">
        <f t="shared" si="2"/>
        <v/>
      </c>
      <c r="U32" s="88" t="str">
        <f t="shared" si="3"/>
        <v/>
      </c>
      <c r="V32" s="89" t="str">
        <f t="shared" si="15"/>
        <v/>
      </c>
      <c r="W32" s="90" t="str">
        <f t="shared" si="16"/>
        <v/>
      </c>
      <c r="X32" s="90" t="str">
        <f t="shared" si="17"/>
        <v/>
      </c>
      <c r="Y32" s="110" t="str">
        <f t="shared" si="18"/>
        <v/>
      </c>
      <c r="Z32" s="16"/>
      <c r="AA32" s="15" t="str">
        <f t="shared" si="19"/>
        <v/>
      </c>
      <c r="AB32" s="15" t="str">
        <f t="shared" si="20"/>
        <v/>
      </c>
      <c r="AC32" s="14" t="str">
        <f t="shared" si="4"/>
        <v/>
      </c>
      <c r="AD32" s="6" t="e">
        <f t="shared" si="21"/>
        <v>#N/A</v>
      </c>
      <c r="AE32" s="6" t="e">
        <f t="shared" si="22"/>
        <v>#N/A</v>
      </c>
      <c r="AF32" s="6" t="e">
        <f t="shared" si="23"/>
        <v>#N/A</v>
      </c>
      <c r="AG32" s="6" t="str">
        <f t="shared" si="5"/>
        <v/>
      </c>
      <c r="AH32" s="6">
        <f t="shared" si="6"/>
        <v>1</v>
      </c>
      <c r="AI32" s="6" t="e">
        <f t="shared" si="24"/>
        <v>#N/A</v>
      </c>
      <c r="AJ32" s="6" t="e">
        <f t="shared" si="25"/>
        <v>#N/A</v>
      </c>
      <c r="AK32" s="6" t="e">
        <f t="shared" si="26"/>
        <v>#N/A</v>
      </c>
      <c r="AL32" s="6" t="e">
        <f t="shared" si="27"/>
        <v>#N/A</v>
      </c>
      <c r="AM32" s="7" t="str">
        <f t="shared" si="28"/>
        <v xml:space="preserve"> </v>
      </c>
      <c r="AN32" s="6" t="e">
        <f t="shared" si="29"/>
        <v>#N/A</v>
      </c>
      <c r="AO32" s="6" t="e">
        <f t="shared" si="30"/>
        <v>#N/A</v>
      </c>
      <c r="AP32" s="6" t="e">
        <f t="shared" si="31"/>
        <v>#N/A</v>
      </c>
      <c r="AQ32" s="6" t="e">
        <f t="shared" si="7"/>
        <v>#N/A</v>
      </c>
      <c r="AR32" s="6" t="e">
        <f t="shared" si="32"/>
        <v>#N/A</v>
      </c>
      <c r="AS32" s="6" t="e">
        <f t="shared" si="33"/>
        <v>#N/A</v>
      </c>
      <c r="AT32" s="6" t="e">
        <f t="shared" si="8"/>
        <v>#N/A</v>
      </c>
      <c r="AU32" s="6" t="e">
        <f t="shared" si="9"/>
        <v>#N/A</v>
      </c>
      <c r="AV32" s="6" t="e">
        <f t="shared" si="34"/>
        <v>#N/A</v>
      </c>
      <c r="AW32" s="6">
        <f t="shared" si="35"/>
        <v>0</v>
      </c>
      <c r="AX32" s="6" t="e">
        <f t="shared" si="36"/>
        <v>#N/A</v>
      </c>
      <c r="AY32" s="6" t="str">
        <f t="shared" si="10"/>
        <v/>
      </c>
      <c r="AZ32" s="6" t="str">
        <f t="shared" si="11"/>
        <v/>
      </c>
      <c r="BA32" s="6" t="str">
        <f t="shared" si="12"/>
        <v/>
      </c>
      <c r="BB32" s="6" t="str">
        <f t="shared" si="13"/>
        <v/>
      </c>
      <c r="BC32" s="42"/>
      <c r="BI32" t="s">
        <v>826</v>
      </c>
      <c r="BK32" s="9"/>
      <c r="BL32" s="9"/>
      <c r="BM32" s="9"/>
      <c r="BN32" s="1" t="s">
        <v>1420</v>
      </c>
      <c r="BO32" s="1" t="s">
        <v>1406</v>
      </c>
      <c r="BP32" s="1" t="s">
        <v>1419</v>
      </c>
      <c r="CO32" s="1">
        <v>16</v>
      </c>
      <c r="CQ32" s="1" t="s">
        <v>1284</v>
      </c>
      <c r="CR32" s="1" t="s">
        <v>283</v>
      </c>
      <c r="CS32" s="253" t="str">
        <f t="shared" si="39"/>
        <v/>
      </c>
      <c r="CT32" s="1" t="str">
        <f t="shared" si="37"/>
        <v/>
      </c>
      <c r="CU32" s="1" t="str">
        <f t="shared" si="38"/>
        <v/>
      </c>
      <c r="CV32" s="399"/>
    </row>
    <row r="33" spans="1:100" s="1" customFormat="1" ht="13.5" customHeight="1" x14ac:dyDescent="0.15">
      <c r="A33" s="63">
        <v>18</v>
      </c>
      <c r="B33" s="313"/>
      <c r="C33" s="313"/>
      <c r="D33" s="313"/>
      <c r="E33" s="313"/>
      <c r="F33" s="313"/>
      <c r="G33" s="313"/>
      <c r="H33" s="313"/>
      <c r="I33" s="313"/>
      <c r="J33" s="313"/>
      <c r="K33" s="313"/>
      <c r="L33" s="314"/>
      <c r="M33" s="313"/>
      <c r="N33" s="365"/>
      <c r="O33" s="366"/>
      <c r="P33" s="370" t="str">
        <f>IF(G33="R",IF(OR(AND(実績排出量!H33=SUM(実績事業所!$B$2-1),3&lt;実績排出量!I33),AND(実績排出量!H33=実績事業所!$B$2,4&gt;実績排出量!I33)),"新規",""),"")</f>
        <v/>
      </c>
      <c r="Q33" s="373" t="str">
        <f t="shared" si="0"/>
        <v/>
      </c>
      <c r="R33" s="374" t="str">
        <f t="shared" si="14"/>
        <v/>
      </c>
      <c r="S33" s="298" t="str">
        <f t="shared" si="1"/>
        <v/>
      </c>
      <c r="T33" s="87" t="str">
        <f t="shared" si="2"/>
        <v/>
      </c>
      <c r="U33" s="88" t="str">
        <f t="shared" si="3"/>
        <v/>
      </c>
      <c r="V33" s="89" t="str">
        <f t="shared" si="15"/>
        <v/>
      </c>
      <c r="W33" s="90" t="str">
        <f t="shared" si="16"/>
        <v/>
      </c>
      <c r="X33" s="90" t="str">
        <f t="shared" si="17"/>
        <v/>
      </c>
      <c r="Y33" s="110" t="str">
        <f t="shared" si="18"/>
        <v/>
      </c>
      <c r="Z33" s="16"/>
      <c r="AA33" s="15" t="str">
        <f t="shared" si="19"/>
        <v/>
      </c>
      <c r="AB33" s="15" t="str">
        <f t="shared" si="20"/>
        <v/>
      </c>
      <c r="AC33" s="14" t="str">
        <f t="shared" si="4"/>
        <v/>
      </c>
      <c r="AD33" s="6" t="e">
        <f t="shared" si="21"/>
        <v>#N/A</v>
      </c>
      <c r="AE33" s="6" t="e">
        <f t="shared" si="22"/>
        <v>#N/A</v>
      </c>
      <c r="AF33" s="6" t="e">
        <f t="shared" si="23"/>
        <v>#N/A</v>
      </c>
      <c r="AG33" s="6" t="str">
        <f t="shared" si="5"/>
        <v/>
      </c>
      <c r="AH33" s="6">
        <f t="shared" si="6"/>
        <v>1</v>
      </c>
      <c r="AI33" s="6" t="e">
        <f t="shared" si="24"/>
        <v>#N/A</v>
      </c>
      <c r="AJ33" s="6" t="e">
        <f t="shared" si="25"/>
        <v>#N/A</v>
      </c>
      <c r="AK33" s="6" t="e">
        <f t="shared" si="26"/>
        <v>#N/A</v>
      </c>
      <c r="AL33" s="6" t="e">
        <f t="shared" si="27"/>
        <v>#N/A</v>
      </c>
      <c r="AM33" s="7" t="str">
        <f t="shared" si="28"/>
        <v xml:space="preserve"> </v>
      </c>
      <c r="AN33" s="6" t="e">
        <f t="shared" si="29"/>
        <v>#N/A</v>
      </c>
      <c r="AO33" s="6" t="e">
        <f t="shared" si="30"/>
        <v>#N/A</v>
      </c>
      <c r="AP33" s="6" t="e">
        <f t="shared" si="31"/>
        <v>#N/A</v>
      </c>
      <c r="AQ33" s="6" t="e">
        <f t="shared" si="7"/>
        <v>#N/A</v>
      </c>
      <c r="AR33" s="6" t="e">
        <f t="shared" si="32"/>
        <v>#N/A</v>
      </c>
      <c r="AS33" s="6" t="e">
        <f t="shared" si="33"/>
        <v>#N/A</v>
      </c>
      <c r="AT33" s="6" t="e">
        <f t="shared" si="8"/>
        <v>#N/A</v>
      </c>
      <c r="AU33" s="6" t="e">
        <f t="shared" si="9"/>
        <v>#N/A</v>
      </c>
      <c r="AV33" s="6" t="e">
        <f t="shared" si="34"/>
        <v>#N/A</v>
      </c>
      <c r="AW33" s="6">
        <f t="shared" si="35"/>
        <v>0</v>
      </c>
      <c r="AX33" s="6" t="e">
        <f t="shared" si="36"/>
        <v>#N/A</v>
      </c>
      <c r="AY33" s="6" t="str">
        <f t="shared" si="10"/>
        <v/>
      </c>
      <c r="AZ33" s="6" t="str">
        <f t="shared" si="11"/>
        <v/>
      </c>
      <c r="BA33" s="6" t="str">
        <f t="shared" si="12"/>
        <v/>
      </c>
      <c r="BB33" s="6" t="str">
        <f t="shared" si="13"/>
        <v/>
      </c>
      <c r="BC33" s="42"/>
      <c r="BI33" t="s">
        <v>964</v>
      </c>
      <c r="BK33" s="9"/>
      <c r="BL33" s="9"/>
      <c r="BM33" s="9"/>
      <c r="BN33" s="12" t="s">
        <v>1380</v>
      </c>
      <c r="BO33" s="1" t="s">
        <v>1379</v>
      </c>
      <c r="BP33" s="1" t="s">
        <v>1379</v>
      </c>
      <c r="CO33" s="1">
        <v>17</v>
      </c>
      <c r="CQ33" s="1" t="s">
        <v>2240</v>
      </c>
      <c r="CR33" s="1" t="s">
        <v>2241</v>
      </c>
      <c r="CS33" s="253" t="str">
        <f t="shared" si="39"/>
        <v/>
      </c>
      <c r="CT33" s="1" t="str">
        <f t="shared" si="37"/>
        <v/>
      </c>
      <c r="CU33" s="1" t="str">
        <f t="shared" si="38"/>
        <v/>
      </c>
      <c r="CV33" s="399"/>
    </row>
    <row r="34" spans="1:100" s="1" customFormat="1" ht="13.5" customHeight="1" x14ac:dyDescent="0.15">
      <c r="A34" s="63">
        <v>19</v>
      </c>
      <c r="B34" s="313"/>
      <c r="C34" s="313"/>
      <c r="D34" s="313"/>
      <c r="E34" s="313"/>
      <c r="F34" s="313"/>
      <c r="G34" s="313"/>
      <c r="H34" s="313"/>
      <c r="I34" s="313"/>
      <c r="J34" s="313"/>
      <c r="K34" s="313"/>
      <c r="L34" s="314"/>
      <c r="M34" s="313"/>
      <c r="N34" s="365"/>
      <c r="O34" s="366"/>
      <c r="P34" s="370" t="str">
        <f>IF(G34="R",IF(OR(AND(実績排出量!H34=SUM(実績事業所!$B$2-1),3&lt;実績排出量!I34),AND(実績排出量!H34=実績事業所!$B$2,4&gt;実績排出量!I34)),"新規",""),"")</f>
        <v/>
      </c>
      <c r="Q34" s="373" t="str">
        <f t="shared" si="0"/>
        <v/>
      </c>
      <c r="R34" s="374" t="str">
        <f t="shared" si="14"/>
        <v/>
      </c>
      <c r="S34" s="298" t="str">
        <f t="shared" si="1"/>
        <v/>
      </c>
      <c r="T34" s="87" t="str">
        <f t="shared" si="2"/>
        <v/>
      </c>
      <c r="U34" s="88" t="str">
        <f t="shared" si="3"/>
        <v/>
      </c>
      <c r="V34" s="89" t="str">
        <f t="shared" si="15"/>
        <v/>
      </c>
      <c r="W34" s="90" t="str">
        <f t="shared" si="16"/>
        <v/>
      </c>
      <c r="X34" s="90" t="str">
        <f t="shared" si="17"/>
        <v/>
      </c>
      <c r="Y34" s="110" t="str">
        <f t="shared" si="18"/>
        <v/>
      </c>
      <c r="Z34" s="16"/>
      <c r="AA34" s="15" t="str">
        <f t="shared" si="19"/>
        <v/>
      </c>
      <c r="AB34" s="15" t="str">
        <f t="shared" si="20"/>
        <v/>
      </c>
      <c r="AC34" s="14" t="str">
        <f t="shared" si="4"/>
        <v/>
      </c>
      <c r="AD34" s="6" t="e">
        <f t="shared" si="21"/>
        <v>#N/A</v>
      </c>
      <c r="AE34" s="6" t="e">
        <f t="shared" si="22"/>
        <v>#N/A</v>
      </c>
      <c r="AF34" s="6" t="e">
        <f t="shared" si="23"/>
        <v>#N/A</v>
      </c>
      <c r="AG34" s="6" t="str">
        <f t="shared" si="5"/>
        <v/>
      </c>
      <c r="AH34" s="6">
        <f t="shared" si="6"/>
        <v>1</v>
      </c>
      <c r="AI34" s="6" t="e">
        <f t="shared" si="24"/>
        <v>#N/A</v>
      </c>
      <c r="AJ34" s="6" t="e">
        <f t="shared" si="25"/>
        <v>#N/A</v>
      </c>
      <c r="AK34" s="6" t="e">
        <f t="shared" si="26"/>
        <v>#N/A</v>
      </c>
      <c r="AL34" s="6" t="e">
        <f t="shared" si="27"/>
        <v>#N/A</v>
      </c>
      <c r="AM34" s="7" t="str">
        <f t="shared" si="28"/>
        <v xml:space="preserve"> </v>
      </c>
      <c r="AN34" s="6" t="e">
        <f t="shared" si="29"/>
        <v>#N/A</v>
      </c>
      <c r="AO34" s="6" t="e">
        <f t="shared" si="30"/>
        <v>#N/A</v>
      </c>
      <c r="AP34" s="6" t="e">
        <f t="shared" si="31"/>
        <v>#N/A</v>
      </c>
      <c r="AQ34" s="6" t="e">
        <f t="shared" si="7"/>
        <v>#N/A</v>
      </c>
      <c r="AR34" s="6" t="e">
        <f t="shared" si="32"/>
        <v>#N/A</v>
      </c>
      <c r="AS34" s="6" t="e">
        <f t="shared" si="33"/>
        <v>#N/A</v>
      </c>
      <c r="AT34" s="6" t="e">
        <f t="shared" si="8"/>
        <v>#N/A</v>
      </c>
      <c r="AU34" s="6" t="e">
        <f t="shared" si="9"/>
        <v>#N/A</v>
      </c>
      <c r="AV34" s="6" t="e">
        <f t="shared" si="34"/>
        <v>#N/A</v>
      </c>
      <c r="AW34" s="6">
        <f t="shared" si="35"/>
        <v>0</v>
      </c>
      <c r="AX34" s="6" t="e">
        <f t="shared" si="36"/>
        <v>#N/A</v>
      </c>
      <c r="AY34" s="6" t="str">
        <f t="shared" si="10"/>
        <v/>
      </c>
      <c r="AZ34" s="6" t="str">
        <f t="shared" si="11"/>
        <v/>
      </c>
      <c r="BA34" s="6" t="str">
        <f t="shared" si="12"/>
        <v/>
      </c>
      <c r="BB34" s="6" t="str">
        <f t="shared" si="13"/>
        <v/>
      </c>
      <c r="BC34" s="42"/>
      <c r="BI34" t="s">
        <v>986</v>
      </c>
      <c r="BK34" s="9"/>
      <c r="BL34" s="9"/>
      <c r="BM34" s="9"/>
      <c r="BN34" s="12" t="s">
        <v>283</v>
      </c>
      <c r="BO34" s="1" t="s">
        <v>1284</v>
      </c>
      <c r="BP34" s="1" t="s">
        <v>1284</v>
      </c>
      <c r="CO34" s="1">
        <v>18</v>
      </c>
      <c r="CS34" s="253" t="str">
        <f t="shared" si="39"/>
        <v/>
      </c>
      <c r="CT34" s="1" t="str">
        <f t="shared" si="37"/>
        <v/>
      </c>
      <c r="CU34" s="1" t="str">
        <f t="shared" si="38"/>
        <v/>
      </c>
      <c r="CV34" s="399"/>
    </row>
    <row r="35" spans="1:100" s="1" customFormat="1" ht="13.5" customHeight="1" x14ac:dyDescent="0.15">
      <c r="A35" s="63">
        <v>20</v>
      </c>
      <c r="B35" s="313"/>
      <c r="C35" s="313"/>
      <c r="D35" s="313"/>
      <c r="E35" s="313"/>
      <c r="F35" s="313"/>
      <c r="G35" s="313"/>
      <c r="H35" s="313"/>
      <c r="I35" s="313"/>
      <c r="J35" s="313"/>
      <c r="K35" s="313"/>
      <c r="L35" s="314"/>
      <c r="M35" s="313"/>
      <c r="N35" s="365"/>
      <c r="O35" s="366"/>
      <c r="P35" s="370" t="str">
        <f>IF(G35="R",IF(OR(AND(実績排出量!H35=SUM(実績事業所!$B$2-1),3&lt;実績排出量!I35),AND(実績排出量!H35=実績事業所!$B$2,4&gt;実績排出量!I35)),"新規",""),"")</f>
        <v/>
      </c>
      <c r="Q35" s="373" t="str">
        <f t="shared" si="0"/>
        <v/>
      </c>
      <c r="R35" s="374" t="str">
        <f t="shared" si="14"/>
        <v/>
      </c>
      <c r="S35" s="298" t="str">
        <f t="shared" si="1"/>
        <v/>
      </c>
      <c r="T35" s="87" t="str">
        <f t="shared" si="2"/>
        <v/>
      </c>
      <c r="U35" s="88" t="str">
        <f t="shared" si="3"/>
        <v/>
      </c>
      <c r="V35" s="89" t="str">
        <f t="shared" si="15"/>
        <v/>
      </c>
      <c r="W35" s="90" t="str">
        <f t="shared" si="16"/>
        <v/>
      </c>
      <c r="X35" s="90" t="str">
        <f t="shared" si="17"/>
        <v/>
      </c>
      <c r="Y35" s="110" t="str">
        <f t="shared" si="18"/>
        <v/>
      </c>
      <c r="Z35" s="16"/>
      <c r="AA35" s="15" t="str">
        <f t="shared" si="19"/>
        <v/>
      </c>
      <c r="AB35" s="15" t="str">
        <f t="shared" si="20"/>
        <v/>
      </c>
      <c r="AC35" s="14" t="str">
        <f t="shared" si="4"/>
        <v/>
      </c>
      <c r="AD35" s="6" t="e">
        <f t="shared" si="21"/>
        <v>#N/A</v>
      </c>
      <c r="AE35" s="6" t="e">
        <f t="shared" si="22"/>
        <v>#N/A</v>
      </c>
      <c r="AF35" s="6" t="e">
        <f t="shared" si="23"/>
        <v>#N/A</v>
      </c>
      <c r="AG35" s="6" t="str">
        <f t="shared" si="5"/>
        <v/>
      </c>
      <c r="AH35" s="6">
        <f t="shared" si="6"/>
        <v>1</v>
      </c>
      <c r="AI35" s="6" t="e">
        <f t="shared" si="24"/>
        <v>#N/A</v>
      </c>
      <c r="AJ35" s="6" t="e">
        <f t="shared" si="25"/>
        <v>#N/A</v>
      </c>
      <c r="AK35" s="6" t="e">
        <f t="shared" si="26"/>
        <v>#N/A</v>
      </c>
      <c r="AL35" s="6" t="e">
        <f t="shared" si="27"/>
        <v>#N/A</v>
      </c>
      <c r="AM35" s="7" t="str">
        <f t="shared" si="28"/>
        <v xml:space="preserve"> </v>
      </c>
      <c r="AN35" s="6" t="e">
        <f t="shared" si="29"/>
        <v>#N/A</v>
      </c>
      <c r="AO35" s="6" t="e">
        <f t="shared" si="30"/>
        <v>#N/A</v>
      </c>
      <c r="AP35" s="6" t="e">
        <f t="shared" si="31"/>
        <v>#N/A</v>
      </c>
      <c r="AQ35" s="6" t="e">
        <f t="shared" si="7"/>
        <v>#N/A</v>
      </c>
      <c r="AR35" s="6" t="e">
        <f t="shared" si="32"/>
        <v>#N/A</v>
      </c>
      <c r="AS35" s="6" t="e">
        <f t="shared" si="33"/>
        <v>#N/A</v>
      </c>
      <c r="AT35" s="6" t="e">
        <f t="shared" si="8"/>
        <v>#N/A</v>
      </c>
      <c r="AU35" s="6" t="e">
        <f t="shared" si="9"/>
        <v>#N/A</v>
      </c>
      <c r="AV35" s="6" t="e">
        <f t="shared" si="34"/>
        <v>#N/A</v>
      </c>
      <c r="AW35" s="6">
        <f t="shared" si="35"/>
        <v>0</v>
      </c>
      <c r="AX35" s="6" t="e">
        <f t="shared" si="36"/>
        <v>#N/A</v>
      </c>
      <c r="AY35" s="6" t="str">
        <f t="shared" si="10"/>
        <v/>
      </c>
      <c r="AZ35" s="6" t="str">
        <f t="shared" si="11"/>
        <v/>
      </c>
      <c r="BA35" s="6" t="str">
        <f t="shared" si="12"/>
        <v/>
      </c>
      <c r="BB35" s="6" t="str">
        <f t="shared" si="13"/>
        <v/>
      </c>
      <c r="BC35" s="42"/>
      <c r="BI35" t="s">
        <v>987</v>
      </c>
      <c r="BK35" s="9"/>
      <c r="BL35" s="9"/>
      <c r="BM35" s="9"/>
      <c r="BN35" s="1" t="s">
        <v>1421</v>
      </c>
      <c r="BO35" s="1" t="s">
        <v>1382</v>
      </c>
      <c r="BP35" s="1" t="s">
        <v>1382</v>
      </c>
      <c r="CO35" s="1">
        <v>19</v>
      </c>
      <c r="CS35" s="253" t="str">
        <f t="shared" si="39"/>
        <v/>
      </c>
      <c r="CT35" s="1" t="str">
        <f t="shared" si="37"/>
        <v/>
      </c>
      <c r="CU35" s="1" t="str">
        <f t="shared" si="38"/>
        <v/>
      </c>
      <c r="CV35" s="399"/>
    </row>
    <row r="36" spans="1:100" s="1" customFormat="1" ht="13.5" customHeight="1" x14ac:dyDescent="0.15">
      <c r="A36" s="63">
        <v>21</v>
      </c>
      <c r="B36" s="313"/>
      <c r="C36" s="313"/>
      <c r="D36" s="313"/>
      <c r="E36" s="313"/>
      <c r="F36" s="313"/>
      <c r="G36" s="313"/>
      <c r="H36" s="313"/>
      <c r="I36" s="313"/>
      <c r="J36" s="313"/>
      <c r="K36" s="313"/>
      <c r="L36" s="314"/>
      <c r="M36" s="313"/>
      <c r="N36" s="365"/>
      <c r="O36" s="366"/>
      <c r="P36" s="370" t="str">
        <f>IF(G36="R",IF(OR(AND(実績排出量!H36=SUM(実績事業所!$B$2-1),3&lt;実績排出量!I36),AND(実績排出量!H36=実績事業所!$B$2,4&gt;実績排出量!I36)),"新規",""),"")</f>
        <v/>
      </c>
      <c r="Q36" s="373" t="str">
        <f t="shared" si="0"/>
        <v/>
      </c>
      <c r="R36" s="374" t="str">
        <f t="shared" si="14"/>
        <v/>
      </c>
      <c r="S36" s="298" t="str">
        <f t="shared" si="1"/>
        <v/>
      </c>
      <c r="T36" s="87" t="str">
        <f t="shared" si="2"/>
        <v/>
      </c>
      <c r="U36" s="88" t="str">
        <f t="shared" si="3"/>
        <v/>
      </c>
      <c r="V36" s="89" t="str">
        <f t="shared" si="15"/>
        <v/>
      </c>
      <c r="W36" s="90" t="str">
        <f t="shared" si="16"/>
        <v/>
      </c>
      <c r="X36" s="90" t="str">
        <f t="shared" si="17"/>
        <v/>
      </c>
      <c r="Y36" s="110" t="str">
        <f t="shared" si="18"/>
        <v/>
      </c>
      <c r="Z36" s="16"/>
      <c r="AA36" s="15" t="str">
        <f t="shared" si="19"/>
        <v/>
      </c>
      <c r="AB36" s="15" t="str">
        <f t="shared" si="20"/>
        <v/>
      </c>
      <c r="AC36" s="14" t="str">
        <f t="shared" si="4"/>
        <v/>
      </c>
      <c r="AD36" s="6" t="e">
        <f t="shared" si="21"/>
        <v>#N/A</v>
      </c>
      <c r="AE36" s="6" t="e">
        <f t="shared" si="22"/>
        <v>#N/A</v>
      </c>
      <c r="AF36" s="6" t="e">
        <f t="shared" si="23"/>
        <v>#N/A</v>
      </c>
      <c r="AG36" s="6" t="str">
        <f t="shared" si="5"/>
        <v/>
      </c>
      <c r="AH36" s="6">
        <f t="shared" si="6"/>
        <v>1</v>
      </c>
      <c r="AI36" s="6" t="e">
        <f t="shared" si="24"/>
        <v>#N/A</v>
      </c>
      <c r="AJ36" s="6" t="e">
        <f t="shared" si="25"/>
        <v>#N/A</v>
      </c>
      <c r="AK36" s="6" t="e">
        <f t="shared" si="26"/>
        <v>#N/A</v>
      </c>
      <c r="AL36" s="6" t="e">
        <f t="shared" si="27"/>
        <v>#N/A</v>
      </c>
      <c r="AM36" s="7" t="str">
        <f t="shared" si="28"/>
        <v xml:space="preserve"> </v>
      </c>
      <c r="AN36" s="6" t="e">
        <f t="shared" si="29"/>
        <v>#N/A</v>
      </c>
      <c r="AO36" s="6" t="e">
        <f t="shared" si="30"/>
        <v>#N/A</v>
      </c>
      <c r="AP36" s="6" t="e">
        <f t="shared" si="31"/>
        <v>#N/A</v>
      </c>
      <c r="AQ36" s="6" t="e">
        <f t="shared" si="7"/>
        <v>#N/A</v>
      </c>
      <c r="AR36" s="6" t="e">
        <f t="shared" si="32"/>
        <v>#N/A</v>
      </c>
      <c r="AS36" s="6" t="e">
        <f t="shared" si="33"/>
        <v>#N/A</v>
      </c>
      <c r="AT36" s="6" t="e">
        <f t="shared" si="8"/>
        <v>#N/A</v>
      </c>
      <c r="AU36" s="6" t="e">
        <f t="shared" si="9"/>
        <v>#N/A</v>
      </c>
      <c r="AV36" s="6" t="e">
        <f t="shared" si="34"/>
        <v>#N/A</v>
      </c>
      <c r="AW36" s="6">
        <f t="shared" si="35"/>
        <v>0</v>
      </c>
      <c r="AX36" s="6" t="e">
        <f t="shared" si="36"/>
        <v>#N/A</v>
      </c>
      <c r="AY36" s="6" t="str">
        <f t="shared" si="10"/>
        <v/>
      </c>
      <c r="AZ36" s="6" t="str">
        <f t="shared" si="11"/>
        <v/>
      </c>
      <c r="BA36" s="6" t="str">
        <f t="shared" si="12"/>
        <v/>
      </c>
      <c r="BB36" s="6" t="str">
        <f t="shared" si="13"/>
        <v/>
      </c>
      <c r="BC36" s="42"/>
      <c r="BI36" t="s">
        <v>993</v>
      </c>
      <c r="BK36" s="9"/>
      <c r="BL36" s="9"/>
      <c r="BM36" s="9"/>
      <c r="CO36" s="1">
        <v>20</v>
      </c>
      <c r="CS36" s="253" t="str">
        <f t="shared" si="39"/>
        <v/>
      </c>
      <c r="CT36" s="1" t="str">
        <f t="shared" si="37"/>
        <v/>
      </c>
      <c r="CU36" s="1" t="str">
        <f t="shared" si="38"/>
        <v/>
      </c>
      <c r="CV36" s="399"/>
    </row>
    <row r="37" spans="1:100" s="1" customFormat="1" ht="13.5" customHeight="1" x14ac:dyDescent="0.15">
      <c r="A37" s="63">
        <v>22</v>
      </c>
      <c r="B37" s="313"/>
      <c r="C37" s="313"/>
      <c r="D37" s="313"/>
      <c r="E37" s="313"/>
      <c r="F37" s="313"/>
      <c r="G37" s="313"/>
      <c r="H37" s="313"/>
      <c r="I37" s="313"/>
      <c r="J37" s="313"/>
      <c r="K37" s="313"/>
      <c r="L37" s="314"/>
      <c r="M37" s="313"/>
      <c r="N37" s="365"/>
      <c r="O37" s="366"/>
      <c r="P37" s="370" t="str">
        <f>IF(G37="R",IF(OR(AND(実績排出量!H37=SUM(実績事業所!$B$2-1),3&lt;実績排出量!I37),AND(実績排出量!H37=実績事業所!$B$2,4&gt;実績排出量!I37)),"新規",""),"")</f>
        <v/>
      </c>
      <c r="Q37" s="373" t="str">
        <f t="shared" ref="Q37:Q81" si="40">IF(P37="減車","－","")</f>
        <v/>
      </c>
      <c r="R37" s="374" t="str">
        <f t="shared" si="14"/>
        <v/>
      </c>
      <c r="S37" s="298" t="str">
        <f t="shared" si="1"/>
        <v/>
      </c>
      <c r="T37" s="87" t="str">
        <f t="shared" si="2"/>
        <v/>
      </c>
      <c r="U37" s="88" t="str">
        <f t="shared" si="3"/>
        <v/>
      </c>
      <c r="V37" s="89" t="str">
        <f t="shared" si="15"/>
        <v/>
      </c>
      <c r="W37" s="90" t="str">
        <f t="shared" si="16"/>
        <v/>
      </c>
      <c r="X37" s="90" t="str">
        <f t="shared" si="17"/>
        <v/>
      </c>
      <c r="Y37" s="110" t="str">
        <f t="shared" si="18"/>
        <v/>
      </c>
      <c r="Z37" s="16"/>
      <c r="AA37" s="15" t="str">
        <f t="shared" si="19"/>
        <v/>
      </c>
      <c r="AB37" s="15" t="str">
        <f t="shared" si="20"/>
        <v/>
      </c>
      <c r="AC37" s="14" t="str">
        <f t="shared" si="4"/>
        <v/>
      </c>
      <c r="AD37" s="6" t="e">
        <f t="shared" si="21"/>
        <v>#N/A</v>
      </c>
      <c r="AE37" s="6" t="e">
        <f t="shared" si="22"/>
        <v>#N/A</v>
      </c>
      <c r="AF37" s="6" t="e">
        <f t="shared" si="23"/>
        <v>#N/A</v>
      </c>
      <c r="AG37" s="6" t="str">
        <f t="shared" si="5"/>
        <v/>
      </c>
      <c r="AH37" s="6">
        <f t="shared" si="6"/>
        <v>1</v>
      </c>
      <c r="AI37" s="6" t="e">
        <f t="shared" si="24"/>
        <v>#N/A</v>
      </c>
      <c r="AJ37" s="6" t="e">
        <f t="shared" si="25"/>
        <v>#N/A</v>
      </c>
      <c r="AK37" s="6" t="e">
        <f t="shared" si="26"/>
        <v>#N/A</v>
      </c>
      <c r="AL37" s="6" t="e">
        <f t="shared" si="27"/>
        <v>#N/A</v>
      </c>
      <c r="AM37" s="7" t="str">
        <f t="shared" si="28"/>
        <v xml:space="preserve"> </v>
      </c>
      <c r="AN37" s="6" t="e">
        <f t="shared" si="29"/>
        <v>#N/A</v>
      </c>
      <c r="AO37" s="6" t="e">
        <f t="shared" si="30"/>
        <v>#N/A</v>
      </c>
      <c r="AP37" s="6" t="e">
        <f t="shared" si="31"/>
        <v>#N/A</v>
      </c>
      <c r="AQ37" s="6" t="e">
        <f t="shared" si="7"/>
        <v>#N/A</v>
      </c>
      <c r="AR37" s="6" t="e">
        <f t="shared" si="32"/>
        <v>#N/A</v>
      </c>
      <c r="AS37" s="6" t="e">
        <f t="shared" si="33"/>
        <v>#N/A</v>
      </c>
      <c r="AT37" s="6" t="e">
        <f t="shared" si="8"/>
        <v>#N/A</v>
      </c>
      <c r="AU37" s="6" t="e">
        <f t="shared" si="9"/>
        <v>#N/A</v>
      </c>
      <c r="AV37" s="6" t="e">
        <f t="shared" si="34"/>
        <v>#N/A</v>
      </c>
      <c r="AW37" s="6">
        <f t="shared" si="35"/>
        <v>0</v>
      </c>
      <c r="AX37" s="6" t="e">
        <f t="shared" si="36"/>
        <v>#N/A</v>
      </c>
      <c r="AY37" s="6" t="str">
        <f t="shared" si="10"/>
        <v/>
      </c>
      <c r="AZ37" s="6" t="str">
        <f t="shared" si="11"/>
        <v/>
      </c>
      <c r="BA37" s="6" t="str">
        <f t="shared" si="12"/>
        <v/>
      </c>
      <c r="BB37" s="6" t="str">
        <f t="shared" si="13"/>
        <v/>
      </c>
      <c r="BC37" s="42"/>
      <c r="BI37" t="s">
        <v>833</v>
      </c>
      <c r="BK37" s="9"/>
      <c r="BL37" s="9"/>
      <c r="BM37" s="9"/>
      <c r="BN37" s="11"/>
      <c r="CO37" s="1">
        <v>21</v>
      </c>
      <c r="CS37" s="253" t="str">
        <f t="shared" si="39"/>
        <v/>
      </c>
      <c r="CT37" s="1" t="str">
        <f t="shared" si="37"/>
        <v/>
      </c>
      <c r="CU37" s="1" t="str">
        <f t="shared" si="38"/>
        <v/>
      </c>
      <c r="CV37" s="399"/>
    </row>
    <row r="38" spans="1:100" s="1" customFormat="1" ht="13.5" customHeight="1" x14ac:dyDescent="0.15">
      <c r="A38" s="63">
        <v>23</v>
      </c>
      <c r="B38" s="313"/>
      <c r="C38" s="313"/>
      <c r="D38" s="313"/>
      <c r="E38" s="313"/>
      <c r="F38" s="313"/>
      <c r="G38" s="313"/>
      <c r="H38" s="313"/>
      <c r="I38" s="313"/>
      <c r="J38" s="313"/>
      <c r="K38" s="313"/>
      <c r="L38" s="314"/>
      <c r="M38" s="313"/>
      <c r="N38" s="365"/>
      <c r="O38" s="366"/>
      <c r="P38" s="370" t="str">
        <f>IF(G38="R",IF(OR(AND(実績排出量!H38=SUM(実績事業所!$B$2-1),3&lt;実績排出量!I38),AND(実績排出量!H38=実績事業所!$B$2,4&gt;実績排出量!I38)),"新規",""),"")</f>
        <v/>
      </c>
      <c r="Q38" s="373" t="str">
        <f t="shared" si="40"/>
        <v/>
      </c>
      <c r="R38" s="374" t="str">
        <f t="shared" si="14"/>
        <v/>
      </c>
      <c r="S38" s="298" t="str">
        <f t="shared" si="1"/>
        <v/>
      </c>
      <c r="T38" s="87" t="str">
        <f t="shared" si="2"/>
        <v/>
      </c>
      <c r="U38" s="88" t="str">
        <f t="shared" si="3"/>
        <v/>
      </c>
      <c r="V38" s="89" t="str">
        <f t="shared" si="15"/>
        <v/>
      </c>
      <c r="W38" s="90" t="str">
        <f t="shared" si="16"/>
        <v/>
      </c>
      <c r="X38" s="90" t="str">
        <f t="shared" si="17"/>
        <v/>
      </c>
      <c r="Y38" s="110" t="str">
        <f t="shared" si="18"/>
        <v/>
      </c>
      <c r="Z38" s="16"/>
      <c r="AA38" s="15" t="str">
        <f t="shared" si="19"/>
        <v/>
      </c>
      <c r="AB38" s="15" t="str">
        <f t="shared" si="20"/>
        <v/>
      </c>
      <c r="AC38" s="14" t="str">
        <f t="shared" si="4"/>
        <v/>
      </c>
      <c r="AD38" s="6" t="e">
        <f t="shared" si="21"/>
        <v>#N/A</v>
      </c>
      <c r="AE38" s="6" t="e">
        <f t="shared" si="22"/>
        <v>#N/A</v>
      </c>
      <c r="AF38" s="6" t="e">
        <f t="shared" si="23"/>
        <v>#N/A</v>
      </c>
      <c r="AG38" s="6" t="str">
        <f t="shared" si="5"/>
        <v/>
      </c>
      <c r="AH38" s="6">
        <f t="shared" si="6"/>
        <v>1</v>
      </c>
      <c r="AI38" s="6" t="e">
        <f t="shared" si="24"/>
        <v>#N/A</v>
      </c>
      <c r="AJ38" s="6" t="e">
        <f t="shared" si="25"/>
        <v>#N/A</v>
      </c>
      <c r="AK38" s="6" t="e">
        <f t="shared" si="26"/>
        <v>#N/A</v>
      </c>
      <c r="AL38" s="6" t="e">
        <f t="shared" si="27"/>
        <v>#N/A</v>
      </c>
      <c r="AM38" s="7" t="str">
        <f t="shared" si="28"/>
        <v xml:space="preserve"> </v>
      </c>
      <c r="AN38" s="6" t="e">
        <f t="shared" si="29"/>
        <v>#N/A</v>
      </c>
      <c r="AO38" s="6" t="e">
        <f t="shared" si="30"/>
        <v>#N/A</v>
      </c>
      <c r="AP38" s="6" t="e">
        <f t="shared" si="31"/>
        <v>#N/A</v>
      </c>
      <c r="AQ38" s="6" t="e">
        <f t="shared" si="7"/>
        <v>#N/A</v>
      </c>
      <c r="AR38" s="6" t="e">
        <f t="shared" si="32"/>
        <v>#N/A</v>
      </c>
      <c r="AS38" s="6" t="e">
        <f t="shared" si="33"/>
        <v>#N/A</v>
      </c>
      <c r="AT38" s="6" t="e">
        <f t="shared" si="8"/>
        <v>#N/A</v>
      </c>
      <c r="AU38" s="6" t="e">
        <f t="shared" si="9"/>
        <v>#N/A</v>
      </c>
      <c r="AV38" s="6" t="e">
        <f t="shared" si="34"/>
        <v>#N/A</v>
      </c>
      <c r="AW38" s="6">
        <f t="shared" si="35"/>
        <v>0</v>
      </c>
      <c r="AX38" s="6" t="e">
        <f t="shared" si="36"/>
        <v>#N/A</v>
      </c>
      <c r="AY38" s="6" t="str">
        <f t="shared" si="10"/>
        <v/>
      </c>
      <c r="AZ38" s="6" t="str">
        <f t="shared" si="11"/>
        <v/>
      </c>
      <c r="BA38" s="6" t="str">
        <f t="shared" si="12"/>
        <v/>
      </c>
      <c r="BB38" s="6" t="str">
        <f t="shared" si="13"/>
        <v/>
      </c>
      <c r="BC38" s="42"/>
      <c r="BI38" t="s">
        <v>781</v>
      </c>
      <c r="BK38" s="9"/>
      <c r="BL38" s="9"/>
      <c r="BM38" s="9"/>
      <c r="BN38" s="12"/>
      <c r="CO38" s="1">
        <v>22</v>
      </c>
      <c r="CS38" s="253" t="str">
        <f t="shared" si="39"/>
        <v/>
      </c>
      <c r="CT38" s="1" t="str">
        <f t="shared" si="37"/>
        <v/>
      </c>
      <c r="CU38" s="1" t="str">
        <f t="shared" si="38"/>
        <v/>
      </c>
      <c r="CV38" s="399"/>
    </row>
    <row r="39" spans="1:100" s="1" customFormat="1" ht="13.5" customHeight="1" x14ac:dyDescent="0.15">
      <c r="A39" s="63">
        <v>24</v>
      </c>
      <c r="B39" s="313"/>
      <c r="C39" s="313"/>
      <c r="D39" s="313"/>
      <c r="E39" s="313"/>
      <c r="F39" s="313"/>
      <c r="G39" s="313"/>
      <c r="H39" s="313"/>
      <c r="I39" s="313"/>
      <c r="J39" s="313"/>
      <c r="K39" s="313"/>
      <c r="L39" s="314"/>
      <c r="M39" s="313"/>
      <c r="N39" s="365"/>
      <c r="O39" s="366"/>
      <c r="P39" s="370" t="str">
        <f>IF(G39="R",IF(OR(AND(実績排出量!H39=SUM(実績事業所!$B$2-1),3&lt;実績排出量!I39),AND(実績排出量!H39=実績事業所!$B$2,4&gt;実績排出量!I39)),"新規",""),"")</f>
        <v/>
      </c>
      <c r="Q39" s="373" t="str">
        <f t="shared" si="40"/>
        <v/>
      </c>
      <c r="R39" s="374" t="str">
        <f t="shared" si="14"/>
        <v/>
      </c>
      <c r="S39" s="298" t="str">
        <f t="shared" si="1"/>
        <v/>
      </c>
      <c r="T39" s="87" t="str">
        <f t="shared" si="2"/>
        <v/>
      </c>
      <c r="U39" s="88" t="str">
        <f t="shared" si="3"/>
        <v/>
      </c>
      <c r="V39" s="89" t="str">
        <f t="shared" si="15"/>
        <v/>
      </c>
      <c r="W39" s="90" t="str">
        <f t="shared" si="16"/>
        <v/>
      </c>
      <c r="X39" s="90" t="str">
        <f t="shared" si="17"/>
        <v/>
      </c>
      <c r="Y39" s="110" t="str">
        <f t="shared" si="18"/>
        <v/>
      </c>
      <c r="Z39" s="16"/>
      <c r="AA39" s="15" t="str">
        <f t="shared" si="19"/>
        <v/>
      </c>
      <c r="AB39" s="15" t="str">
        <f t="shared" si="20"/>
        <v/>
      </c>
      <c r="AC39" s="14" t="str">
        <f t="shared" si="4"/>
        <v/>
      </c>
      <c r="AD39" s="6" t="e">
        <f t="shared" si="21"/>
        <v>#N/A</v>
      </c>
      <c r="AE39" s="6" t="e">
        <f t="shared" si="22"/>
        <v>#N/A</v>
      </c>
      <c r="AF39" s="6" t="e">
        <f t="shared" si="23"/>
        <v>#N/A</v>
      </c>
      <c r="AG39" s="6" t="str">
        <f t="shared" si="5"/>
        <v/>
      </c>
      <c r="AH39" s="6">
        <f t="shared" si="6"/>
        <v>1</v>
      </c>
      <c r="AI39" s="6" t="e">
        <f t="shared" si="24"/>
        <v>#N/A</v>
      </c>
      <c r="AJ39" s="6" t="e">
        <f t="shared" si="25"/>
        <v>#N/A</v>
      </c>
      <c r="AK39" s="6" t="e">
        <f t="shared" si="26"/>
        <v>#N/A</v>
      </c>
      <c r="AL39" s="6" t="e">
        <f t="shared" si="27"/>
        <v>#N/A</v>
      </c>
      <c r="AM39" s="7" t="str">
        <f t="shared" si="28"/>
        <v xml:space="preserve"> </v>
      </c>
      <c r="AN39" s="6" t="e">
        <f t="shared" si="29"/>
        <v>#N/A</v>
      </c>
      <c r="AO39" s="6" t="e">
        <f t="shared" si="30"/>
        <v>#N/A</v>
      </c>
      <c r="AP39" s="6" t="e">
        <f t="shared" si="31"/>
        <v>#N/A</v>
      </c>
      <c r="AQ39" s="6" t="e">
        <f t="shared" si="7"/>
        <v>#N/A</v>
      </c>
      <c r="AR39" s="6" t="e">
        <f t="shared" si="32"/>
        <v>#N/A</v>
      </c>
      <c r="AS39" s="6" t="e">
        <f t="shared" si="33"/>
        <v>#N/A</v>
      </c>
      <c r="AT39" s="6" t="e">
        <f t="shared" si="8"/>
        <v>#N/A</v>
      </c>
      <c r="AU39" s="6" t="e">
        <f t="shared" si="9"/>
        <v>#N/A</v>
      </c>
      <c r="AV39" s="6" t="e">
        <f t="shared" si="34"/>
        <v>#N/A</v>
      </c>
      <c r="AW39" s="6">
        <f t="shared" si="35"/>
        <v>0</v>
      </c>
      <c r="AX39" s="6" t="e">
        <f t="shared" si="36"/>
        <v>#N/A</v>
      </c>
      <c r="AY39" s="6" t="str">
        <f t="shared" si="10"/>
        <v/>
      </c>
      <c r="AZ39" s="6" t="str">
        <f t="shared" si="11"/>
        <v/>
      </c>
      <c r="BA39" s="6" t="str">
        <f t="shared" si="12"/>
        <v/>
      </c>
      <c r="BB39" s="6" t="str">
        <f t="shared" si="13"/>
        <v/>
      </c>
      <c r="BC39" s="42"/>
      <c r="BI39" t="s">
        <v>783</v>
      </c>
      <c r="BK39" s="9"/>
      <c r="BL39" s="9"/>
      <c r="BM39" s="9"/>
      <c r="BN39" s="12"/>
      <c r="CO39" s="1">
        <v>23</v>
      </c>
      <c r="CS39" s="253" t="str">
        <f t="shared" si="39"/>
        <v/>
      </c>
      <c r="CT39" s="1" t="str">
        <f t="shared" si="37"/>
        <v/>
      </c>
      <c r="CU39" s="1" t="str">
        <f t="shared" si="38"/>
        <v/>
      </c>
      <c r="CV39" s="399"/>
    </row>
    <row r="40" spans="1:100" s="1" customFormat="1" ht="13.5" customHeight="1" x14ac:dyDescent="0.15">
      <c r="A40" s="63">
        <v>25</v>
      </c>
      <c r="B40" s="313"/>
      <c r="C40" s="313"/>
      <c r="D40" s="313"/>
      <c r="E40" s="313"/>
      <c r="F40" s="313"/>
      <c r="G40" s="313"/>
      <c r="H40" s="313"/>
      <c r="I40" s="313"/>
      <c r="J40" s="313"/>
      <c r="K40" s="313"/>
      <c r="L40" s="314"/>
      <c r="M40" s="313"/>
      <c r="N40" s="365"/>
      <c r="O40" s="366"/>
      <c r="P40" s="370" t="str">
        <f>IF(G40="R",IF(OR(AND(実績排出量!H40=SUM(実績事業所!$B$2-1),3&lt;実績排出量!I40),AND(実績排出量!H40=実績事業所!$B$2,4&gt;実績排出量!I40)),"新規",""),"")</f>
        <v/>
      </c>
      <c r="Q40" s="373" t="str">
        <f t="shared" si="40"/>
        <v/>
      </c>
      <c r="R40" s="374" t="str">
        <f t="shared" si="14"/>
        <v/>
      </c>
      <c r="S40" s="298" t="str">
        <f t="shared" si="1"/>
        <v/>
      </c>
      <c r="T40" s="87" t="str">
        <f t="shared" si="2"/>
        <v/>
      </c>
      <c r="U40" s="88" t="str">
        <f t="shared" si="3"/>
        <v/>
      </c>
      <c r="V40" s="89" t="str">
        <f t="shared" si="15"/>
        <v/>
      </c>
      <c r="W40" s="90" t="str">
        <f t="shared" si="16"/>
        <v/>
      </c>
      <c r="X40" s="90" t="str">
        <f t="shared" si="17"/>
        <v/>
      </c>
      <c r="Y40" s="110" t="str">
        <f t="shared" si="18"/>
        <v/>
      </c>
      <c r="Z40" s="16"/>
      <c r="AA40" s="15" t="str">
        <f t="shared" si="19"/>
        <v/>
      </c>
      <c r="AB40" s="15" t="str">
        <f t="shared" si="20"/>
        <v/>
      </c>
      <c r="AC40" s="14" t="str">
        <f t="shared" si="4"/>
        <v/>
      </c>
      <c r="AD40" s="6" t="e">
        <f t="shared" si="21"/>
        <v>#N/A</v>
      </c>
      <c r="AE40" s="6" t="e">
        <f t="shared" si="22"/>
        <v>#N/A</v>
      </c>
      <c r="AF40" s="6" t="e">
        <f t="shared" si="23"/>
        <v>#N/A</v>
      </c>
      <c r="AG40" s="6" t="str">
        <f t="shared" si="5"/>
        <v/>
      </c>
      <c r="AH40" s="6">
        <f t="shared" si="6"/>
        <v>1</v>
      </c>
      <c r="AI40" s="6" t="e">
        <f t="shared" si="24"/>
        <v>#N/A</v>
      </c>
      <c r="AJ40" s="6" t="e">
        <f t="shared" si="25"/>
        <v>#N/A</v>
      </c>
      <c r="AK40" s="6" t="e">
        <f t="shared" si="26"/>
        <v>#N/A</v>
      </c>
      <c r="AL40" s="6" t="e">
        <f t="shared" si="27"/>
        <v>#N/A</v>
      </c>
      <c r="AM40" s="7" t="str">
        <f t="shared" si="28"/>
        <v xml:space="preserve"> </v>
      </c>
      <c r="AN40" s="6" t="e">
        <f t="shared" si="29"/>
        <v>#N/A</v>
      </c>
      <c r="AO40" s="6" t="e">
        <f t="shared" si="30"/>
        <v>#N/A</v>
      </c>
      <c r="AP40" s="6" t="e">
        <f t="shared" si="31"/>
        <v>#N/A</v>
      </c>
      <c r="AQ40" s="6" t="e">
        <f t="shared" si="7"/>
        <v>#N/A</v>
      </c>
      <c r="AR40" s="6" t="e">
        <f t="shared" si="32"/>
        <v>#N/A</v>
      </c>
      <c r="AS40" s="6" t="e">
        <f t="shared" si="33"/>
        <v>#N/A</v>
      </c>
      <c r="AT40" s="6" t="e">
        <f t="shared" si="8"/>
        <v>#N/A</v>
      </c>
      <c r="AU40" s="6" t="e">
        <f t="shared" si="9"/>
        <v>#N/A</v>
      </c>
      <c r="AV40" s="6" t="e">
        <f t="shared" si="34"/>
        <v>#N/A</v>
      </c>
      <c r="AW40" s="6">
        <f t="shared" si="35"/>
        <v>0</v>
      </c>
      <c r="AX40" s="6" t="e">
        <f t="shared" si="36"/>
        <v>#N/A</v>
      </c>
      <c r="AY40" s="6" t="str">
        <f t="shared" si="10"/>
        <v/>
      </c>
      <c r="AZ40" s="6" t="str">
        <f t="shared" si="11"/>
        <v/>
      </c>
      <c r="BA40" s="6" t="str">
        <f t="shared" si="12"/>
        <v/>
      </c>
      <c r="BB40" s="6" t="str">
        <f t="shared" si="13"/>
        <v/>
      </c>
      <c r="BC40" s="42"/>
      <c r="BI40" t="s">
        <v>785</v>
      </c>
      <c r="BK40" s="9"/>
      <c r="BL40" s="9"/>
      <c r="BM40" s="9"/>
      <c r="BN40" s="12"/>
      <c r="CO40" s="1">
        <v>24</v>
      </c>
      <c r="CS40" s="253" t="str">
        <f t="shared" si="39"/>
        <v/>
      </c>
      <c r="CT40" s="1" t="str">
        <f t="shared" si="37"/>
        <v/>
      </c>
      <c r="CU40" s="1" t="str">
        <f t="shared" si="38"/>
        <v/>
      </c>
      <c r="CV40" s="399"/>
    </row>
    <row r="41" spans="1:100" s="1" customFormat="1" ht="13.5" customHeight="1" x14ac:dyDescent="0.15">
      <c r="A41" s="63">
        <v>26</v>
      </c>
      <c r="B41" s="313"/>
      <c r="C41" s="313"/>
      <c r="D41" s="313"/>
      <c r="E41" s="313"/>
      <c r="F41" s="313"/>
      <c r="G41" s="313"/>
      <c r="H41" s="313"/>
      <c r="I41" s="313"/>
      <c r="J41" s="313"/>
      <c r="K41" s="313"/>
      <c r="L41" s="314"/>
      <c r="M41" s="313"/>
      <c r="N41" s="365"/>
      <c r="O41" s="366"/>
      <c r="P41" s="370" t="str">
        <f>IF(G41="R",IF(OR(AND(実績排出量!H41=SUM(実績事業所!$B$2-1),3&lt;実績排出量!I41),AND(実績排出量!H41=実績事業所!$B$2,4&gt;実績排出量!I41)),"新規",""),"")</f>
        <v/>
      </c>
      <c r="Q41" s="373" t="str">
        <f t="shared" si="40"/>
        <v/>
      </c>
      <c r="R41" s="374" t="str">
        <f t="shared" si="14"/>
        <v/>
      </c>
      <c r="S41" s="298" t="str">
        <f t="shared" si="1"/>
        <v/>
      </c>
      <c r="T41" s="87" t="str">
        <f t="shared" si="2"/>
        <v/>
      </c>
      <c r="U41" s="88" t="str">
        <f t="shared" si="3"/>
        <v/>
      </c>
      <c r="V41" s="89" t="str">
        <f t="shared" si="15"/>
        <v/>
      </c>
      <c r="W41" s="90" t="str">
        <f t="shared" si="16"/>
        <v/>
      </c>
      <c r="X41" s="90" t="str">
        <f t="shared" si="17"/>
        <v/>
      </c>
      <c r="Y41" s="110" t="str">
        <f t="shared" si="18"/>
        <v/>
      </c>
      <c r="Z41" s="16"/>
      <c r="AA41" s="15" t="str">
        <f t="shared" si="19"/>
        <v/>
      </c>
      <c r="AB41" s="15" t="str">
        <f t="shared" si="20"/>
        <v/>
      </c>
      <c r="AC41" s="14" t="str">
        <f t="shared" si="4"/>
        <v/>
      </c>
      <c r="AD41" s="6" t="e">
        <f t="shared" si="21"/>
        <v>#N/A</v>
      </c>
      <c r="AE41" s="6" t="e">
        <f t="shared" si="22"/>
        <v>#N/A</v>
      </c>
      <c r="AF41" s="6" t="e">
        <f t="shared" si="23"/>
        <v>#N/A</v>
      </c>
      <c r="AG41" s="6" t="str">
        <f t="shared" si="5"/>
        <v/>
      </c>
      <c r="AH41" s="6">
        <f t="shared" si="6"/>
        <v>1</v>
      </c>
      <c r="AI41" s="6" t="e">
        <f t="shared" si="24"/>
        <v>#N/A</v>
      </c>
      <c r="AJ41" s="6" t="e">
        <f t="shared" si="25"/>
        <v>#N/A</v>
      </c>
      <c r="AK41" s="6" t="e">
        <f t="shared" si="26"/>
        <v>#N/A</v>
      </c>
      <c r="AL41" s="6" t="e">
        <f t="shared" si="27"/>
        <v>#N/A</v>
      </c>
      <c r="AM41" s="7" t="str">
        <f t="shared" si="28"/>
        <v xml:space="preserve"> </v>
      </c>
      <c r="AN41" s="6" t="e">
        <f t="shared" si="29"/>
        <v>#N/A</v>
      </c>
      <c r="AO41" s="6" t="e">
        <f t="shared" si="30"/>
        <v>#N/A</v>
      </c>
      <c r="AP41" s="6" t="e">
        <f t="shared" si="31"/>
        <v>#N/A</v>
      </c>
      <c r="AQ41" s="6" t="e">
        <f t="shared" si="7"/>
        <v>#N/A</v>
      </c>
      <c r="AR41" s="6" t="e">
        <f t="shared" si="32"/>
        <v>#N/A</v>
      </c>
      <c r="AS41" s="6" t="e">
        <f t="shared" si="33"/>
        <v>#N/A</v>
      </c>
      <c r="AT41" s="6" t="e">
        <f t="shared" si="8"/>
        <v>#N/A</v>
      </c>
      <c r="AU41" s="6" t="e">
        <f t="shared" si="9"/>
        <v>#N/A</v>
      </c>
      <c r="AV41" s="6" t="e">
        <f t="shared" si="34"/>
        <v>#N/A</v>
      </c>
      <c r="AW41" s="6">
        <f t="shared" si="35"/>
        <v>0</v>
      </c>
      <c r="AX41" s="6" t="e">
        <f t="shared" si="36"/>
        <v>#N/A</v>
      </c>
      <c r="AY41" s="6" t="str">
        <f t="shared" si="10"/>
        <v/>
      </c>
      <c r="AZ41" s="6" t="str">
        <f t="shared" si="11"/>
        <v/>
      </c>
      <c r="BA41" s="6" t="str">
        <f t="shared" si="12"/>
        <v/>
      </c>
      <c r="BB41" s="6" t="str">
        <f t="shared" si="13"/>
        <v/>
      </c>
      <c r="BC41" s="42"/>
      <c r="BI41" t="s">
        <v>728</v>
      </c>
      <c r="BK41" s="9"/>
      <c r="BL41" s="9"/>
      <c r="BM41" s="9"/>
      <c r="BN41" s="12"/>
      <c r="CO41" s="1">
        <v>25</v>
      </c>
      <c r="CS41" s="253" t="str">
        <f t="shared" si="39"/>
        <v/>
      </c>
      <c r="CT41" s="1" t="str">
        <f t="shared" si="37"/>
        <v/>
      </c>
      <c r="CU41" s="1" t="str">
        <f t="shared" si="38"/>
        <v/>
      </c>
      <c r="CV41" s="399"/>
    </row>
    <row r="42" spans="1:100" s="1" customFormat="1" ht="13.5" customHeight="1" x14ac:dyDescent="0.15">
      <c r="A42" s="63">
        <v>27</v>
      </c>
      <c r="B42" s="313"/>
      <c r="C42" s="313"/>
      <c r="D42" s="313"/>
      <c r="E42" s="313"/>
      <c r="F42" s="313"/>
      <c r="G42" s="313"/>
      <c r="H42" s="313"/>
      <c r="I42" s="313"/>
      <c r="J42" s="313"/>
      <c r="K42" s="313"/>
      <c r="L42" s="314"/>
      <c r="M42" s="313"/>
      <c r="N42" s="365"/>
      <c r="O42" s="366"/>
      <c r="P42" s="370" t="str">
        <f>IF(G42="R",IF(OR(AND(実績排出量!H42=SUM(実績事業所!$B$2-1),3&lt;実績排出量!I42),AND(実績排出量!H42=実績事業所!$B$2,4&gt;実績排出量!I42)),"新規",""),"")</f>
        <v/>
      </c>
      <c r="Q42" s="373" t="str">
        <f t="shared" si="40"/>
        <v/>
      </c>
      <c r="R42" s="374" t="str">
        <f t="shared" si="14"/>
        <v/>
      </c>
      <c r="S42" s="298" t="str">
        <f t="shared" si="1"/>
        <v/>
      </c>
      <c r="T42" s="87" t="str">
        <f t="shared" si="2"/>
        <v/>
      </c>
      <c r="U42" s="88" t="str">
        <f t="shared" si="3"/>
        <v/>
      </c>
      <c r="V42" s="89" t="str">
        <f t="shared" si="15"/>
        <v/>
      </c>
      <c r="W42" s="90" t="str">
        <f t="shared" si="16"/>
        <v/>
      </c>
      <c r="X42" s="90" t="str">
        <f t="shared" si="17"/>
        <v/>
      </c>
      <c r="Y42" s="110" t="str">
        <f t="shared" si="18"/>
        <v/>
      </c>
      <c r="Z42" s="16"/>
      <c r="AA42" s="15" t="str">
        <f t="shared" si="19"/>
        <v/>
      </c>
      <c r="AB42" s="15" t="str">
        <f t="shared" si="20"/>
        <v/>
      </c>
      <c r="AC42" s="14" t="str">
        <f t="shared" si="4"/>
        <v/>
      </c>
      <c r="AD42" s="6" t="e">
        <f t="shared" si="21"/>
        <v>#N/A</v>
      </c>
      <c r="AE42" s="6" t="e">
        <f t="shared" si="22"/>
        <v>#N/A</v>
      </c>
      <c r="AF42" s="6" t="e">
        <f t="shared" si="23"/>
        <v>#N/A</v>
      </c>
      <c r="AG42" s="6" t="str">
        <f t="shared" si="5"/>
        <v/>
      </c>
      <c r="AH42" s="6">
        <f t="shared" si="6"/>
        <v>1</v>
      </c>
      <c r="AI42" s="6" t="e">
        <f t="shared" si="24"/>
        <v>#N/A</v>
      </c>
      <c r="AJ42" s="6" t="e">
        <f t="shared" si="25"/>
        <v>#N/A</v>
      </c>
      <c r="AK42" s="6" t="e">
        <f t="shared" si="26"/>
        <v>#N/A</v>
      </c>
      <c r="AL42" s="6" t="e">
        <f t="shared" si="27"/>
        <v>#N/A</v>
      </c>
      <c r="AM42" s="7" t="str">
        <f t="shared" si="28"/>
        <v xml:space="preserve"> </v>
      </c>
      <c r="AN42" s="6" t="e">
        <f t="shared" si="29"/>
        <v>#N/A</v>
      </c>
      <c r="AO42" s="6" t="e">
        <f t="shared" si="30"/>
        <v>#N/A</v>
      </c>
      <c r="AP42" s="6" t="e">
        <f t="shared" si="31"/>
        <v>#N/A</v>
      </c>
      <c r="AQ42" s="6" t="e">
        <f t="shared" si="7"/>
        <v>#N/A</v>
      </c>
      <c r="AR42" s="6" t="e">
        <f t="shared" si="32"/>
        <v>#N/A</v>
      </c>
      <c r="AS42" s="6" t="e">
        <f t="shared" si="33"/>
        <v>#N/A</v>
      </c>
      <c r="AT42" s="6" t="e">
        <f t="shared" si="8"/>
        <v>#N/A</v>
      </c>
      <c r="AU42" s="6" t="e">
        <f t="shared" si="9"/>
        <v>#N/A</v>
      </c>
      <c r="AV42" s="6" t="e">
        <f t="shared" si="34"/>
        <v>#N/A</v>
      </c>
      <c r="AW42" s="6">
        <f t="shared" si="35"/>
        <v>0</v>
      </c>
      <c r="AX42" s="6" t="e">
        <f t="shared" si="36"/>
        <v>#N/A</v>
      </c>
      <c r="AY42" s="6" t="str">
        <f t="shared" si="10"/>
        <v/>
      </c>
      <c r="AZ42" s="6" t="str">
        <f t="shared" si="11"/>
        <v/>
      </c>
      <c r="BA42" s="6" t="str">
        <f t="shared" si="12"/>
        <v/>
      </c>
      <c r="BB42" s="6" t="str">
        <f t="shared" si="13"/>
        <v/>
      </c>
      <c r="BC42" s="42"/>
      <c r="BI42" t="s">
        <v>730</v>
      </c>
      <c r="BK42" s="9"/>
      <c r="BL42" s="9"/>
      <c r="BM42" s="9"/>
      <c r="BN42" s="12"/>
      <c r="CO42" s="1">
        <v>26</v>
      </c>
      <c r="CS42" s="253" t="str">
        <f t="shared" si="39"/>
        <v/>
      </c>
      <c r="CT42" s="1" t="str">
        <f t="shared" si="37"/>
        <v/>
      </c>
      <c r="CU42" s="1" t="str">
        <f t="shared" si="38"/>
        <v/>
      </c>
      <c r="CV42" s="399"/>
    </row>
    <row r="43" spans="1:100" s="1" customFormat="1" ht="13.5" customHeight="1" x14ac:dyDescent="0.15">
      <c r="A43" s="63">
        <v>28</v>
      </c>
      <c r="B43" s="313"/>
      <c r="C43" s="313"/>
      <c r="D43" s="313"/>
      <c r="E43" s="313"/>
      <c r="F43" s="313"/>
      <c r="G43" s="313"/>
      <c r="H43" s="313"/>
      <c r="I43" s="313"/>
      <c r="J43" s="313"/>
      <c r="K43" s="313"/>
      <c r="L43" s="314"/>
      <c r="M43" s="313"/>
      <c r="N43" s="365"/>
      <c r="O43" s="366"/>
      <c r="P43" s="370" t="str">
        <f>IF(G43="R",IF(OR(AND(実績排出量!H43=SUM(実績事業所!$B$2-1),3&lt;実績排出量!I43),AND(実績排出量!H43=実績事業所!$B$2,4&gt;実績排出量!I43)),"新規",""),"")</f>
        <v/>
      </c>
      <c r="Q43" s="373" t="str">
        <f t="shared" si="40"/>
        <v/>
      </c>
      <c r="R43" s="374" t="str">
        <f t="shared" si="14"/>
        <v/>
      </c>
      <c r="S43" s="298" t="str">
        <f t="shared" si="1"/>
        <v/>
      </c>
      <c r="T43" s="87" t="str">
        <f t="shared" si="2"/>
        <v/>
      </c>
      <c r="U43" s="88" t="str">
        <f t="shared" si="3"/>
        <v/>
      </c>
      <c r="V43" s="89" t="str">
        <f t="shared" si="15"/>
        <v/>
      </c>
      <c r="W43" s="90" t="str">
        <f t="shared" si="16"/>
        <v/>
      </c>
      <c r="X43" s="90" t="str">
        <f t="shared" si="17"/>
        <v/>
      </c>
      <c r="Y43" s="110" t="str">
        <f t="shared" si="18"/>
        <v/>
      </c>
      <c r="Z43" s="16"/>
      <c r="AA43" s="15" t="str">
        <f t="shared" si="19"/>
        <v/>
      </c>
      <c r="AB43" s="15" t="str">
        <f t="shared" si="20"/>
        <v/>
      </c>
      <c r="AC43" s="14" t="str">
        <f t="shared" si="4"/>
        <v/>
      </c>
      <c r="AD43" s="6" t="e">
        <f t="shared" si="21"/>
        <v>#N/A</v>
      </c>
      <c r="AE43" s="6" t="e">
        <f t="shared" si="22"/>
        <v>#N/A</v>
      </c>
      <c r="AF43" s="6" t="e">
        <f t="shared" si="23"/>
        <v>#N/A</v>
      </c>
      <c r="AG43" s="6" t="str">
        <f t="shared" si="5"/>
        <v/>
      </c>
      <c r="AH43" s="6">
        <f t="shared" si="6"/>
        <v>1</v>
      </c>
      <c r="AI43" s="6" t="e">
        <f t="shared" si="24"/>
        <v>#N/A</v>
      </c>
      <c r="AJ43" s="6" t="e">
        <f t="shared" si="25"/>
        <v>#N/A</v>
      </c>
      <c r="AK43" s="6" t="e">
        <f t="shared" si="26"/>
        <v>#N/A</v>
      </c>
      <c r="AL43" s="6" t="e">
        <f t="shared" si="27"/>
        <v>#N/A</v>
      </c>
      <c r="AM43" s="7" t="str">
        <f t="shared" si="28"/>
        <v xml:space="preserve"> </v>
      </c>
      <c r="AN43" s="6" t="e">
        <f t="shared" si="29"/>
        <v>#N/A</v>
      </c>
      <c r="AO43" s="6" t="e">
        <f t="shared" si="30"/>
        <v>#N/A</v>
      </c>
      <c r="AP43" s="6" t="e">
        <f t="shared" si="31"/>
        <v>#N/A</v>
      </c>
      <c r="AQ43" s="6" t="e">
        <f t="shared" si="7"/>
        <v>#N/A</v>
      </c>
      <c r="AR43" s="6" t="e">
        <f t="shared" si="32"/>
        <v>#N/A</v>
      </c>
      <c r="AS43" s="6" t="e">
        <f t="shared" si="33"/>
        <v>#N/A</v>
      </c>
      <c r="AT43" s="6" t="e">
        <f t="shared" si="8"/>
        <v>#N/A</v>
      </c>
      <c r="AU43" s="6" t="e">
        <f t="shared" si="9"/>
        <v>#N/A</v>
      </c>
      <c r="AV43" s="6" t="e">
        <f t="shared" si="34"/>
        <v>#N/A</v>
      </c>
      <c r="AW43" s="6">
        <f t="shared" si="35"/>
        <v>0</v>
      </c>
      <c r="AX43" s="6" t="e">
        <f t="shared" si="36"/>
        <v>#N/A</v>
      </c>
      <c r="AY43" s="6" t="str">
        <f t="shared" si="10"/>
        <v/>
      </c>
      <c r="AZ43" s="6" t="str">
        <f t="shared" si="11"/>
        <v/>
      </c>
      <c r="BA43" s="6" t="str">
        <f t="shared" si="12"/>
        <v/>
      </c>
      <c r="BB43" s="6" t="str">
        <f t="shared" si="13"/>
        <v/>
      </c>
      <c r="BC43" s="42"/>
      <c r="BI43" t="s">
        <v>732</v>
      </c>
      <c r="BK43" s="9"/>
      <c r="BL43" s="9"/>
      <c r="BM43" s="9"/>
      <c r="BN43" s="12"/>
      <c r="CO43" s="1">
        <v>27</v>
      </c>
      <c r="CS43" s="253" t="str">
        <f t="shared" si="39"/>
        <v/>
      </c>
      <c r="CT43" s="1" t="str">
        <f t="shared" si="37"/>
        <v/>
      </c>
      <c r="CU43" s="1" t="str">
        <f t="shared" si="38"/>
        <v/>
      </c>
      <c r="CV43" s="399"/>
    </row>
    <row r="44" spans="1:100" s="1" customFormat="1" ht="13.5" customHeight="1" x14ac:dyDescent="0.15">
      <c r="A44" s="63">
        <v>29</v>
      </c>
      <c r="B44" s="313"/>
      <c r="C44" s="313"/>
      <c r="D44" s="313"/>
      <c r="E44" s="313"/>
      <c r="F44" s="313"/>
      <c r="G44" s="313"/>
      <c r="H44" s="313"/>
      <c r="I44" s="313"/>
      <c r="J44" s="313"/>
      <c r="K44" s="313"/>
      <c r="L44" s="314"/>
      <c r="M44" s="313"/>
      <c r="N44" s="365"/>
      <c r="O44" s="366"/>
      <c r="P44" s="370" t="str">
        <f>IF(G44="R",IF(OR(AND(実績排出量!H44=SUM(実績事業所!$B$2-1),3&lt;実績排出量!I44),AND(実績排出量!H44=実績事業所!$B$2,4&gt;実績排出量!I44)),"新規",""),"")</f>
        <v/>
      </c>
      <c r="Q44" s="373" t="str">
        <f t="shared" si="40"/>
        <v/>
      </c>
      <c r="R44" s="374" t="str">
        <f t="shared" si="14"/>
        <v/>
      </c>
      <c r="S44" s="298" t="str">
        <f t="shared" si="1"/>
        <v/>
      </c>
      <c r="T44" s="87" t="str">
        <f t="shared" si="2"/>
        <v/>
      </c>
      <c r="U44" s="88" t="str">
        <f t="shared" si="3"/>
        <v/>
      </c>
      <c r="V44" s="89" t="str">
        <f t="shared" si="15"/>
        <v/>
      </c>
      <c r="W44" s="90" t="str">
        <f t="shared" si="16"/>
        <v/>
      </c>
      <c r="X44" s="90" t="str">
        <f t="shared" si="17"/>
        <v/>
      </c>
      <c r="Y44" s="110" t="str">
        <f t="shared" si="18"/>
        <v/>
      </c>
      <c r="Z44" s="16"/>
      <c r="AA44" s="15" t="str">
        <f t="shared" si="19"/>
        <v/>
      </c>
      <c r="AB44" s="15" t="str">
        <f t="shared" si="20"/>
        <v/>
      </c>
      <c r="AC44" s="14" t="str">
        <f t="shared" si="4"/>
        <v/>
      </c>
      <c r="AD44" s="6" t="e">
        <f t="shared" si="21"/>
        <v>#N/A</v>
      </c>
      <c r="AE44" s="6" t="e">
        <f t="shared" si="22"/>
        <v>#N/A</v>
      </c>
      <c r="AF44" s="6" t="e">
        <f t="shared" si="23"/>
        <v>#N/A</v>
      </c>
      <c r="AG44" s="6" t="str">
        <f t="shared" si="5"/>
        <v/>
      </c>
      <c r="AH44" s="6">
        <f t="shared" si="6"/>
        <v>1</v>
      </c>
      <c r="AI44" s="6" t="e">
        <f t="shared" si="24"/>
        <v>#N/A</v>
      </c>
      <c r="AJ44" s="6" t="e">
        <f t="shared" si="25"/>
        <v>#N/A</v>
      </c>
      <c r="AK44" s="6" t="e">
        <f t="shared" si="26"/>
        <v>#N/A</v>
      </c>
      <c r="AL44" s="6" t="e">
        <f t="shared" si="27"/>
        <v>#N/A</v>
      </c>
      <c r="AM44" s="7" t="str">
        <f t="shared" si="28"/>
        <v xml:space="preserve"> </v>
      </c>
      <c r="AN44" s="6" t="e">
        <f t="shared" si="29"/>
        <v>#N/A</v>
      </c>
      <c r="AO44" s="6" t="e">
        <f t="shared" si="30"/>
        <v>#N/A</v>
      </c>
      <c r="AP44" s="6" t="e">
        <f t="shared" si="31"/>
        <v>#N/A</v>
      </c>
      <c r="AQ44" s="6" t="e">
        <f t="shared" si="7"/>
        <v>#N/A</v>
      </c>
      <c r="AR44" s="6" t="e">
        <f t="shared" si="32"/>
        <v>#N/A</v>
      </c>
      <c r="AS44" s="6" t="e">
        <f t="shared" si="33"/>
        <v>#N/A</v>
      </c>
      <c r="AT44" s="6" t="e">
        <f t="shared" si="8"/>
        <v>#N/A</v>
      </c>
      <c r="AU44" s="6" t="e">
        <f t="shared" si="9"/>
        <v>#N/A</v>
      </c>
      <c r="AV44" s="6" t="e">
        <f t="shared" si="34"/>
        <v>#N/A</v>
      </c>
      <c r="AW44" s="6">
        <f t="shared" si="35"/>
        <v>0</v>
      </c>
      <c r="AX44" s="6" t="e">
        <f t="shared" si="36"/>
        <v>#N/A</v>
      </c>
      <c r="AY44" s="6" t="str">
        <f t="shared" si="10"/>
        <v/>
      </c>
      <c r="AZ44" s="6" t="str">
        <f t="shared" si="11"/>
        <v/>
      </c>
      <c r="BA44" s="6" t="str">
        <f t="shared" si="12"/>
        <v/>
      </c>
      <c r="BB44" s="6" t="str">
        <f t="shared" si="13"/>
        <v/>
      </c>
      <c r="BC44" s="42"/>
      <c r="BI44" t="s">
        <v>742</v>
      </c>
      <c r="BK44" s="9"/>
      <c r="BL44" s="9"/>
      <c r="BM44" s="9"/>
      <c r="BN44" s="12"/>
      <c r="CO44" s="1">
        <v>28</v>
      </c>
      <c r="CS44" s="253" t="str">
        <f t="shared" si="39"/>
        <v/>
      </c>
      <c r="CT44" s="1" t="str">
        <f t="shared" si="37"/>
        <v/>
      </c>
      <c r="CU44" s="1" t="str">
        <f t="shared" si="38"/>
        <v/>
      </c>
      <c r="CV44" s="399"/>
    </row>
    <row r="45" spans="1:100" s="1" customFormat="1" ht="13.5" customHeight="1" x14ac:dyDescent="0.15">
      <c r="A45" s="63">
        <v>30</v>
      </c>
      <c r="B45" s="313"/>
      <c r="C45" s="313"/>
      <c r="D45" s="313"/>
      <c r="E45" s="313"/>
      <c r="F45" s="313"/>
      <c r="G45" s="313"/>
      <c r="H45" s="313"/>
      <c r="I45" s="313"/>
      <c r="J45" s="313"/>
      <c r="K45" s="313"/>
      <c r="L45" s="314"/>
      <c r="M45" s="313"/>
      <c r="N45" s="365"/>
      <c r="O45" s="366"/>
      <c r="P45" s="370" t="str">
        <f>IF(G45="R",IF(OR(AND(実績排出量!H45=SUM(実績事業所!$B$2-1),3&lt;実績排出量!I45),AND(実績排出量!H45=実績事業所!$B$2,4&gt;実績排出量!I45)),"新規",""),"")</f>
        <v/>
      </c>
      <c r="Q45" s="373" t="str">
        <f t="shared" si="40"/>
        <v/>
      </c>
      <c r="R45" s="374" t="str">
        <f t="shared" si="14"/>
        <v/>
      </c>
      <c r="S45" s="298" t="str">
        <f t="shared" si="1"/>
        <v/>
      </c>
      <c r="T45" s="87" t="str">
        <f t="shared" si="2"/>
        <v/>
      </c>
      <c r="U45" s="88" t="str">
        <f t="shared" si="3"/>
        <v/>
      </c>
      <c r="V45" s="89" t="str">
        <f t="shared" si="15"/>
        <v/>
      </c>
      <c r="W45" s="90" t="str">
        <f t="shared" si="16"/>
        <v/>
      </c>
      <c r="X45" s="90" t="str">
        <f t="shared" si="17"/>
        <v/>
      </c>
      <c r="Y45" s="110" t="str">
        <f t="shared" si="18"/>
        <v/>
      </c>
      <c r="Z45" s="16"/>
      <c r="AA45" s="15" t="str">
        <f t="shared" si="19"/>
        <v/>
      </c>
      <c r="AB45" s="15" t="str">
        <f t="shared" si="20"/>
        <v/>
      </c>
      <c r="AC45" s="14" t="str">
        <f t="shared" si="4"/>
        <v/>
      </c>
      <c r="AD45" s="6" t="e">
        <f t="shared" si="21"/>
        <v>#N/A</v>
      </c>
      <c r="AE45" s="6" t="e">
        <f t="shared" si="22"/>
        <v>#N/A</v>
      </c>
      <c r="AF45" s="6" t="e">
        <f t="shared" si="23"/>
        <v>#N/A</v>
      </c>
      <c r="AG45" s="6" t="str">
        <f t="shared" si="5"/>
        <v/>
      </c>
      <c r="AH45" s="6">
        <f t="shared" si="6"/>
        <v>1</v>
      </c>
      <c r="AI45" s="6" t="e">
        <f t="shared" si="24"/>
        <v>#N/A</v>
      </c>
      <c r="AJ45" s="6" t="e">
        <f t="shared" si="25"/>
        <v>#N/A</v>
      </c>
      <c r="AK45" s="6" t="e">
        <f t="shared" si="26"/>
        <v>#N/A</v>
      </c>
      <c r="AL45" s="6" t="e">
        <f t="shared" si="27"/>
        <v>#N/A</v>
      </c>
      <c r="AM45" s="7" t="str">
        <f t="shared" si="28"/>
        <v xml:space="preserve"> </v>
      </c>
      <c r="AN45" s="6" t="e">
        <f t="shared" si="29"/>
        <v>#N/A</v>
      </c>
      <c r="AO45" s="6" t="e">
        <f t="shared" si="30"/>
        <v>#N/A</v>
      </c>
      <c r="AP45" s="6" t="e">
        <f t="shared" si="31"/>
        <v>#N/A</v>
      </c>
      <c r="AQ45" s="6" t="e">
        <f t="shared" si="7"/>
        <v>#N/A</v>
      </c>
      <c r="AR45" s="6" t="e">
        <f t="shared" si="32"/>
        <v>#N/A</v>
      </c>
      <c r="AS45" s="6" t="e">
        <f t="shared" si="33"/>
        <v>#N/A</v>
      </c>
      <c r="AT45" s="6" t="e">
        <f t="shared" si="8"/>
        <v>#N/A</v>
      </c>
      <c r="AU45" s="6" t="e">
        <f t="shared" si="9"/>
        <v>#N/A</v>
      </c>
      <c r="AV45" s="6" t="e">
        <f t="shared" si="34"/>
        <v>#N/A</v>
      </c>
      <c r="AW45" s="6">
        <f t="shared" si="35"/>
        <v>0</v>
      </c>
      <c r="AX45" s="6" t="e">
        <f t="shared" si="36"/>
        <v>#N/A</v>
      </c>
      <c r="AY45" s="6" t="str">
        <f t="shared" si="10"/>
        <v/>
      </c>
      <c r="AZ45" s="6" t="str">
        <f t="shared" si="11"/>
        <v/>
      </c>
      <c r="BA45" s="6" t="str">
        <f t="shared" si="12"/>
        <v/>
      </c>
      <c r="BB45" s="6" t="str">
        <f t="shared" si="13"/>
        <v/>
      </c>
      <c r="BC45" s="42"/>
      <c r="BI45" t="s">
        <v>744</v>
      </c>
      <c r="BK45" s="9"/>
      <c r="BL45" s="9"/>
      <c r="BM45" s="9"/>
      <c r="BN45" s="9"/>
      <c r="BO45" s="9"/>
      <c r="BP45" s="9"/>
      <c r="CO45" s="1">
        <v>29</v>
      </c>
      <c r="CS45" s="253" t="str">
        <f t="shared" si="39"/>
        <v/>
      </c>
      <c r="CT45" s="1" t="str">
        <f t="shared" si="37"/>
        <v/>
      </c>
      <c r="CU45" s="1" t="str">
        <f t="shared" si="38"/>
        <v/>
      </c>
      <c r="CV45" s="399"/>
    </row>
    <row r="46" spans="1:100" s="1" customFormat="1" ht="13.5" customHeight="1" x14ac:dyDescent="0.15">
      <c r="A46" s="63">
        <v>31</v>
      </c>
      <c r="B46" s="313"/>
      <c r="C46" s="313"/>
      <c r="D46" s="313"/>
      <c r="E46" s="313"/>
      <c r="F46" s="313"/>
      <c r="G46" s="313"/>
      <c r="H46" s="313"/>
      <c r="I46" s="313"/>
      <c r="J46" s="313"/>
      <c r="K46" s="313"/>
      <c r="L46" s="314"/>
      <c r="M46" s="313"/>
      <c r="N46" s="365"/>
      <c r="O46" s="366"/>
      <c r="P46" s="370" t="str">
        <f>IF(G46="R",IF(OR(AND(実績排出量!H46=SUM(実績事業所!$B$2-1),3&lt;実績排出量!I46),AND(実績排出量!H46=実績事業所!$B$2,4&gt;実績排出量!I46)),"新規",""),"")</f>
        <v/>
      </c>
      <c r="Q46" s="373" t="str">
        <f t="shared" si="40"/>
        <v/>
      </c>
      <c r="R46" s="374" t="str">
        <f t="shared" si="14"/>
        <v/>
      </c>
      <c r="S46" s="298" t="str">
        <f t="shared" si="1"/>
        <v/>
      </c>
      <c r="T46" s="87" t="str">
        <f t="shared" si="2"/>
        <v/>
      </c>
      <c r="U46" s="88" t="str">
        <f t="shared" si="3"/>
        <v/>
      </c>
      <c r="V46" s="89" t="str">
        <f t="shared" si="15"/>
        <v/>
      </c>
      <c r="W46" s="90" t="str">
        <f t="shared" si="16"/>
        <v/>
      </c>
      <c r="X46" s="90" t="str">
        <f t="shared" si="17"/>
        <v/>
      </c>
      <c r="Y46" s="110" t="str">
        <f t="shared" si="18"/>
        <v/>
      </c>
      <c r="Z46" s="16"/>
      <c r="AA46" s="15" t="str">
        <f t="shared" si="19"/>
        <v/>
      </c>
      <c r="AB46" s="15" t="str">
        <f t="shared" si="20"/>
        <v/>
      </c>
      <c r="AC46" s="14" t="str">
        <f t="shared" si="4"/>
        <v/>
      </c>
      <c r="AD46" s="6" t="e">
        <f t="shared" si="21"/>
        <v>#N/A</v>
      </c>
      <c r="AE46" s="6" t="e">
        <f t="shared" si="22"/>
        <v>#N/A</v>
      </c>
      <c r="AF46" s="6" t="e">
        <f t="shared" si="23"/>
        <v>#N/A</v>
      </c>
      <c r="AG46" s="6" t="str">
        <f t="shared" si="5"/>
        <v/>
      </c>
      <c r="AH46" s="6">
        <f t="shared" si="6"/>
        <v>1</v>
      </c>
      <c r="AI46" s="6" t="e">
        <f t="shared" si="24"/>
        <v>#N/A</v>
      </c>
      <c r="AJ46" s="6" t="e">
        <f t="shared" si="25"/>
        <v>#N/A</v>
      </c>
      <c r="AK46" s="6" t="e">
        <f t="shared" si="26"/>
        <v>#N/A</v>
      </c>
      <c r="AL46" s="6" t="e">
        <f t="shared" si="27"/>
        <v>#N/A</v>
      </c>
      <c r="AM46" s="7" t="str">
        <f t="shared" si="28"/>
        <v xml:space="preserve"> </v>
      </c>
      <c r="AN46" s="6" t="e">
        <f t="shared" si="29"/>
        <v>#N/A</v>
      </c>
      <c r="AO46" s="6" t="e">
        <f t="shared" si="30"/>
        <v>#N/A</v>
      </c>
      <c r="AP46" s="6" t="e">
        <f t="shared" si="31"/>
        <v>#N/A</v>
      </c>
      <c r="AQ46" s="6" t="e">
        <f t="shared" si="7"/>
        <v>#N/A</v>
      </c>
      <c r="AR46" s="6" t="e">
        <f t="shared" si="32"/>
        <v>#N/A</v>
      </c>
      <c r="AS46" s="6" t="e">
        <f t="shared" si="33"/>
        <v>#N/A</v>
      </c>
      <c r="AT46" s="6" t="e">
        <f t="shared" si="8"/>
        <v>#N/A</v>
      </c>
      <c r="AU46" s="6" t="e">
        <f t="shared" si="9"/>
        <v>#N/A</v>
      </c>
      <c r="AV46" s="6" t="e">
        <f t="shared" si="34"/>
        <v>#N/A</v>
      </c>
      <c r="AW46" s="6">
        <f t="shared" si="35"/>
        <v>0</v>
      </c>
      <c r="AX46" s="6" t="e">
        <f t="shared" si="36"/>
        <v>#N/A</v>
      </c>
      <c r="AY46" s="6" t="str">
        <f t="shared" si="10"/>
        <v/>
      </c>
      <c r="AZ46" s="6" t="str">
        <f t="shared" si="11"/>
        <v/>
      </c>
      <c r="BA46" s="6" t="str">
        <f t="shared" si="12"/>
        <v/>
      </c>
      <c r="BB46" s="6" t="str">
        <f t="shared" si="13"/>
        <v/>
      </c>
      <c r="BC46" s="42"/>
      <c r="BI46" t="s">
        <v>746</v>
      </c>
      <c r="BK46" s="9"/>
      <c r="BL46" s="9"/>
      <c r="BM46" s="9"/>
      <c r="BN46" s="9"/>
      <c r="BO46" s="9"/>
      <c r="BP46" s="9"/>
      <c r="CO46" s="1">
        <v>30</v>
      </c>
      <c r="CS46" s="253" t="str">
        <f t="shared" si="39"/>
        <v/>
      </c>
      <c r="CT46" s="1" t="str">
        <f t="shared" si="37"/>
        <v/>
      </c>
      <c r="CU46" s="1" t="str">
        <f t="shared" si="38"/>
        <v/>
      </c>
      <c r="CV46" s="399"/>
    </row>
    <row r="47" spans="1:100" s="1" customFormat="1" ht="13.5" customHeight="1" x14ac:dyDescent="0.15">
      <c r="A47" s="63">
        <v>32</v>
      </c>
      <c r="B47" s="313"/>
      <c r="C47" s="313"/>
      <c r="D47" s="313"/>
      <c r="E47" s="313"/>
      <c r="F47" s="313"/>
      <c r="G47" s="313"/>
      <c r="H47" s="313"/>
      <c r="I47" s="313"/>
      <c r="J47" s="313"/>
      <c r="K47" s="313"/>
      <c r="L47" s="314"/>
      <c r="M47" s="313"/>
      <c r="N47" s="365"/>
      <c r="O47" s="366"/>
      <c r="P47" s="370" t="str">
        <f>IF(G47="R",IF(OR(AND(実績排出量!H47=SUM(実績事業所!$B$2-1),3&lt;実績排出量!I47),AND(実績排出量!H47=実績事業所!$B$2,4&gt;実績排出量!I47)),"新規",""),"")</f>
        <v/>
      </c>
      <c r="Q47" s="373" t="str">
        <f t="shared" si="40"/>
        <v/>
      </c>
      <c r="R47" s="374" t="str">
        <f t="shared" si="14"/>
        <v/>
      </c>
      <c r="S47" s="298" t="str">
        <f t="shared" si="1"/>
        <v/>
      </c>
      <c r="T47" s="87" t="str">
        <f t="shared" si="2"/>
        <v/>
      </c>
      <c r="U47" s="88" t="str">
        <f t="shared" si="3"/>
        <v/>
      </c>
      <c r="V47" s="89" t="str">
        <f t="shared" si="15"/>
        <v/>
      </c>
      <c r="W47" s="90" t="str">
        <f t="shared" si="16"/>
        <v/>
      </c>
      <c r="X47" s="90" t="str">
        <f t="shared" si="17"/>
        <v/>
      </c>
      <c r="Y47" s="110" t="str">
        <f t="shared" si="18"/>
        <v/>
      </c>
      <c r="Z47" s="16"/>
      <c r="AA47" s="15" t="str">
        <f t="shared" si="19"/>
        <v/>
      </c>
      <c r="AB47" s="15" t="str">
        <f t="shared" si="20"/>
        <v/>
      </c>
      <c r="AC47" s="14" t="str">
        <f t="shared" si="4"/>
        <v/>
      </c>
      <c r="AD47" s="6" t="e">
        <f t="shared" si="21"/>
        <v>#N/A</v>
      </c>
      <c r="AE47" s="6" t="e">
        <f t="shared" si="22"/>
        <v>#N/A</v>
      </c>
      <c r="AF47" s="6" t="e">
        <f t="shared" si="23"/>
        <v>#N/A</v>
      </c>
      <c r="AG47" s="6" t="str">
        <f t="shared" si="5"/>
        <v/>
      </c>
      <c r="AH47" s="6">
        <f t="shared" si="6"/>
        <v>1</v>
      </c>
      <c r="AI47" s="6" t="e">
        <f t="shared" si="24"/>
        <v>#N/A</v>
      </c>
      <c r="AJ47" s="6" t="e">
        <f t="shared" si="25"/>
        <v>#N/A</v>
      </c>
      <c r="AK47" s="6" t="e">
        <f t="shared" si="26"/>
        <v>#N/A</v>
      </c>
      <c r="AL47" s="6" t="e">
        <f t="shared" si="27"/>
        <v>#N/A</v>
      </c>
      <c r="AM47" s="7" t="str">
        <f t="shared" si="28"/>
        <v xml:space="preserve"> </v>
      </c>
      <c r="AN47" s="6" t="e">
        <f t="shared" si="29"/>
        <v>#N/A</v>
      </c>
      <c r="AO47" s="6" t="e">
        <f t="shared" si="30"/>
        <v>#N/A</v>
      </c>
      <c r="AP47" s="6" t="e">
        <f t="shared" si="31"/>
        <v>#N/A</v>
      </c>
      <c r="AQ47" s="6" t="e">
        <f t="shared" si="7"/>
        <v>#N/A</v>
      </c>
      <c r="AR47" s="6" t="e">
        <f t="shared" si="32"/>
        <v>#N/A</v>
      </c>
      <c r="AS47" s="6" t="e">
        <f t="shared" si="33"/>
        <v>#N/A</v>
      </c>
      <c r="AT47" s="6" t="e">
        <f t="shared" si="8"/>
        <v>#N/A</v>
      </c>
      <c r="AU47" s="6" t="e">
        <f t="shared" si="9"/>
        <v>#N/A</v>
      </c>
      <c r="AV47" s="6" t="e">
        <f t="shared" si="34"/>
        <v>#N/A</v>
      </c>
      <c r="AW47" s="6">
        <f t="shared" si="35"/>
        <v>0</v>
      </c>
      <c r="AX47" s="6" t="e">
        <f t="shared" si="36"/>
        <v>#N/A</v>
      </c>
      <c r="AY47" s="6" t="str">
        <f t="shared" si="10"/>
        <v/>
      </c>
      <c r="AZ47" s="6" t="str">
        <f t="shared" si="11"/>
        <v/>
      </c>
      <c r="BA47" s="6" t="str">
        <f t="shared" si="12"/>
        <v/>
      </c>
      <c r="BB47" s="6" t="str">
        <f t="shared" si="13"/>
        <v/>
      </c>
      <c r="BC47" s="42"/>
      <c r="BI47" t="s">
        <v>787</v>
      </c>
      <c r="BK47" s="9"/>
      <c r="BL47" s="9"/>
      <c r="BM47" s="9"/>
      <c r="BN47" s="9"/>
      <c r="BO47" s="9"/>
      <c r="BP47" s="9"/>
      <c r="CO47" s="1">
        <v>31</v>
      </c>
      <c r="CS47" s="253" t="str">
        <f t="shared" si="39"/>
        <v/>
      </c>
      <c r="CT47" s="1" t="str">
        <f t="shared" si="37"/>
        <v/>
      </c>
      <c r="CU47" s="1" t="str">
        <f t="shared" si="38"/>
        <v/>
      </c>
      <c r="CV47" s="399"/>
    </row>
    <row r="48" spans="1:100" s="1" customFormat="1" ht="13.5" customHeight="1" x14ac:dyDescent="0.15">
      <c r="A48" s="63">
        <v>33</v>
      </c>
      <c r="B48" s="313"/>
      <c r="C48" s="313"/>
      <c r="D48" s="313"/>
      <c r="E48" s="313"/>
      <c r="F48" s="313"/>
      <c r="G48" s="313"/>
      <c r="H48" s="313"/>
      <c r="I48" s="313"/>
      <c r="J48" s="313"/>
      <c r="K48" s="313"/>
      <c r="L48" s="314"/>
      <c r="M48" s="313"/>
      <c r="N48" s="365"/>
      <c r="O48" s="366"/>
      <c r="P48" s="370" t="str">
        <f>IF(G48="R",IF(OR(AND(実績排出量!H48=SUM(実績事業所!$B$2-1),3&lt;実績排出量!I48),AND(実績排出量!H48=実績事業所!$B$2,4&gt;実績排出量!I48)),"新規",""),"")</f>
        <v/>
      </c>
      <c r="Q48" s="373" t="str">
        <f t="shared" si="40"/>
        <v/>
      </c>
      <c r="R48" s="374" t="str">
        <f t="shared" si="14"/>
        <v/>
      </c>
      <c r="S48" s="298" t="str">
        <f t="shared" si="1"/>
        <v/>
      </c>
      <c r="T48" s="87" t="str">
        <f t="shared" si="2"/>
        <v/>
      </c>
      <c r="U48" s="88" t="str">
        <f t="shared" si="3"/>
        <v/>
      </c>
      <c r="V48" s="89" t="str">
        <f t="shared" si="15"/>
        <v/>
      </c>
      <c r="W48" s="90" t="str">
        <f t="shared" si="16"/>
        <v/>
      </c>
      <c r="X48" s="90" t="str">
        <f t="shared" si="17"/>
        <v/>
      </c>
      <c r="Y48" s="110" t="str">
        <f t="shared" si="18"/>
        <v/>
      </c>
      <c r="Z48" s="16"/>
      <c r="AA48" s="15" t="str">
        <f t="shared" si="19"/>
        <v/>
      </c>
      <c r="AB48" s="15" t="str">
        <f t="shared" si="20"/>
        <v/>
      </c>
      <c r="AC48" s="14" t="str">
        <f t="shared" si="4"/>
        <v/>
      </c>
      <c r="AD48" s="6" t="e">
        <f t="shared" si="21"/>
        <v>#N/A</v>
      </c>
      <c r="AE48" s="6" t="e">
        <f t="shared" si="22"/>
        <v>#N/A</v>
      </c>
      <c r="AF48" s="6" t="e">
        <f t="shared" si="23"/>
        <v>#N/A</v>
      </c>
      <c r="AG48" s="6" t="str">
        <f t="shared" si="5"/>
        <v/>
      </c>
      <c r="AH48" s="6">
        <f t="shared" si="6"/>
        <v>1</v>
      </c>
      <c r="AI48" s="6" t="e">
        <f t="shared" si="24"/>
        <v>#N/A</v>
      </c>
      <c r="AJ48" s="6" t="e">
        <f t="shared" si="25"/>
        <v>#N/A</v>
      </c>
      <c r="AK48" s="6" t="e">
        <f t="shared" si="26"/>
        <v>#N/A</v>
      </c>
      <c r="AL48" s="6" t="e">
        <f t="shared" si="27"/>
        <v>#N/A</v>
      </c>
      <c r="AM48" s="7" t="str">
        <f t="shared" si="28"/>
        <v xml:space="preserve"> </v>
      </c>
      <c r="AN48" s="6" t="e">
        <f t="shared" si="29"/>
        <v>#N/A</v>
      </c>
      <c r="AO48" s="6" t="e">
        <f t="shared" si="30"/>
        <v>#N/A</v>
      </c>
      <c r="AP48" s="6" t="e">
        <f t="shared" si="31"/>
        <v>#N/A</v>
      </c>
      <c r="AQ48" s="6" t="e">
        <f t="shared" si="7"/>
        <v>#N/A</v>
      </c>
      <c r="AR48" s="6" t="e">
        <f t="shared" si="32"/>
        <v>#N/A</v>
      </c>
      <c r="AS48" s="6" t="e">
        <f t="shared" si="33"/>
        <v>#N/A</v>
      </c>
      <c r="AT48" s="6" t="e">
        <f t="shared" si="8"/>
        <v>#N/A</v>
      </c>
      <c r="AU48" s="6" t="e">
        <f t="shared" si="9"/>
        <v>#N/A</v>
      </c>
      <c r="AV48" s="6" t="e">
        <f t="shared" si="34"/>
        <v>#N/A</v>
      </c>
      <c r="AW48" s="6">
        <f t="shared" si="35"/>
        <v>0</v>
      </c>
      <c r="AX48" s="6" t="e">
        <f t="shared" si="36"/>
        <v>#N/A</v>
      </c>
      <c r="AY48" s="6" t="str">
        <f t="shared" si="10"/>
        <v/>
      </c>
      <c r="AZ48" s="6" t="str">
        <f t="shared" si="11"/>
        <v/>
      </c>
      <c r="BA48" s="6" t="str">
        <f t="shared" si="12"/>
        <v/>
      </c>
      <c r="BB48" s="6" t="str">
        <f t="shared" si="13"/>
        <v/>
      </c>
      <c r="BC48" s="42"/>
      <c r="BI48" t="s">
        <v>789</v>
      </c>
      <c r="BK48" s="9"/>
      <c r="BL48" s="9"/>
      <c r="BM48" s="9"/>
      <c r="BN48" s="9"/>
      <c r="BO48" s="9"/>
      <c r="BP48" s="9"/>
      <c r="CO48" s="1">
        <v>32</v>
      </c>
      <c r="CS48" s="253" t="str">
        <f t="shared" si="39"/>
        <v/>
      </c>
      <c r="CT48" s="1" t="str">
        <f t="shared" si="37"/>
        <v/>
      </c>
      <c r="CU48" s="1" t="str">
        <f t="shared" si="38"/>
        <v/>
      </c>
      <c r="CV48" s="399"/>
    </row>
    <row r="49" spans="1:100" s="1" customFormat="1" ht="13.5" customHeight="1" x14ac:dyDescent="0.15">
      <c r="A49" s="63">
        <v>34</v>
      </c>
      <c r="B49" s="313"/>
      <c r="C49" s="313"/>
      <c r="D49" s="313"/>
      <c r="E49" s="313"/>
      <c r="F49" s="313"/>
      <c r="G49" s="313"/>
      <c r="H49" s="313"/>
      <c r="I49" s="313"/>
      <c r="J49" s="313"/>
      <c r="K49" s="313"/>
      <c r="L49" s="314"/>
      <c r="M49" s="313"/>
      <c r="N49" s="365"/>
      <c r="O49" s="366"/>
      <c r="P49" s="370" t="str">
        <f>IF(G49="R",IF(OR(AND(実績排出量!H49=SUM(実績事業所!$B$2-1),3&lt;実績排出量!I49),AND(実績排出量!H49=実績事業所!$B$2,4&gt;実績排出量!I49)),"新規",""),"")</f>
        <v/>
      </c>
      <c r="Q49" s="373" t="str">
        <f t="shared" si="40"/>
        <v/>
      </c>
      <c r="R49" s="374" t="str">
        <f t="shared" si="14"/>
        <v/>
      </c>
      <c r="S49" s="298" t="str">
        <f t="shared" si="1"/>
        <v/>
      </c>
      <c r="T49" s="87" t="str">
        <f t="shared" si="2"/>
        <v/>
      </c>
      <c r="U49" s="88" t="str">
        <f t="shared" si="3"/>
        <v/>
      </c>
      <c r="V49" s="89" t="str">
        <f t="shared" si="15"/>
        <v/>
      </c>
      <c r="W49" s="90" t="str">
        <f t="shared" si="16"/>
        <v/>
      </c>
      <c r="X49" s="90" t="str">
        <f t="shared" si="17"/>
        <v/>
      </c>
      <c r="Y49" s="110" t="str">
        <f t="shared" si="18"/>
        <v/>
      </c>
      <c r="Z49" s="16"/>
      <c r="AA49" s="15" t="str">
        <f t="shared" si="19"/>
        <v/>
      </c>
      <c r="AB49" s="15" t="str">
        <f t="shared" si="20"/>
        <v/>
      </c>
      <c r="AC49" s="14" t="str">
        <f t="shared" si="4"/>
        <v/>
      </c>
      <c r="AD49" s="6" t="e">
        <f t="shared" si="21"/>
        <v>#N/A</v>
      </c>
      <c r="AE49" s="6" t="e">
        <f t="shared" si="22"/>
        <v>#N/A</v>
      </c>
      <c r="AF49" s="6" t="e">
        <f t="shared" si="23"/>
        <v>#N/A</v>
      </c>
      <c r="AG49" s="6" t="str">
        <f t="shared" si="5"/>
        <v/>
      </c>
      <c r="AH49" s="6">
        <f t="shared" si="6"/>
        <v>1</v>
      </c>
      <c r="AI49" s="6" t="e">
        <f t="shared" si="24"/>
        <v>#N/A</v>
      </c>
      <c r="AJ49" s="6" t="e">
        <f t="shared" si="25"/>
        <v>#N/A</v>
      </c>
      <c r="AK49" s="6" t="e">
        <f t="shared" si="26"/>
        <v>#N/A</v>
      </c>
      <c r="AL49" s="6" t="e">
        <f t="shared" si="27"/>
        <v>#N/A</v>
      </c>
      <c r="AM49" s="7" t="str">
        <f t="shared" si="28"/>
        <v xml:space="preserve"> </v>
      </c>
      <c r="AN49" s="6" t="e">
        <f t="shared" si="29"/>
        <v>#N/A</v>
      </c>
      <c r="AO49" s="6" t="e">
        <f t="shared" si="30"/>
        <v>#N/A</v>
      </c>
      <c r="AP49" s="6" t="e">
        <f t="shared" si="31"/>
        <v>#N/A</v>
      </c>
      <c r="AQ49" s="6" t="e">
        <f t="shared" si="7"/>
        <v>#N/A</v>
      </c>
      <c r="AR49" s="6" t="e">
        <f t="shared" si="32"/>
        <v>#N/A</v>
      </c>
      <c r="AS49" s="6" t="e">
        <f t="shared" si="33"/>
        <v>#N/A</v>
      </c>
      <c r="AT49" s="6" t="e">
        <f t="shared" si="8"/>
        <v>#N/A</v>
      </c>
      <c r="AU49" s="6" t="e">
        <f t="shared" si="9"/>
        <v>#N/A</v>
      </c>
      <c r="AV49" s="6" t="e">
        <f t="shared" si="34"/>
        <v>#N/A</v>
      </c>
      <c r="AW49" s="6">
        <f t="shared" si="35"/>
        <v>0</v>
      </c>
      <c r="AX49" s="6" t="e">
        <f t="shared" si="36"/>
        <v>#N/A</v>
      </c>
      <c r="AY49" s="6" t="str">
        <f t="shared" si="10"/>
        <v/>
      </c>
      <c r="AZ49" s="6" t="str">
        <f t="shared" si="11"/>
        <v/>
      </c>
      <c r="BA49" s="6" t="str">
        <f t="shared" si="12"/>
        <v/>
      </c>
      <c r="BB49" s="6" t="str">
        <f t="shared" si="13"/>
        <v/>
      </c>
      <c r="BC49" s="42"/>
      <c r="BI49" t="s">
        <v>791</v>
      </c>
      <c r="CO49" s="1">
        <v>33</v>
      </c>
      <c r="CS49" s="253" t="str">
        <f t="shared" si="39"/>
        <v/>
      </c>
      <c r="CT49" s="1" t="str">
        <f t="shared" si="37"/>
        <v/>
      </c>
      <c r="CU49" s="1" t="str">
        <f t="shared" si="38"/>
        <v/>
      </c>
      <c r="CV49" s="399"/>
    </row>
    <row r="50" spans="1:100" s="1" customFormat="1" ht="13.5" customHeight="1" x14ac:dyDescent="0.15">
      <c r="A50" s="63">
        <v>35</v>
      </c>
      <c r="B50" s="313"/>
      <c r="C50" s="313"/>
      <c r="D50" s="313"/>
      <c r="E50" s="313"/>
      <c r="F50" s="313"/>
      <c r="G50" s="313"/>
      <c r="H50" s="313"/>
      <c r="I50" s="313"/>
      <c r="J50" s="313"/>
      <c r="K50" s="313"/>
      <c r="L50" s="314"/>
      <c r="M50" s="313"/>
      <c r="N50" s="365"/>
      <c r="O50" s="366"/>
      <c r="P50" s="370" t="str">
        <f>IF(G50="R",IF(OR(AND(実績排出量!H50=SUM(実績事業所!$B$2-1),3&lt;実績排出量!I50),AND(実績排出量!H50=実績事業所!$B$2,4&gt;実績排出量!I50)),"新規",""),"")</f>
        <v/>
      </c>
      <c r="Q50" s="373" t="str">
        <f t="shared" si="40"/>
        <v/>
      </c>
      <c r="R50" s="374" t="str">
        <f t="shared" si="14"/>
        <v/>
      </c>
      <c r="S50" s="298" t="str">
        <f t="shared" si="1"/>
        <v/>
      </c>
      <c r="T50" s="87" t="str">
        <f t="shared" si="2"/>
        <v/>
      </c>
      <c r="U50" s="88" t="str">
        <f t="shared" si="3"/>
        <v/>
      </c>
      <c r="V50" s="89" t="str">
        <f t="shared" si="15"/>
        <v/>
      </c>
      <c r="W50" s="90" t="str">
        <f t="shared" si="16"/>
        <v/>
      </c>
      <c r="X50" s="90" t="str">
        <f t="shared" si="17"/>
        <v/>
      </c>
      <c r="Y50" s="110" t="str">
        <f t="shared" si="18"/>
        <v/>
      </c>
      <c r="Z50" s="16"/>
      <c r="AA50" s="15" t="str">
        <f t="shared" si="19"/>
        <v/>
      </c>
      <c r="AB50" s="15" t="str">
        <f t="shared" si="20"/>
        <v/>
      </c>
      <c r="AC50" s="14" t="str">
        <f t="shared" si="4"/>
        <v/>
      </c>
      <c r="AD50" s="6" t="e">
        <f t="shared" si="21"/>
        <v>#N/A</v>
      </c>
      <c r="AE50" s="6" t="e">
        <f t="shared" si="22"/>
        <v>#N/A</v>
      </c>
      <c r="AF50" s="6" t="e">
        <f t="shared" si="23"/>
        <v>#N/A</v>
      </c>
      <c r="AG50" s="6" t="str">
        <f t="shared" si="5"/>
        <v/>
      </c>
      <c r="AH50" s="6">
        <f t="shared" si="6"/>
        <v>1</v>
      </c>
      <c r="AI50" s="6" t="e">
        <f t="shared" si="24"/>
        <v>#N/A</v>
      </c>
      <c r="AJ50" s="6" t="e">
        <f t="shared" si="25"/>
        <v>#N/A</v>
      </c>
      <c r="AK50" s="6" t="e">
        <f t="shared" si="26"/>
        <v>#N/A</v>
      </c>
      <c r="AL50" s="6" t="e">
        <f t="shared" si="27"/>
        <v>#N/A</v>
      </c>
      <c r="AM50" s="7" t="str">
        <f t="shared" si="28"/>
        <v xml:space="preserve"> </v>
      </c>
      <c r="AN50" s="6" t="e">
        <f t="shared" si="29"/>
        <v>#N/A</v>
      </c>
      <c r="AO50" s="6" t="e">
        <f t="shared" si="30"/>
        <v>#N/A</v>
      </c>
      <c r="AP50" s="6" t="e">
        <f t="shared" si="31"/>
        <v>#N/A</v>
      </c>
      <c r="AQ50" s="6" t="e">
        <f t="shared" si="7"/>
        <v>#N/A</v>
      </c>
      <c r="AR50" s="6" t="e">
        <f t="shared" si="32"/>
        <v>#N/A</v>
      </c>
      <c r="AS50" s="6" t="e">
        <f t="shared" si="33"/>
        <v>#N/A</v>
      </c>
      <c r="AT50" s="6" t="e">
        <f t="shared" si="8"/>
        <v>#N/A</v>
      </c>
      <c r="AU50" s="6" t="e">
        <f t="shared" si="9"/>
        <v>#N/A</v>
      </c>
      <c r="AV50" s="6" t="e">
        <f t="shared" si="34"/>
        <v>#N/A</v>
      </c>
      <c r="AW50" s="6">
        <f t="shared" si="35"/>
        <v>0</v>
      </c>
      <c r="AX50" s="6" t="e">
        <f t="shared" si="36"/>
        <v>#N/A</v>
      </c>
      <c r="AY50" s="6" t="str">
        <f t="shared" si="10"/>
        <v/>
      </c>
      <c r="AZ50" s="6" t="str">
        <f t="shared" si="11"/>
        <v/>
      </c>
      <c r="BA50" s="6" t="str">
        <f t="shared" si="12"/>
        <v/>
      </c>
      <c r="BB50" s="6" t="str">
        <f t="shared" si="13"/>
        <v/>
      </c>
      <c r="BC50" s="42"/>
      <c r="BI50" t="s">
        <v>734</v>
      </c>
      <c r="CO50" s="1">
        <v>55</v>
      </c>
      <c r="CS50" s="253" t="str">
        <f t="shared" si="39"/>
        <v/>
      </c>
      <c r="CT50" s="1" t="str">
        <f t="shared" si="37"/>
        <v/>
      </c>
      <c r="CU50" s="1" t="str">
        <f t="shared" si="38"/>
        <v/>
      </c>
      <c r="CV50" s="399"/>
    </row>
    <row r="51" spans="1:100" s="1" customFormat="1" ht="13.5" customHeight="1" x14ac:dyDescent="0.15">
      <c r="A51" s="63">
        <v>36</v>
      </c>
      <c r="B51" s="313"/>
      <c r="C51" s="313"/>
      <c r="D51" s="313"/>
      <c r="E51" s="313"/>
      <c r="F51" s="313"/>
      <c r="G51" s="313"/>
      <c r="H51" s="313"/>
      <c r="I51" s="313"/>
      <c r="J51" s="313"/>
      <c r="K51" s="313"/>
      <c r="L51" s="314"/>
      <c r="M51" s="313"/>
      <c r="N51" s="365"/>
      <c r="O51" s="366"/>
      <c r="P51" s="370" t="str">
        <f>IF(G51="R",IF(OR(AND(実績排出量!H51=SUM(実績事業所!$B$2-1),3&lt;実績排出量!I51),AND(実績排出量!H51=実績事業所!$B$2,4&gt;実績排出量!I51)),"新規",""),"")</f>
        <v/>
      </c>
      <c r="Q51" s="373" t="str">
        <f t="shared" si="40"/>
        <v/>
      </c>
      <c r="R51" s="374" t="str">
        <f t="shared" si="14"/>
        <v/>
      </c>
      <c r="S51" s="298" t="str">
        <f t="shared" si="1"/>
        <v/>
      </c>
      <c r="T51" s="87" t="str">
        <f t="shared" si="2"/>
        <v/>
      </c>
      <c r="U51" s="88" t="str">
        <f t="shared" si="3"/>
        <v/>
      </c>
      <c r="V51" s="89" t="str">
        <f t="shared" si="15"/>
        <v/>
      </c>
      <c r="W51" s="90" t="str">
        <f t="shared" si="16"/>
        <v/>
      </c>
      <c r="X51" s="90" t="str">
        <f t="shared" si="17"/>
        <v/>
      </c>
      <c r="Y51" s="110" t="str">
        <f t="shared" si="18"/>
        <v/>
      </c>
      <c r="Z51" s="16"/>
      <c r="AA51" s="15" t="str">
        <f t="shared" si="19"/>
        <v/>
      </c>
      <c r="AB51" s="15" t="str">
        <f t="shared" si="20"/>
        <v/>
      </c>
      <c r="AC51" s="14" t="str">
        <f t="shared" si="4"/>
        <v/>
      </c>
      <c r="AD51" s="6" t="e">
        <f t="shared" si="21"/>
        <v>#N/A</v>
      </c>
      <c r="AE51" s="6" t="e">
        <f t="shared" si="22"/>
        <v>#N/A</v>
      </c>
      <c r="AF51" s="6" t="e">
        <f t="shared" si="23"/>
        <v>#N/A</v>
      </c>
      <c r="AG51" s="6" t="str">
        <f t="shared" si="5"/>
        <v/>
      </c>
      <c r="AH51" s="6">
        <f t="shared" si="6"/>
        <v>1</v>
      </c>
      <c r="AI51" s="6" t="e">
        <f t="shared" si="24"/>
        <v>#N/A</v>
      </c>
      <c r="AJ51" s="6" t="e">
        <f t="shared" si="25"/>
        <v>#N/A</v>
      </c>
      <c r="AK51" s="6" t="e">
        <f t="shared" si="26"/>
        <v>#N/A</v>
      </c>
      <c r="AL51" s="6" t="e">
        <f t="shared" si="27"/>
        <v>#N/A</v>
      </c>
      <c r="AM51" s="7" t="str">
        <f t="shared" si="28"/>
        <v xml:space="preserve"> </v>
      </c>
      <c r="AN51" s="6" t="e">
        <f t="shared" si="29"/>
        <v>#N/A</v>
      </c>
      <c r="AO51" s="6" t="e">
        <f t="shared" si="30"/>
        <v>#N/A</v>
      </c>
      <c r="AP51" s="6" t="e">
        <f t="shared" si="31"/>
        <v>#N/A</v>
      </c>
      <c r="AQ51" s="6" t="e">
        <f t="shared" si="7"/>
        <v>#N/A</v>
      </c>
      <c r="AR51" s="6" t="e">
        <f t="shared" si="32"/>
        <v>#N/A</v>
      </c>
      <c r="AS51" s="6" t="e">
        <f t="shared" si="33"/>
        <v>#N/A</v>
      </c>
      <c r="AT51" s="6" t="e">
        <f t="shared" si="8"/>
        <v>#N/A</v>
      </c>
      <c r="AU51" s="6" t="e">
        <f t="shared" si="9"/>
        <v>#N/A</v>
      </c>
      <c r="AV51" s="6" t="e">
        <f t="shared" si="34"/>
        <v>#N/A</v>
      </c>
      <c r="AW51" s="6">
        <f t="shared" si="35"/>
        <v>0</v>
      </c>
      <c r="AX51" s="6" t="e">
        <f t="shared" si="36"/>
        <v>#N/A</v>
      </c>
      <c r="AY51" s="6" t="str">
        <f t="shared" si="10"/>
        <v/>
      </c>
      <c r="AZ51" s="6" t="str">
        <f t="shared" si="11"/>
        <v/>
      </c>
      <c r="BA51" s="6" t="str">
        <f t="shared" si="12"/>
        <v/>
      </c>
      <c r="BB51" s="6" t="str">
        <f t="shared" si="13"/>
        <v/>
      </c>
      <c r="BC51" s="42"/>
      <c r="BI51" t="s">
        <v>736</v>
      </c>
      <c r="CO51" s="1">
        <v>56</v>
      </c>
      <c r="CS51" s="253" t="str">
        <f t="shared" si="39"/>
        <v/>
      </c>
      <c r="CT51" s="1" t="str">
        <f t="shared" si="37"/>
        <v/>
      </c>
      <c r="CU51" s="1" t="str">
        <f t="shared" si="38"/>
        <v/>
      </c>
      <c r="CV51" s="399"/>
    </row>
    <row r="52" spans="1:100" s="1" customFormat="1" ht="13.5" customHeight="1" x14ac:dyDescent="0.15">
      <c r="A52" s="63">
        <v>37</v>
      </c>
      <c r="B52" s="313"/>
      <c r="C52" s="313"/>
      <c r="D52" s="313"/>
      <c r="E52" s="313"/>
      <c r="F52" s="313"/>
      <c r="G52" s="313"/>
      <c r="H52" s="313"/>
      <c r="I52" s="313"/>
      <c r="J52" s="313"/>
      <c r="K52" s="313"/>
      <c r="L52" s="314"/>
      <c r="M52" s="313"/>
      <c r="N52" s="365"/>
      <c r="O52" s="366"/>
      <c r="P52" s="370" t="str">
        <f>IF(G52="R",IF(OR(AND(実績排出量!H52=SUM(実績事業所!$B$2-1),3&lt;実績排出量!I52),AND(実績排出量!H52=実績事業所!$B$2,4&gt;実績排出量!I52)),"新規",""),"")</f>
        <v/>
      </c>
      <c r="Q52" s="373" t="str">
        <f t="shared" si="40"/>
        <v/>
      </c>
      <c r="R52" s="374" t="str">
        <f t="shared" si="14"/>
        <v/>
      </c>
      <c r="S52" s="298" t="str">
        <f t="shared" si="1"/>
        <v/>
      </c>
      <c r="T52" s="87" t="str">
        <f t="shared" si="2"/>
        <v/>
      </c>
      <c r="U52" s="88" t="str">
        <f t="shared" si="3"/>
        <v/>
      </c>
      <c r="V52" s="89" t="str">
        <f t="shared" si="15"/>
        <v/>
      </c>
      <c r="W52" s="90" t="str">
        <f t="shared" si="16"/>
        <v/>
      </c>
      <c r="X52" s="90" t="str">
        <f t="shared" si="17"/>
        <v/>
      </c>
      <c r="Y52" s="110" t="str">
        <f t="shared" si="18"/>
        <v/>
      </c>
      <c r="Z52" s="16"/>
      <c r="AA52" s="15" t="str">
        <f t="shared" si="19"/>
        <v/>
      </c>
      <c r="AB52" s="15" t="str">
        <f t="shared" si="20"/>
        <v/>
      </c>
      <c r="AC52" s="14" t="str">
        <f t="shared" si="4"/>
        <v/>
      </c>
      <c r="AD52" s="6" t="e">
        <f t="shared" si="21"/>
        <v>#N/A</v>
      </c>
      <c r="AE52" s="6" t="e">
        <f t="shared" si="22"/>
        <v>#N/A</v>
      </c>
      <c r="AF52" s="6" t="e">
        <f t="shared" si="23"/>
        <v>#N/A</v>
      </c>
      <c r="AG52" s="6" t="str">
        <f t="shared" si="5"/>
        <v/>
      </c>
      <c r="AH52" s="6">
        <f t="shared" si="6"/>
        <v>1</v>
      </c>
      <c r="AI52" s="6" t="e">
        <f t="shared" si="24"/>
        <v>#N/A</v>
      </c>
      <c r="AJ52" s="6" t="e">
        <f t="shared" si="25"/>
        <v>#N/A</v>
      </c>
      <c r="AK52" s="6" t="e">
        <f t="shared" si="26"/>
        <v>#N/A</v>
      </c>
      <c r="AL52" s="6" t="e">
        <f t="shared" si="27"/>
        <v>#N/A</v>
      </c>
      <c r="AM52" s="7" t="str">
        <f t="shared" si="28"/>
        <v xml:space="preserve"> </v>
      </c>
      <c r="AN52" s="6" t="e">
        <f t="shared" si="29"/>
        <v>#N/A</v>
      </c>
      <c r="AO52" s="6" t="e">
        <f t="shared" si="30"/>
        <v>#N/A</v>
      </c>
      <c r="AP52" s="6" t="e">
        <f t="shared" si="31"/>
        <v>#N/A</v>
      </c>
      <c r="AQ52" s="6" t="e">
        <f t="shared" si="7"/>
        <v>#N/A</v>
      </c>
      <c r="AR52" s="6" t="e">
        <f t="shared" si="32"/>
        <v>#N/A</v>
      </c>
      <c r="AS52" s="6" t="e">
        <f t="shared" si="33"/>
        <v>#N/A</v>
      </c>
      <c r="AT52" s="6" t="e">
        <f t="shared" si="8"/>
        <v>#N/A</v>
      </c>
      <c r="AU52" s="6" t="e">
        <f t="shared" si="9"/>
        <v>#N/A</v>
      </c>
      <c r="AV52" s="6" t="e">
        <f t="shared" si="34"/>
        <v>#N/A</v>
      </c>
      <c r="AW52" s="6">
        <f t="shared" si="35"/>
        <v>0</v>
      </c>
      <c r="AX52" s="6" t="e">
        <f t="shared" si="36"/>
        <v>#N/A</v>
      </c>
      <c r="AY52" s="6" t="str">
        <f t="shared" si="10"/>
        <v/>
      </c>
      <c r="AZ52" s="6" t="str">
        <f t="shared" si="11"/>
        <v/>
      </c>
      <c r="BA52" s="6" t="str">
        <f t="shared" si="12"/>
        <v/>
      </c>
      <c r="BB52" s="6" t="str">
        <f t="shared" si="13"/>
        <v/>
      </c>
      <c r="BC52" s="42"/>
      <c r="BI52" t="s">
        <v>738</v>
      </c>
      <c r="CO52" s="1">
        <v>57</v>
      </c>
      <c r="CS52" s="253" t="str">
        <f t="shared" si="39"/>
        <v/>
      </c>
      <c r="CT52" s="1" t="str">
        <f t="shared" si="37"/>
        <v/>
      </c>
      <c r="CU52" s="1" t="str">
        <f t="shared" si="38"/>
        <v/>
      </c>
      <c r="CV52" s="399"/>
    </row>
    <row r="53" spans="1:100" s="1" customFormat="1" ht="13.5" customHeight="1" x14ac:dyDescent="0.15">
      <c r="A53" s="63">
        <v>38</v>
      </c>
      <c r="B53" s="313"/>
      <c r="C53" s="313"/>
      <c r="D53" s="313"/>
      <c r="E53" s="313"/>
      <c r="F53" s="313"/>
      <c r="G53" s="313"/>
      <c r="H53" s="313"/>
      <c r="I53" s="313"/>
      <c r="J53" s="313"/>
      <c r="K53" s="313"/>
      <c r="L53" s="314"/>
      <c r="M53" s="313"/>
      <c r="N53" s="365"/>
      <c r="O53" s="366"/>
      <c r="P53" s="370" t="str">
        <f>IF(G53="R",IF(OR(AND(実績排出量!H53=SUM(実績事業所!$B$2-1),3&lt;実績排出量!I53),AND(実績排出量!H53=実績事業所!$B$2,4&gt;実績排出量!I53)),"新規",""),"")</f>
        <v/>
      </c>
      <c r="Q53" s="373" t="str">
        <f t="shared" si="40"/>
        <v/>
      </c>
      <c r="R53" s="374" t="str">
        <f t="shared" si="14"/>
        <v/>
      </c>
      <c r="S53" s="298" t="str">
        <f t="shared" si="1"/>
        <v/>
      </c>
      <c r="T53" s="87" t="str">
        <f t="shared" si="2"/>
        <v/>
      </c>
      <c r="U53" s="88" t="str">
        <f t="shared" si="3"/>
        <v/>
      </c>
      <c r="V53" s="89" t="str">
        <f t="shared" si="15"/>
        <v/>
      </c>
      <c r="W53" s="90" t="str">
        <f t="shared" si="16"/>
        <v/>
      </c>
      <c r="X53" s="90" t="str">
        <f t="shared" si="17"/>
        <v/>
      </c>
      <c r="Y53" s="110" t="str">
        <f t="shared" si="18"/>
        <v/>
      </c>
      <c r="Z53" s="16"/>
      <c r="AA53" s="15" t="str">
        <f t="shared" si="19"/>
        <v/>
      </c>
      <c r="AB53" s="15" t="str">
        <f t="shared" si="20"/>
        <v/>
      </c>
      <c r="AC53" s="14" t="str">
        <f t="shared" si="4"/>
        <v/>
      </c>
      <c r="AD53" s="6" t="e">
        <f t="shared" si="21"/>
        <v>#N/A</v>
      </c>
      <c r="AE53" s="6" t="e">
        <f t="shared" si="22"/>
        <v>#N/A</v>
      </c>
      <c r="AF53" s="6" t="e">
        <f t="shared" si="23"/>
        <v>#N/A</v>
      </c>
      <c r="AG53" s="6" t="str">
        <f t="shared" si="5"/>
        <v/>
      </c>
      <c r="AH53" s="6">
        <f t="shared" si="6"/>
        <v>1</v>
      </c>
      <c r="AI53" s="6" t="e">
        <f t="shared" si="24"/>
        <v>#N/A</v>
      </c>
      <c r="AJ53" s="6" t="e">
        <f t="shared" si="25"/>
        <v>#N/A</v>
      </c>
      <c r="AK53" s="6" t="e">
        <f t="shared" si="26"/>
        <v>#N/A</v>
      </c>
      <c r="AL53" s="6" t="e">
        <f t="shared" si="27"/>
        <v>#N/A</v>
      </c>
      <c r="AM53" s="7" t="str">
        <f t="shared" si="28"/>
        <v xml:space="preserve"> </v>
      </c>
      <c r="AN53" s="6" t="e">
        <f t="shared" si="29"/>
        <v>#N/A</v>
      </c>
      <c r="AO53" s="6" t="e">
        <f t="shared" si="30"/>
        <v>#N/A</v>
      </c>
      <c r="AP53" s="6" t="e">
        <f t="shared" si="31"/>
        <v>#N/A</v>
      </c>
      <c r="AQ53" s="6" t="e">
        <f t="shared" si="7"/>
        <v>#N/A</v>
      </c>
      <c r="AR53" s="6" t="e">
        <f t="shared" si="32"/>
        <v>#N/A</v>
      </c>
      <c r="AS53" s="6" t="e">
        <f t="shared" si="33"/>
        <v>#N/A</v>
      </c>
      <c r="AT53" s="6" t="e">
        <f t="shared" si="8"/>
        <v>#N/A</v>
      </c>
      <c r="AU53" s="6" t="e">
        <f t="shared" si="9"/>
        <v>#N/A</v>
      </c>
      <c r="AV53" s="6" t="e">
        <f t="shared" si="34"/>
        <v>#N/A</v>
      </c>
      <c r="AW53" s="6">
        <f t="shared" si="35"/>
        <v>0</v>
      </c>
      <c r="AX53" s="6" t="e">
        <f t="shared" si="36"/>
        <v>#N/A</v>
      </c>
      <c r="AY53" s="6" t="str">
        <f t="shared" si="10"/>
        <v/>
      </c>
      <c r="AZ53" s="6" t="str">
        <f t="shared" si="11"/>
        <v/>
      </c>
      <c r="BA53" s="6" t="str">
        <f t="shared" si="12"/>
        <v/>
      </c>
      <c r="BB53" s="6" t="str">
        <f t="shared" si="13"/>
        <v/>
      </c>
      <c r="BC53" s="42"/>
      <c r="BI53" t="s">
        <v>748</v>
      </c>
      <c r="CO53" s="1">
        <v>58</v>
      </c>
      <c r="CS53" s="253" t="str">
        <f t="shared" si="39"/>
        <v/>
      </c>
      <c r="CT53" s="1" t="str">
        <f t="shared" si="37"/>
        <v/>
      </c>
      <c r="CU53" s="1" t="str">
        <f t="shared" si="38"/>
        <v/>
      </c>
      <c r="CV53" s="399"/>
    </row>
    <row r="54" spans="1:100" s="1" customFormat="1" ht="13.5" customHeight="1" x14ac:dyDescent="0.15">
      <c r="A54" s="63">
        <v>39</v>
      </c>
      <c r="B54" s="313"/>
      <c r="C54" s="313"/>
      <c r="D54" s="313"/>
      <c r="E54" s="313"/>
      <c r="F54" s="313"/>
      <c r="G54" s="313"/>
      <c r="H54" s="313"/>
      <c r="I54" s="313"/>
      <c r="J54" s="313"/>
      <c r="K54" s="313"/>
      <c r="L54" s="314"/>
      <c r="M54" s="313"/>
      <c r="N54" s="365"/>
      <c r="O54" s="366"/>
      <c r="P54" s="370" t="str">
        <f>IF(G54="R",IF(OR(AND(実績排出量!H54=SUM(実績事業所!$B$2-1),3&lt;実績排出量!I54),AND(実績排出量!H54=実績事業所!$B$2,4&gt;実績排出量!I54)),"新規",""),"")</f>
        <v/>
      </c>
      <c r="Q54" s="373" t="str">
        <f t="shared" si="40"/>
        <v/>
      </c>
      <c r="R54" s="374" t="str">
        <f t="shared" si="14"/>
        <v/>
      </c>
      <c r="S54" s="298" t="str">
        <f t="shared" si="1"/>
        <v/>
      </c>
      <c r="T54" s="87" t="str">
        <f t="shared" si="2"/>
        <v/>
      </c>
      <c r="U54" s="88" t="str">
        <f t="shared" si="3"/>
        <v/>
      </c>
      <c r="V54" s="89" t="str">
        <f t="shared" si="15"/>
        <v/>
      </c>
      <c r="W54" s="90" t="str">
        <f t="shared" si="16"/>
        <v/>
      </c>
      <c r="X54" s="90" t="str">
        <f t="shared" si="17"/>
        <v/>
      </c>
      <c r="Y54" s="110" t="str">
        <f t="shared" si="18"/>
        <v/>
      </c>
      <c r="Z54" s="16"/>
      <c r="AA54" s="15" t="str">
        <f t="shared" si="19"/>
        <v/>
      </c>
      <c r="AB54" s="15" t="str">
        <f t="shared" si="20"/>
        <v/>
      </c>
      <c r="AC54" s="14" t="str">
        <f t="shared" si="4"/>
        <v/>
      </c>
      <c r="AD54" s="6" t="e">
        <f t="shared" si="21"/>
        <v>#N/A</v>
      </c>
      <c r="AE54" s="6" t="e">
        <f t="shared" si="22"/>
        <v>#N/A</v>
      </c>
      <c r="AF54" s="6" t="e">
        <f t="shared" si="23"/>
        <v>#N/A</v>
      </c>
      <c r="AG54" s="6" t="str">
        <f t="shared" si="5"/>
        <v/>
      </c>
      <c r="AH54" s="6">
        <f t="shared" si="6"/>
        <v>1</v>
      </c>
      <c r="AI54" s="6" t="e">
        <f t="shared" si="24"/>
        <v>#N/A</v>
      </c>
      <c r="AJ54" s="6" t="e">
        <f t="shared" si="25"/>
        <v>#N/A</v>
      </c>
      <c r="AK54" s="6" t="e">
        <f t="shared" si="26"/>
        <v>#N/A</v>
      </c>
      <c r="AL54" s="6" t="e">
        <f t="shared" si="27"/>
        <v>#N/A</v>
      </c>
      <c r="AM54" s="7" t="str">
        <f t="shared" si="28"/>
        <v xml:space="preserve"> </v>
      </c>
      <c r="AN54" s="6" t="e">
        <f t="shared" si="29"/>
        <v>#N/A</v>
      </c>
      <c r="AO54" s="6" t="e">
        <f t="shared" si="30"/>
        <v>#N/A</v>
      </c>
      <c r="AP54" s="6" t="e">
        <f t="shared" si="31"/>
        <v>#N/A</v>
      </c>
      <c r="AQ54" s="6" t="e">
        <f t="shared" si="7"/>
        <v>#N/A</v>
      </c>
      <c r="AR54" s="6" t="e">
        <f t="shared" si="32"/>
        <v>#N/A</v>
      </c>
      <c r="AS54" s="6" t="e">
        <f t="shared" si="33"/>
        <v>#N/A</v>
      </c>
      <c r="AT54" s="6" t="e">
        <f t="shared" si="8"/>
        <v>#N/A</v>
      </c>
      <c r="AU54" s="6" t="e">
        <f t="shared" si="9"/>
        <v>#N/A</v>
      </c>
      <c r="AV54" s="6" t="e">
        <f t="shared" si="34"/>
        <v>#N/A</v>
      </c>
      <c r="AW54" s="6">
        <f t="shared" si="35"/>
        <v>0</v>
      </c>
      <c r="AX54" s="6" t="e">
        <f t="shared" si="36"/>
        <v>#N/A</v>
      </c>
      <c r="AY54" s="6" t="str">
        <f t="shared" si="10"/>
        <v/>
      </c>
      <c r="AZ54" s="6" t="str">
        <f t="shared" si="11"/>
        <v/>
      </c>
      <c r="BA54" s="6" t="str">
        <f t="shared" si="12"/>
        <v/>
      </c>
      <c r="BB54" s="6" t="str">
        <f t="shared" si="13"/>
        <v/>
      </c>
      <c r="BC54" s="42"/>
      <c r="BI54" t="s">
        <v>750</v>
      </c>
      <c r="CO54" s="1">
        <v>59</v>
      </c>
      <c r="CS54" s="253" t="str">
        <f t="shared" si="39"/>
        <v/>
      </c>
      <c r="CT54" s="1" t="str">
        <f t="shared" si="37"/>
        <v/>
      </c>
      <c r="CU54" s="1" t="str">
        <f t="shared" si="38"/>
        <v/>
      </c>
      <c r="CV54" s="399"/>
    </row>
    <row r="55" spans="1:100" s="1" customFormat="1" ht="13.5" customHeight="1" x14ac:dyDescent="0.15">
      <c r="A55" s="63">
        <v>40</v>
      </c>
      <c r="B55" s="313"/>
      <c r="C55" s="313"/>
      <c r="D55" s="313"/>
      <c r="E55" s="313"/>
      <c r="F55" s="313"/>
      <c r="G55" s="313"/>
      <c r="H55" s="313"/>
      <c r="I55" s="313"/>
      <c r="J55" s="313"/>
      <c r="K55" s="313"/>
      <c r="L55" s="314"/>
      <c r="M55" s="313"/>
      <c r="N55" s="365"/>
      <c r="O55" s="366"/>
      <c r="P55" s="370" t="str">
        <f>IF(G55="R",IF(OR(AND(実績排出量!H55=SUM(実績事業所!$B$2-1),3&lt;実績排出量!I55),AND(実績排出量!H55=実績事業所!$B$2,4&gt;実績排出量!I55)),"新規",""),"")</f>
        <v/>
      </c>
      <c r="Q55" s="373" t="str">
        <f t="shared" si="40"/>
        <v/>
      </c>
      <c r="R55" s="374" t="str">
        <f t="shared" si="14"/>
        <v/>
      </c>
      <c r="S55" s="298" t="str">
        <f t="shared" si="1"/>
        <v/>
      </c>
      <c r="T55" s="87" t="str">
        <f t="shared" si="2"/>
        <v/>
      </c>
      <c r="U55" s="88" t="str">
        <f t="shared" si="3"/>
        <v/>
      </c>
      <c r="V55" s="89" t="str">
        <f t="shared" si="15"/>
        <v/>
      </c>
      <c r="W55" s="90" t="str">
        <f t="shared" si="16"/>
        <v/>
      </c>
      <c r="X55" s="90" t="str">
        <f t="shared" si="17"/>
        <v/>
      </c>
      <c r="Y55" s="110" t="str">
        <f t="shared" si="18"/>
        <v/>
      </c>
      <c r="Z55" s="16"/>
      <c r="AA55" s="15" t="str">
        <f t="shared" si="19"/>
        <v/>
      </c>
      <c r="AB55" s="15" t="str">
        <f t="shared" si="20"/>
        <v/>
      </c>
      <c r="AC55" s="14" t="str">
        <f t="shared" si="4"/>
        <v/>
      </c>
      <c r="AD55" s="6" t="e">
        <f t="shared" si="21"/>
        <v>#N/A</v>
      </c>
      <c r="AE55" s="6" t="e">
        <f t="shared" si="22"/>
        <v>#N/A</v>
      </c>
      <c r="AF55" s="6" t="e">
        <f t="shared" si="23"/>
        <v>#N/A</v>
      </c>
      <c r="AG55" s="6" t="str">
        <f t="shared" si="5"/>
        <v/>
      </c>
      <c r="AH55" s="6">
        <f t="shared" si="6"/>
        <v>1</v>
      </c>
      <c r="AI55" s="6" t="e">
        <f t="shared" si="24"/>
        <v>#N/A</v>
      </c>
      <c r="AJ55" s="6" t="e">
        <f t="shared" si="25"/>
        <v>#N/A</v>
      </c>
      <c r="AK55" s="6" t="e">
        <f t="shared" si="26"/>
        <v>#N/A</v>
      </c>
      <c r="AL55" s="6" t="e">
        <f t="shared" si="27"/>
        <v>#N/A</v>
      </c>
      <c r="AM55" s="7" t="str">
        <f t="shared" si="28"/>
        <v xml:space="preserve"> </v>
      </c>
      <c r="AN55" s="6" t="e">
        <f t="shared" si="29"/>
        <v>#N/A</v>
      </c>
      <c r="AO55" s="6" t="e">
        <f t="shared" si="30"/>
        <v>#N/A</v>
      </c>
      <c r="AP55" s="6" t="e">
        <f t="shared" si="31"/>
        <v>#N/A</v>
      </c>
      <c r="AQ55" s="6" t="e">
        <f t="shared" si="7"/>
        <v>#N/A</v>
      </c>
      <c r="AR55" s="6" t="e">
        <f t="shared" si="32"/>
        <v>#N/A</v>
      </c>
      <c r="AS55" s="6" t="e">
        <f t="shared" si="33"/>
        <v>#N/A</v>
      </c>
      <c r="AT55" s="6" t="e">
        <f t="shared" si="8"/>
        <v>#N/A</v>
      </c>
      <c r="AU55" s="6" t="e">
        <f t="shared" si="9"/>
        <v>#N/A</v>
      </c>
      <c r="AV55" s="6" t="e">
        <f t="shared" si="34"/>
        <v>#N/A</v>
      </c>
      <c r="AW55" s="6">
        <f t="shared" si="35"/>
        <v>0</v>
      </c>
      <c r="AX55" s="6" t="e">
        <f t="shared" si="36"/>
        <v>#N/A</v>
      </c>
      <c r="AY55" s="6" t="str">
        <f t="shared" si="10"/>
        <v/>
      </c>
      <c r="AZ55" s="6" t="str">
        <f t="shared" si="11"/>
        <v/>
      </c>
      <c r="BA55" s="6" t="str">
        <f t="shared" si="12"/>
        <v/>
      </c>
      <c r="BB55" s="6" t="str">
        <f t="shared" si="13"/>
        <v/>
      </c>
      <c r="BC55" s="42"/>
      <c r="BI55" t="s">
        <v>752</v>
      </c>
      <c r="CO55" s="1">
        <v>60</v>
      </c>
      <c r="CS55" s="253" t="str">
        <f t="shared" si="39"/>
        <v/>
      </c>
      <c r="CT55" s="1" t="str">
        <f t="shared" si="37"/>
        <v/>
      </c>
      <c r="CU55" s="1" t="str">
        <f t="shared" si="38"/>
        <v/>
      </c>
      <c r="CV55" s="399"/>
    </row>
    <row r="56" spans="1:100" s="1" customFormat="1" ht="13.5" customHeight="1" x14ac:dyDescent="0.15">
      <c r="A56" s="63">
        <v>41</v>
      </c>
      <c r="B56" s="313"/>
      <c r="C56" s="313"/>
      <c r="D56" s="313"/>
      <c r="E56" s="313"/>
      <c r="F56" s="313"/>
      <c r="G56" s="313"/>
      <c r="H56" s="313"/>
      <c r="I56" s="313"/>
      <c r="J56" s="313"/>
      <c r="K56" s="313"/>
      <c r="L56" s="314"/>
      <c r="M56" s="313"/>
      <c r="N56" s="365"/>
      <c r="O56" s="366"/>
      <c r="P56" s="370" t="str">
        <f>IF(G56="R",IF(OR(AND(実績排出量!H56=SUM(実績事業所!$B$2-1),3&lt;実績排出量!I56),AND(実績排出量!H56=実績事業所!$B$2,4&gt;実績排出量!I56)),"新規",""),"")</f>
        <v/>
      </c>
      <c r="Q56" s="373" t="str">
        <f t="shared" si="40"/>
        <v/>
      </c>
      <c r="R56" s="374" t="str">
        <f t="shared" si="14"/>
        <v/>
      </c>
      <c r="S56" s="298" t="str">
        <f t="shared" si="1"/>
        <v/>
      </c>
      <c r="T56" s="87" t="str">
        <f t="shared" si="2"/>
        <v/>
      </c>
      <c r="U56" s="88" t="str">
        <f t="shared" si="3"/>
        <v/>
      </c>
      <c r="V56" s="89" t="str">
        <f t="shared" si="15"/>
        <v/>
      </c>
      <c r="W56" s="90" t="str">
        <f t="shared" si="16"/>
        <v/>
      </c>
      <c r="X56" s="90" t="str">
        <f t="shared" si="17"/>
        <v/>
      </c>
      <c r="Y56" s="110" t="str">
        <f t="shared" si="18"/>
        <v/>
      </c>
      <c r="Z56" s="16"/>
      <c r="AA56" s="15" t="str">
        <f t="shared" si="19"/>
        <v/>
      </c>
      <c r="AB56" s="15" t="str">
        <f t="shared" si="20"/>
        <v/>
      </c>
      <c r="AC56" s="14" t="str">
        <f t="shared" si="4"/>
        <v/>
      </c>
      <c r="AD56" s="6" t="e">
        <f t="shared" si="21"/>
        <v>#N/A</v>
      </c>
      <c r="AE56" s="6" t="e">
        <f t="shared" si="22"/>
        <v>#N/A</v>
      </c>
      <c r="AF56" s="6" t="e">
        <f t="shared" si="23"/>
        <v>#N/A</v>
      </c>
      <c r="AG56" s="6" t="str">
        <f t="shared" si="5"/>
        <v/>
      </c>
      <c r="AH56" s="6">
        <f t="shared" si="6"/>
        <v>1</v>
      </c>
      <c r="AI56" s="6" t="e">
        <f t="shared" si="24"/>
        <v>#N/A</v>
      </c>
      <c r="AJ56" s="6" t="e">
        <f t="shared" si="25"/>
        <v>#N/A</v>
      </c>
      <c r="AK56" s="6" t="e">
        <f t="shared" si="26"/>
        <v>#N/A</v>
      </c>
      <c r="AL56" s="6" t="e">
        <f t="shared" si="27"/>
        <v>#N/A</v>
      </c>
      <c r="AM56" s="7" t="str">
        <f t="shared" si="28"/>
        <v xml:space="preserve"> </v>
      </c>
      <c r="AN56" s="6" t="e">
        <f t="shared" si="29"/>
        <v>#N/A</v>
      </c>
      <c r="AO56" s="6" t="e">
        <f t="shared" si="30"/>
        <v>#N/A</v>
      </c>
      <c r="AP56" s="6" t="e">
        <f t="shared" si="31"/>
        <v>#N/A</v>
      </c>
      <c r="AQ56" s="6" t="e">
        <f t="shared" si="7"/>
        <v>#N/A</v>
      </c>
      <c r="AR56" s="6" t="e">
        <f t="shared" si="32"/>
        <v>#N/A</v>
      </c>
      <c r="AS56" s="6" t="e">
        <f t="shared" si="33"/>
        <v>#N/A</v>
      </c>
      <c r="AT56" s="6" t="e">
        <f t="shared" si="8"/>
        <v>#N/A</v>
      </c>
      <c r="AU56" s="6" t="e">
        <f t="shared" si="9"/>
        <v>#N/A</v>
      </c>
      <c r="AV56" s="6" t="e">
        <f t="shared" si="34"/>
        <v>#N/A</v>
      </c>
      <c r="AW56" s="6">
        <f t="shared" si="35"/>
        <v>0</v>
      </c>
      <c r="AX56" s="6" t="e">
        <f t="shared" si="36"/>
        <v>#N/A</v>
      </c>
      <c r="AY56" s="6" t="str">
        <f t="shared" si="10"/>
        <v/>
      </c>
      <c r="AZ56" s="6" t="str">
        <f t="shared" si="11"/>
        <v/>
      </c>
      <c r="BA56" s="6" t="str">
        <f t="shared" si="12"/>
        <v/>
      </c>
      <c r="BB56" s="6" t="str">
        <f t="shared" si="13"/>
        <v/>
      </c>
      <c r="BC56" s="42"/>
      <c r="BI56" t="s">
        <v>754</v>
      </c>
      <c r="CO56" s="1">
        <v>61</v>
      </c>
      <c r="CS56" s="253" t="str">
        <f t="shared" si="39"/>
        <v/>
      </c>
      <c r="CT56" s="1" t="str">
        <f t="shared" si="37"/>
        <v/>
      </c>
      <c r="CU56" s="1" t="str">
        <f t="shared" si="38"/>
        <v/>
      </c>
      <c r="CV56" s="399"/>
    </row>
    <row r="57" spans="1:100" s="1" customFormat="1" ht="13.5" customHeight="1" x14ac:dyDescent="0.15">
      <c r="A57" s="63">
        <v>42</v>
      </c>
      <c r="B57" s="313"/>
      <c r="C57" s="313"/>
      <c r="D57" s="313"/>
      <c r="E57" s="313"/>
      <c r="F57" s="313"/>
      <c r="G57" s="313"/>
      <c r="H57" s="313"/>
      <c r="I57" s="313"/>
      <c r="J57" s="313"/>
      <c r="K57" s="313"/>
      <c r="L57" s="314"/>
      <c r="M57" s="313"/>
      <c r="N57" s="365"/>
      <c r="O57" s="366"/>
      <c r="P57" s="370" t="str">
        <f>IF(G57="R",IF(OR(AND(実績排出量!H57=SUM(実績事業所!$B$2-1),3&lt;実績排出量!I57),AND(実績排出量!H57=実績事業所!$B$2,4&gt;実績排出量!I57)),"新規",""),"")</f>
        <v/>
      </c>
      <c r="Q57" s="373" t="str">
        <f t="shared" si="40"/>
        <v/>
      </c>
      <c r="R57" s="374" t="str">
        <f t="shared" si="14"/>
        <v/>
      </c>
      <c r="S57" s="298" t="str">
        <f t="shared" si="1"/>
        <v/>
      </c>
      <c r="T57" s="87" t="str">
        <f t="shared" si="2"/>
        <v/>
      </c>
      <c r="U57" s="88" t="str">
        <f t="shared" si="3"/>
        <v/>
      </c>
      <c r="V57" s="89" t="str">
        <f t="shared" si="15"/>
        <v/>
      </c>
      <c r="W57" s="90" t="str">
        <f t="shared" si="16"/>
        <v/>
      </c>
      <c r="X57" s="90" t="str">
        <f t="shared" si="17"/>
        <v/>
      </c>
      <c r="Y57" s="110" t="str">
        <f t="shared" si="18"/>
        <v/>
      </c>
      <c r="Z57" s="16"/>
      <c r="AA57" s="15" t="str">
        <f t="shared" si="19"/>
        <v/>
      </c>
      <c r="AB57" s="15" t="str">
        <f t="shared" si="20"/>
        <v/>
      </c>
      <c r="AC57" s="14" t="str">
        <f t="shared" si="4"/>
        <v/>
      </c>
      <c r="AD57" s="6" t="e">
        <f t="shared" si="21"/>
        <v>#N/A</v>
      </c>
      <c r="AE57" s="6" t="e">
        <f t="shared" si="22"/>
        <v>#N/A</v>
      </c>
      <c r="AF57" s="6" t="e">
        <f t="shared" si="23"/>
        <v>#N/A</v>
      </c>
      <c r="AG57" s="6" t="str">
        <f t="shared" si="5"/>
        <v/>
      </c>
      <c r="AH57" s="6">
        <f t="shared" si="6"/>
        <v>1</v>
      </c>
      <c r="AI57" s="6" t="e">
        <f t="shared" si="24"/>
        <v>#N/A</v>
      </c>
      <c r="AJ57" s="6" t="e">
        <f t="shared" si="25"/>
        <v>#N/A</v>
      </c>
      <c r="AK57" s="6" t="e">
        <f t="shared" si="26"/>
        <v>#N/A</v>
      </c>
      <c r="AL57" s="6" t="e">
        <f t="shared" si="27"/>
        <v>#N/A</v>
      </c>
      <c r="AM57" s="7" t="str">
        <f t="shared" si="28"/>
        <v xml:space="preserve"> </v>
      </c>
      <c r="AN57" s="6" t="e">
        <f t="shared" si="29"/>
        <v>#N/A</v>
      </c>
      <c r="AO57" s="6" t="e">
        <f t="shared" si="30"/>
        <v>#N/A</v>
      </c>
      <c r="AP57" s="6" t="e">
        <f t="shared" si="31"/>
        <v>#N/A</v>
      </c>
      <c r="AQ57" s="6" t="e">
        <f t="shared" si="7"/>
        <v>#N/A</v>
      </c>
      <c r="AR57" s="6" t="e">
        <f t="shared" si="32"/>
        <v>#N/A</v>
      </c>
      <c r="AS57" s="6" t="e">
        <f t="shared" si="33"/>
        <v>#N/A</v>
      </c>
      <c r="AT57" s="6" t="e">
        <f t="shared" si="8"/>
        <v>#N/A</v>
      </c>
      <c r="AU57" s="6" t="e">
        <f t="shared" si="9"/>
        <v>#N/A</v>
      </c>
      <c r="AV57" s="6" t="e">
        <f t="shared" si="34"/>
        <v>#N/A</v>
      </c>
      <c r="AW57" s="6">
        <f t="shared" si="35"/>
        <v>0</v>
      </c>
      <c r="AX57" s="6" t="e">
        <f t="shared" si="36"/>
        <v>#N/A</v>
      </c>
      <c r="AY57" s="6" t="str">
        <f t="shared" si="10"/>
        <v/>
      </c>
      <c r="AZ57" s="6" t="str">
        <f t="shared" si="11"/>
        <v/>
      </c>
      <c r="BA57" s="6" t="str">
        <f t="shared" si="12"/>
        <v/>
      </c>
      <c r="BB57" s="6" t="str">
        <f t="shared" si="13"/>
        <v/>
      </c>
      <c r="BC57" s="42"/>
      <c r="BI57" t="s">
        <v>756</v>
      </c>
      <c r="CO57" s="1">
        <v>62</v>
      </c>
      <c r="CS57" s="253" t="str">
        <f t="shared" si="39"/>
        <v/>
      </c>
      <c r="CT57" s="1" t="str">
        <f t="shared" si="37"/>
        <v/>
      </c>
      <c r="CU57" s="1" t="str">
        <f t="shared" si="38"/>
        <v/>
      </c>
      <c r="CV57" s="399"/>
    </row>
    <row r="58" spans="1:100" s="1" customFormat="1" ht="13.5" customHeight="1" x14ac:dyDescent="0.15">
      <c r="A58" s="63">
        <v>43</v>
      </c>
      <c r="B58" s="313"/>
      <c r="C58" s="313"/>
      <c r="D58" s="313"/>
      <c r="E58" s="313"/>
      <c r="F58" s="313"/>
      <c r="G58" s="313"/>
      <c r="H58" s="313"/>
      <c r="I58" s="313"/>
      <c r="J58" s="313"/>
      <c r="K58" s="313"/>
      <c r="L58" s="314"/>
      <c r="M58" s="313"/>
      <c r="N58" s="365"/>
      <c r="O58" s="366"/>
      <c r="P58" s="370" t="str">
        <f>IF(G58="R",IF(OR(AND(実績排出量!H58=SUM(実績事業所!$B$2-1),3&lt;実績排出量!I58),AND(実績排出量!H58=実績事業所!$B$2,4&gt;実績排出量!I58)),"新規",""),"")</f>
        <v/>
      </c>
      <c r="Q58" s="373" t="str">
        <f t="shared" si="40"/>
        <v/>
      </c>
      <c r="R58" s="374" t="str">
        <f t="shared" si="14"/>
        <v/>
      </c>
      <c r="S58" s="298" t="str">
        <f t="shared" si="1"/>
        <v/>
      </c>
      <c r="T58" s="87" t="str">
        <f t="shared" si="2"/>
        <v/>
      </c>
      <c r="U58" s="88" t="str">
        <f t="shared" si="3"/>
        <v/>
      </c>
      <c r="V58" s="89" t="str">
        <f t="shared" si="15"/>
        <v/>
      </c>
      <c r="W58" s="90" t="str">
        <f t="shared" si="16"/>
        <v/>
      </c>
      <c r="X58" s="90" t="str">
        <f t="shared" si="17"/>
        <v/>
      </c>
      <c r="Y58" s="110" t="str">
        <f t="shared" si="18"/>
        <v/>
      </c>
      <c r="Z58" s="16"/>
      <c r="AA58" s="15" t="str">
        <f t="shared" si="19"/>
        <v/>
      </c>
      <c r="AB58" s="15" t="str">
        <f t="shared" si="20"/>
        <v/>
      </c>
      <c r="AC58" s="14" t="str">
        <f t="shared" si="4"/>
        <v/>
      </c>
      <c r="AD58" s="6" t="e">
        <f t="shared" si="21"/>
        <v>#N/A</v>
      </c>
      <c r="AE58" s="6" t="e">
        <f t="shared" si="22"/>
        <v>#N/A</v>
      </c>
      <c r="AF58" s="6" t="e">
        <f t="shared" si="23"/>
        <v>#N/A</v>
      </c>
      <c r="AG58" s="6" t="str">
        <f t="shared" si="5"/>
        <v/>
      </c>
      <c r="AH58" s="6">
        <f t="shared" si="6"/>
        <v>1</v>
      </c>
      <c r="AI58" s="6" t="e">
        <f t="shared" si="24"/>
        <v>#N/A</v>
      </c>
      <c r="AJ58" s="6" t="e">
        <f t="shared" si="25"/>
        <v>#N/A</v>
      </c>
      <c r="AK58" s="6" t="e">
        <f t="shared" si="26"/>
        <v>#N/A</v>
      </c>
      <c r="AL58" s="6" t="e">
        <f t="shared" si="27"/>
        <v>#N/A</v>
      </c>
      <c r="AM58" s="7" t="str">
        <f t="shared" si="28"/>
        <v xml:space="preserve"> </v>
      </c>
      <c r="AN58" s="6" t="e">
        <f t="shared" si="29"/>
        <v>#N/A</v>
      </c>
      <c r="AO58" s="6" t="e">
        <f t="shared" si="30"/>
        <v>#N/A</v>
      </c>
      <c r="AP58" s="6" t="e">
        <f t="shared" si="31"/>
        <v>#N/A</v>
      </c>
      <c r="AQ58" s="6" t="e">
        <f t="shared" si="7"/>
        <v>#N/A</v>
      </c>
      <c r="AR58" s="6" t="e">
        <f t="shared" si="32"/>
        <v>#N/A</v>
      </c>
      <c r="AS58" s="6" t="e">
        <f t="shared" si="33"/>
        <v>#N/A</v>
      </c>
      <c r="AT58" s="6" t="e">
        <f t="shared" si="8"/>
        <v>#N/A</v>
      </c>
      <c r="AU58" s="6" t="e">
        <f t="shared" si="9"/>
        <v>#N/A</v>
      </c>
      <c r="AV58" s="6" t="e">
        <f t="shared" si="34"/>
        <v>#N/A</v>
      </c>
      <c r="AW58" s="6">
        <f t="shared" si="35"/>
        <v>0</v>
      </c>
      <c r="AX58" s="6" t="e">
        <f t="shared" si="36"/>
        <v>#N/A</v>
      </c>
      <c r="AY58" s="6" t="str">
        <f t="shared" si="10"/>
        <v/>
      </c>
      <c r="AZ58" s="6" t="str">
        <f t="shared" si="11"/>
        <v/>
      </c>
      <c r="BA58" s="6" t="str">
        <f t="shared" si="12"/>
        <v/>
      </c>
      <c r="BB58" s="6" t="str">
        <f t="shared" si="13"/>
        <v/>
      </c>
      <c r="BC58" s="42"/>
      <c r="BI58" t="s">
        <v>758</v>
      </c>
      <c r="CO58" s="1">
        <v>63</v>
      </c>
      <c r="CS58" s="253" t="str">
        <f t="shared" si="39"/>
        <v/>
      </c>
      <c r="CT58" s="1" t="str">
        <f t="shared" si="37"/>
        <v/>
      </c>
      <c r="CU58" s="1" t="str">
        <f t="shared" si="38"/>
        <v/>
      </c>
      <c r="CV58" s="399"/>
    </row>
    <row r="59" spans="1:100" s="1" customFormat="1" ht="13.5" customHeight="1" x14ac:dyDescent="0.15">
      <c r="A59" s="63">
        <v>44</v>
      </c>
      <c r="B59" s="313"/>
      <c r="C59" s="313"/>
      <c r="D59" s="313"/>
      <c r="E59" s="313"/>
      <c r="F59" s="313"/>
      <c r="G59" s="313"/>
      <c r="H59" s="313"/>
      <c r="I59" s="313"/>
      <c r="J59" s="313"/>
      <c r="K59" s="313"/>
      <c r="L59" s="314"/>
      <c r="M59" s="313"/>
      <c r="N59" s="365"/>
      <c r="O59" s="366"/>
      <c r="P59" s="370" t="str">
        <f>IF(G59="R",IF(OR(AND(実績排出量!H59=SUM(実績事業所!$B$2-1),3&lt;実績排出量!I59),AND(実績排出量!H59=実績事業所!$B$2,4&gt;実績排出量!I59)),"新規",""),"")</f>
        <v/>
      </c>
      <c r="Q59" s="373" t="str">
        <f t="shared" si="40"/>
        <v/>
      </c>
      <c r="R59" s="374" t="str">
        <f t="shared" si="14"/>
        <v/>
      </c>
      <c r="S59" s="298" t="str">
        <f t="shared" si="1"/>
        <v/>
      </c>
      <c r="T59" s="87" t="str">
        <f t="shared" si="2"/>
        <v/>
      </c>
      <c r="U59" s="88" t="str">
        <f t="shared" si="3"/>
        <v/>
      </c>
      <c r="V59" s="89" t="str">
        <f t="shared" si="15"/>
        <v/>
      </c>
      <c r="W59" s="90" t="str">
        <f t="shared" si="16"/>
        <v/>
      </c>
      <c r="X59" s="90" t="str">
        <f t="shared" si="17"/>
        <v/>
      </c>
      <c r="Y59" s="110" t="str">
        <f t="shared" si="18"/>
        <v/>
      </c>
      <c r="Z59" s="16"/>
      <c r="AA59" s="15" t="str">
        <f t="shared" si="19"/>
        <v/>
      </c>
      <c r="AB59" s="15" t="str">
        <f t="shared" si="20"/>
        <v/>
      </c>
      <c r="AC59" s="14" t="str">
        <f t="shared" si="4"/>
        <v/>
      </c>
      <c r="AD59" s="6" t="e">
        <f t="shared" si="21"/>
        <v>#N/A</v>
      </c>
      <c r="AE59" s="6" t="e">
        <f t="shared" si="22"/>
        <v>#N/A</v>
      </c>
      <c r="AF59" s="6" t="e">
        <f t="shared" si="23"/>
        <v>#N/A</v>
      </c>
      <c r="AG59" s="6" t="str">
        <f t="shared" si="5"/>
        <v/>
      </c>
      <c r="AH59" s="6">
        <f t="shared" si="6"/>
        <v>1</v>
      </c>
      <c r="AI59" s="6" t="e">
        <f t="shared" si="24"/>
        <v>#N/A</v>
      </c>
      <c r="AJ59" s="6" t="e">
        <f t="shared" si="25"/>
        <v>#N/A</v>
      </c>
      <c r="AK59" s="6" t="e">
        <f t="shared" si="26"/>
        <v>#N/A</v>
      </c>
      <c r="AL59" s="6" t="e">
        <f t="shared" si="27"/>
        <v>#N/A</v>
      </c>
      <c r="AM59" s="7" t="str">
        <f t="shared" si="28"/>
        <v xml:space="preserve"> </v>
      </c>
      <c r="AN59" s="6" t="e">
        <f t="shared" si="29"/>
        <v>#N/A</v>
      </c>
      <c r="AO59" s="6" t="e">
        <f t="shared" si="30"/>
        <v>#N/A</v>
      </c>
      <c r="AP59" s="6" t="e">
        <f t="shared" si="31"/>
        <v>#N/A</v>
      </c>
      <c r="AQ59" s="6" t="e">
        <f t="shared" si="7"/>
        <v>#N/A</v>
      </c>
      <c r="AR59" s="6" t="e">
        <f t="shared" si="32"/>
        <v>#N/A</v>
      </c>
      <c r="AS59" s="6" t="e">
        <f t="shared" si="33"/>
        <v>#N/A</v>
      </c>
      <c r="AT59" s="6" t="e">
        <f t="shared" si="8"/>
        <v>#N/A</v>
      </c>
      <c r="AU59" s="6" t="e">
        <f t="shared" si="9"/>
        <v>#N/A</v>
      </c>
      <c r="AV59" s="6" t="e">
        <f t="shared" si="34"/>
        <v>#N/A</v>
      </c>
      <c r="AW59" s="6">
        <f t="shared" si="35"/>
        <v>0</v>
      </c>
      <c r="AX59" s="6" t="e">
        <f t="shared" si="36"/>
        <v>#N/A</v>
      </c>
      <c r="AY59" s="6" t="str">
        <f t="shared" si="10"/>
        <v/>
      </c>
      <c r="AZ59" s="6" t="str">
        <f t="shared" si="11"/>
        <v/>
      </c>
      <c r="BA59" s="6" t="str">
        <f t="shared" si="12"/>
        <v/>
      </c>
      <c r="BB59" s="6" t="str">
        <f t="shared" si="13"/>
        <v/>
      </c>
      <c r="BC59" s="42"/>
      <c r="BI59" t="s">
        <v>565</v>
      </c>
      <c r="CS59" s="253" t="str">
        <f t="shared" si="39"/>
        <v/>
      </c>
      <c r="CT59" s="1" t="str">
        <f t="shared" si="37"/>
        <v/>
      </c>
      <c r="CU59" s="1" t="str">
        <f t="shared" si="38"/>
        <v/>
      </c>
      <c r="CV59" s="399"/>
    </row>
    <row r="60" spans="1:100" s="1" customFormat="1" ht="13.5" customHeight="1" x14ac:dyDescent="0.15">
      <c r="A60" s="63">
        <v>45</v>
      </c>
      <c r="B60" s="313"/>
      <c r="C60" s="313"/>
      <c r="D60" s="313"/>
      <c r="E60" s="313"/>
      <c r="F60" s="313"/>
      <c r="G60" s="313"/>
      <c r="H60" s="313"/>
      <c r="I60" s="313"/>
      <c r="J60" s="313"/>
      <c r="K60" s="313"/>
      <c r="L60" s="314"/>
      <c r="M60" s="313"/>
      <c r="N60" s="365"/>
      <c r="O60" s="366"/>
      <c r="P60" s="370" t="str">
        <f>IF(G60="R",IF(OR(AND(実績排出量!H60=SUM(実績事業所!$B$2-1),3&lt;実績排出量!I60),AND(実績排出量!H60=実績事業所!$B$2,4&gt;実績排出量!I60)),"新規",""),"")</f>
        <v/>
      </c>
      <c r="Q60" s="373" t="str">
        <f t="shared" si="40"/>
        <v/>
      </c>
      <c r="R60" s="374" t="str">
        <f t="shared" si="14"/>
        <v/>
      </c>
      <c r="S60" s="298" t="str">
        <f t="shared" si="1"/>
        <v/>
      </c>
      <c r="T60" s="87" t="str">
        <f t="shared" si="2"/>
        <v/>
      </c>
      <c r="U60" s="88" t="str">
        <f t="shared" si="3"/>
        <v/>
      </c>
      <c r="V60" s="89" t="str">
        <f t="shared" si="15"/>
        <v/>
      </c>
      <c r="W60" s="90" t="str">
        <f t="shared" si="16"/>
        <v/>
      </c>
      <c r="X60" s="90" t="str">
        <f t="shared" si="17"/>
        <v/>
      </c>
      <c r="Y60" s="110" t="str">
        <f t="shared" si="18"/>
        <v/>
      </c>
      <c r="Z60" s="16"/>
      <c r="AA60" s="15" t="str">
        <f t="shared" si="19"/>
        <v/>
      </c>
      <c r="AB60" s="15" t="str">
        <f t="shared" si="20"/>
        <v/>
      </c>
      <c r="AC60" s="14" t="str">
        <f t="shared" si="4"/>
        <v/>
      </c>
      <c r="AD60" s="6" t="e">
        <f t="shared" si="21"/>
        <v>#N/A</v>
      </c>
      <c r="AE60" s="6" t="e">
        <f t="shared" si="22"/>
        <v>#N/A</v>
      </c>
      <c r="AF60" s="6" t="e">
        <f t="shared" si="23"/>
        <v>#N/A</v>
      </c>
      <c r="AG60" s="6" t="str">
        <f t="shared" si="5"/>
        <v/>
      </c>
      <c r="AH60" s="6">
        <f t="shared" si="6"/>
        <v>1</v>
      </c>
      <c r="AI60" s="6" t="e">
        <f t="shared" si="24"/>
        <v>#N/A</v>
      </c>
      <c r="AJ60" s="6" t="e">
        <f t="shared" si="25"/>
        <v>#N/A</v>
      </c>
      <c r="AK60" s="6" t="e">
        <f t="shared" si="26"/>
        <v>#N/A</v>
      </c>
      <c r="AL60" s="6" t="e">
        <f t="shared" si="27"/>
        <v>#N/A</v>
      </c>
      <c r="AM60" s="7" t="str">
        <f t="shared" si="28"/>
        <v xml:space="preserve"> </v>
      </c>
      <c r="AN60" s="6" t="e">
        <f t="shared" si="29"/>
        <v>#N/A</v>
      </c>
      <c r="AO60" s="6" t="e">
        <f t="shared" si="30"/>
        <v>#N/A</v>
      </c>
      <c r="AP60" s="6" t="e">
        <f t="shared" si="31"/>
        <v>#N/A</v>
      </c>
      <c r="AQ60" s="6" t="e">
        <f t="shared" si="7"/>
        <v>#N/A</v>
      </c>
      <c r="AR60" s="6" t="e">
        <f t="shared" si="32"/>
        <v>#N/A</v>
      </c>
      <c r="AS60" s="6" t="e">
        <f t="shared" si="33"/>
        <v>#N/A</v>
      </c>
      <c r="AT60" s="6" t="e">
        <f t="shared" si="8"/>
        <v>#N/A</v>
      </c>
      <c r="AU60" s="6" t="e">
        <f t="shared" si="9"/>
        <v>#N/A</v>
      </c>
      <c r="AV60" s="6" t="e">
        <f t="shared" si="34"/>
        <v>#N/A</v>
      </c>
      <c r="AW60" s="6">
        <f t="shared" si="35"/>
        <v>0</v>
      </c>
      <c r="AX60" s="6" t="e">
        <f t="shared" si="36"/>
        <v>#N/A</v>
      </c>
      <c r="AY60" s="6" t="str">
        <f t="shared" si="10"/>
        <v/>
      </c>
      <c r="AZ60" s="6" t="str">
        <f t="shared" si="11"/>
        <v/>
      </c>
      <c r="BA60" s="6" t="str">
        <f t="shared" si="12"/>
        <v/>
      </c>
      <c r="BB60" s="6" t="str">
        <f t="shared" si="13"/>
        <v/>
      </c>
      <c r="BC60" s="42"/>
      <c r="BI60" t="s">
        <v>566</v>
      </c>
      <c r="CS60" s="253" t="str">
        <f t="shared" si="39"/>
        <v/>
      </c>
      <c r="CT60" s="1" t="str">
        <f t="shared" si="37"/>
        <v/>
      </c>
      <c r="CU60" s="1" t="str">
        <f t="shared" si="38"/>
        <v/>
      </c>
      <c r="CV60" s="399"/>
    </row>
    <row r="61" spans="1:100" s="1" customFormat="1" ht="13.5" customHeight="1" x14ac:dyDescent="0.15">
      <c r="A61" s="63">
        <v>46</v>
      </c>
      <c r="B61" s="313"/>
      <c r="C61" s="313"/>
      <c r="D61" s="313"/>
      <c r="E61" s="313"/>
      <c r="F61" s="313"/>
      <c r="G61" s="313"/>
      <c r="H61" s="313"/>
      <c r="I61" s="313"/>
      <c r="J61" s="313"/>
      <c r="K61" s="313"/>
      <c r="L61" s="314"/>
      <c r="M61" s="313"/>
      <c r="N61" s="365"/>
      <c r="O61" s="366"/>
      <c r="P61" s="370" t="str">
        <f>IF(G61="R",IF(OR(AND(実績排出量!H61=SUM(実績事業所!$B$2-1),3&lt;実績排出量!I61),AND(実績排出量!H61=実績事業所!$B$2,4&gt;実績排出量!I61)),"新規",""),"")</f>
        <v/>
      </c>
      <c r="Q61" s="373" t="str">
        <f t="shared" si="40"/>
        <v/>
      </c>
      <c r="R61" s="374" t="str">
        <f t="shared" si="14"/>
        <v/>
      </c>
      <c r="S61" s="298" t="str">
        <f t="shared" si="1"/>
        <v/>
      </c>
      <c r="T61" s="87" t="str">
        <f t="shared" si="2"/>
        <v/>
      </c>
      <c r="U61" s="88" t="str">
        <f t="shared" si="3"/>
        <v/>
      </c>
      <c r="V61" s="89" t="str">
        <f t="shared" si="15"/>
        <v/>
      </c>
      <c r="W61" s="90" t="str">
        <f t="shared" si="16"/>
        <v/>
      </c>
      <c r="X61" s="90" t="str">
        <f t="shared" si="17"/>
        <v/>
      </c>
      <c r="Y61" s="110" t="str">
        <f t="shared" si="18"/>
        <v/>
      </c>
      <c r="Z61" s="16"/>
      <c r="AA61" s="15" t="str">
        <f t="shared" si="19"/>
        <v/>
      </c>
      <c r="AB61" s="15" t="str">
        <f t="shared" si="20"/>
        <v/>
      </c>
      <c r="AC61" s="14" t="str">
        <f t="shared" si="4"/>
        <v/>
      </c>
      <c r="AD61" s="6" t="e">
        <f t="shared" si="21"/>
        <v>#N/A</v>
      </c>
      <c r="AE61" s="6" t="e">
        <f t="shared" si="22"/>
        <v>#N/A</v>
      </c>
      <c r="AF61" s="6" t="e">
        <f t="shared" si="23"/>
        <v>#N/A</v>
      </c>
      <c r="AG61" s="6" t="str">
        <f t="shared" si="5"/>
        <v/>
      </c>
      <c r="AH61" s="6">
        <f t="shared" si="6"/>
        <v>1</v>
      </c>
      <c r="AI61" s="6" t="e">
        <f t="shared" si="24"/>
        <v>#N/A</v>
      </c>
      <c r="AJ61" s="6" t="e">
        <f t="shared" si="25"/>
        <v>#N/A</v>
      </c>
      <c r="AK61" s="6" t="e">
        <f t="shared" si="26"/>
        <v>#N/A</v>
      </c>
      <c r="AL61" s="6" t="e">
        <f t="shared" si="27"/>
        <v>#N/A</v>
      </c>
      <c r="AM61" s="7" t="str">
        <f t="shared" si="28"/>
        <v xml:space="preserve"> </v>
      </c>
      <c r="AN61" s="6" t="e">
        <f t="shared" si="29"/>
        <v>#N/A</v>
      </c>
      <c r="AO61" s="6" t="e">
        <f t="shared" si="30"/>
        <v>#N/A</v>
      </c>
      <c r="AP61" s="6" t="e">
        <f t="shared" si="31"/>
        <v>#N/A</v>
      </c>
      <c r="AQ61" s="6" t="e">
        <f t="shared" si="7"/>
        <v>#N/A</v>
      </c>
      <c r="AR61" s="6" t="e">
        <f t="shared" si="32"/>
        <v>#N/A</v>
      </c>
      <c r="AS61" s="6" t="e">
        <f t="shared" si="33"/>
        <v>#N/A</v>
      </c>
      <c r="AT61" s="6" t="e">
        <f t="shared" si="8"/>
        <v>#N/A</v>
      </c>
      <c r="AU61" s="6" t="e">
        <f t="shared" si="9"/>
        <v>#N/A</v>
      </c>
      <c r="AV61" s="6" t="e">
        <f t="shared" si="34"/>
        <v>#N/A</v>
      </c>
      <c r="AW61" s="6">
        <f t="shared" si="35"/>
        <v>0</v>
      </c>
      <c r="AX61" s="6" t="e">
        <f t="shared" si="36"/>
        <v>#N/A</v>
      </c>
      <c r="AY61" s="6" t="str">
        <f t="shared" si="10"/>
        <v/>
      </c>
      <c r="AZ61" s="6" t="str">
        <f t="shared" si="11"/>
        <v/>
      </c>
      <c r="BA61" s="6" t="str">
        <f t="shared" si="12"/>
        <v/>
      </c>
      <c r="BB61" s="6" t="str">
        <f t="shared" si="13"/>
        <v/>
      </c>
      <c r="BC61" s="42"/>
      <c r="BI61" t="s">
        <v>567</v>
      </c>
      <c r="CS61" s="253" t="str">
        <f t="shared" si="39"/>
        <v/>
      </c>
      <c r="CT61" s="1" t="str">
        <f t="shared" si="37"/>
        <v/>
      </c>
      <c r="CU61" s="1" t="str">
        <f t="shared" si="38"/>
        <v/>
      </c>
      <c r="CV61" s="399"/>
    </row>
    <row r="62" spans="1:100" s="1" customFormat="1" ht="13.5" customHeight="1" x14ac:dyDescent="0.15">
      <c r="A62" s="63">
        <v>47</v>
      </c>
      <c r="B62" s="313"/>
      <c r="C62" s="313"/>
      <c r="D62" s="313"/>
      <c r="E62" s="313"/>
      <c r="F62" s="313"/>
      <c r="G62" s="313"/>
      <c r="H62" s="313"/>
      <c r="I62" s="313"/>
      <c r="J62" s="313"/>
      <c r="K62" s="313"/>
      <c r="L62" s="314"/>
      <c r="M62" s="313"/>
      <c r="N62" s="365"/>
      <c r="O62" s="366"/>
      <c r="P62" s="370" t="str">
        <f>IF(G62="R",IF(OR(AND(実績排出量!H62=SUM(実績事業所!$B$2-1),3&lt;実績排出量!I62),AND(実績排出量!H62=実績事業所!$B$2,4&gt;実績排出量!I62)),"新規",""),"")</f>
        <v/>
      </c>
      <c r="Q62" s="373" t="str">
        <f t="shared" si="40"/>
        <v/>
      </c>
      <c r="R62" s="374" t="str">
        <f t="shared" si="14"/>
        <v/>
      </c>
      <c r="S62" s="298" t="str">
        <f t="shared" si="1"/>
        <v/>
      </c>
      <c r="T62" s="87" t="str">
        <f t="shared" si="2"/>
        <v/>
      </c>
      <c r="U62" s="88" t="str">
        <f t="shared" si="3"/>
        <v/>
      </c>
      <c r="V62" s="89" t="str">
        <f t="shared" si="15"/>
        <v/>
      </c>
      <c r="W62" s="90" t="str">
        <f t="shared" si="16"/>
        <v/>
      </c>
      <c r="X62" s="90" t="str">
        <f t="shared" si="17"/>
        <v/>
      </c>
      <c r="Y62" s="110" t="str">
        <f t="shared" si="18"/>
        <v/>
      </c>
      <c r="Z62" s="16"/>
      <c r="AA62" s="15" t="str">
        <f t="shared" si="19"/>
        <v/>
      </c>
      <c r="AB62" s="15" t="str">
        <f t="shared" si="20"/>
        <v/>
      </c>
      <c r="AC62" s="14" t="str">
        <f t="shared" si="4"/>
        <v/>
      </c>
      <c r="AD62" s="6" t="e">
        <f t="shared" si="21"/>
        <v>#N/A</v>
      </c>
      <c r="AE62" s="6" t="e">
        <f t="shared" si="22"/>
        <v>#N/A</v>
      </c>
      <c r="AF62" s="6" t="e">
        <f t="shared" si="23"/>
        <v>#N/A</v>
      </c>
      <c r="AG62" s="6" t="str">
        <f t="shared" si="5"/>
        <v/>
      </c>
      <c r="AH62" s="6">
        <f t="shared" si="6"/>
        <v>1</v>
      </c>
      <c r="AI62" s="6" t="e">
        <f t="shared" si="24"/>
        <v>#N/A</v>
      </c>
      <c r="AJ62" s="6" t="e">
        <f t="shared" si="25"/>
        <v>#N/A</v>
      </c>
      <c r="AK62" s="6" t="e">
        <f t="shared" si="26"/>
        <v>#N/A</v>
      </c>
      <c r="AL62" s="6" t="e">
        <f t="shared" si="27"/>
        <v>#N/A</v>
      </c>
      <c r="AM62" s="7" t="str">
        <f t="shared" si="28"/>
        <v xml:space="preserve"> </v>
      </c>
      <c r="AN62" s="6" t="e">
        <f t="shared" si="29"/>
        <v>#N/A</v>
      </c>
      <c r="AO62" s="6" t="e">
        <f t="shared" si="30"/>
        <v>#N/A</v>
      </c>
      <c r="AP62" s="6" t="e">
        <f t="shared" si="31"/>
        <v>#N/A</v>
      </c>
      <c r="AQ62" s="6" t="e">
        <f t="shared" si="7"/>
        <v>#N/A</v>
      </c>
      <c r="AR62" s="6" t="e">
        <f t="shared" si="32"/>
        <v>#N/A</v>
      </c>
      <c r="AS62" s="6" t="e">
        <f t="shared" si="33"/>
        <v>#N/A</v>
      </c>
      <c r="AT62" s="6" t="e">
        <f t="shared" si="8"/>
        <v>#N/A</v>
      </c>
      <c r="AU62" s="6" t="e">
        <f t="shared" si="9"/>
        <v>#N/A</v>
      </c>
      <c r="AV62" s="6" t="e">
        <f t="shared" si="34"/>
        <v>#N/A</v>
      </c>
      <c r="AW62" s="6">
        <f t="shared" si="35"/>
        <v>0</v>
      </c>
      <c r="AX62" s="6" t="e">
        <f t="shared" si="36"/>
        <v>#N/A</v>
      </c>
      <c r="AY62" s="6" t="str">
        <f t="shared" si="10"/>
        <v/>
      </c>
      <c r="AZ62" s="6" t="str">
        <f t="shared" si="11"/>
        <v/>
      </c>
      <c r="BA62" s="6" t="str">
        <f t="shared" si="12"/>
        <v/>
      </c>
      <c r="BB62" s="6" t="str">
        <f t="shared" si="13"/>
        <v/>
      </c>
      <c r="BC62" s="42"/>
      <c r="BI62" t="s">
        <v>568</v>
      </c>
      <c r="CS62" s="253" t="str">
        <f t="shared" si="39"/>
        <v/>
      </c>
      <c r="CT62" s="1" t="str">
        <f t="shared" si="37"/>
        <v/>
      </c>
      <c r="CU62" s="1" t="str">
        <f t="shared" si="38"/>
        <v/>
      </c>
      <c r="CV62" s="399"/>
    </row>
    <row r="63" spans="1:100" s="1" customFormat="1" ht="13.5" customHeight="1" x14ac:dyDescent="0.15">
      <c r="A63" s="63">
        <v>48</v>
      </c>
      <c r="B63" s="313"/>
      <c r="C63" s="313"/>
      <c r="D63" s="313"/>
      <c r="E63" s="313"/>
      <c r="F63" s="313"/>
      <c r="G63" s="313"/>
      <c r="H63" s="313"/>
      <c r="I63" s="313"/>
      <c r="J63" s="313"/>
      <c r="K63" s="313"/>
      <c r="L63" s="314"/>
      <c r="M63" s="313"/>
      <c r="N63" s="365"/>
      <c r="O63" s="366"/>
      <c r="P63" s="370" t="str">
        <f>IF(G63="R",IF(OR(AND(実績排出量!H63=SUM(実績事業所!$B$2-1),3&lt;実績排出量!I63),AND(実績排出量!H63=実績事業所!$B$2,4&gt;実績排出量!I63)),"新規",""),"")</f>
        <v/>
      </c>
      <c r="Q63" s="373" t="str">
        <f t="shared" si="40"/>
        <v/>
      </c>
      <c r="R63" s="374" t="str">
        <f t="shared" si="14"/>
        <v/>
      </c>
      <c r="S63" s="298" t="str">
        <f t="shared" si="1"/>
        <v/>
      </c>
      <c r="T63" s="87" t="str">
        <f t="shared" si="2"/>
        <v/>
      </c>
      <c r="U63" s="88" t="str">
        <f t="shared" si="3"/>
        <v/>
      </c>
      <c r="V63" s="89" t="str">
        <f t="shared" si="15"/>
        <v/>
      </c>
      <c r="W63" s="90" t="str">
        <f t="shared" si="16"/>
        <v/>
      </c>
      <c r="X63" s="90" t="str">
        <f t="shared" si="17"/>
        <v/>
      </c>
      <c r="Y63" s="110" t="str">
        <f t="shared" si="18"/>
        <v/>
      </c>
      <c r="Z63" s="16"/>
      <c r="AA63" s="15" t="str">
        <f t="shared" si="19"/>
        <v/>
      </c>
      <c r="AB63" s="15" t="str">
        <f t="shared" si="20"/>
        <v/>
      </c>
      <c r="AC63" s="14" t="str">
        <f t="shared" si="4"/>
        <v/>
      </c>
      <c r="AD63" s="6" t="e">
        <f t="shared" si="21"/>
        <v>#N/A</v>
      </c>
      <c r="AE63" s="6" t="e">
        <f t="shared" si="22"/>
        <v>#N/A</v>
      </c>
      <c r="AF63" s="6" t="e">
        <f t="shared" si="23"/>
        <v>#N/A</v>
      </c>
      <c r="AG63" s="6" t="str">
        <f t="shared" si="5"/>
        <v/>
      </c>
      <c r="AH63" s="6">
        <f t="shared" si="6"/>
        <v>1</v>
      </c>
      <c r="AI63" s="6" t="e">
        <f t="shared" si="24"/>
        <v>#N/A</v>
      </c>
      <c r="AJ63" s="6" t="e">
        <f t="shared" si="25"/>
        <v>#N/A</v>
      </c>
      <c r="AK63" s="6" t="e">
        <f t="shared" si="26"/>
        <v>#N/A</v>
      </c>
      <c r="AL63" s="6" t="e">
        <f t="shared" si="27"/>
        <v>#N/A</v>
      </c>
      <c r="AM63" s="7" t="str">
        <f t="shared" si="28"/>
        <v xml:space="preserve"> </v>
      </c>
      <c r="AN63" s="6" t="e">
        <f t="shared" si="29"/>
        <v>#N/A</v>
      </c>
      <c r="AO63" s="6" t="e">
        <f t="shared" si="30"/>
        <v>#N/A</v>
      </c>
      <c r="AP63" s="6" t="e">
        <f t="shared" si="31"/>
        <v>#N/A</v>
      </c>
      <c r="AQ63" s="6" t="e">
        <f t="shared" si="7"/>
        <v>#N/A</v>
      </c>
      <c r="AR63" s="6" t="e">
        <f t="shared" si="32"/>
        <v>#N/A</v>
      </c>
      <c r="AS63" s="6" t="e">
        <f t="shared" si="33"/>
        <v>#N/A</v>
      </c>
      <c r="AT63" s="6" t="e">
        <f t="shared" si="8"/>
        <v>#N/A</v>
      </c>
      <c r="AU63" s="6" t="e">
        <f t="shared" si="9"/>
        <v>#N/A</v>
      </c>
      <c r="AV63" s="6" t="e">
        <f t="shared" si="34"/>
        <v>#N/A</v>
      </c>
      <c r="AW63" s="6">
        <f t="shared" si="35"/>
        <v>0</v>
      </c>
      <c r="AX63" s="6" t="e">
        <f t="shared" si="36"/>
        <v>#N/A</v>
      </c>
      <c r="AY63" s="6" t="str">
        <f t="shared" si="10"/>
        <v/>
      </c>
      <c r="AZ63" s="6" t="str">
        <f t="shared" si="11"/>
        <v/>
      </c>
      <c r="BA63" s="6" t="str">
        <f t="shared" si="12"/>
        <v/>
      </c>
      <c r="BB63" s="6" t="str">
        <f t="shared" si="13"/>
        <v/>
      </c>
      <c r="BC63" s="42"/>
      <c r="BI63" t="s">
        <v>856</v>
      </c>
      <c r="CS63" s="253" t="str">
        <f t="shared" si="39"/>
        <v/>
      </c>
      <c r="CT63" s="1" t="str">
        <f t="shared" si="37"/>
        <v/>
      </c>
      <c r="CU63" s="1" t="str">
        <f t="shared" si="38"/>
        <v/>
      </c>
      <c r="CV63" s="399"/>
    </row>
    <row r="64" spans="1:100" s="1" customFormat="1" ht="13.5" customHeight="1" x14ac:dyDescent="0.15">
      <c r="A64" s="63">
        <v>49</v>
      </c>
      <c r="B64" s="313"/>
      <c r="C64" s="313"/>
      <c r="D64" s="313"/>
      <c r="E64" s="313"/>
      <c r="F64" s="313"/>
      <c r="G64" s="313"/>
      <c r="H64" s="313"/>
      <c r="I64" s="313"/>
      <c r="J64" s="313"/>
      <c r="K64" s="313"/>
      <c r="L64" s="314"/>
      <c r="M64" s="313"/>
      <c r="N64" s="365"/>
      <c r="O64" s="366"/>
      <c r="P64" s="370" t="str">
        <f>IF(G64="R",IF(OR(AND(実績排出量!H64=SUM(実績事業所!$B$2-1),3&lt;実績排出量!I64),AND(実績排出量!H64=実績事業所!$B$2,4&gt;実績排出量!I64)),"新規",""),"")</f>
        <v/>
      </c>
      <c r="Q64" s="373" t="str">
        <f t="shared" si="40"/>
        <v/>
      </c>
      <c r="R64" s="374" t="str">
        <f t="shared" si="14"/>
        <v/>
      </c>
      <c r="S64" s="298" t="str">
        <f t="shared" si="1"/>
        <v/>
      </c>
      <c r="T64" s="87" t="str">
        <f t="shared" si="2"/>
        <v/>
      </c>
      <c r="U64" s="88" t="str">
        <f t="shared" si="3"/>
        <v/>
      </c>
      <c r="V64" s="89" t="str">
        <f t="shared" si="15"/>
        <v/>
      </c>
      <c r="W64" s="90" t="str">
        <f t="shared" si="16"/>
        <v/>
      </c>
      <c r="X64" s="90" t="str">
        <f t="shared" si="17"/>
        <v/>
      </c>
      <c r="Y64" s="110" t="str">
        <f t="shared" si="18"/>
        <v/>
      </c>
      <c r="Z64" s="16"/>
      <c r="AA64" s="15" t="str">
        <f t="shared" si="19"/>
        <v/>
      </c>
      <c r="AB64" s="15" t="str">
        <f t="shared" si="20"/>
        <v/>
      </c>
      <c r="AC64" s="14" t="str">
        <f t="shared" si="4"/>
        <v/>
      </c>
      <c r="AD64" s="6" t="e">
        <f t="shared" si="21"/>
        <v>#N/A</v>
      </c>
      <c r="AE64" s="6" t="e">
        <f t="shared" si="22"/>
        <v>#N/A</v>
      </c>
      <c r="AF64" s="6" t="e">
        <f t="shared" si="23"/>
        <v>#N/A</v>
      </c>
      <c r="AG64" s="6" t="str">
        <f t="shared" si="5"/>
        <v/>
      </c>
      <c r="AH64" s="6">
        <f t="shared" si="6"/>
        <v>1</v>
      </c>
      <c r="AI64" s="6" t="e">
        <f t="shared" si="24"/>
        <v>#N/A</v>
      </c>
      <c r="AJ64" s="6" t="e">
        <f t="shared" si="25"/>
        <v>#N/A</v>
      </c>
      <c r="AK64" s="6" t="e">
        <f t="shared" si="26"/>
        <v>#N/A</v>
      </c>
      <c r="AL64" s="6" t="e">
        <f t="shared" si="27"/>
        <v>#N/A</v>
      </c>
      <c r="AM64" s="7" t="str">
        <f t="shared" si="28"/>
        <v xml:space="preserve"> </v>
      </c>
      <c r="AN64" s="6" t="e">
        <f t="shared" si="29"/>
        <v>#N/A</v>
      </c>
      <c r="AO64" s="6" t="e">
        <f t="shared" si="30"/>
        <v>#N/A</v>
      </c>
      <c r="AP64" s="6" t="e">
        <f t="shared" si="31"/>
        <v>#N/A</v>
      </c>
      <c r="AQ64" s="6" t="e">
        <f t="shared" si="7"/>
        <v>#N/A</v>
      </c>
      <c r="AR64" s="6" t="e">
        <f t="shared" si="32"/>
        <v>#N/A</v>
      </c>
      <c r="AS64" s="6" t="e">
        <f t="shared" si="33"/>
        <v>#N/A</v>
      </c>
      <c r="AT64" s="6" t="e">
        <f t="shared" si="8"/>
        <v>#N/A</v>
      </c>
      <c r="AU64" s="6" t="e">
        <f t="shared" si="9"/>
        <v>#N/A</v>
      </c>
      <c r="AV64" s="6" t="e">
        <f t="shared" si="34"/>
        <v>#N/A</v>
      </c>
      <c r="AW64" s="6">
        <f t="shared" si="35"/>
        <v>0</v>
      </c>
      <c r="AX64" s="6" t="e">
        <f t="shared" si="36"/>
        <v>#N/A</v>
      </c>
      <c r="AY64" s="6" t="str">
        <f t="shared" si="10"/>
        <v/>
      </c>
      <c r="AZ64" s="6" t="str">
        <f t="shared" si="11"/>
        <v/>
      </c>
      <c r="BA64" s="6" t="str">
        <f t="shared" si="12"/>
        <v/>
      </c>
      <c r="BB64" s="6" t="str">
        <f t="shared" si="13"/>
        <v/>
      </c>
      <c r="BC64" s="42"/>
      <c r="BI64" t="s">
        <v>857</v>
      </c>
      <c r="CS64" s="253" t="str">
        <f t="shared" si="39"/>
        <v/>
      </c>
      <c r="CT64" s="1" t="str">
        <f t="shared" si="37"/>
        <v/>
      </c>
      <c r="CU64" s="1" t="str">
        <f t="shared" si="38"/>
        <v/>
      </c>
      <c r="CV64" s="399"/>
    </row>
    <row r="65" spans="1:100" s="1" customFormat="1" ht="13.5" customHeight="1" x14ac:dyDescent="0.15">
      <c r="A65" s="63">
        <v>50</v>
      </c>
      <c r="B65" s="313"/>
      <c r="C65" s="313"/>
      <c r="D65" s="313"/>
      <c r="E65" s="313"/>
      <c r="F65" s="313"/>
      <c r="G65" s="313"/>
      <c r="H65" s="313"/>
      <c r="I65" s="313"/>
      <c r="J65" s="313"/>
      <c r="K65" s="313"/>
      <c r="L65" s="314"/>
      <c r="M65" s="313"/>
      <c r="N65" s="365"/>
      <c r="O65" s="366"/>
      <c r="P65" s="370" t="str">
        <f>IF(G65="R",IF(OR(AND(実績排出量!H65=SUM(実績事業所!$B$2-1),3&lt;実績排出量!I65),AND(実績排出量!H65=実績事業所!$B$2,4&gt;実績排出量!I65)),"新規",""),"")</f>
        <v/>
      </c>
      <c r="Q65" s="373" t="str">
        <f t="shared" si="40"/>
        <v/>
      </c>
      <c r="R65" s="374" t="str">
        <f t="shared" si="14"/>
        <v/>
      </c>
      <c r="S65" s="298" t="str">
        <f t="shared" si="1"/>
        <v/>
      </c>
      <c r="T65" s="87" t="str">
        <f t="shared" si="2"/>
        <v/>
      </c>
      <c r="U65" s="88" t="str">
        <f t="shared" si="3"/>
        <v/>
      </c>
      <c r="V65" s="89" t="str">
        <f t="shared" si="15"/>
        <v/>
      </c>
      <c r="W65" s="90" t="str">
        <f t="shared" si="16"/>
        <v/>
      </c>
      <c r="X65" s="90" t="str">
        <f t="shared" si="17"/>
        <v/>
      </c>
      <c r="Y65" s="110" t="str">
        <f t="shared" si="18"/>
        <v/>
      </c>
      <c r="Z65" s="16"/>
      <c r="AA65" s="15" t="str">
        <f t="shared" si="19"/>
        <v/>
      </c>
      <c r="AB65" s="15" t="str">
        <f t="shared" si="20"/>
        <v/>
      </c>
      <c r="AC65" s="14" t="str">
        <f t="shared" si="4"/>
        <v/>
      </c>
      <c r="AD65" s="6" t="e">
        <f t="shared" si="21"/>
        <v>#N/A</v>
      </c>
      <c r="AE65" s="6" t="e">
        <f t="shared" si="22"/>
        <v>#N/A</v>
      </c>
      <c r="AF65" s="6" t="e">
        <f t="shared" si="23"/>
        <v>#N/A</v>
      </c>
      <c r="AG65" s="6" t="str">
        <f t="shared" si="5"/>
        <v/>
      </c>
      <c r="AH65" s="6">
        <f t="shared" si="6"/>
        <v>1</v>
      </c>
      <c r="AI65" s="6" t="e">
        <f t="shared" si="24"/>
        <v>#N/A</v>
      </c>
      <c r="AJ65" s="6" t="e">
        <f t="shared" si="25"/>
        <v>#N/A</v>
      </c>
      <c r="AK65" s="6" t="e">
        <f t="shared" si="26"/>
        <v>#N/A</v>
      </c>
      <c r="AL65" s="6" t="e">
        <f t="shared" si="27"/>
        <v>#N/A</v>
      </c>
      <c r="AM65" s="7" t="str">
        <f t="shared" si="28"/>
        <v xml:space="preserve"> </v>
      </c>
      <c r="AN65" s="6" t="e">
        <f t="shared" si="29"/>
        <v>#N/A</v>
      </c>
      <c r="AO65" s="6" t="e">
        <f t="shared" si="30"/>
        <v>#N/A</v>
      </c>
      <c r="AP65" s="6" t="e">
        <f t="shared" si="31"/>
        <v>#N/A</v>
      </c>
      <c r="AQ65" s="6" t="e">
        <f t="shared" si="7"/>
        <v>#N/A</v>
      </c>
      <c r="AR65" s="6" t="e">
        <f t="shared" si="32"/>
        <v>#N/A</v>
      </c>
      <c r="AS65" s="6" t="e">
        <f t="shared" si="33"/>
        <v>#N/A</v>
      </c>
      <c r="AT65" s="6" t="e">
        <f t="shared" si="8"/>
        <v>#N/A</v>
      </c>
      <c r="AU65" s="6" t="e">
        <f t="shared" si="9"/>
        <v>#N/A</v>
      </c>
      <c r="AV65" s="6" t="e">
        <f t="shared" si="34"/>
        <v>#N/A</v>
      </c>
      <c r="AW65" s="6">
        <f t="shared" si="35"/>
        <v>0</v>
      </c>
      <c r="AX65" s="6" t="e">
        <f t="shared" si="36"/>
        <v>#N/A</v>
      </c>
      <c r="AY65" s="6" t="str">
        <f t="shared" si="10"/>
        <v/>
      </c>
      <c r="AZ65" s="6" t="str">
        <f t="shared" si="11"/>
        <v/>
      </c>
      <c r="BA65" s="6" t="str">
        <f t="shared" si="12"/>
        <v/>
      </c>
      <c r="BB65" s="6" t="str">
        <f t="shared" si="13"/>
        <v/>
      </c>
      <c r="BC65" s="42"/>
      <c r="BI65" t="s">
        <v>858</v>
      </c>
      <c r="CS65" s="253" t="str">
        <f t="shared" si="39"/>
        <v/>
      </c>
      <c r="CT65" s="1" t="str">
        <f t="shared" si="37"/>
        <v/>
      </c>
      <c r="CU65" s="1" t="str">
        <f t="shared" si="38"/>
        <v/>
      </c>
      <c r="CV65" s="399"/>
    </row>
    <row r="66" spans="1:100" s="1" customFormat="1" ht="13.5" customHeight="1" x14ac:dyDescent="0.15">
      <c r="A66" s="63">
        <v>51</v>
      </c>
      <c r="B66" s="313"/>
      <c r="C66" s="313"/>
      <c r="D66" s="313"/>
      <c r="E66" s="313"/>
      <c r="F66" s="313"/>
      <c r="G66" s="313"/>
      <c r="H66" s="313"/>
      <c r="I66" s="313"/>
      <c r="J66" s="313"/>
      <c r="K66" s="313"/>
      <c r="L66" s="314"/>
      <c r="M66" s="313"/>
      <c r="N66" s="365"/>
      <c r="O66" s="366"/>
      <c r="P66" s="370" t="str">
        <f>IF(G66="R",IF(OR(AND(実績排出量!H66=SUM(実績事業所!$B$2-1),3&lt;実績排出量!I66),AND(実績排出量!H66=実績事業所!$B$2,4&gt;実績排出量!I66)),"新規",""),"")</f>
        <v/>
      </c>
      <c r="Q66" s="373" t="str">
        <f t="shared" si="40"/>
        <v/>
      </c>
      <c r="R66" s="374" t="str">
        <f t="shared" si="14"/>
        <v/>
      </c>
      <c r="S66" s="298" t="str">
        <f t="shared" si="1"/>
        <v/>
      </c>
      <c r="T66" s="87" t="str">
        <f t="shared" si="2"/>
        <v/>
      </c>
      <c r="U66" s="88" t="str">
        <f t="shared" si="3"/>
        <v/>
      </c>
      <c r="V66" s="89" t="str">
        <f t="shared" si="15"/>
        <v/>
      </c>
      <c r="W66" s="90" t="str">
        <f t="shared" si="16"/>
        <v/>
      </c>
      <c r="X66" s="90" t="str">
        <f t="shared" si="17"/>
        <v/>
      </c>
      <c r="Y66" s="110" t="str">
        <f t="shared" si="18"/>
        <v/>
      </c>
      <c r="Z66" s="16"/>
      <c r="AA66" s="15" t="str">
        <f t="shared" si="19"/>
        <v/>
      </c>
      <c r="AB66" s="15" t="str">
        <f t="shared" si="20"/>
        <v/>
      </c>
      <c r="AC66" s="14" t="str">
        <f t="shared" si="4"/>
        <v/>
      </c>
      <c r="AD66" s="6" t="e">
        <f t="shared" si="21"/>
        <v>#N/A</v>
      </c>
      <c r="AE66" s="6" t="e">
        <f t="shared" si="22"/>
        <v>#N/A</v>
      </c>
      <c r="AF66" s="6" t="e">
        <f t="shared" si="23"/>
        <v>#N/A</v>
      </c>
      <c r="AG66" s="6" t="str">
        <f t="shared" si="5"/>
        <v/>
      </c>
      <c r="AH66" s="6">
        <f t="shared" si="6"/>
        <v>1</v>
      </c>
      <c r="AI66" s="6" t="e">
        <f t="shared" si="24"/>
        <v>#N/A</v>
      </c>
      <c r="AJ66" s="6" t="e">
        <f t="shared" si="25"/>
        <v>#N/A</v>
      </c>
      <c r="AK66" s="6" t="e">
        <f t="shared" si="26"/>
        <v>#N/A</v>
      </c>
      <c r="AL66" s="6" t="e">
        <f t="shared" si="27"/>
        <v>#N/A</v>
      </c>
      <c r="AM66" s="7" t="str">
        <f t="shared" si="28"/>
        <v xml:space="preserve"> </v>
      </c>
      <c r="AN66" s="6" t="e">
        <f t="shared" si="29"/>
        <v>#N/A</v>
      </c>
      <c r="AO66" s="6" t="e">
        <f t="shared" si="30"/>
        <v>#N/A</v>
      </c>
      <c r="AP66" s="6" t="e">
        <f t="shared" si="31"/>
        <v>#N/A</v>
      </c>
      <c r="AQ66" s="6" t="e">
        <f t="shared" si="7"/>
        <v>#N/A</v>
      </c>
      <c r="AR66" s="6" t="e">
        <f t="shared" si="32"/>
        <v>#N/A</v>
      </c>
      <c r="AS66" s="6" t="e">
        <f t="shared" si="33"/>
        <v>#N/A</v>
      </c>
      <c r="AT66" s="6" t="e">
        <f t="shared" si="8"/>
        <v>#N/A</v>
      </c>
      <c r="AU66" s="6" t="e">
        <f t="shared" si="9"/>
        <v>#N/A</v>
      </c>
      <c r="AV66" s="6" t="e">
        <f t="shared" si="34"/>
        <v>#N/A</v>
      </c>
      <c r="AW66" s="6">
        <f t="shared" si="35"/>
        <v>0</v>
      </c>
      <c r="AX66" s="6" t="e">
        <f t="shared" si="36"/>
        <v>#N/A</v>
      </c>
      <c r="AY66" s="6" t="str">
        <f t="shared" si="10"/>
        <v/>
      </c>
      <c r="AZ66" s="6" t="str">
        <f t="shared" si="11"/>
        <v/>
      </c>
      <c r="BA66" s="6" t="str">
        <f t="shared" si="12"/>
        <v/>
      </c>
      <c r="BB66" s="6" t="str">
        <f t="shared" si="13"/>
        <v/>
      </c>
      <c r="BC66" s="42"/>
      <c r="BI66" t="s">
        <v>859</v>
      </c>
      <c r="CS66" s="253" t="str">
        <f t="shared" si="39"/>
        <v/>
      </c>
      <c r="CT66" s="1" t="str">
        <f t="shared" si="37"/>
        <v/>
      </c>
      <c r="CU66" s="1" t="str">
        <f t="shared" si="38"/>
        <v/>
      </c>
      <c r="CV66" s="399"/>
    </row>
    <row r="67" spans="1:100" s="1" customFormat="1" ht="13.5" customHeight="1" x14ac:dyDescent="0.15">
      <c r="A67" s="63">
        <v>52</v>
      </c>
      <c r="B67" s="313"/>
      <c r="C67" s="313"/>
      <c r="D67" s="313"/>
      <c r="E67" s="313"/>
      <c r="F67" s="313"/>
      <c r="G67" s="313"/>
      <c r="H67" s="313"/>
      <c r="I67" s="313"/>
      <c r="J67" s="313"/>
      <c r="K67" s="313"/>
      <c r="L67" s="314"/>
      <c r="M67" s="313"/>
      <c r="N67" s="365"/>
      <c r="O67" s="366"/>
      <c r="P67" s="370" t="str">
        <f>IF(G67="R",IF(OR(AND(実績排出量!H67=SUM(実績事業所!$B$2-1),3&lt;実績排出量!I67),AND(実績排出量!H67=実績事業所!$B$2,4&gt;実績排出量!I67)),"新規",""),"")</f>
        <v/>
      </c>
      <c r="Q67" s="373" t="str">
        <f t="shared" si="40"/>
        <v/>
      </c>
      <c r="R67" s="374" t="str">
        <f t="shared" si="14"/>
        <v/>
      </c>
      <c r="S67" s="298" t="str">
        <f t="shared" si="1"/>
        <v/>
      </c>
      <c r="T67" s="87" t="str">
        <f t="shared" si="2"/>
        <v/>
      </c>
      <c r="U67" s="88" t="str">
        <f t="shared" si="3"/>
        <v/>
      </c>
      <c r="V67" s="89" t="str">
        <f t="shared" si="15"/>
        <v/>
      </c>
      <c r="W67" s="90" t="str">
        <f t="shared" si="16"/>
        <v/>
      </c>
      <c r="X67" s="90" t="str">
        <f t="shared" si="17"/>
        <v/>
      </c>
      <c r="Y67" s="110" t="str">
        <f t="shared" si="18"/>
        <v/>
      </c>
      <c r="Z67" s="16"/>
      <c r="AA67" s="15" t="str">
        <f t="shared" si="19"/>
        <v/>
      </c>
      <c r="AB67" s="15" t="str">
        <f t="shared" si="20"/>
        <v/>
      </c>
      <c r="AC67" s="14" t="str">
        <f t="shared" si="4"/>
        <v/>
      </c>
      <c r="AD67" s="6" t="e">
        <f t="shared" si="21"/>
        <v>#N/A</v>
      </c>
      <c r="AE67" s="6" t="e">
        <f t="shared" si="22"/>
        <v>#N/A</v>
      </c>
      <c r="AF67" s="6" t="e">
        <f t="shared" si="23"/>
        <v>#N/A</v>
      </c>
      <c r="AG67" s="6" t="str">
        <f t="shared" si="5"/>
        <v/>
      </c>
      <c r="AH67" s="6">
        <f t="shared" si="6"/>
        <v>1</v>
      </c>
      <c r="AI67" s="6" t="e">
        <f t="shared" si="24"/>
        <v>#N/A</v>
      </c>
      <c r="AJ67" s="6" t="e">
        <f t="shared" si="25"/>
        <v>#N/A</v>
      </c>
      <c r="AK67" s="6" t="e">
        <f t="shared" si="26"/>
        <v>#N/A</v>
      </c>
      <c r="AL67" s="6" t="e">
        <f t="shared" si="27"/>
        <v>#N/A</v>
      </c>
      <c r="AM67" s="7" t="str">
        <f t="shared" si="28"/>
        <v xml:space="preserve"> </v>
      </c>
      <c r="AN67" s="6" t="e">
        <f t="shared" si="29"/>
        <v>#N/A</v>
      </c>
      <c r="AO67" s="6" t="e">
        <f t="shared" si="30"/>
        <v>#N/A</v>
      </c>
      <c r="AP67" s="6" t="e">
        <f t="shared" si="31"/>
        <v>#N/A</v>
      </c>
      <c r="AQ67" s="6" t="e">
        <f t="shared" si="7"/>
        <v>#N/A</v>
      </c>
      <c r="AR67" s="6" t="e">
        <f t="shared" si="32"/>
        <v>#N/A</v>
      </c>
      <c r="AS67" s="6" t="e">
        <f t="shared" si="33"/>
        <v>#N/A</v>
      </c>
      <c r="AT67" s="6" t="e">
        <f t="shared" si="8"/>
        <v>#N/A</v>
      </c>
      <c r="AU67" s="6" t="e">
        <f t="shared" si="9"/>
        <v>#N/A</v>
      </c>
      <c r="AV67" s="6" t="e">
        <f t="shared" si="34"/>
        <v>#N/A</v>
      </c>
      <c r="AW67" s="6">
        <f t="shared" si="35"/>
        <v>0</v>
      </c>
      <c r="AX67" s="6" t="e">
        <f t="shared" si="36"/>
        <v>#N/A</v>
      </c>
      <c r="AY67" s="6" t="str">
        <f t="shared" si="10"/>
        <v/>
      </c>
      <c r="AZ67" s="6" t="str">
        <f t="shared" si="11"/>
        <v/>
      </c>
      <c r="BA67" s="6" t="str">
        <f t="shared" si="12"/>
        <v/>
      </c>
      <c r="BB67" s="6" t="str">
        <f t="shared" si="13"/>
        <v/>
      </c>
      <c r="BC67" s="42"/>
      <c r="BI67" t="s">
        <v>860</v>
      </c>
      <c r="CS67" s="253" t="str">
        <f t="shared" si="39"/>
        <v/>
      </c>
      <c r="CT67" s="1" t="str">
        <f t="shared" si="37"/>
        <v/>
      </c>
      <c r="CU67" s="1" t="str">
        <f t="shared" si="38"/>
        <v/>
      </c>
      <c r="CV67" s="399"/>
    </row>
    <row r="68" spans="1:100" s="1" customFormat="1" ht="13.5" customHeight="1" x14ac:dyDescent="0.15">
      <c r="A68" s="63">
        <v>53</v>
      </c>
      <c r="B68" s="313"/>
      <c r="C68" s="313"/>
      <c r="D68" s="313"/>
      <c r="E68" s="313"/>
      <c r="F68" s="313"/>
      <c r="G68" s="313"/>
      <c r="H68" s="313"/>
      <c r="I68" s="313"/>
      <c r="J68" s="313"/>
      <c r="K68" s="313"/>
      <c r="L68" s="314"/>
      <c r="M68" s="313"/>
      <c r="N68" s="365"/>
      <c r="O68" s="366"/>
      <c r="P68" s="370" t="str">
        <f>IF(G68="R",IF(OR(AND(実績排出量!H68=SUM(実績事業所!$B$2-1),3&lt;実績排出量!I68),AND(実績排出量!H68=実績事業所!$B$2,4&gt;実績排出量!I68)),"新規",""),"")</f>
        <v/>
      </c>
      <c r="Q68" s="373" t="str">
        <f t="shared" si="40"/>
        <v/>
      </c>
      <c r="R68" s="374" t="str">
        <f t="shared" si="14"/>
        <v/>
      </c>
      <c r="S68" s="298" t="str">
        <f t="shared" si="1"/>
        <v/>
      </c>
      <c r="T68" s="87" t="str">
        <f t="shared" si="2"/>
        <v/>
      </c>
      <c r="U68" s="88" t="str">
        <f t="shared" si="3"/>
        <v/>
      </c>
      <c r="V68" s="89" t="str">
        <f t="shared" si="15"/>
        <v/>
      </c>
      <c r="W68" s="90" t="str">
        <f t="shared" si="16"/>
        <v/>
      </c>
      <c r="X68" s="90" t="str">
        <f t="shared" si="17"/>
        <v/>
      </c>
      <c r="Y68" s="110" t="str">
        <f t="shared" si="18"/>
        <v/>
      </c>
      <c r="Z68" s="16"/>
      <c r="AA68" s="15" t="str">
        <f t="shared" si="19"/>
        <v/>
      </c>
      <c r="AB68" s="15" t="str">
        <f t="shared" si="20"/>
        <v/>
      </c>
      <c r="AC68" s="14" t="str">
        <f t="shared" si="4"/>
        <v/>
      </c>
      <c r="AD68" s="6" t="e">
        <f t="shared" si="21"/>
        <v>#N/A</v>
      </c>
      <c r="AE68" s="6" t="e">
        <f t="shared" si="22"/>
        <v>#N/A</v>
      </c>
      <c r="AF68" s="6" t="e">
        <f t="shared" si="23"/>
        <v>#N/A</v>
      </c>
      <c r="AG68" s="6" t="str">
        <f t="shared" si="5"/>
        <v/>
      </c>
      <c r="AH68" s="6">
        <f t="shared" si="6"/>
        <v>1</v>
      </c>
      <c r="AI68" s="6" t="e">
        <f t="shared" si="24"/>
        <v>#N/A</v>
      </c>
      <c r="AJ68" s="6" t="e">
        <f t="shared" si="25"/>
        <v>#N/A</v>
      </c>
      <c r="AK68" s="6" t="e">
        <f t="shared" si="26"/>
        <v>#N/A</v>
      </c>
      <c r="AL68" s="6" t="e">
        <f t="shared" si="27"/>
        <v>#N/A</v>
      </c>
      <c r="AM68" s="7" t="str">
        <f t="shared" si="28"/>
        <v xml:space="preserve"> </v>
      </c>
      <c r="AN68" s="6" t="e">
        <f t="shared" si="29"/>
        <v>#N/A</v>
      </c>
      <c r="AO68" s="6" t="e">
        <f t="shared" si="30"/>
        <v>#N/A</v>
      </c>
      <c r="AP68" s="6" t="e">
        <f t="shared" si="31"/>
        <v>#N/A</v>
      </c>
      <c r="AQ68" s="6" t="e">
        <f t="shared" si="7"/>
        <v>#N/A</v>
      </c>
      <c r="AR68" s="6" t="e">
        <f t="shared" si="32"/>
        <v>#N/A</v>
      </c>
      <c r="AS68" s="6" t="e">
        <f t="shared" si="33"/>
        <v>#N/A</v>
      </c>
      <c r="AT68" s="6" t="e">
        <f t="shared" si="8"/>
        <v>#N/A</v>
      </c>
      <c r="AU68" s="6" t="e">
        <f t="shared" si="9"/>
        <v>#N/A</v>
      </c>
      <c r="AV68" s="6" t="e">
        <f t="shared" si="34"/>
        <v>#N/A</v>
      </c>
      <c r="AW68" s="6">
        <f t="shared" si="35"/>
        <v>0</v>
      </c>
      <c r="AX68" s="6" t="e">
        <f t="shared" si="36"/>
        <v>#N/A</v>
      </c>
      <c r="AY68" s="6" t="str">
        <f t="shared" si="10"/>
        <v/>
      </c>
      <c r="AZ68" s="6" t="str">
        <f t="shared" si="11"/>
        <v/>
      </c>
      <c r="BA68" s="6" t="str">
        <f t="shared" si="12"/>
        <v/>
      </c>
      <c r="BB68" s="6" t="str">
        <f t="shared" si="13"/>
        <v/>
      </c>
      <c r="BC68" s="42"/>
      <c r="BI68" t="s">
        <v>861</v>
      </c>
      <c r="CS68" s="253" t="str">
        <f t="shared" si="39"/>
        <v/>
      </c>
      <c r="CT68" s="1" t="str">
        <f t="shared" si="37"/>
        <v/>
      </c>
      <c r="CU68" s="1" t="str">
        <f t="shared" si="38"/>
        <v/>
      </c>
      <c r="CV68" s="399"/>
    </row>
    <row r="69" spans="1:100" s="1" customFormat="1" ht="13.5" customHeight="1" x14ac:dyDescent="0.15">
      <c r="A69" s="63">
        <v>54</v>
      </c>
      <c r="B69" s="313"/>
      <c r="C69" s="313"/>
      <c r="D69" s="313"/>
      <c r="E69" s="313"/>
      <c r="F69" s="313"/>
      <c r="G69" s="313"/>
      <c r="H69" s="313"/>
      <c r="I69" s="313"/>
      <c r="J69" s="313"/>
      <c r="K69" s="313"/>
      <c r="L69" s="314"/>
      <c r="M69" s="313"/>
      <c r="N69" s="368"/>
      <c r="O69" s="366"/>
      <c r="P69" s="370" t="str">
        <f>IF(G69="R",IF(OR(AND(実績排出量!H69=SUM(実績事業所!$B$2-1),3&lt;実績排出量!I69),AND(実績排出量!H69=実績事業所!$B$2,4&gt;実績排出量!I69)),"新規",""),"")</f>
        <v/>
      </c>
      <c r="Q69" s="373" t="str">
        <f t="shared" si="40"/>
        <v/>
      </c>
      <c r="R69" s="374" t="str">
        <f t="shared" si="14"/>
        <v/>
      </c>
      <c r="S69" s="298" t="str">
        <f t="shared" si="1"/>
        <v/>
      </c>
      <c r="T69" s="87" t="str">
        <f t="shared" si="2"/>
        <v/>
      </c>
      <c r="U69" s="88" t="str">
        <f t="shared" si="3"/>
        <v/>
      </c>
      <c r="V69" s="89" t="str">
        <f t="shared" si="15"/>
        <v/>
      </c>
      <c r="W69" s="90" t="str">
        <f t="shared" si="16"/>
        <v/>
      </c>
      <c r="X69" s="90" t="str">
        <f t="shared" si="17"/>
        <v/>
      </c>
      <c r="Y69" s="110" t="str">
        <f t="shared" si="18"/>
        <v/>
      </c>
      <c r="Z69" s="16"/>
      <c r="AA69" s="15" t="str">
        <f t="shared" si="19"/>
        <v/>
      </c>
      <c r="AB69" s="15" t="str">
        <f t="shared" si="20"/>
        <v/>
      </c>
      <c r="AC69" s="14" t="str">
        <f t="shared" si="4"/>
        <v/>
      </c>
      <c r="AD69" s="6" t="e">
        <f t="shared" si="21"/>
        <v>#N/A</v>
      </c>
      <c r="AE69" s="6" t="e">
        <f t="shared" si="22"/>
        <v>#N/A</v>
      </c>
      <c r="AF69" s="6" t="e">
        <f t="shared" si="23"/>
        <v>#N/A</v>
      </c>
      <c r="AG69" s="6" t="str">
        <f t="shared" si="5"/>
        <v/>
      </c>
      <c r="AH69" s="6">
        <f t="shared" si="6"/>
        <v>1</v>
      </c>
      <c r="AI69" s="6" t="e">
        <f t="shared" si="24"/>
        <v>#N/A</v>
      </c>
      <c r="AJ69" s="6" t="e">
        <f t="shared" si="25"/>
        <v>#N/A</v>
      </c>
      <c r="AK69" s="6" t="e">
        <f t="shared" si="26"/>
        <v>#N/A</v>
      </c>
      <c r="AL69" s="6" t="e">
        <f t="shared" si="27"/>
        <v>#N/A</v>
      </c>
      <c r="AM69" s="7" t="str">
        <f t="shared" si="28"/>
        <v xml:space="preserve"> </v>
      </c>
      <c r="AN69" s="6" t="e">
        <f t="shared" ref="AN69" si="41">CONCATENATE(AD69,AJ69,AK69,AG69)</f>
        <v>#N/A</v>
      </c>
      <c r="AO69" s="6" t="e">
        <f t="shared" ref="AO69" si="42">IF(AND(N69="あり",AK69="軽"),AQ69,AP69)</f>
        <v>#N/A</v>
      </c>
      <c r="AP69" s="6" t="e">
        <f t="shared" ref="AP69" si="43">VLOOKUP(AN69,排出係数表,6,FALSE)</f>
        <v>#N/A</v>
      </c>
      <c r="AQ69" s="6" t="e">
        <f t="shared" ref="AQ69" si="44">VLOOKUP(AJ69,$BZ$17:$CD$21,2,FALSE)</f>
        <v>#N/A</v>
      </c>
      <c r="AR69" s="6" t="e">
        <f t="shared" si="32"/>
        <v>#N/A</v>
      </c>
      <c r="AS69" s="6" t="e">
        <f t="shared" ref="AS69" si="45">VLOOKUP(AN69,排出係数表,7,FALSE)</f>
        <v>#N/A</v>
      </c>
      <c r="AT69" s="6" t="e">
        <f t="shared" ref="AT69" si="46">VLOOKUP(AJ69,$BZ$17:$CD$21,3,FALSE)</f>
        <v>#N/A</v>
      </c>
      <c r="AU69" s="6" t="e">
        <f t="shared" ref="AU69" si="47">VLOOKUP(AJ69,$BZ$17:$CD$21,4,FALSE)</f>
        <v>#N/A</v>
      </c>
      <c r="AV69" s="6" t="e">
        <f t="shared" ref="AV69" si="48">VLOOKUP(AJ69,$BZ$17:$CD$21,5,FALSE)</f>
        <v>#N/A</v>
      </c>
      <c r="AW69" s="6">
        <f t="shared" si="35"/>
        <v>0</v>
      </c>
      <c r="AX69" s="6" t="e">
        <f t="shared" ref="AX69" si="49">VLOOKUP(AN69,排出係数表,8,FALSE)</f>
        <v>#N/A</v>
      </c>
      <c r="AY69" s="6" t="str">
        <f t="shared" si="10"/>
        <v/>
      </c>
      <c r="AZ69" s="6" t="str">
        <f t="shared" si="11"/>
        <v/>
      </c>
      <c r="BA69" s="6" t="str">
        <f t="shared" si="12"/>
        <v/>
      </c>
      <c r="BB69" s="6" t="str">
        <f t="shared" si="13"/>
        <v/>
      </c>
      <c r="BC69" s="42"/>
      <c r="BI69" t="s">
        <v>862</v>
      </c>
      <c r="CS69" s="253" t="str">
        <f t="shared" si="39"/>
        <v/>
      </c>
      <c r="CT69" s="1" t="str">
        <f t="shared" si="37"/>
        <v/>
      </c>
      <c r="CU69" s="1" t="str">
        <f t="shared" si="38"/>
        <v/>
      </c>
      <c r="CV69" s="399"/>
    </row>
    <row r="70" spans="1:100" s="1" customFormat="1" ht="13.5" customHeight="1" x14ac:dyDescent="0.15">
      <c r="A70" s="63">
        <v>55</v>
      </c>
      <c r="B70" s="313"/>
      <c r="C70" s="313"/>
      <c r="D70" s="313"/>
      <c r="E70" s="313"/>
      <c r="F70" s="313"/>
      <c r="G70" s="313"/>
      <c r="H70" s="313"/>
      <c r="I70" s="313"/>
      <c r="J70" s="313"/>
      <c r="K70" s="313"/>
      <c r="L70" s="314"/>
      <c r="M70" s="313"/>
      <c r="N70" s="365"/>
      <c r="O70" s="366"/>
      <c r="P70" s="370" t="str">
        <f>IF(G70="R",IF(OR(AND(実績排出量!H70=SUM(実績事業所!$B$2-1),3&lt;実績排出量!I70),AND(実績排出量!H70=実績事業所!$B$2,4&gt;実績排出量!I70)),"新規",""),"")</f>
        <v/>
      </c>
      <c r="Q70" s="373" t="str">
        <f t="shared" si="40"/>
        <v/>
      </c>
      <c r="R70" s="374" t="str">
        <f t="shared" si="14"/>
        <v/>
      </c>
      <c r="S70" s="298" t="str">
        <f t="shared" si="1"/>
        <v/>
      </c>
      <c r="T70" s="87" t="str">
        <f t="shared" si="2"/>
        <v/>
      </c>
      <c r="U70" s="88" t="str">
        <f t="shared" si="3"/>
        <v/>
      </c>
      <c r="V70" s="89" t="str">
        <f t="shared" si="15"/>
        <v/>
      </c>
      <c r="W70" s="90" t="str">
        <f t="shared" si="16"/>
        <v/>
      </c>
      <c r="X70" s="90" t="str">
        <f t="shared" si="17"/>
        <v/>
      </c>
      <c r="Y70" s="110" t="str">
        <f t="shared" si="18"/>
        <v/>
      </c>
      <c r="Z70" s="16"/>
      <c r="AA70" s="15" t="str">
        <f t="shared" si="19"/>
        <v/>
      </c>
      <c r="AB70" s="15" t="str">
        <f t="shared" si="20"/>
        <v/>
      </c>
      <c r="AC70" s="14" t="str">
        <f t="shared" si="4"/>
        <v/>
      </c>
      <c r="AD70" s="6" t="e">
        <f t="shared" si="21"/>
        <v>#N/A</v>
      </c>
      <c r="AE70" s="6" t="e">
        <f t="shared" si="22"/>
        <v>#N/A</v>
      </c>
      <c r="AF70" s="6" t="e">
        <f t="shared" si="23"/>
        <v>#N/A</v>
      </c>
      <c r="AG70" s="6" t="str">
        <f t="shared" si="5"/>
        <v/>
      </c>
      <c r="AH70" s="6">
        <f t="shared" si="6"/>
        <v>1</v>
      </c>
      <c r="AI70" s="6" t="e">
        <f t="shared" si="24"/>
        <v>#N/A</v>
      </c>
      <c r="AJ70" s="6" t="e">
        <f t="shared" si="25"/>
        <v>#N/A</v>
      </c>
      <c r="AK70" s="6" t="e">
        <f t="shared" si="26"/>
        <v>#N/A</v>
      </c>
      <c r="AL70" s="6" t="e">
        <f t="shared" si="27"/>
        <v>#N/A</v>
      </c>
      <c r="AM70" s="7" t="str">
        <f t="shared" si="28"/>
        <v xml:space="preserve"> </v>
      </c>
      <c r="AN70" s="6" t="e">
        <f t="shared" si="29"/>
        <v>#N/A</v>
      </c>
      <c r="AO70" s="6" t="e">
        <f t="shared" si="30"/>
        <v>#N/A</v>
      </c>
      <c r="AP70" s="6" t="e">
        <f t="shared" si="31"/>
        <v>#N/A</v>
      </c>
      <c r="AQ70" s="6" t="e">
        <f t="shared" si="7"/>
        <v>#N/A</v>
      </c>
      <c r="AR70" s="6" t="e">
        <f t="shared" si="32"/>
        <v>#N/A</v>
      </c>
      <c r="AS70" s="6" t="e">
        <f t="shared" si="33"/>
        <v>#N/A</v>
      </c>
      <c r="AT70" s="6" t="e">
        <f t="shared" si="8"/>
        <v>#N/A</v>
      </c>
      <c r="AU70" s="6" t="e">
        <f t="shared" si="9"/>
        <v>#N/A</v>
      </c>
      <c r="AV70" s="6" t="e">
        <f t="shared" si="34"/>
        <v>#N/A</v>
      </c>
      <c r="AW70" s="6">
        <f t="shared" si="35"/>
        <v>0</v>
      </c>
      <c r="AX70" s="6" t="e">
        <f t="shared" si="36"/>
        <v>#N/A</v>
      </c>
      <c r="AY70" s="6" t="str">
        <f t="shared" si="10"/>
        <v/>
      </c>
      <c r="AZ70" s="6" t="str">
        <f t="shared" si="11"/>
        <v/>
      </c>
      <c r="BA70" s="6" t="str">
        <f t="shared" si="12"/>
        <v/>
      </c>
      <c r="BB70" s="6" t="str">
        <f t="shared" si="13"/>
        <v/>
      </c>
      <c r="BC70" s="42"/>
      <c r="BI70" t="s">
        <v>863</v>
      </c>
      <c r="CS70" s="253" t="str">
        <f t="shared" si="39"/>
        <v/>
      </c>
      <c r="CT70" s="1" t="str">
        <f t="shared" si="37"/>
        <v/>
      </c>
      <c r="CU70" s="1" t="str">
        <f t="shared" si="38"/>
        <v/>
      </c>
      <c r="CV70" s="399"/>
    </row>
    <row r="71" spans="1:100" s="1" customFormat="1" ht="13.5" customHeight="1" x14ac:dyDescent="0.15">
      <c r="A71" s="63">
        <v>56</v>
      </c>
      <c r="B71" s="313"/>
      <c r="C71" s="313"/>
      <c r="D71" s="313"/>
      <c r="E71" s="313"/>
      <c r="F71" s="313"/>
      <c r="G71" s="313"/>
      <c r="H71" s="313"/>
      <c r="I71" s="313"/>
      <c r="J71" s="313"/>
      <c r="K71" s="313"/>
      <c r="L71" s="314"/>
      <c r="M71" s="313"/>
      <c r="N71" s="365"/>
      <c r="O71" s="366"/>
      <c r="P71" s="370" t="str">
        <f>IF(G71="R",IF(OR(AND(実績排出量!H71=SUM(実績事業所!$B$2-1),3&lt;実績排出量!I71),AND(実績排出量!H71=実績事業所!$B$2,4&gt;実績排出量!I71)),"新規",""),"")</f>
        <v/>
      </c>
      <c r="Q71" s="373" t="str">
        <f t="shared" si="40"/>
        <v/>
      </c>
      <c r="R71" s="374" t="str">
        <f t="shared" si="14"/>
        <v/>
      </c>
      <c r="S71" s="298" t="str">
        <f t="shared" si="1"/>
        <v/>
      </c>
      <c r="T71" s="87" t="str">
        <f t="shared" si="2"/>
        <v/>
      </c>
      <c r="U71" s="88" t="str">
        <f t="shared" si="3"/>
        <v/>
      </c>
      <c r="V71" s="89" t="str">
        <f t="shared" si="15"/>
        <v/>
      </c>
      <c r="W71" s="90" t="str">
        <f t="shared" si="16"/>
        <v/>
      </c>
      <c r="X71" s="90" t="str">
        <f t="shared" si="17"/>
        <v/>
      </c>
      <c r="Y71" s="110" t="str">
        <f t="shared" si="18"/>
        <v/>
      </c>
      <c r="Z71" s="16"/>
      <c r="AA71" s="15" t="str">
        <f t="shared" si="19"/>
        <v/>
      </c>
      <c r="AB71" s="15" t="str">
        <f t="shared" si="20"/>
        <v/>
      </c>
      <c r="AC71" s="14" t="str">
        <f t="shared" si="4"/>
        <v/>
      </c>
      <c r="AD71" s="6" t="e">
        <f t="shared" si="21"/>
        <v>#N/A</v>
      </c>
      <c r="AE71" s="6" t="e">
        <f t="shared" si="22"/>
        <v>#N/A</v>
      </c>
      <c r="AF71" s="6" t="e">
        <f t="shared" si="23"/>
        <v>#N/A</v>
      </c>
      <c r="AG71" s="6" t="str">
        <f t="shared" si="5"/>
        <v/>
      </c>
      <c r="AH71" s="6">
        <f t="shared" si="6"/>
        <v>1</v>
      </c>
      <c r="AI71" s="6" t="e">
        <f t="shared" si="24"/>
        <v>#N/A</v>
      </c>
      <c r="AJ71" s="6" t="e">
        <f t="shared" si="25"/>
        <v>#N/A</v>
      </c>
      <c r="AK71" s="6" t="e">
        <f t="shared" si="26"/>
        <v>#N/A</v>
      </c>
      <c r="AL71" s="6" t="e">
        <f t="shared" si="27"/>
        <v>#N/A</v>
      </c>
      <c r="AM71" s="7" t="str">
        <f t="shared" si="28"/>
        <v xml:space="preserve"> </v>
      </c>
      <c r="AN71" s="6" t="e">
        <f t="shared" si="29"/>
        <v>#N/A</v>
      </c>
      <c r="AO71" s="6" t="e">
        <f t="shared" si="30"/>
        <v>#N/A</v>
      </c>
      <c r="AP71" s="6" t="e">
        <f t="shared" si="31"/>
        <v>#N/A</v>
      </c>
      <c r="AQ71" s="6" t="e">
        <f t="shared" si="7"/>
        <v>#N/A</v>
      </c>
      <c r="AR71" s="6" t="e">
        <f t="shared" si="32"/>
        <v>#N/A</v>
      </c>
      <c r="AS71" s="6" t="e">
        <f t="shared" si="33"/>
        <v>#N/A</v>
      </c>
      <c r="AT71" s="6" t="e">
        <f t="shared" si="8"/>
        <v>#N/A</v>
      </c>
      <c r="AU71" s="6" t="e">
        <f t="shared" si="9"/>
        <v>#N/A</v>
      </c>
      <c r="AV71" s="6" t="e">
        <f t="shared" si="34"/>
        <v>#N/A</v>
      </c>
      <c r="AW71" s="6">
        <f t="shared" si="35"/>
        <v>0</v>
      </c>
      <c r="AX71" s="6" t="e">
        <f t="shared" si="36"/>
        <v>#N/A</v>
      </c>
      <c r="AY71" s="6" t="str">
        <f t="shared" si="10"/>
        <v/>
      </c>
      <c r="AZ71" s="6" t="str">
        <f t="shared" si="11"/>
        <v/>
      </c>
      <c r="BA71" s="6" t="str">
        <f t="shared" si="12"/>
        <v/>
      </c>
      <c r="BB71" s="6" t="str">
        <f t="shared" si="13"/>
        <v/>
      </c>
      <c r="BC71" s="42"/>
      <c r="BI71" t="s">
        <v>864</v>
      </c>
      <c r="CS71" s="253" t="str">
        <f t="shared" si="39"/>
        <v/>
      </c>
      <c r="CT71" s="1" t="str">
        <f t="shared" si="37"/>
        <v/>
      </c>
      <c r="CU71" s="1" t="str">
        <f t="shared" si="38"/>
        <v/>
      </c>
      <c r="CV71" s="399"/>
    </row>
    <row r="72" spans="1:100" s="1" customFormat="1" ht="13.5" customHeight="1" x14ac:dyDescent="0.15">
      <c r="A72" s="63">
        <v>57</v>
      </c>
      <c r="B72" s="313"/>
      <c r="C72" s="313"/>
      <c r="D72" s="313"/>
      <c r="E72" s="313"/>
      <c r="F72" s="313"/>
      <c r="G72" s="313"/>
      <c r="H72" s="313"/>
      <c r="I72" s="313"/>
      <c r="J72" s="313"/>
      <c r="K72" s="313"/>
      <c r="L72" s="314"/>
      <c r="M72" s="313"/>
      <c r="N72" s="365"/>
      <c r="O72" s="366"/>
      <c r="P72" s="370" t="str">
        <f>IF(G72="R",IF(OR(AND(実績排出量!H72=SUM(実績事業所!$B$2-1),3&lt;実績排出量!I72),AND(実績排出量!H72=実績事業所!$B$2,4&gt;実績排出量!I72)),"新規",""),"")</f>
        <v/>
      </c>
      <c r="Q72" s="373" t="str">
        <f t="shared" si="40"/>
        <v/>
      </c>
      <c r="R72" s="374" t="str">
        <f t="shared" si="14"/>
        <v/>
      </c>
      <c r="S72" s="298" t="str">
        <f t="shared" si="1"/>
        <v/>
      </c>
      <c r="T72" s="87" t="str">
        <f t="shared" si="2"/>
        <v/>
      </c>
      <c r="U72" s="88" t="str">
        <f t="shared" si="3"/>
        <v/>
      </c>
      <c r="V72" s="89" t="str">
        <f t="shared" si="15"/>
        <v/>
      </c>
      <c r="W72" s="90" t="str">
        <f t="shared" si="16"/>
        <v/>
      </c>
      <c r="X72" s="90" t="str">
        <f t="shared" si="17"/>
        <v/>
      </c>
      <c r="Y72" s="110" t="str">
        <f t="shared" si="18"/>
        <v/>
      </c>
      <c r="Z72" s="16"/>
      <c r="AA72" s="15" t="str">
        <f t="shared" si="19"/>
        <v/>
      </c>
      <c r="AB72" s="15" t="str">
        <f t="shared" si="20"/>
        <v/>
      </c>
      <c r="AC72" s="14" t="str">
        <f t="shared" si="4"/>
        <v/>
      </c>
      <c r="AD72" s="6" t="e">
        <f t="shared" si="21"/>
        <v>#N/A</v>
      </c>
      <c r="AE72" s="6" t="e">
        <f t="shared" si="22"/>
        <v>#N/A</v>
      </c>
      <c r="AF72" s="6" t="e">
        <f t="shared" si="23"/>
        <v>#N/A</v>
      </c>
      <c r="AG72" s="6" t="str">
        <f t="shared" si="5"/>
        <v/>
      </c>
      <c r="AH72" s="6">
        <f t="shared" si="6"/>
        <v>1</v>
      </c>
      <c r="AI72" s="6" t="e">
        <f t="shared" si="24"/>
        <v>#N/A</v>
      </c>
      <c r="AJ72" s="6" t="e">
        <f t="shared" si="25"/>
        <v>#N/A</v>
      </c>
      <c r="AK72" s="6" t="e">
        <f t="shared" si="26"/>
        <v>#N/A</v>
      </c>
      <c r="AL72" s="6" t="e">
        <f t="shared" si="27"/>
        <v>#N/A</v>
      </c>
      <c r="AM72" s="7" t="str">
        <f t="shared" si="28"/>
        <v xml:space="preserve"> </v>
      </c>
      <c r="AN72" s="6" t="e">
        <f t="shared" si="29"/>
        <v>#N/A</v>
      </c>
      <c r="AO72" s="6" t="e">
        <f t="shared" si="30"/>
        <v>#N/A</v>
      </c>
      <c r="AP72" s="6" t="e">
        <f t="shared" si="31"/>
        <v>#N/A</v>
      </c>
      <c r="AQ72" s="6" t="e">
        <f t="shared" si="7"/>
        <v>#N/A</v>
      </c>
      <c r="AR72" s="6" t="e">
        <f t="shared" si="32"/>
        <v>#N/A</v>
      </c>
      <c r="AS72" s="6" t="e">
        <f t="shared" si="33"/>
        <v>#N/A</v>
      </c>
      <c r="AT72" s="6" t="e">
        <f t="shared" si="8"/>
        <v>#N/A</v>
      </c>
      <c r="AU72" s="6" t="e">
        <f t="shared" si="9"/>
        <v>#N/A</v>
      </c>
      <c r="AV72" s="6" t="e">
        <f t="shared" si="34"/>
        <v>#N/A</v>
      </c>
      <c r="AW72" s="6">
        <f t="shared" si="35"/>
        <v>0</v>
      </c>
      <c r="AX72" s="6" t="e">
        <f t="shared" si="36"/>
        <v>#N/A</v>
      </c>
      <c r="AY72" s="6" t="str">
        <f t="shared" si="10"/>
        <v/>
      </c>
      <c r="AZ72" s="6" t="str">
        <f t="shared" si="11"/>
        <v/>
      </c>
      <c r="BA72" s="6" t="str">
        <f t="shared" si="12"/>
        <v/>
      </c>
      <c r="BB72" s="6" t="str">
        <f t="shared" si="13"/>
        <v/>
      </c>
      <c r="BC72" s="42"/>
      <c r="BI72" t="s">
        <v>865</v>
      </c>
      <c r="CS72" s="253" t="str">
        <f t="shared" si="39"/>
        <v/>
      </c>
      <c r="CT72" s="1" t="str">
        <f t="shared" si="37"/>
        <v/>
      </c>
      <c r="CU72" s="1" t="str">
        <f t="shared" si="38"/>
        <v/>
      </c>
      <c r="CV72" s="399"/>
    </row>
    <row r="73" spans="1:100" s="1" customFormat="1" ht="13.5" customHeight="1" x14ac:dyDescent="0.15">
      <c r="A73" s="63">
        <v>58</v>
      </c>
      <c r="B73" s="313"/>
      <c r="C73" s="313"/>
      <c r="D73" s="313"/>
      <c r="E73" s="313"/>
      <c r="F73" s="313"/>
      <c r="G73" s="313"/>
      <c r="H73" s="313"/>
      <c r="I73" s="313"/>
      <c r="J73" s="313"/>
      <c r="K73" s="313"/>
      <c r="L73" s="314"/>
      <c r="M73" s="313"/>
      <c r="N73" s="365"/>
      <c r="O73" s="366"/>
      <c r="P73" s="370" t="str">
        <f>IF(G73="R",IF(OR(AND(実績排出量!H73=SUM(実績事業所!$B$2-1),3&lt;実績排出量!I73),AND(実績排出量!H73=実績事業所!$B$2,4&gt;実績排出量!I73)),"新規",""),"")</f>
        <v/>
      </c>
      <c r="Q73" s="373" t="str">
        <f t="shared" si="40"/>
        <v/>
      </c>
      <c r="R73" s="374" t="str">
        <f t="shared" si="14"/>
        <v/>
      </c>
      <c r="S73" s="298" t="str">
        <f t="shared" si="1"/>
        <v/>
      </c>
      <c r="T73" s="87" t="str">
        <f t="shared" si="2"/>
        <v/>
      </c>
      <c r="U73" s="88" t="str">
        <f t="shared" si="3"/>
        <v/>
      </c>
      <c r="V73" s="89" t="str">
        <f t="shared" si="15"/>
        <v/>
      </c>
      <c r="W73" s="90" t="str">
        <f t="shared" si="16"/>
        <v/>
      </c>
      <c r="X73" s="90" t="str">
        <f t="shared" si="17"/>
        <v/>
      </c>
      <c r="Y73" s="110" t="str">
        <f t="shared" si="18"/>
        <v/>
      </c>
      <c r="Z73" s="16"/>
      <c r="AA73" s="15" t="str">
        <f t="shared" si="19"/>
        <v/>
      </c>
      <c r="AB73" s="15" t="str">
        <f t="shared" si="20"/>
        <v/>
      </c>
      <c r="AC73" s="14" t="str">
        <f t="shared" si="4"/>
        <v/>
      </c>
      <c r="AD73" s="6" t="e">
        <f t="shared" si="21"/>
        <v>#N/A</v>
      </c>
      <c r="AE73" s="6" t="e">
        <f t="shared" si="22"/>
        <v>#N/A</v>
      </c>
      <c r="AF73" s="6" t="e">
        <f t="shared" si="23"/>
        <v>#N/A</v>
      </c>
      <c r="AG73" s="6" t="str">
        <f t="shared" si="5"/>
        <v/>
      </c>
      <c r="AH73" s="6">
        <f t="shared" si="6"/>
        <v>1</v>
      </c>
      <c r="AI73" s="6" t="e">
        <f t="shared" si="24"/>
        <v>#N/A</v>
      </c>
      <c r="AJ73" s="6" t="e">
        <f t="shared" si="25"/>
        <v>#N/A</v>
      </c>
      <c r="AK73" s="6" t="e">
        <f t="shared" si="26"/>
        <v>#N/A</v>
      </c>
      <c r="AL73" s="6" t="e">
        <f t="shared" si="27"/>
        <v>#N/A</v>
      </c>
      <c r="AM73" s="7" t="str">
        <f t="shared" si="28"/>
        <v xml:space="preserve"> </v>
      </c>
      <c r="AN73" s="6" t="e">
        <f t="shared" si="29"/>
        <v>#N/A</v>
      </c>
      <c r="AO73" s="6" t="e">
        <f t="shared" si="30"/>
        <v>#N/A</v>
      </c>
      <c r="AP73" s="6" t="e">
        <f t="shared" si="31"/>
        <v>#N/A</v>
      </c>
      <c r="AQ73" s="6" t="e">
        <f t="shared" si="7"/>
        <v>#N/A</v>
      </c>
      <c r="AR73" s="6" t="e">
        <f t="shared" si="32"/>
        <v>#N/A</v>
      </c>
      <c r="AS73" s="6" t="e">
        <f t="shared" si="33"/>
        <v>#N/A</v>
      </c>
      <c r="AT73" s="6" t="e">
        <f t="shared" si="8"/>
        <v>#N/A</v>
      </c>
      <c r="AU73" s="6" t="e">
        <f t="shared" si="9"/>
        <v>#N/A</v>
      </c>
      <c r="AV73" s="6" t="e">
        <f t="shared" si="34"/>
        <v>#N/A</v>
      </c>
      <c r="AW73" s="6">
        <f t="shared" si="35"/>
        <v>0</v>
      </c>
      <c r="AX73" s="6" t="e">
        <f t="shared" si="36"/>
        <v>#N/A</v>
      </c>
      <c r="AY73" s="6" t="str">
        <f t="shared" si="10"/>
        <v/>
      </c>
      <c r="AZ73" s="6" t="str">
        <f t="shared" si="11"/>
        <v/>
      </c>
      <c r="BA73" s="6" t="str">
        <f t="shared" si="12"/>
        <v/>
      </c>
      <c r="BB73" s="6" t="str">
        <f t="shared" si="13"/>
        <v/>
      </c>
      <c r="BC73" s="42"/>
      <c r="BI73" t="s">
        <v>910</v>
      </c>
      <c r="CS73" s="253" t="str">
        <f t="shared" si="39"/>
        <v/>
      </c>
      <c r="CT73" s="1" t="str">
        <f t="shared" si="37"/>
        <v/>
      </c>
      <c r="CU73" s="1" t="str">
        <f t="shared" si="38"/>
        <v/>
      </c>
      <c r="CV73" s="399"/>
    </row>
    <row r="74" spans="1:100" s="1" customFormat="1" ht="13.5" customHeight="1" x14ac:dyDescent="0.15">
      <c r="A74" s="63">
        <v>59</v>
      </c>
      <c r="B74" s="313"/>
      <c r="C74" s="313"/>
      <c r="D74" s="313"/>
      <c r="E74" s="313"/>
      <c r="F74" s="313"/>
      <c r="G74" s="313"/>
      <c r="H74" s="313"/>
      <c r="I74" s="313"/>
      <c r="J74" s="313"/>
      <c r="K74" s="313"/>
      <c r="L74" s="314"/>
      <c r="M74" s="313"/>
      <c r="N74" s="365"/>
      <c r="O74" s="366"/>
      <c r="P74" s="370" t="str">
        <f>IF(G74="R",IF(OR(AND(実績排出量!H74=SUM(実績事業所!$B$2-1),3&lt;実績排出量!I74),AND(実績排出量!H74=実績事業所!$B$2,4&gt;実績排出量!I74)),"新規",""),"")</f>
        <v/>
      </c>
      <c r="Q74" s="373" t="str">
        <f t="shared" si="40"/>
        <v/>
      </c>
      <c r="R74" s="374" t="str">
        <f t="shared" si="14"/>
        <v/>
      </c>
      <c r="S74" s="298" t="str">
        <f t="shared" si="1"/>
        <v/>
      </c>
      <c r="T74" s="87" t="str">
        <f t="shared" si="2"/>
        <v/>
      </c>
      <c r="U74" s="88" t="str">
        <f t="shared" si="3"/>
        <v/>
      </c>
      <c r="V74" s="89" t="str">
        <f t="shared" si="15"/>
        <v/>
      </c>
      <c r="W74" s="90" t="str">
        <f t="shared" si="16"/>
        <v/>
      </c>
      <c r="X74" s="90" t="str">
        <f t="shared" si="17"/>
        <v/>
      </c>
      <c r="Y74" s="110" t="str">
        <f t="shared" si="18"/>
        <v/>
      </c>
      <c r="Z74" s="16"/>
      <c r="AA74" s="15" t="str">
        <f t="shared" si="19"/>
        <v/>
      </c>
      <c r="AB74" s="15" t="str">
        <f t="shared" si="20"/>
        <v/>
      </c>
      <c r="AC74" s="14" t="str">
        <f t="shared" si="4"/>
        <v/>
      </c>
      <c r="AD74" s="6" t="e">
        <f t="shared" si="21"/>
        <v>#N/A</v>
      </c>
      <c r="AE74" s="6" t="e">
        <f t="shared" si="22"/>
        <v>#N/A</v>
      </c>
      <c r="AF74" s="6" t="e">
        <f t="shared" si="23"/>
        <v>#N/A</v>
      </c>
      <c r="AG74" s="6" t="str">
        <f t="shared" si="5"/>
        <v/>
      </c>
      <c r="AH74" s="6">
        <f t="shared" si="6"/>
        <v>1</v>
      </c>
      <c r="AI74" s="6" t="e">
        <f t="shared" si="24"/>
        <v>#N/A</v>
      </c>
      <c r="AJ74" s="6" t="e">
        <f t="shared" si="25"/>
        <v>#N/A</v>
      </c>
      <c r="AK74" s="6" t="e">
        <f t="shared" si="26"/>
        <v>#N/A</v>
      </c>
      <c r="AL74" s="6" t="e">
        <f t="shared" si="27"/>
        <v>#N/A</v>
      </c>
      <c r="AM74" s="7" t="str">
        <f t="shared" si="28"/>
        <v xml:space="preserve"> </v>
      </c>
      <c r="AN74" s="6" t="e">
        <f t="shared" si="29"/>
        <v>#N/A</v>
      </c>
      <c r="AO74" s="6" t="e">
        <f t="shared" si="30"/>
        <v>#N/A</v>
      </c>
      <c r="AP74" s="6" t="e">
        <f t="shared" si="31"/>
        <v>#N/A</v>
      </c>
      <c r="AQ74" s="6" t="e">
        <f t="shared" si="7"/>
        <v>#N/A</v>
      </c>
      <c r="AR74" s="6" t="e">
        <f t="shared" si="32"/>
        <v>#N/A</v>
      </c>
      <c r="AS74" s="6" t="e">
        <f t="shared" si="33"/>
        <v>#N/A</v>
      </c>
      <c r="AT74" s="6" t="e">
        <f t="shared" si="8"/>
        <v>#N/A</v>
      </c>
      <c r="AU74" s="6" t="e">
        <f t="shared" si="9"/>
        <v>#N/A</v>
      </c>
      <c r="AV74" s="6" t="e">
        <f t="shared" si="34"/>
        <v>#N/A</v>
      </c>
      <c r="AW74" s="6">
        <f t="shared" si="35"/>
        <v>0</v>
      </c>
      <c r="AX74" s="6" t="e">
        <f t="shared" si="36"/>
        <v>#N/A</v>
      </c>
      <c r="AY74" s="6" t="str">
        <f t="shared" si="10"/>
        <v/>
      </c>
      <c r="AZ74" s="6" t="str">
        <f t="shared" si="11"/>
        <v/>
      </c>
      <c r="BA74" s="6" t="str">
        <f t="shared" si="12"/>
        <v/>
      </c>
      <c r="BB74" s="6" t="str">
        <f t="shared" si="13"/>
        <v/>
      </c>
      <c r="BC74" s="42"/>
      <c r="BI74" t="s">
        <v>911</v>
      </c>
      <c r="CS74" s="253" t="str">
        <f t="shared" si="39"/>
        <v/>
      </c>
      <c r="CT74" s="1" t="str">
        <f t="shared" si="37"/>
        <v/>
      </c>
      <c r="CU74" s="1" t="str">
        <f t="shared" si="38"/>
        <v/>
      </c>
      <c r="CV74" s="399"/>
    </row>
    <row r="75" spans="1:100" s="1" customFormat="1" ht="13.5" customHeight="1" x14ac:dyDescent="0.15">
      <c r="A75" s="63">
        <v>60</v>
      </c>
      <c r="B75" s="313"/>
      <c r="C75" s="313"/>
      <c r="D75" s="313"/>
      <c r="E75" s="313"/>
      <c r="F75" s="313"/>
      <c r="G75" s="313"/>
      <c r="H75" s="313"/>
      <c r="I75" s="313"/>
      <c r="J75" s="313"/>
      <c r="K75" s="313"/>
      <c r="L75" s="314"/>
      <c r="M75" s="313"/>
      <c r="N75" s="365"/>
      <c r="O75" s="366"/>
      <c r="P75" s="370" t="str">
        <f>IF(G75="R",IF(OR(AND(実績排出量!H75=SUM(実績事業所!$B$2-1),3&lt;実績排出量!I75),AND(実績排出量!H75=実績事業所!$B$2,4&gt;実績排出量!I75)),"新規",""),"")</f>
        <v/>
      </c>
      <c r="Q75" s="373" t="str">
        <f t="shared" si="40"/>
        <v/>
      </c>
      <c r="R75" s="374" t="str">
        <f t="shared" si="14"/>
        <v/>
      </c>
      <c r="S75" s="298" t="str">
        <f t="shared" si="1"/>
        <v/>
      </c>
      <c r="T75" s="87" t="str">
        <f t="shared" si="2"/>
        <v/>
      </c>
      <c r="U75" s="88" t="str">
        <f t="shared" si="3"/>
        <v/>
      </c>
      <c r="V75" s="89" t="str">
        <f t="shared" si="15"/>
        <v/>
      </c>
      <c r="W75" s="90" t="str">
        <f t="shared" si="16"/>
        <v/>
      </c>
      <c r="X75" s="90" t="str">
        <f t="shared" si="17"/>
        <v/>
      </c>
      <c r="Y75" s="110" t="str">
        <f t="shared" si="18"/>
        <v/>
      </c>
      <c r="Z75" s="16"/>
      <c r="AA75" s="15" t="str">
        <f t="shared" si="19"/>
        <v/>
      </c>
      <c r="AB75" s="15" t="str">
        <f t="shared" si="20"/>
        <v/>
      </c>
      <c r="AC75" s="14" t="str">
        <f t="shared" si="4"/>
        <v/>
      </c>
      <c r="AD75" s="6" t="e">
        <f t="shared" si="21"/>
        <v>#N/A</v>
      </c>
      <c r="AE75" s="6" t="e">
        <f t="shared" si="22"/>
        <v>#N/A</v>
      </c>
      <c r="AF75" s="6" t="e">
        <f t="shared" si="23"/>
        <v>#N/A</v>
      </c>
      <c r="AG75" s="6" t="str">
        <f t="shared" si="5"/>
        <v/>
      </c>
      <c r="AH75" s="6">
        <f t="shared" si="6"/>
        <v>1</v>
      </c>
      <c r="AI75" s="6" t="e">
        <f t="shared" si="24"/>
        <v>#N/A</v>
      </c>
      <c r="AJ75" s="6" t="e">
        <f t="shared" si="25"/>
        <v>#N/A</v>
      </c>
      <c r="AK75" s="6" t="e">
        <f t="shared" si="26"/>
        <v>#N/A</v>
      </c>
      <c r="AL75" s="6" t="e">
        <f t="shared" si="27"/>
        <v>#N/A</v>
      </c>
      <c r="AM75" s="7" t="str">
        <f t="shared" si="28"/>
        <v xml:space="preserve"> </v>
      </c>
      <c r="AN75" s="6" t="e">
        <f t="shared" si="29"/>
        <v>#N/A</v>
      </c>
      <c r="AO75" s="6" t="e">
        <f t="shared" si="30"/>
        <v>#N/A</v>
      </c>
      <c r="AP75" s="6" t="e">
        <f t="shared" si="31"/>
        <v>#N/A</v>
      </c>
      <c r="AQ75" s="6" t="e">
        <f t="shared" si="7"/>
        <v>#N/A</v>
      </c>
      <c r="AR75" s="6" t="e">
        <f t="shared" si="32"/>
        <v>#N/A</v>
      </c>
      <c r="AS75" s="6" t="e">
        <f t="shared" si="33"/>
        <v>#N/A</v>
      </c>
      <c r="AT75" s="6" t="e">
        <f t="shared" si="8"/>
        <v>#N/A</v>
      </c>
      <c r="AU75" s="6" t="e">
        <f t="shared" si="9"/>
        <v>#N/A</v>
      </c>
      <c r="AV75" s="6" t="e">
        <f t="shared" si="34"/>
        <v>#N/A</v>
      </c>
      <c r="AW75" s="6">
        <f t="shared" si="35"/>
        <v>0</v>
      </c>
      <c r="AX75" s="6" t="e">
        <f t="shared" si="36"/>
        <v>#N/A</v>
      </c>
      <c r="AY75" s="6" t="str">
        <f t="shared" si="10"/>
        <v/>
      </c>
      <c r="AZ75" s="6" t="str">
        <f t="shared" si="11"/>
        <v/>
      </c>
      <c r="BA75" s="6" t="str">
        <f t="shared" si="12"/>
        <v/>
      </c>
      <c r="BB75" s="6" t="str">
        <f t="shared" si="13"/>
        <v/>
      </c>
      <c r="BC75" s="42"/>
      <c r="BI75" t="s">
        <v>912</v>
      </c>
      <c r="CS75" s="253" t="str">
        <f t="shared" si="39"/>
        <v/>
      </c>
      <c r="CT75" s="1" t="str">
        <f t="shared" si="37"/>
        <v/>
      </c>
      <c r="CU75" s="1" t="str">
        <f t="shared" si="38"/>
        <v/>
      </c>
      <c r="CV75" s="399"/>
    </row>
    <row r="76" spans="1:100" s="1" customFormat="1" ht="13.5" customHeight="1" x14ac:dyDescent="0.15">
      <c r="A76" s="63">
        <v>61</v>
      </c>
      <c r="B76" s="313"/>
      <c r="C76" s="313"/>
      <c r="D76" s="313"/>
      <c r="E76" s="313"/>
      <c r="F76" s="313"/>
      <c r="G76" s="313"/>
      <c r="H76" s="313"/>
      <c r="I76" s="313"/>
      <c r="J76" s="313"/>
      <c r="K76" s="313"/>
      <c r="L76" s="314"/>
      <c r="M76" s="313"/>
      <c r="N76" s="365"/>
      <c r="O76" s="366"/>
      <c r="P76" s="370" t="str">
        <f>IF(G76="R",IF(OR(AND(実績排出量!H76=SUM(実績事業所!$B$2-1),3&lt;実績排出量!I76),AND(実績排出量!H76=実績事業所!$B$2,4&gt;実績排出量!I76)),"新規",""),"")</f>
        <v/>
      </c>
      <c r="Q76" s="373" t="str">
        <f t="shared" si="40"/>
        <v/>
      </c>
      <c r="R76" s="374" t="str">
        <f t="shared" si="14"/>
        <v/>
      </c>
      <c r="S76" s="298" t="str">
        <f t="shared" si="1"/>
        <v/>
      </c>
      <c r="T76" s="87" t="str">
        <f t="shared" si="2"/>
        <v/>
      </c>
      <c r="U76" s="88" t="str">
        <f t="shared" si="3"/>
        <v/>
      </c>
      <c r="V76" s="89" t="str">
        <f t="shared" si="15"/>
        <v/>
      </c>
      <c r="W76" s="90" t="str">
        <f t="shared" si="16"/>
        <v/>
      </c>
      <c r="X76" s="90" t="str">
        <f t="shared" si="17"/>
        <v/>
      </c>
      <c r="Y76" s="110" t="str">
        <f t="shared" si="18"/>
        <v/>
      </c>
      <c r="Z76" s="16"/>
      <c r="AA76" s="15" t="str">
        <f t="shared" si="19"/>
        <v/>
      </c>
      <c r="AB76" s="15" t="str">
        <f t="shared" si="20"/>
        <v/>
      </c>
      <c r="AC76" s="14" t="str">
        <f t="shared" si="4"/>
        <v/>
      </c>
      <c r="AD76" s="6" t="e">
        <f t="shared" si="21"/>
        <v>#N/A</v>
      </c>
      <c r="AE76" s="6" t="e">
        <f t="shared" si="22"/>
        <v>#N/A</v>
      </c>
      <c r="AF76" s="6" t="e">
        <f t="shared" si="23"/>
        <v>#N/A</v>
      </c>
      <c r="AG76" s="6" t="str">
        <f t="shared" si="5"/>
        <v/>
      </c>
      <c r="AH76" s="6">
        <f t="shared" si="6"/>
        <v>1</v>
      </c>
      <c r="AI76" s="6" t="e">
        <f t="shared" si="24"/>
        <v>#N/A</v>
      </c>
      <c r="AJ76" s="6" t="e">
        <f t="shared" si="25"/>
        <v>#N/A</v>
      </c>
      <c r="AK76" s="6" t="e">
        <f t="shared" si="26"/>
        <v>#N/A</v>
      </c>
      <c r="AL76" s="6" t="e">
        <f t="shared" si="27"/>
        <v>#N/A</v>
      </c>
      <c r="AM76" s="7" t="str">
        <f t="shared" si="28"/>
        <v xml:space="preserve"> </v>
      </c>
      <c r="AN76" s="6" t="e">
        <f t="shared" si="29"/>
        <v>#N/A</v>
      </c>
      <c r="AO76" s="6" t="e">
        <f t="shared" si="30"/>
        <v>#N/A</v>
      </c>
      <c r="AP76" s="6" t="e">
        <f t="shared" si="31"/>
        <v>#N/A</v>
      </c>
      <c r="AQ76" s="6" t="e">
        <f t="shared" si="7"/>
        <v>#N/A</v>
      </c>
      <c r="AR76" s="6" t="e">
        <f t="shared" si="32"/>
        <v>#N/A</v>
      </c>
      <c r="AS76" s="6" t="e">
        <f t="shared" si="33"/>
        <v>#N/A</v>
      </c>
      <c r="AT76" s="6" t="e">
        <f t="shared" si="8"/>
        <v>#N/A</v>
      </c>
      <c r="AU76" s="6" t="e">
        <f t="shared" si="9"/>
        <v>#N/A</v>
      </c>
      <c r="AV76" s="6" t="e">
        <f t="shared" si="34"/>
        <v>#N/A</v>
      </c>
      <c r="AW76" s="6">
        <f t="shared" si="35"/>
        <v>0</v>
      </c>
      <c r="AX76" s="6" t="e">
        <f t="shared" si="36"/>
        <v>#N/A</v>
      </c>
      <c r="AY76" s="6" t="str">
        <f t="shared" si="10"/>
        <v/>
      </c>
      <c r="AZ76" s="6" t="str">
        <f t="shared" si="11"/>
        <v/>
      </c>
      <c r="BA76" s="6" t="str">
        <f t="shared" si="12"/>
        <v/>
      </c>
      <c r="BB76" s="6" t="str">
        <f t="shared" si="13"/>
        <v/>
      </c>
      <c r="BC76" s="42"/>
      <c r="BI76" t="s">
        <v>913</v>
      </c>
      <c r="CS76" s="253" t="str">
        <f t="shared" si="39"/>
        <v/>
      </c>
      <c r="CT76" s="1" t="str">
        <f t="shared" si="37"/>
        <v/>
      </c>
      <c r="CU76" s="1" t="str">
        <f t="shared" si="38"/>
        <v/>
      </c>
      <c r="CV76" s="399"/>
    </row>
    <row r="77" spans="1:100" s="1" customFormat="1" ht="13.5" customHeight="1" x14ac:dyDescent="0.15">
      <c r="A77" s="63">
        <v>62</v>
      </c>
      <c r="B77" s="313"/>
      <c r="C77" s="313"/>
      <c r="D77" s="313"/>
      <c r="E77" s="313"/>
      <c r="F77" s="313"/>
      <c r="G77" s="313"/>
      <c r="H77" s="313"/>
      <c r="I77" s="313"/>
      <c r="J77" s="313"/>
      <c r="K77" s="313"/>
      <c r="L77" s="314"/>
      <c r="M77" s="313"/>
      <c r="N77" s="365"/>
      <c r="O77" s="366"/>
      <c r="P77" s="370" t="str">
        <f>IF(G77="R",IF(OR(AND(実績排出量!H77=SUM(実績事業所!$B$2-1),3&lt;実績排出量!I77),AND(実績排出量!H77=実績事業所!$B$2,4&gt;実績排出量!I77)),"新規",""),"")</f>
        <v/>
      </c>
      <c r="Q77" s="373" t="str">
        <f t="shared" si="40"/>
        <v/>
      </c>
      <c r="R77" s="374" t="str">
        <f t="shared" si="14"/>
        <v/>
      </c>
      <c r="S77" s="298" t="str">
        <f t="shared" si="1"/>
        <v/>
      </c>
      <c r="T77" s="87" t="str">
        <f t="shared" si="2"/>
        <v/>
      </c>
      <c r="U77" s="88" t="str">
        <f t="shared" si="3"/>
        <v/>
      </c>
      <c r="V77" s="89" t="str">
        <f t="shared" si="15"/>
        <v/>
      </c>
      <c r="W77" s="90" t="str">
        <f t="shared" si="16"/>
        <v/>
      </c>
      <c r="X77" s="90" t="str">
        <f t="shared" si="17"/>
        <v/>
      </c>
      <c r="Y77" s="110" t="str">
        <f t="shared" si="18"/>
        <v/>
      </c>
      <c r="Z77" s="16"/>
      <c r="AA77" s="15" t="str">
        <f t="shared" si="19"/>
        <v/>
      </c>
      <c r="AB77" s="15" t="str">
        <f t="shared" si="20"/>
        <v/>
      </c>
      <c r="AC77" s="14" t="str">
        <f t="shared" si="4"/>
        <v/>
      </c>
      <c r="AD77" s="6" t="e">
        <f t="shared" si="21"/>
        <v>#N/A</v>
      </c>
      <c r="AE77" s="6" t="e">
        <f t="shared" si="22"/>
        <v>#N/A</v>
      </c>
      <c r="AF77" s="6" t="e">
        <f t="shared" si="23"/>
        <v>#N/A</v>
      </c>
      <c r="AG77" s="6" t="str">
        <f t="shared" si="5"/>
        <v/>
      </c>
      <c r="AH77" s="6">
        <f t="shared" si="6"/>
        <v>1</v>
      </c>
      <c r="AI77" s="6" t="e">
        <f t="shared" si="24"/>
        <v>#N/A</v>
      </c>
      <c r="AJ77" s="6" t="e">
        <f t="shared" si="25"/>
        <v>#N/A</v>
      </c>
      <c r="AK77" s="6" t="e">
        <f t="shared" si="26"/>
        <v>#N/A</v>
      </c>
      <c r="AL77" s="6" t="e">
        <f t="shared" si="27"/>
        <v>#N/A</v>
      </c>
      <c r="AM77" s="7" t="str">
        <f t="shared" si="28"/>
        <v xml:space="preserve"> </v>
      </c>
      <c r="AN77" s="6" t="e">
        <f t="shared" si="29"/>
        <v>#N/A</v>
      </c>
      <c r="AO77" s="6" t="e">
        <f t="shared" si="30"/>
        <v>#N/A</v>
      </c>
      <c r="AP77" s="6" t="e">
        <f t="shared" si="31"/>
        <v>#N/A</v>
      </c>
      <c r="AQ77" s="6" t="e">
        <f t="shared" si="7"/>
        <v>#N/A</v>
      </c>
      <c r="AR77" s="6" t="e">
        <f t="shared" si="32"/>
        <v>#N/A</v>
      </c>
      <c r="AS77" s="6" t="e">
        <f t="shared" si="33"/>
        <v>#N/A</v>
      </c>
      <c r="AT77" s="6" t="e">
        <f t="shared" si="8"/>
        <v>#N/A</v>
      </c>
      <c r="AU77" s="6" t="e">
        <f t="shared" si="9"/>
        <v>#N/A</v>
      </c>
      <c r="AV77" s="6" t="e">
        <f t="shared" si="34"/>
        <v>#N/A</v>
      </c>
      <c r="AW77" s="6">
        <f t="shared" si="35"/>
        <v>0</v>
      </c>
      <c r="AX77" s="6" t="e">
        <f t="shared" si="36"/>
        <v>#N/A</v>
      </c>
      <c r="AY77" s="6" t="str">
        <f t="shared" si="10"/>
        <v/>
      </c>
      <c r="AZ77" s="6" t="str">
        <f t="shared" si="11"/>
        <v/>
      </c>
      <c r="BA77" s="6" t="str">
        <f t="shared" si="12"/>
        <v/>
      </c>
      <c r="BB77" s="6" t="str">
        <f t="shared" si="13"/>
        <v/>
      </c>
      <c r="BC77" s="42"/>
      <c r="BI77" t="s">
        <v>914</v>
      </c>
      <c r="CS77" s="253" t="str">
        <f t="shared" si="39"/>
        <v/>
      </c>
      <c r="CT77" s="1" t="str">
        <f t="shared" si="37"/>
        <v/>
      </c>
      <c r="CU77" s="1" t="str">
        <f t="shared" si="38"/>
        <v/>
      </c>
      <c r="CV77" s="399"/>
    </row>
    <row r="78" spans="1:100" s="1" customFormat="1" ht="13.5" customHeight="1" x14ac:dyDescent="0.15">
      <c r="A78" s="63">
        <v>63</v>
      </c>
      <c r="B78" s="313"/>
      <c r="C78" s="313"/>
      <c r="D78" s="313"/>
      <c r="E78" s="313"/>
      <c r="F78" s="313"/>
      <c r="G78" s="313"/>
      <c r="H78" s="313"/>
      <c r="I78" s="313"/>
      <c r="J78" s="313"/>
      <c r="K78" s="313"/>
      <c r="L78" s="314"/>
      <c r="M78" s="313"/>
      <c r="N78" s="365"/>
      <c r="O78" s="366"/>
      <c r="P78" s="370" t="str">
        <f>IF(G78="R",IF(OR(AND(実績排出量!H78=SUM(実績事業所!$B$2-1),3&lt;実績排出量!I78),AND(実績排出量!H78=実績事業所!$B$2,4&gt;実績排出量!I78)),"新規",""),"")</f>
        <v/>
      </c>
      <c r="Q78" s="373" t="str">
        <f t="shared" si="40"/>
        <v/>
      </c>
      <c r="R78" s="374" t="str">
        <f t="shared" si="14"/>
        <v/>
      </c>
      <c r="S78" s="298" t="str">
        <f t="shared" si="1"/>
        <v/>
      </c>
      <c r="T78" s="87" t="str">
        <f t="shared" si="2"/>
        <v/>
      </c>
      <c r="U78" s="88" t="str">
        <f t="shared" si="3"/>
        <v/>
      </c>
      <c r="V78" s="89" t="str">
        <f t="shared" si="15"/>
        <v/>
      </c>
      <c r="W78" s="90" t="str">
        <f t="shared" si="16"/>
        <v/>
      </c>
      <c r="X78" s="90" t="str">
        <f t="shared" si="17"/>
        <v/>
      </c>
      <c r="Y78" s="110" t="str">
        <f t="shared" si="18"/>
        <v/>
      </c>
      <c r="Z78" s="16"/>
      <c r="AA78" s="15" t="str">
        <f t="shared" si="19"/>
        <v/>
      </c>
      <c r="AB78" s="15" t="str">
        <f t="shared" si="20"/>
        <v/>
      </c>
      <c r="AC78" s="14" t="str">
        <f t="shared" si="4"/>
        <v/>
      </c>
      <c r="AD78" s="6" t="e">
        <f t="shared" si="21"/>
        <v>#N/A</v>
      </c>
      <c r="AE78" s="6" t="e">
        <f t="shared" si="22"/>
        <v>#N/A</v>
      </c>
      <c r="AF78" s="6" t="e">
        <f t="shared" si="23"/>
        <v>#N/A</v>
      </c>
      <c r="AG78" s="6" t="str">
        <f t="shared" si="5"/>
        <v/>
      </c>
      <c r="AH78" s="6">
        <f t="shared" si="6"/>
        <v>1</v>
      </c>
      <c r="AI78" s="6" t="e">
        <f t="shared" si="24"/>
        <v>#N/A</v>
      </c>
      <c r="AJ78" s="6" t="e">
        <f t="shared" si="25"/>
        <v>#N/A</v>
      </c>
      <c r="AK78" s="6" t="e">
        <f t="shared" si="26"/>
        <v>#N/A</v>
      </c>
      <c r="AL78" s="6" t="e">
        <f t="shared" si="27"/>
        <v>#N/A</v>
      </c>
      <c r="AM78" s="7" t="str">
        <f t="shared" si="28"/>
        <v xml:space="preserve"> </v>
      </c>
      <c r="AN78" s="6" t="e">
        <f t="shared" si="29"/>
        <v>#N/A</v>
      </c>
      <c r="AO78" s="6" t="e">
        <f t="shared" si="30"/>
        <v>#N/A</v>
      </c>
      <c r="AP78" s="6" t="e">
        <f t="shared" si="31"/>
        <v>#N/A</v>
      </c>
      <c r="AQ78" s="6" t="e">
        <f t="shared" si="7"/>
        <v>#N/A</v>
      </c>
      <c r="AR78" s="6" t="e">
        <f t="shared" si="32"/>
        <v>#N/A</v>
      </c>
      <c r="AS78" s="6" t="e">
        <f t="shared" si="33"/>
        <v>#N/A</v>
      </c>
      <c r="AT78" s="6" t="e">
        <f t="shared" si="8"/>
        <v>#N/A</v>
      </c>
      <c r="AU78" s="6" t="e">
        <f t="shared" si="9"/>
        <v>#N/A</v>
      </c>
      <c r="AV78" s="6" t="e">
        <f t="shared" si="34"/>
        <v>#N/A</v>
      </c>
      <c r="AW78" s="6">
        <f t="shared" si="35"/>
        <v>0</v>
      </c>
      <c r="AX78" s="6" t="e">
        <f t="shared" si="36"/>
        <v>#N/A</v>
      </c>
      <c r="AY78" s="6" t="str">
        <f t="shared" si="10"/>
        <v/>
      </c>
      <c r="AZ78" s="6" t="str">
        <f t="shared" si="11"/>
        <v/>
      </c>
      <c r="BA78" s="6" t="str">
        <f t="shared" si="12"/>
        <v/>
      </c>
      <c r="BB78" s="6" t="str">
        <f t="shared" si="13"/>
        <v/>
      </c>
      <c r="BC78" s="42"/>
      <c r="BI78" t="s">
        <v>915</v>
      </c>
      <c r="CS78" s="253" t="str">
        <f t="shared" si="39"/>
        <v/>
      </c>
      <c r="CT78" s="1" t="str">
        <f t="shared" si="37"/>
        <v/>
      </c>
      <c r="CU78" s="1" t="str">
        <f t="shared" si="38"/>
        <v/>
      </c>
      <c r="CV78" s="399"/>
    </row>
    <row r="79" spans="1:100" s="1" customFormat="1" ht="13.5" customHeight="1" x14ac:dyDescent="0.15">
      <c r="A79" s="63">
        <v>64</v>
      </c>
      <c r="B79" s="313"/>
      <c r="C79" s="313"/>
      <c r="D79" s="313"/>
      <c r="E79" s="313"/>
      <c r="F79" s="313"/>
      <c r="G79" s="313"/>
      <c r="H79" s="313"/>
      <c r="I79" s="313"/>
      <c r="J79" s="313"/>
      <c r="K79" s="313"/>
      <c r="L79" s="314"/>
      <c r="M79" s="313"/>
      <c r="N79" s="365"/>
      <c r="O79" s="366"/>
      <c r="P79" s="370" t="str">
        <f>IF(G79="R",IF(OR(AND(実績排出量!H79=SUM(実績事業所!$B$2-1),3&lt;実績排出量!I79),AND(実績排出量!H79=実績事業所!$B$2,4&gt;実績排出量!I79)),"新規",""),"")</f>
        <v/>
      </c>
      <c r="Q79" s="373" t="str">
        <f t="shared" si="40"/>
        <v/>
      </c>
      <c r="R79" s="374" t="str">
        <f t="shared" si="14"/>
        <v/>
      </c>
      <c r="S79" s="298" t="str">
        <f t="shared" si="1"/>
        <v/>
      </c>
      <c r="T79" s="87" t="str">
        <f t="shared" si="2"/>
        <v/>
      </c>
      <c r="U79" s="88" t="str">
        <f t="shared" si="3"/>
        <v/>
      </c>
      <c r="V79" s="89" t="str">
        <f t="shared" si="15"/>
        <v/>
      </c>
      <c r="W79" s="90" t="str">
        <f t="shared" si="16"/>
        <v/>
      </c>
      <c r="X79" s="90" t="str">
        <f t="shared" si="17"/>
        <v/>
      </c>
      <c r="Y79" s="110" t="str">
        <f t="shared" si="18"/>
        <v/>
      </c>
      <c r="Z79" s="16"/>
      <c r="AA79" s="15" t="str">
        <f t="shared" si="19"/>
        <v/>
      </c>
      <c r="AB79" s="15" t="str">
        <f t="shared" si="20"/>
        <v/>
      </c>
      <c r="AC79" s="14" t="str">
        <f t="shared" si="4"/>
        <v/>
      </c>
      <c r="AD79" s="6" t="e">
        <f t="shared" si="21"/>
        <v>#N/A</v>
      </c>
      <c r="AE79" s="6" t="e">
        <f t="shared" si="22"/>
        <v>#N/A</v>
      </c>
      <c r="AF79" s="6" t="e">
        <f t="shared" si="23"/>
        <v>#N/A</v>
      </c>
      <c r="AG79" s="6" t="str">
        <f t="shared" si="5"/>
        <v/>
      </c>
      <c r="AH79" s="6">
        <f t="shared" si="6"/>
        <v>1</v>
      </c>
      <c r="AI79" s="6" t="e">
        <f t="shared" si="24"/>
        <v>#N/A</v>
      </c>
      <c r="AJ79" s="6" t="e">
        <f t="shared" si="25"/>
        <v>#N/A</v>
      </c>
      <c r="AK79" s="6" t="e">
        <f t="shared" si="26"/>
        <v>#N/A</v>
      </c>
      <c r="AL79" s="6" t="e">
        <f t="shared" si="27"/>
        <v>#N/A</v>
      </c>
      <c r="AM79" s="7" t="str">
        <f t="shared" si="28"/>
        <v xml:space="preserve"> </v>
      </c>
      <c r="AN79" s="6" t="e">
        <f t="shared" si="29"/>
        <v>#N/A</v>
      </c>
      <c r="AO79" s="6" t="e">
        <f t="shared" si="30"/>
        <v>#N/A</v>
      </c>
      <c r="AP79" s="6" t="e">
        <f t="shared" si="31"/>
        <v>#N/A</v>
      </c>
      <c r="AQ79" s="6" t="e">
        <f t="shared" si="7"/>
        <v>#N/A</v>
      </c>
      <c r="AR79" s="6" t="e">
        <f t="shared" si="32"/>
        <v>#N/A</v>
      </c>
      <c r="AS79" s="6" t="e">
        <f t="shared" si="33"/>
        <v>#N/A</v>
      </c>
      <c r="AT79" s="6" t="e">
        <f t="shared" si="8"/>
        <v>#N/A</v>
      </c>
      <c r="AU79" s="6" t="e">
        <f t="shared" si="9"/>
        <v>#N/A</v>
      </c>
      <c r="AV79" s="6" t="e">
        <f t="shared" si="34"/>
        <v>#N/A</v>
      </c>
      <c r="AW79" s="6">
        <f t="shared" si="35"/>
        <v>0</v>
      </c>
      <c r="AX79" s="6" t="e">
        <f t="shared" si="36"/>
        <v>#N/A</v>
      </c>
      <c r="AY79" s="6" t="str">
        <f t="shared" si="10"/>
        <v/>
      </c>
      <c r="AZ79" s="6" t="str">
        <f t="shared" si="11"/>
        <v/>
      </c>
      <c r="BA79" s="6" t="str">
        <f t="shared" si="12"/>
        <v/>
      </c>
      <c r="BB79" s="6" t="str">
        <f t="shared" si="13"/>
        <v/>
      </c>
      <c r="BC79" s="42"/>
      <c r="BI79" t="s">
        <v>866</v>
      </c>
      <c r="CS79" s="253" t="str">
        <f t="shared" si="39"/>
        <v/>
      </c>
      <c r="CT79" s="1" t="str">
        <f t="shared" si="37"/>
        <v/>
      </c>
      <c r="CU79" s="1" t="str">
        <f t="shared" si="38"/>
        <v/>
      </c>
      <c r="CV79" s="399"/>
    </row>
    <row r="80" spans="1:100" s="1" customFormat="1" ht="13.5" customHeight="1" x14ac:dyDescent="0.15">
      <c r="A80" s="63">
        <v>65</v>
      </c>
      <c r="B80" s="313"/>
      <c r="C80" s="313"/>
      <c r="D80" s="313"/>
      <c r="E80" s="313"/>
      <c r="F80" s="313"/>
      <c r="G80" s="313"/>
      <c r="H80" s="313"/>
      <c r="I80" s="313"/>
      <c r="J80" s="313"/>
      <c r="K80" s="313"/>
      <c r="L80" s="314"/>
      <c r="M80" s="313"/>
      <c r="N80" s="365"/>
      <c r="O80" s="366"/>
      <c r="P80" s="370" t="str">
        <f>IF(G80="R",IF(OR(AND(実績排出量!H80=SUM(実績事業所!$B$2-1),3&lt;実績排出量!I80),AND(実績排出量!H80=実績事業所!$B$2,4&gt;実績排出量!I80)),"新規",""),"")</f>
        <v/>
      </c>
      <c r="Q80" s="373" t="str">
        <f t="shared" si="40"/>
        <v/>
      </c>
      <c r="R80" s="374" t="str">
        <f t="shared" si="14"/>
        <v/>
      </c>
      <c r="S80" s="298" t="str">
        <f t="shared" ref="S80:S143" si="50">IF(ISBLANK(M80)=TRUE,"",IF(ISNUMBER(AO80)=TRUE,AO80,"エラー"))</f>
        <v/>
      </c>
      <c r="T80" s="87" t="str">
        <f t="shared" ref="T80:T143" si="51">IF(ISBLANK(M80)=TRUE,"",IF(ISNUMBER(AR80)=TRUE,AR80,"エラー"))</f>
        <v/>
      </c>
      <c r="U80" s="88" t="str">
        <f t="shared" ref="U80:U143" si="52">IF(ISBLANK(M80)=TRUE,"",IF(ISNUMBER(AX80)=TRUE,AX80,"エラー"))</f>
        <v/>
      </c>
      <c r="V80" s="89" t="str">
        <f t="shared" si="15"/>
        <v/>
      </c>
      <c r="W80" s="90" t="str">
        <f t="shared" si="16"/>
        <v/>
      </c>
      <c r="X80" s="90" t="str">
        <f t="shared" si="17"/>
        <v/>
      </c>
      <c r="Y80" s="110" t="str">
        <f t="shared" si="18"/>
        <v/>
      </c>
      <c r="Z80" s="16"/>
      <c r="AA80" s="15" t="str">
        <f t="shared" si="19"/>
        <v/>
      </c>
      <c r="AB80" s="15" t="str">
        <f t="shared" si="20"/>
        <v/>
      </c>
      <c r="AC80" s="14" t="str">
        <f t="shared" ref="AC80:AC143" si="53">IF(ISBLANK(J80)=TRUE,"",IF(OR(ISBLANK(B80)=TRUE),1,""))</f>
        <v/>
      </c>
      <c r="AD80" s="6" t="e">
        <f t="shared" si="21"/>
        <v>#N/A</v>
      </c>
      <c r="AE80" s="6" t="e">
        <f t="shared" si="22"/>
        <v>#N/A</v>
      </c>
      <c r="AF80" s="6" t="e">
        <f t="shared" si="23"/>
        <v>#N/A</v>
      </c>
      <c r="AG80" s="6" t="str">
        <f t="shared" ref="AG80:AG143" si="54">IF(ISERROR(SEARCH("-",K80,1))=TRUE,ASC(UPPER(K80)),ASC(UPPER(LEFT(K80,SEARCH("-",K80,1)-1))))</f>
        <v/>
      </c>
      <c r="AH80" s="6">
        <f t="shared" ref="AH80:AH143" si="55">IF(L80&gt;3500,L80/1000,1)</f>
        <v>1</v>
      </c>
      <c r="AI80" s="6" t="e">
        <f t="shared" si="24"/>
        <v>#N/A</v>
      </c>
      <c r="AJ80" s="6" t="e">
        <f t="shared" si="25"/>
        <v>#N/A</v>
      </c>
      <c r="AK80" s="6" t="e">
        <f t="shared" si="26"/>
        <v>#N/A</v>
      </c>
      <c r="AL80" s="6" t="e">
        <f t="shared" si="27"/>
        <v>#N/A</v>
      </c>
      <c r="AM80" s="7" t="str">
        <f t="shared" si="28"/>
        <v xml:space="preserve"> </v>
      </c>
      <c r="AN80" s="6" t="e">
        <f t="shared" si="29"/>
        <v>#N/A</v>
      </c>
      <c r="AO80" s="6" t="e">
        <f t="shared" si="30"/>
        <v>#N/A</v>
      </c>
      <c r="AP80" s="6" t="e">
        <f t="shared" si="31"/>
        <v>#N/A</v>
      </c>
      <c r="AQ80" s="6" t="e">
        <f t="shared" ref="AQ80:AQ143" si="56">VLOOKUP(AJ80,$BZ$17:$CD$21,2,FALSE)</f>
        <v>#N/A</v>
      </c>
      <c r="AR80" s="6" t="e">
        <f t="shared" si="32"/>
        <v>#N/A</v>
      </c>
      <c r="AS80" s="6" t="e">
        <f t="shared" si="33"/>
        <v>#N/A</v>
      </c>
      <c r="AT80" s="6" t="e">
        <f t="shared" ref="AT80:AT143" si="57">VLOOKUP(AJ80,$BZ$17:$CD$21,3,FALSE)</f>
        <v>#N/A</v>
      </c>
      <c r="AU80" s="6" t="e">
        <f t="shared" ref="AU80:AU143" si="58">VLOOKUP(AJ80,$BZ$17:$CD$21,4,FALSE)</f>
        <v>#N/A</v>
      </c>
      <c r="AV80" s="6" t="e">
        <f t="shared" ref="AV80:AV143" si="59">VLOOKUP(AJ80,$BZ$17:$CD$21,5,FALSE)</f>
        <v>#N/A</v>
      </c>
      <c r="AW80" s="6">
        <f t="shared" si="35"/>
        <v>0</v>
      </c>
      <c r="AX80" s="6" t="e">
        <f t="shared" si="36"/>
        <v>#N/A</v>
      </c>
      <c r="AY80" s="6" t="str">
        <f t="shared" ref="AY80:AY143" si="60">IF(J80="","",VLOOKUP(J80,$BD$17:$BH$25,5,FALSE))</f>
        <v/>
      </c>
      <c r="AZ80" s="6" t="str">
        <f t="shared" ref="AZ80:AZ143" si="61">IF(D80="","",VLOOKUP(CONCATENATE("A",LEFT(D80)),$BW$17:$BX$26,2,FALSE))</f>
        <v/>
      </c>
      <c r="BA80" s="6" t="str">
        <f t="shared" ref="BA80:BA143" si="62">IF(AY80=AZ80,"",1)</f>
        <v/>
      </c>
      <c r="BB80" s="6" t="str">
        <f t="shared" ref="BB80:BB143" si="63">CONCATENATE(C80,D80,E80,F80)</f>
        <v/>
      </c>
      <c r="BC80" s="42"/>
      <c r="BI80" t="s">
        <v>867</v>
      </c>
      <c r="CS80" s="253" t="str">
        <f t="shared" si="39"/>
        <v/>
      </c>
      <c r="CT80" s="1" t="str">
        <f t="shared" si="37"/>
        <v/>
      </c>
      <c r="CU80" s="1" t="str">
        <f t="shared" si="38"/>
        <v/>
      </c>
      <c r="CV80" s="399"/>
    </row>
    <row r="81" spans="1:100" s="1" customFormat="1" ht="13.5" customHeight="1" x14ac:dyDescent="0.15">
      <c r="A81" s="63">
        <v>66</v>
      </c>
      <c r="B81" s="313"/>
      <c r="C81" s="313"/>
      <c r="D81" s="313"/>
      <c r="E81" s="313"/>
      <c r="F81" s="313"/>
      <c r="G81" s="313"/>
      <c r="H81" s="313"/>
      <c r="I81" s="313"/>
      <c r="J81" s="313"/>
      <c r="K81" s="313"/>
      <c r="L81" s="314"/>
      <c r="M81" s="313"/>
      <c r="N81" s="365"/>
      <c r="O81" s="366"/>
      <c r="P81" s="370" t="str">
        <f>IF(G81="R",IF(OR(AND(実績排出量!H81=SUM(実績事業所!$B$2-1),3&lt;実績排出量!I81),AND(実績排出量!H81=実績事業所!$B$2,4&gt;実績排出量!I81)),"新規",""),"")</f>
        <v/>
      </c>
      <c r="Q81" s="373" t="str">
        <f t="shared" si="40"/>
        <v/>
      </c>
      <c r="R81" s="374" t="str">
        <f t="shared" ref="R81:R144" si="64">IF(P81="減車","－","")</f>
        <v/>
      </c>
      <c r="S81" s="298" t="str">
        <f t="shared" si="50"/>
        <v/>
      </c>
      <c r="T81" s="87" t="str">
        <f t="shared" si="51"/>
        <v/>
      </c>
      <c r="U81" s="88" t="str">
        <f t="shared" si="52"/>
        <v/>
      </c>
      <c r="V81" s="89" t="str">
        <f t="shared" ref="V81:V144" si="65">IF(P81="減車",0,IF(OR(AA81="",AB81=""),"",AA81/AB81))</f>
        <v/>
      </c>
      <c r="W81" s="90" t="str">
        <f t="shared" ref="W81:W144" si="66">IF(P81="減車","-",IF(S81="","",IF(ISERROR(S81*AA81*AH81),"エラー",IF(ISBLANK(AA81)=TRUE,"エラー",IF(ISBLANK(S81)=TRUE,"エラー",IF(BA81=1,"エラー",S81*AH81*AA81/1000))))))</f>
        <v/>
      </c>
      <c r="X81" s="90" t="str">
        <f t="shared" ref="X81:X144" si="67">IF(P81="減車","-",IF(T81="","",IF(ISERROR(T81*AA81*AH81),"エラー",IF(ISBLANK(AA81)=TRUE,"エラー",IF(ISBLANK(T81)=TRUE,"エラー",IF(BA81=1,"エラー",T81*AH81*AA81/1000))))))</f>
        <v/>
      </c>
      <c r="Y81" s="110" t="str">
        <f t="shared" ref="Y81:Y144" si="68">IF(P81="減車","-",IF(U81="","",IF(ISERROR(U81*AB81),"エラー",IF(ISBLANK(AB81)=TRUE,"エラー",IF(ISBLANK(U81)=TRUE,"エラー",IF(BA81=1,"エラー",U81*AB81/1000))))))</f>
        <v/>
      </c>
      <c r="Z81" s="16"/>
      <c r="AA81" s="15" t="str">
        <f t="shared" ref="AA81:AA144" si="69">IF(Q81="","",Q81)</f>
        <v/>
      </c>
      <c r="AB81" s="15" t="str">
        <f t="shared" ref="AB81:AB144" si="70">IF(R81="","",R81)</f>
        <v/>
      </c>
      <c r="AC81" s="14" t="str">
        <f t="shared" si="53"/>
        <v/>
      </c>
      <c r="AD81" s="6" t="e">
        <f t="shared" ref="AD81:AD144" si="71">VLOOKUP(J81,$BD$17:$BG$23,2,FALSE)</f>
        <v>#N/A</v>
      </c>
      <c r="AE81" s="6" t="e">
        <f t="shared" ref="AE81:AE144" si="72">VLOOKUP(J81,$BD$17:$BG$23,3,FALSE)</f>
        <v>#N/A</v>
      </c>
      <c r="AF81" s="6" t="e">
        <f t="shared" ref="AF81:AF144" si="73">VLOOKUP(J81,$BD$17:$BG$23,4,FALSE)</f>
        <v>#N/A</v>
      </c>
      <c r="AG81" s="6" t="str">
        <f t="shared" si="54"/>
        <v/>
      </c>
      <c r="AH81" s="6">
        <f t="shared" si="55"/>
        <v>1</v>
      </c>
      <c r="AI81" s="6" t="e">
        <f t="shared" ref="AI81:AI144" si="74">IF(AF81=9,0,IF(L81&lt;=1700,1,IF(L81&lt;=2500,2,IF(L81&lt;=3500,3,4))))</f>
        <v>#N/A</v>
      </c>
      <c r="AJ81" s="6" t="e">
        <f t="shared" ref="AJ81:AJ144" si="75">IF(AF81=5,0,IF(AF81=9,0,IF(L81&lt;=1700,1,IF(L81&lt;=2500,2,IF(L81&lt;=3500,3,4)))))</f>
        <v>#N/A</v>
      </c>
      <c r="AK81" s="6" t="e">
        <f t="shared" ref="AK81:AK144" si="76">VLOOKUP(M81,$BL$17:$BM$27,2,FALSE)</f>
        <v>#N/A</v>
      </c>
      <c r="AL81" s="6" t="e">
        <f t="shared" ref="AL81:AL144" si="77">VLOOKUP(AN81,排出係数表,9,FALSE)</f>
        <v>#N/A</v>
      </c>
      <c r="AM81" s="7" t="str">
        <f t="shared" ref="AM81:AM144" si="78">IF(OR(ISBLANK(M81)=TRUE,ISBLANK(B81)=TRUE)," ",P81&amp;CONCATENATE(B81,AF81,AI81))</f>
        <v xml:space="preserve"> </v>
      </c>
      <c r="AN81" s="6" t="e">
        <f t="shared" ref="AN81:AN144" si="79">CONCATENATE(AD81,AJ81,AK81,AG81)</f>
        <v>#N/A</v>
      </c>
      <c r="AO81" s="6" t="e">
        <f t="shared" ref="AO81:AO144" si="80">IF(AND(N81="あり",AK81="軽"),AQ81,AP81)</f>
        <v>#N/A</v>
      </c>
      <c r="AP81" s="6" t="e">
        <f t="shared" ref="AP81:AP144" si="81">VLOOKUP(AN81,排出係数表,6,FALSE)</f>
        <v>#N/A</v>
      </c>
      <c r="AQ81" s="6" t="e">
        <f t="shared" si="56"/>
        <v>#N/A</v>
      </c>
      <c r="AR81" s="6" t="e">
        <f t="shared" ref="AR81:AR144" si="82">IF(AND(N81="あり",O81="なし",AK81="軽"),AT81,IF(AND(N81="あり",O81="あり(H17なし)",AK81="軽"),AT81,IF(AND(N81="あり",O81="",AK81="軽"),AT81,IF(AND(N81="なし",O81="あり(H17なし)",AK81="軽"),AU81,IF(AND(N81="",O81="あり(H17なし)",AK81="軽"),AU81,IF(AND(O81="あり(H17あり)",AK81="軽"),AV81,AS81))))))</f>
        <v>#N/A</v>
      </c>
      <c r="AS81" s="6" t="e">
        <f t="shared" ref="AS81:AS144" si="83">VLOOKUP(AN81,排出係数表,7,FALSE)</f>
        <v>#N/A</v>
      </c>
      <c r="AT81" s="6" t="e">
        <f t="shared" si="57"/>
        <v>#N/A</v>
      </c>
      <c r="AU81" s="6" t="e">
        <f t="shared" si="58"/>
        <v>#N/A</v>
      </c>
      <c r="AV81" s="6" t="e">
        <f t="shared" si="59"/>
        <v>#N/A</v>
      </c>
      <c r="AW81" s="6">
        <f t="shared" ref="AW81:AW144" si="84">IF(AND(N81="なし",O81="なし"),0,IF(AND(N81="",O81=""),0,IF(AND(N81="",O81="なし"),0,IF(AND(N81="なし",O81=""),0,1))))</f>
        <v>0</v>
      </c>
      <c r="AX81" s="6" t="e">
        <f t="shared" ref="AX81:AX144" si="85">VLOOKUP(AN81,排出係数表,8,FALSE)</f>
        <v>#N/A</v>
      </c>
      <c r="AY81" s="6" t="str">
        <f t="shared" si="60"/>
        <v/>
      </c>
      <c r="AZ81" s="6" t="str">
        <f t="shared" si="61"/>
        <v/>
      </c>
      <c r="BA81" s="6" t="str">
        <f t="shared" si="62"/>
        <v/>
      </c>
      <c r="BB81" s="6" t="str">
        <f t="shared" si="63"/>
        <v/>
      </c>
      <c r="BC81" s="42"/>
      <c r="BI81" t="s">
        <v>868</v>
      </c>
      <c r="CS81" s="253" t="str">
        <f t="shared" si="39"/>
        <v/>
      </c>
      <c r="CT81" s="1" t="str">
        <f t="shared" ref="CT81:CT144" si="86">IF(P81="","",IF(P81="新規",P81&amp;CS81,IF(P81="減車",P81&amp;CS81,"")))</f>
        <v/>
      </c>
      <c r="CU81" s="1" t="str">
        <f t="shared" ref="CU81:CU144" si="87">IF("新規"=P81,IF(OR(N81="あり",O81="あり(H17あり)",O81="あり(H17なし)"),"新規後付",""),IF("減車"=P81,IF(OR(N81="あり",O81="あり(H17あり)",O81="あり(H17なし)"),"減車後付",""),""))</f>
        <v/>
      </c>
      <c r="CV81" s="399"/>
    </row>
    <row r="82" spans="1:100" s="1" customFormat="1" ht="13.5" customHeight="1" x14ac:dyDescent="0.15">
      <c r="A82" s="63">
        <v>67</v>
      </c>
      <c r="B82" s="313"/>
      <c r="C82" s="313"/>
      <c r="D82" s="313"/>
      <c r="E82" s="313"/>
      <c r="F82" s="313"/>
      <c r="G82" s="313"/>
      <c r="H82" s="313"/>
      <c r="I82" s="313"/>
      <c r="J82" s="313"/>
      <c r="K82" s="313"/>
      <c r="L82" s="314"/>
      <c r="M82" s="313"/>
      <c r="N82" s="365"/>
      <c r="O82" s="366"/>
      <c r="P82" s="370" t="str">
        <f>IF(G82="R",IF(OR(AND(実績排出量!H82=SUM(実績事業所!$B$2-1),3&lt;実績排出量!I82),AND(実績排出量!H82=実績事業所!$B$2,4&gt;実績排出量!I82)),"新規",""),"")</f>
        <v/>
      </c>
      <c r="Q82" s="373" t="str">
        <f t="shared" ref="Q82:Q145" si="88">IF(P82="減車","－","")</f>
        <v/>
      </c>
      <c r="R82" s="374" t="str">
        <f t="shared" si="64"/>
        <v/>
      </c>
      <c r="S82" s="298" t="str">
        <f t="shared" si="50"/>
        <v/>
      </c>
      <c r="T82" s="87" t="str">
        <f t="shared" si="51"/>
        <v/>
      </c>
      <c r="U82" s="88" t="str">
        <f t="shared" si="52"/>
        <v/>
      </c>
      <c r="V82" s="89" t="str">
        <f t="shared" si="65"/>
        <v/>
      </c>
      <c r="W82" s="90" t="str">
        <f t="shared" si="66"/>
        <v/>
      </c>
      <c r="X82" s="90" t="str">
        <f t="shared" si="67"/>
        <v/>
      </c>
      <c r="Y82" s="110" t="str">
        <f t="shared" si="68"/>
        <v/>
      </c>
      <c r="Z82" s="16"/>
      <c r="AA82" s="15" t="str">
        <f t="shared" si="69"/>
        <v/>
      </c>
      <c r="AB82" s="15" t="str">
        <f t="shared" si="70"/>
        <v/>
      </c>
      <c r="AC82" s="14" t="str">
        <f t="shared" si="53"/>
        <v/>
      </c>
      <c r="AD82" s="6" t="e">
        <f t="shared" si="71"/>
        <v>#N/A</v>
      </c>
      <c r="AE82" s="6" t="e">
        <f t="shared" si="72"/>
        <v>#N/A</v>
      </c>
      <c r="AF82" s="6" t="e">
        <f t="shared" si="73"/>
        <v>#N/A</v>
      </c>
      <c r="AG82" s="6" t="str">
        <f t="shared" si="54"/>
        <v/>
      </c>
      <c r="AH82" s="6">
        <f t="shared" si="55"/>
        <v>1</v>
      </c>
      <c r="AI82" s="6" t="e">
        <f t="shared" si="74"/>
        <v>#N/A</v>
      </c>
      <c r="AJ82" s="6" t="e">
        <f t="shared" si="75"/>
        <v>#N/A</v>
      </c>
      <c r="AK82" s="6" t="e">
        <f t="shared" si="76"/>
        <v>#N/A</v>
      </c>
      <c r="AL82" s="6" t="e">
        <f t="shared" si="77"/>
        <v>#N/A</v>
      </c>
      <c r="AM82" s="7" t="str">
        <f t="shared" si="78"/>
        <v xml:space="preserve"> </v>
      </c>
      <c r="AN82" s="6" t="e">
        <f t="shared" si="79"/>
        <v>#N/A</v>
      </c>
      <c r="AO82" s="6" t="e">
        <f t="shared" si="80"/>
        <v>#N/A</v>
      </c>
      <c r="AP82" s="6" t="e">
        <f t="shared" si="81"/>
        <v>#N/A</v>
      </c>
      <c r="AQ82" s="6" t="e">
        <f t="shared" si="56"/>
        <v>#N/A</v>
      </c>
      <c r="AR82" s="6" t="e">
        <f t="shared" si="82"/>
        <v>#N/A</v>
      </c>
      <c r="AS82" s="6" t="e">
        <f t="shared" si="83"/>
        <v>#N/A</v>
      </c>
      <c r="AT82" s="6" t="e">
        <f t="shared" si="57"/>
        <v>#N/A</v>
      </c>
      <c r="AU82" s="6" t="e">
        <f t="shared" si="58"/>
        <v>#N/A</v>
      </c>
      <c r="AV82" s="6" t="e">
        <f t="shared" si="59"/>
        <v>#N/A</v>
      </c>
      <c r="AW82" s="6">
        <f t="shared" si="84"/>
        <v>0</v>
      </c>
      <c r="AX82" s="6" t="e">
        <f t="shared" si="85"/>
        <v>#N/A</v>
      </c>
      <c r="AY82" s="6" t="str">
        <f t="shared" si="60"/>
        <v/>
      </c>
      <c r="AZ82" s="6" t="str">
        <f t="shared" si="61"/>
        <v/>
      </c>
      <c r="BA82" s="6" t="str">
        <f t="shared" si="62"/>
        <v/>
      </c>
      <c r="BB82" s="6" t="str">
        <f t="shared" si="63"/>
        <v/>
      </c>
      <c r="BC82" s="42"/>
      <c r="BI82" t="s">
        <v>869</v>
      </c>
      <c r="CS82" s="253" t="str">
        <f t="shared" ref="CS82:CS145" si="89">IFERROR(VLOOKUP(AL82,$CQ$17:$CR$33,2,0),"")</f>
        <v/>
      </c>
      <c r="CT82" s="1" t="str">
        <f t="shared" si="86"/>
        <v/>
      </c>
      <c r="CU82" s="1" t="str">
        <f t="shared" si="87"/>
        <v/>
      </c>
      <c r="CV82" s="399"/>
    </row>
    <row r="83" spans="1:100" s="1" customFormat="1" ht="13.5" customHeight="1" x14ac:dyDescent="0.15">
      <c r="A83" s="63">
        <v>68</v>
      </c>
      <c r="B83" s="313"/>
      <c r="C83" s="313"/>
      <c r="D83" s="313"/>
      <c r="E83" s="313"/>
      <c r="F83" s="313"/>
      <c r="G83" s="313"/>
      <c r="H83" s="313"/>
      <c r="I83" s="313"/>
      <c r="J83" s="313"/>
      <c r="K83" s="313"/>
      <c r="L83" s="314"/>
      <c r="M83" s="313"/>
      <c r="N83" s="365"/>
      <c r="O83" s="366"/>
      <c r="P83" s="370" t="str">
        <f>IF(G83="R",IF(OR(AND(実績排出量!H83=SUM(実績事業所!$B$2-1),3&lt;実績排出量!I83),AND(実績排出量!H83=実績事業所!$B$2,4&gt;実績排出量!I83)),"新規",""),"")</f>
        <v/>
      </c>
      <c r="Q83" s="373" t="str">
        <f t="shared" si="88"/>
        <v/>
      </c>
      <c r="R83" s="374" t="str">
        <f t="shared" si="64"/>
        <v/>
      </c>
      <c r="S83" s="298" t="str">
        <f t="shared" si="50"/>
        <v/>
      </c>
      <c r="T83" s="87" t="str">
        <f t="shared" si="51"/>
        <v/>
      </c>
      <c r="U83" s="88" t="str">
        <f t="shared" si="52"/>
        <v/>
      </c>
      <c r="V83" s="89" t="str">
        <f t="shared" si="65"/>
        <v/>
      </c>
      <c r="W83" s="90" t="str">
        <f t="shared" si="66"/>
        <v/>
      </c>
      <c r="X83" s="90" t="str">
        <f t="shared" si="67"/>
        <v/>
      </c>
      <c r="Y83" s="110" t="str">
        <f t="shared" si="68"/>
        <v/>
      </c>
      <c r="Z83" s="16"/>
      <c r="AA83" s="15" t="str">
        <f t="shared" si="69"/>
        <v/>
      </c>
      <c r="AB83" s="15" t="str">
        <f t="shared" si="70"/>
        <v/>
      </c>
      <c r="AC83" s="14" t="str">
        <f t="shared" si="53"/>
        <v/>
      </c>
      <c r="AD83" s="6" t="e">
        <f t="shared" si="71"/>
        <v>#N/A</v>
      </c>
      <c r="AE83" s="6" t="e">
        <f t="shared" si="72"/>
        <v>#N/A</v>
      </c>
      <c r="AF83" s="6" t="e">
        <f t="shared" si="73"/>
        <v>#N/A</v>
      </c>
      <c r="AG83" s="6" t="str">
        <f t="shared" si="54"/>
        <v/>
      </c>
      <c r="AH83" s="6">
        <f t="shared" si="55"/>
        <v>1</v>
      </c>
      <c r="AI83" s="6" t="e">
        <f t="shared" si="74"/>
        <v>#N/A</v>
      </c>
      <c r="AJ83" s="6" t="e">
        <f t="shared" si="75"/>
        <v>#N/A</v>
      </c>
      <c r="AK83" s="6" t="e">
        <f t="shared" si="76"/>
        <v>#N/A</v>
      </c>
      <c r="AL83" s="6" t="e">
        <f t="shared" si="77"/>
        <v>#N/A</v>
      </c>
      <c r="AM83" s="7" t="str">
        <f t="shared" si="78"/>
        <v xml:space="preserve"> </v>
      </c>
      <c r="AN83" s="6" t="e">
        <f t="shared" si="79"/>
        <v>#N/A</v>
      </c>
      <c r="AO83" s="6" t="e">
        <f t="shared" si="80"/>
        <v>#N/A</v>
      </c>
      <c r="AP83" s="6" t="e">
        <f t="shared" si="81"/>
        <v>#N/A</v>
      </c>
      <c r="AQ83" s="6" t="e">
        <f t="shared" si="56"/>
        <v>#N/A</v>
      </c>
      <c r="AR83" s="6" t="e">
        <f t="shared" si="82"/>
        <v>#N/A</v>
      </c>
      <c r="AS83" s="6" t="e">
        <f t="shared" si="83"/>
        <v>#N/A</v>
      </c>
      <c r="AT83" s="6" t="e">
        <f t="shared" si="57"/>
        <v>#N/A</v>
      </c>
      <c r="AU83" s="6" t="e">
        <f t="shared" si="58"/>
        <v>#N/A</v>
      </c>
      <c r="AV83" s="6" t="e">
        <f t="shared" si="59"/>
        <v>#N/A</v>
      </c>
      <c r="AW83" s="6">
        <f t="shared" si="84"/>
        <v>0</v>
      </c>
      <c r="AX83" s="6" t="e">
        <f t="shared" si="85"/>
        <v>#N/A</v>
      </c>
      <c r="AY83" s="6" t="str">
        <f t="shared" si="60"/>
        <v/>
      </c>
      <c r="AZ83" s="6" t="str">
        <f t="shared" si="61"/>
        <v/>
      </c>
      <c r="BA83" s="6" t="str">
        <f t="shared" si="62"/>
        <v/>
      </c>
      <c r="BB83" s="6" t="str">
        <f t="shared" si="63"/>
        <v/>
      </c>
      <c r="BC83" s="42"/>
      <c r="BI83" t="s">
        <v>916</v>
      </c>
      <c r="CS83" s="253" t="str">
        <f t="shared" si="89"/>
        <v/>
      </c>
      <c r="CT83" s="1" t="str">
        <f t="shared" si="86"/>
        <v/>
      </c>
      <c r="CU83" s="1" t="str">
        <f t="shared" si="87"/>
        <v/>
      </c>
      <c r="CV83" s="399"/>
    </row>
    <row r="84" spans="1:100" s="1" customFormat="1" ht="13.5" customHeight="1" x14ac:dyDescent="0.15">
      <c r="A84" s="63">
        <v>69</v>
      </c>
      <c r="B84" s="313"/>
      <c r="C84" s="313"/>
      <c r="D84" s="313"/>
      <c r="E84" s="313"/>
      <c r="F84" s="313"/>
      <c r="G84" s="313"/>
      <c r="H84" s="313"/>
      <c r="I84" s="313"/>
      <c r="J84" s="313"/>
      <c r="K84" s="313"/>
      <c r="L84" s="314"/>
      <c r="M84" s="313"/>
      <c r="N84" s="365"/>
      <c r="O84" s="366"/>
      <c r="P84" s="370" t="str">
        <f>IF(G84="R",IF(OR(AND(実績排出量!H84=SUM(実績事業所!$B$2-1),3&lt;実績排出量!I84),AND(実績排出量!H84=実績事業所!$B$2,4&gt;実績排出量!I84)),"新規",""),"")</f>
        <v/>
      </c>
      <c r="Q84" s="373" t="str">
        <f t="shared" si="88"/>
        <v/>
      </c>
      <c r="R84" s="374" t="str">
        <f t="shared" si="64"/>
        <v/>
      </c>
      <c r="S84" s="298" t="str">
        <f t="shared" si="50"/>
        <v/>
      </c>
      <c r="T84" s="87" t="str">
        <f t="shared" si="51"/>
        <v/>
      </c>
      <c r="U84" s="88" t="str">
        <f t="shared" si="52"/>
        <v/>
      </c>
      <c r="V84" s="89" t="str">
        <f t="shared" si="65"/>
        <v/>
      </c>
      <c r="W84" s="90" t="str">
        <f t="shared" si="66"/>
        <v/>
      </c>
      <c r="X84" s="90" t="str">
        <f t="shared" si="67"/>
        <v/>
      </c>
      <c r="Y84" s="110" t="str">
        <f t="shared" si="68"/>
        <v/>
      </c>
      <c r="Z84" s="16"/>
      <c r="AA84" s="15" t="str">
        <f t="shared" si="69"/>
        <v/>
      </c>
      <c r="AB84" s="15" t="str">
        <f t="shared" si="70"/>
        <v/>
      </c>
      <c r="AC84" s="14" t="str">
        <f t="shared" si="53"/>
        <v/>
      </c>
      <c r="AD84" s="6" t="e">
        <f t="shared" si="71"/>
        <v>#N/A</v>
      </c>
      <c r="AE84" s="6" t="e">
        <f t="shared" si="72"/>
        <v>#N/A</v>
      </c>
      <c r="AF84" s="6" t="e">
        <f t="shared" si="73"/>
        <v>#N/A</v>
      </c>
      <c r="AG84" s="6" t="str">
        <f t="shared" si="54"/>
        <v/>
      </c>
      <c r="AH84" s="6">
        <f t="shared" si="55"/>
        <v>1</v>
      </c>
      <c r="AI84" s="6" t="e">
        <f t="shared" si="74"/>
        <v>#N/A</v>
      </c>
      <c r="AJ84" s="6" t="e">
        <f t="shared" si="75"/>
        <v>#N/A</v>
      </c>
      <c r="AK84" s="6" t="e">
        <f t="shared" si="76"/>
        <v>#N/A</v>
      </c>
      <c r="AL84" s="6" t="e">
        <f t="shared" si="77"/>
        <v>#N/A</v>
      </c>
      <c r="AM84" s="7" t="str">
        <f t="shared" si="78"/>
        <v xml:space="preserve"> </v>
      </c>
      <c r="AN84" s="6" t="e">
        <f t="shared" si="79"/>
        <v>#N/A</v>
      </c>
      <c r="AO84" s="6" t="e">
        <f t="shared" si="80"/>
        <v>#N/A</v>
      </c>
      <c r="AP84" s="6" t="e">
        <f t="shared" si="81"/>
        <v>#N/A</v>
      </c>
      <c r="AQ84" s="6" t="e">
        <f t="shared" si="56"/>
        <v>#N/A</v>
      </c>
      <c r="AR84" s="6" t="e">
        <f t="shared" si="82"/>
        <v>#N/A</v>
      </c>
      <c r="AS84" s="6" t="e">
        <f t="shared" si="83"/>
        <v>#N/A</v>
      </c>
      <c r="AT84" s="6" t="e">
        <f t="shared" si="57"/>
        <v>#N/A</v>
      </c>
      <c r="AU84" s="6" t="e">
        <f t="shared" si="58"/>
        <v>#N/A</v>
      </c>
      <c r="AV84" s="6" t="e">
        <f t="shared" si="59"/>
        <v>#N/A</v>
      </c>
      <c r="AW84" s="6">
        <f t="shared" si="84"/>
        <v>0</v>
      </c>
      <c r="AX84" s="6" t="e">
        <f t="shared" si="85"/>
        <v>#N/A</v>
      </c>
      <c r="AY84" s="6" t="str">
        <f t="shared" si="60"/>
        <v/>
      </c>
      <c r="AZ84" s="6" t="str">
        <f t="shared" si="61"/>
        <v/>
      </c>
      <c r="BA84" s="6" t="str">
        <f t="shared" si="62"/>
        <v/>
      </c>
      <c r="BB84" s="6" t="str">
        <f t="shared" si="63"/>
        <v/>
      </c>
      <c r="BC84" s="42"/>
      <c r="BI84" t="s">
        <v>870</v>
      </c>
      <c r="CS84" s="253" t="str">
        <f t="shared" si="89"/>
        <v/>
      </c>
      <c r="CT84" s="1" t="str">
        <f t="shared" si="86"/>
        <v/>
      </c>
      <c r="CU84" s="1" t="str">
        <f t="shared" si="87"/>
        <v/>
      </c>
      <c r="CV84" s="399"/>
    </row>
    <row r="85" spans="1:100" s="1" customFormat="1" ht="13.5" customHeight="1" x14ac:dyDescent="0.15">
      <c r="A85" s="63">
        <v>70</v>
      </c>
      <c r="B85" s="313"/>
      <c r="C85" s="313"/>
      <c r="D85" s="313"/>
      <c r="E85" s="313"/>
      <c r="F85" s="313"/>
      <c r="G85" s="313"/>
      <c r="H85" s="313"/>
      <c r="I85" s="313"/>
      <c r="J85" s="313"/>
      <c r="K85" s="313"/>
      <c r="L85" s="314"/>
      <c r="M85" s="313"/>
      <c r="N85" s="365"/>
      <c r="O85" s="366"/>
      <c r="P85" s="370" t="str">
        <f>IF(G85="R",IF(OR(AND(実績排出量!H85=SUM(実績事業所!$B$2-1),3&lt;実績排出量!I85),AND(実績排出量!H85=実績事業所!$B$2,4&gt;実績排出量!I85)),"新規",""),"")</f>
        <v/>
      </c>
      <c r="Q85" s="373" t="str">
        <f t="shared" si="88"/>
        <v/>
      </c>
      <c r="R85" s="374" t="str">
        <f t="shared" si="64"/>
        <v/>
      </c>
      <c r="S85" s="298" t="str">
        <f t="shared" si="50"/>
        <v/>
      </c>
      <c r="T85" s="87" t="str">
        <f t="shared" si="51"/>
        <v/>
      </c>
      <c r="U85" s="88" t="str">
        <f t="shared" si="52"/>
        <v/>
      </c>
      <c r="V85" s="89" t="str">
        <f t="shared" si="65"/>
        <v/>
      </c>
      <c r="W85" s="90" t="str">
        <f t="shared" si="66"/>
        <v/>
      </c>
      <c r="X85" s="90" t="str">
        <f t="shared" si="67"/>
        <v/>
      </c>
      <c r="Y85" s="110" t="str">
        <f t="shared" si="68"/>
        <v/>
      </c>
      <c r="Z85" s="16"/>
      <c r="AA85" s="15" t="str">
        <f t="shared" si="69"/>
        <v/>
      </c>
      <c r="AB85" s="15" t="str">
        <f t="shared" si="70"/>
        <v/>
      </c>
      <c r="AC85" s="14" t="str">
        <f t="shared" si="53"/>
        <v/>
      </c>
      <c r="AD85" s="6" t="e">
        <f t="shared" si="71"/>
        <v>#N/A</v>
      </c>
      <c r="AE85" s="6" t="e">
        <f t="shared" si="72"/>
        <v>#N/A</v>
      </c>
      <c r="AF85" s="6" t="e">
        <f t="shared" si="73"/>
        <v>#N/A</v>
      </c>
      <c r="AG85" s="6" t="str">
        <f t="shared" si="54"/>
        <v/>
      </c>
      <c r="AH85" s="6">
        <f t="shared" si="55"/>
        <v>1</v>
      </c>
      <c r="AI85" s="6" t="e">
        <f t="shared" si="74"/>
        <v>#N/A</v>
      </c>
      <c r="AJ85" s="6" t="e">
        <f t="shared" si="75"/>
        <v>#N/A</v>
      </c>
      <c r="AK85" s="6" t="e">
        <f t="shared" si="76"/>
        <v>#N/A</v>
      </c>
      <c r="AL85" s="6" t="e">
        <f t="shared" si="77"/>
        <v>#N/A</v>
      </c>
      <c r="AM85" s="7" t="str">
        <f t="shared" si="78"/>
        <v xml:space="preserve"> </v>
      </c>
      <c r="AN85" s="6" t="e">
        <f t="shared" si="79"/>
        <v>#N/A</v>
      </c>
      <c r="AO85" s="6" t="e">
        <f t="shared" si="80"/>
        <v>#N/A</v>
      </c>
      <c r="AP85" s="6" t="e">
        <f t="shared" si="81"/>
        <v>#N/A</v>
      </c>
      <c r="AQ85" s="6" t="e">
        <f t="shared" si="56"/>
        <v>#N/A</v>
      </c>
      <c r="AR85" s="6" t="e">
        <f t="shared" si="82"/>
        <v>#N/A</v>
      </c>
      <c r="AS85" s="6" t="e">
        <f t="shared" si="83"/>
        <v>#N/A</v>
      </c>
      <c r="AT85" s="6" t="e">
        <f t="shared" si="57"/>
        <v>#N/A</v>
      </c>
      <c r="AU85" s="6" t="e">
        <f t="shared" si="58"/>
        <v>#N/A</v>
      </c>
      <c r="AV85" s="6" t="e">
        <f t="shared" si="59"/>
        <v>#N/A</v>
      </c>
      <c r="AW85" s="6">
        <f t="shared" si="84"/>
        <v>0</v>
      </c>
      <c r="AX85" s="6" t="e">
        <f t="shared" si="85"/>
        <v>#N/A</v>
      </c>
      <c r="AY85" s="6" t="str">
        <f t="shared" si="60"/>
        <v/>
      </c>
      <c r="AZ85" s="6" t="str">
        <f t="shared" si="61"/>
        <v/>
      </c>
      <c r="BA85" s="6" t="str">
        <f t="shared" si="62"/>
        <v/>
      </c>
      <c r="BB85" s="6" t="str">
        <f t="shared" si="63"/>
        <v/>
      </c>
      <c r="BC85" s="42"/>
      <c r="BI85" t="s">
        <v>871</v>
      </c>
      <c r="CS85" s="253" t="str">
        <f t="shared" si="89"/>
        <v/>
      </c>
      <c r="CT85" s="1" t="str">
        <f t="shared" si="86"/>
        <v/>
      </c>
      <c r="CU85" s="1" t="str">
        <f t="shared" si="87"/>
        <v/>
      </c>
      <c r="CV85" s="399"/>
    </row>
    <row r="86" spans="1:100" s="1" customFormat="1" ht="13.5" customHeight="1" x14ac:dyDescent="0.15">
      <c r="A86" s="63">
        <v>71</v>
      </c>
      <c r="B86" s="313"/>
      <c r="C86" s="313"/>
      <c r="D86" s="313"/>
      <c r="E86" s="313"/>
      <c r="F86" s="313"/>
      <c r="G86" s="313"/>
      <c r="H86" s="313"/>
      <c r="I86" s="313"/>
      <c r="J86" s="313"/>
      <c r="K86" s="313"/>
      <c r="L86" s="314"/>
      <c r="M86" s="313"/>
      <c r="N86" s="365"/>
      <c r="O86" s="366"/>
      <c r="P86" s="370" t="str">
        <f>IF(G86="R",IF(OR(AND(実績排出量!H86=SUM(実績事業所!$B$2-1),3&lt;実績排出量!I86),AND(実績排出量!H86=実績事業所!$B$2,4&gt;実績排出量!I86)),"新規",""),"")</f>
        <v/>
      </c>
      <c r="Q86" s="373" t="str">
        <f t="shared" si="88"/>
        <v/>
      </c>
      <c r="R86" s="374" t="str">
        <f t="shared" si="64"/>
        <v/>
      </c>
      <c r="S86" s="298" t="str">
        <f t="shared" si="50"/>
        <v/>
      </c>
      <c r="T86" s="87" t="str">
        <f t="shared" si="51"/>
        <v/>
      </c>
      <c r="U86" s="88" t="str">
        <f t="shared" si="52"/>
        <v/>
      </c>
      <c r="V86" s="89" t="str">
        <f t="shared" si="65"/>
        <v/>
      </c>
      <c r="W86" s="90" t="str">
        <f t="shared" si="66"/>
        <v/>
      </c>
      <c r="X86" s="90" t="str">
        <f t="shared" si="67"/>
        <v/>
      </c>
      <c r="Y86" s="110" t="str">
        <f t="shared" si="68"/>
        <v/>
      </c>
      <c r="Z86" s="16"/>
      <c r="AA86" s="15" t="str">
        <f t="shared" si="69"/>
        <v/>
      </c>
      <c r="AB86" s="15" t="str">
        <f t="shared" si="70"/>
        <v/>
      </c>
      <c r="AC86" s="14" t="str">
        <f t="shared" si="53"/>
        <v/>
      </c>
      <c r="AD86" s="6" t="e">
        <f t="shared" si="71"/>
        <v>#N/A</v>
      </c>
      <c r="AE86" s="6" t="e">
        <f t="shared" si="72"/>
        <v>#N/A</v>
      </c>
      <c r="AF86" s="6" t="e">
        <f t="shared" si="73"/>
        <v>#N/A</v>
      </c>
      <c r="AG86" s="6" t="str">
        <f t="shared" si="54"/>
        <v/>
      </c>
      <c r="AH86" s="6">
        <f t="shared" si="55"/>
        <v>1</v>
      </c>
      <c r="AI86" s="6" t="e">
        <f t="shared" si="74"/>
        <v>#N/A</v>
      </c>
      <c r="AJ86" s="6" t="e">
        <f t="shared" si="75"/>
        <v>#N/A</v>
      </c>
      <c r="AK86" s="6" t="e">
        <f t="shared" si="76"/>
        <v>#N/A</v>
      </c>
      <c r="AL86" s="6" t="e">
        <f t="shared" si="77"/>
        <v>#N/A</v>
      </c>
      <c r="AM86" s="7" t="str">
        <f t="shared" si="78"/>
        <v xml:space="preserve"> </v>
      </c>
      <c r="AN86" s="6" t="e">
        <f t="shared" si="79"/>
        <v>#N/A</v>
      </c>
      <c r="AO86" s="6" t="e">
        <f t="shared" si="80"/>
        <v>#N/A</v>
      </c>
      <c r="AP86" s="6" t="e">
        <f t="shared" si="81"/>
        <v>#N/A</v>
      </c>
      <c r="AQ86" s="6" t="e">
        <f t="shared" si="56"/>
        <v>#N/A</v>
      </c>
      <c r="AR86" s="6" t="e">
        <f t="shared" si="82"/>
        <v>#N/A</v>
      </c>
      <c r="AS86" s="6" t="e">
        <f t="shared" si="83"/>
        <v>#N/A</v>
      </c>
      <c r="AT86" s="6" t="e">
        <f t="shared" si="57"/>
        <v>#N/A</v>
      </c>
      <c r="AU86" s="6" t="e">
        <f t="shared" si="58"/>
        <v>#N/A</v>
      </c>
      <c r="AV86" s="6" t="e">
        <f t="shared" si="59"/>
        <v>#N/A</v>
      </c>
      <c r="AW86" s="6">
        <f t="shared" si="84"/>
        <v>0</v>
      </c>
      <c r="AX86" s="6" t="e">
        <f t="shared" si="85"/>
        <v>#N/A</v>
      </c>
      <c r="AY86" s="6" t="str">
        <f t="shared" si="60"/>
        <v/>
      </c>
      <c r="AZ86" s="6" t="str">
        <f t="shared" si="61"/>
        <v/>
      </c>
      <c r="BA86" s="6" t="str">
        <f t="shared" si="62"/>
        <v/>
      </c>
      <c r="BB86" s="6" t="str">
        <f t="shared" si="63"/>
        <v/>
      </c>
      <c r="BC86" s="42"/>
      <c r="BI86" t="s">
        <v>873</v>
      </c>
      <c r="CS86" s="253" t="str">
        <f t="shared" si="89"/>
        <v/>
      </c>
      <c r="CT86" s="1" t="str">
        <f t="shared" si="86"/>
        <v/>
      </c>
      <c r="CU86" s="1" t="str">
        <f t="shared" si="87"/>
        <v/>
      </c>
      <c r="CV86" s="399"/>
    </row>
    <row r="87" spans="1:100" s="1" customFormat="1" ht="13.5" customHeight="1" x14ac:dyDescent="0.15">
      <c r="A87" s="63">
        <v>72</v>
      </c>
      <c r="B87" s="313"/>
      <c r="C87" s="313"/>
      <c r="D87" s="313"/>
      <c r="E87" s="313"/>
      <c r="F87" s="313"/>
      <c r="G87" s="313"/>
      <c r="H87" s="313"/>
      <c r="I87" s="313"/>
      <c r="J87" s="313"/>
      <c r="K87" s="313"/>
      <c r="L87" s="314"/>
      <c r="M87" s="313"/>
      <c r="N87" s="365"/>
      <c r="O87" s="366"/>
      <c r="P87" s="370" t="str">
        <f>IF(G87="R",IF(OR(AND(実績排出量!H87=SUM(実績事業所!$B$2-1),3&lt;実績排出量!I87),AND(実績排出量!H87=実績事業所!$B$2,4&gt;実績排出量!I87)),"新規",""),"")</f>
        <v/>
      </c>
      <c r="Q87" s="373" t="str">
        <f t="shared" si="88"/>
        <v/>
      </c>
      <c r="R87" s="374" t="str">
        <f t="shared" si="64"/>
        <v/>
      </c>
      <c r="S87" s="298" t="str">
        <f t="shared" si="50"/>
        <v/>
      </c>
      <c r="T87" s="87" t="str">
        <f t="shared" si="51"/>
        <v/>
      </c>
      <c r="U87" s="88" t="str">
        <f t="shared" si="52"/>
        <v/>
      </c>
      <c r="V87" s="89" t="str">
        <f t="shared" si="65"/>
        <v/>
      </c>
      <c r="W87" s="90" t="str">
        <f t="shared" si="66"/>
        <v/>
      </c>
      <c r="X87" s="90" t="str">
        <f t="shared" si="67"/>
        <v/>
      </c>
      <c r="Y87" s="110" t="str">
        <f t="shared" si="68"/>
        <v/>
      </c>
      <c r="Z87" s="16"/>
      <c r="AA87" s="15" t="str">
        <f t="shared" si="69"/>
        <v/>
      </c>
      <c r="AB87" s="15" t="str">
        <f t="shared" si="70"/>
        <v/>
      </c>
      <c r="AC87" s="14" t="str">
        <f t="shared" si="53"/>
        <v/>
      </c>
      <c r="AD87" s="6" t="e">
        <f t="shared" si="71"/>
        <v>#N/A</v>
      </c>
      <c r="AE87" s="6" t="e">
        <f t="shared" si="72"/>
        <v>#N/A</v>
      </c>
      <c r="AF87" s="6" t="e">
        <f t="shared" si="73"/>
        <v>#N/A</v>
      </c>
      <c r="AG87" s="6" t="str">
        <f t="shared" si="54"/>
        <v/>
      </c>
      <c r="AH87" s="6">
        <f t="shared" si="55"/>
        <v>1</v>
      </c>
      <c r="AI87" s="6" t="e">
        <f t="shared" si="74"/>
        <v>#N/A</v>
      </c>
      <c r="AJ87" s="6" t="e">
        <f t="shared" si="75"/>
        <v>#N/A</v>
      </c>
      <c r="AK87" s="6" t="e">
        <f t="shared" si="76"/>
        <v>#N/A</v>
      </c>
      <c r="AL87" s="6" t="e">
        <f t="shared" si="77"/>
        <v>#N/A</v>
      </c>
      <c r="AM87" s="7" t="str">
        <f t="shared" si="78"/>
        <v xml:space="preserve"> </v>
      </c>
      <c r="AN87" s="6" t="e">
        <f t="shared" si="79"/>
        <v>#N/A</v>
      </c>
      <c r="AO87" s="6" t="e">
        <f t="shared" si="80"/>
        <v>#N/A</v>
      </c>
      <c r="AP87" s="6" t="e">
        <f t="shared" si="81"/>
        <v>#N/A</v>
      </c>
      <c r="AQ87" s="6" t="e">
        <f t="shared" si="56"/>
        <v>#N/A</v>
      </c>
      <c r="AR87" s="6" t="e">
        <f t="shared" si="82"/>
        <v>#N/A</v>
      </c>
      <c r="AS87" s="6" t="e">
        <f t="shared" si="83"/>
        <v>#N/A</v>
      </c>
      <c r="AT87" s="6" t="e">
        <f t="shared" si="57"/>
        <v>#N/A</v>
      </c>
      <c r="AU87" s="6" t="e">
        <f t="shared" si="58"/>
        <v>#N/A</v>
      </c>
      <c r="AV87" s="6" t="e">
        <f t="shared" si="59"/>
        <v>#N/A</v>
      </c>
      <c r="AW87" s="6">
        <f t="shared" si="84"/>
        <v>0</v>
      </c>
      <c r="AX87" s="6" t="e">
        <f t="shared" si="85"/>
        <v>#N/A</v>
      </c>
      <c r="AY87" s="6" t="str">
        <f t="shared" si="60"/>
        <v/>
      </c>
      <c r="AZ87" s="6" t="str">
        <f t="shared" si="61"/>
        <v/>
      </c>
      <c r="BA87" s="6" t="str">
        <f t="shared" si="62"/>
        <v/>
      </c>
      <c r="BB87" s="6" t="str">
        <f t="shared" si="63"/>
        <v/>
      </c>
      <c r="BC87" s="42"/>
      <c r="BI87" t="s">
        <v>874</v>
      </c>
      <c r="CS87" s="253" t="str">
        <f t="shared" si="89"/>
        <v/>
      </c>
      <c r="CT87" s="1" t="str">
        <f t="shared" si="86"/>
        <v/>
      </c>
      <c r="CU87" s="1" t="str">
        <f t="shared" si="87"/>
        <v/>
      </c>
      <c r="CV87" s="399"/>
    </row>
    <row r="88" spans="1:100" s="1" customFormat="1" ht="13.5" customHeight="1" x14ac:dyDescent="0.15">
      <c r="A88" s="63">
        <v>73</v>
      </c>
      <c r="B88" s="313"/>
      <c r="C88" s="313"/>
      <c r="D88" s="313"/>
      <c r="E88" s="313"/>
      <c r="F88" s="313"/>
      <c r="G88" s="313"/>
      <c r="H88" s="313"/>
      <c r="I88" s="313"/>
      <c r="J88" s="313"/>
      <c r="K88" s="313"/>
      <c r="L88" s="314"/>
      <c r="M88" s="313"/>
      <c r="N88" s="365"/>
      <c r="O88" s="366"/>
      <c r="P88" s="370" t="str">
        <f>IF(G88="R",IF(OR(AND(実績排出量!H88=SUM(実績事業所!$B$2-1),3&lt;実績排出量!I88),AND(実績排出量!H88=実績事業所!$B$2,4&gt;実績排出量!I88)),"新規",""),"")</f>
        <v/>
      </c>
      <c r="Q88" s="373" t="str">
        <f t="shared" si="88"/>
        <v/>
      </c>
      <c r="R88" s="374" t="str">
        <f t="shared" si="64"/>
        <v/>
      </c>
      <c r="S88" s="298" t="str">
        <f t="shared" si="50"/>
        <v/>
      </c>
      <c r="T88" s="87" t="str">
        <f t="shared" si="51"/>
        <v/>
      </c>
      <c r="U88" s="88" t="str">
        <f t="shared" si="52"/>
        <v/>
      </c>
      <c r="V88" s="89" t="str">
        <f t="shared" si="65"/>
        <v/>
      </c>
      <c r="W88" s="90" t="str">
        <f t="shared" si="66"/>
        <v/>
      </c>
      <c r="X88" s="90" t="str">
        <f t="shared" si="67"/>
        <v/>
      </c>
      <c r="Y88" s="110" t="str">
        <f t="shared" si="68"/>
        <v/>
      </c>
      <c r="Z88" s="16"/>
      <c r="AA88" s="15" t="str">
        <f t="shared" si="69"/>
        <v/>
      </c>
      <c r="AB88" s="15" t="str">
        <f t="shared" si="70"/>
        <v/>
      </c>
      <c r="AC88" s="14" t="str">
        <f t="shared" si="53"/>
        <v/>
      </c>
      <c r="AD88" s="6" t="e">
        <f t="shared" si="71"/>
        <v>#N/A</v>
      </c>
      <c r="AE88" s="6" t="e">
        <f t="shared" si="72"/>
        <v>#N/A</v>
      </c>
      <c r="AF88" s="6" t="e">
        <f t="shared" si="73"/>
        <v>#N/A</v>
      </c>
      <c r="AG88" s="6" t="str">
        <f t="shared" si="54"/>
        <v/>
      </c>
      <c r="AH88" s="6">
        <f t="shared" si="55"/>
        <v>1</v>
      </c>
      <c r="AI88" s="6" t="e">
        <f t="shared" si="74"/>
        <v>#N/A</v>
      </c>
      <c r="AJ88" s="6" t="e">
        <f t="shared" si="75"/>
        <v>#N/A</v>
      </c>
      <c r="AK88" s="6" t="e">
        <f t="shared" si="76"/>
        <v>#N/A</v>
      </c>
      <c r="AL88" s="6" t="e">
        <f t="shared" si="77"/>
        <v>#N/A</v>
      </c>
      <c r="AM88" s="7" t="str">
        <f t="shared" si="78"/>
        <v xml:space="preserve"> </v>
      </c>
      <c r="AN88" s="6" t="e">
        <f t="shared" si="79"/>
        <v>#N/A</v>
      </c>
      <c r="AO88" s="6" t="e">
        <f t="shared" si="80"/>
        <v>#N/A</v>
      </c>
      <c r="AP88" s="6" t="e">
        <f t="shared" si="81"/>
        <v>#N/A</v>
      </c>
      <c r="AQ88" s="6" t="e">
        <f t="shared" si="56"/>
        <v>#N/A</v>
      </c>
      <c r="AR88" s="6" t="e">
        <f t="shared" si="82"/>
        <v>#N/A</v>
      </c>
      <c r="AS88" s="6" t="e">
        <f t="shared" si="83"/>
        <v>#N/A</v>
      </c>
      <c r="AT88" s="6" t="e">
        <f t="shared" si="57"/>
        <v>#N/A</v>
      </c>
      <c r="AU88" s="6" t="e">
        <f t="shared" si="58"/>
        <v>#N/A</v>
      </c>
      <c r="AV88" s="6" t="e">
        <f t="shared" si="59"/>
        <v>#N/A</v>
      </c>
      <c r="AW88" s="6">
        <f t="shared" si="84"/>
        <v>0</v>
      </c>
      <c r="AX88" s="6" t="e">
        <f t="shared" si="85"/>
        <v>#N/A</v>
      </c>
      <c r="AY88" s="6" t="str">
        <f t="shared" si="60"/>
        <v/>
      </c>
      <c r="AZ88" s="6" t="str">
        <f t="shared" si="61"/>
        <v/>
      </c>
      <c r="BA88" s="6" t="str">
        <f t="shared" si="62"/>
        <v/>
      </c>
      <c r="BB88" s="6" t="str">
        <f t="shared" si="63"/>
        <v/>
      </c>
      <c r="BC88" s="42"/>
      <c r="BI88" t="s">
        <v>917</v>
      </c>
      <c r="CS88" s="253" t="str">
        <f t="shared" si="89"/>
        <v/>
      </c>
      <c r="CT88" s="1" t="str">
        <f t="shared" si="86"/>
        <v/>
      </c>
      <c r="CU88" s="1" t="str">
        <f t="shared" si="87"/>
        <v/>
      </c>
      <c r="CV88" s="399"/>
    </row>
    <row r="89" spans="1:100" s="1" customFormat="1" ht="13.5" customHeight="1" x14ac:dyDescent="0.15">
      <c r="A89" s="63">
        <v>74</v>
      </c>
      <c r="B89" s="313"/>
      <c r="C89" s="313"/>
      <c r="D89" s="313"/>
      <c r="E89" s="313"/>
      <c r="F89" s="313"/>
      <c r="G89" s="313"/>
      <c r="H89" s="313"/>
      <c r="I89" s="313"/>
      <c r="J89" s="313"/>
      <c r="K89" s="313"/>
      <c r="L89" s="314"/>
      <c r="M89" s="313"/>
      <c r="N89" s="365"/>
      <c r="O89" s="366"/>
      <c r="P89" s="370" t="str">
        <f>IF(G89="R",IF(OR(AND(実績排出量!H89=SUM(実績事業所!$B$2-1),3&lt;実績排出量!I89),AND(実績排出量!H89=実績事業所!$B$2,4&gt;実績排出量!I89)),"新規",""),"")</f>
        <v/>
      </c>
      <c r="Q89" s="373" t="str">
        <f t="shared" si="88"/>
        <v/>
      </c>
      <c r="R89" s="374" t="str">
        <f t="shared" si="64"/>
        <v/>
      </c>
      <c r="S89" s="298" t="str">
        <f t="shared" si="50"/>
        <v/>
      </c>
      <c r="T89" s="87" t="str">
        <f t="shared" si="51"/>
        <v/>
      </c>
      <c r="U89" s="88" t="str">
        <f t="shared" si="52"/>
        <v/>
      </c>
      <c r="V89" s="89" t="str">
        <f t="shared" si="65"/>
        <v/>
      </c>
      <c r="W89" s="90" t="str">
        <f t="shared" si="66"/>
        <v/>
      </c>
      <c r="X89" s="90" t="str">
        <f t="shared" si="67"/>
        <v/>
      </c>
      <c r="Y89" s="110" t="str">
        <f t="shared" si="68"/>
        <v/>
      </c>
      <c r="Z89" s="16"/>
      <c r="AA89" s="15" t="str">
        <f t="shared" si="69"/>
        <v/>
      </c>
      <c r="AB89" s="15" t="str">
        <f t="shared" si="70"/>
        <v/>
      </c>
      <c r="AC89" s="14" t="str">
        <f t="shared" si="53"/>
        <v/>
      </c>
      <c r="AD89" s="6" t="e">
        <f t="shared" si="71"/>
        <v>#N/A</v>
      </c>
      <c r="AE89" s="6" t="e">
        <f t="shared" si="72"/>
        <v>#N/A</v>
      </c>
      <c r="AF89" s="6" t="e">
        <f t="shared" si="73"/>
        <v>#N/A</v>
      </c>
      <c r="AG89" s="6" t="str">
        <f t="shared" si="54"/>
        <v/>
      </c>
      <c r="AH89" s="6">
        <f t="shared" si="55"/>
        <v>1</v>
      </c>
      <c r="AI89" s="6" t="e">
        <f t="shared" si="74"/>
        <v>#N/A</v>
      </c>
      <c r="AJ89" s="6" t="e">
        <f t="shared" si="75"/>
        <v>#N/A</v>
      </c>
      <c r="AK89" s="6" t="e">
        <f t="shared" si="76"/>
        <v>#N/A</v>
      </c>
      <c r="AL89" s="6" t="e">
        <f t="shared" si="77"/>
        <v>#N/A</v>
      </c>
      <c r="AM89" s="7" t="str">
        <f t="shared" si="78"/>
        <v xml:space="preserve"> </v>
      </c>
      <c r="AN89" s="6" t="e">
        <f t="shared" si="79"/>
        <v>#N/A</v>
      </c>
      <c r="AO89" s="6" t="e">
        <f t="shared" si="80"/>
        <v>#N/A</v>
      </c>
      <c r="AP89" s="6" t="e">
        <f t="shared" si="81"/>
        <v>#N/A</v>
      </c>
      <c r="AQ89" s="6" t="e">
        <f t="shared" si="56"/>
        <v>#N/A</v>
      </c>
      <c r="AR89" s="6" t="e">
        <f t="shared" si="82"/>
        <v>#N/A</v>
      </c>
      <c r="AS89" s="6" t="e">
        <f t="shared" si="83"/>
        <v>#N/A</v>
      </c>
      <c r="AT89" s="6" t="e">
        <f t="shared" si="57"/>
        <v>#N/A</v>
      </c>
      <c r="AU89" s="6" t="e">
        <f t="shared" si="58"/>
        <v>#N/A</v>
      </c>
      <c r="AV89" s="6" t="e">
        <f t="shared" si="59"/>
        <v>#N/A</v>
      </c>
      <c r="AW89" s="6">
        <f t="shared" si="84"/>
        <v>0</v>
      </c>
      <c r="AX89" s="6" t="e">
        <f t="shared" si="85"/>
        <v>#N/A</v>
      </c>
      <c r="AY89" s="6" t="str">
        <f t="shared" si="60"/>
        <v/>
      </c>
      <c r="AZ89" s="6" t="str">
        <f t="shared" si="61"/>
        <v/>
      </c>
      <c r="BA89" s="6" t="str">
        <f t="shared" si="62"/>
        <v/>
      </c>
      <c r="BB89" s="6" t="str">
        <f t="shared" si="63"/>
        <v/>
      </c>
      <c r="BC89" s="42"/>
      <c r="BI89" t="s">
        <v>918</v>
      </c>
      <c r="CS89" s="253" t="str">
        <f t="shared" si="89"/>
        <v/>
      </c>
      <c r="CT89" s="1" t="str">
        <f t="shared" si="86"/>
        <v/>
      </c>
      <c r="CU89" s="1" t="str">
        <f t="shared" si="87"/>
        <v/>
      </c>
      <c r="CV89" s="399"/>
    </row>
    <row r="90" spans="1:100" s="1" customFormat="1" ht="13.5" customHeight="1" x14ac:dyDescent="0.15">
      <c r="A90" s="63">
        <v>75</v>
      </c>
      <c r="B90" s="313"/>
      <c r="C90" s="313"/>
      <c r="D90" s="313"/>
      <c r="E90" s="313"/>
      <c r="F90" s="313"/>
      <c r="G90" s="313"/>
      <c r="H90" s="313"/>
      <c r="I90" s="313"/>
      <c r="J90" s="313"/>
      <c r="K90" s="313"/>
      <c r="L90" s="314"/>
      <c r="M90" s="313"/>
      <c r="N90" s="365"/>
      <c r="O90" s="366"/>
      <c r="P90" s="370" t="str">
        <f>IF(G90="R",IF(OR(AND(実績排出量!H90=SUM(実績事業所!$B$2-1),3&lt;実績排出量!I90),AND(実績排出量!H90=実績事業所!$B$2,4&gt;実績排出量!I90)),"新規",""),"")</f>
        <v/>
      </c>
      <c r="Q90" s="373" t="str">
        <f t="shared" si="88"/>
        <v/>
      </c>
      <c r="R90" s="374" t="str">
        <f t="shared" si="64"/>
        <v/>
      </c>
      <c r="S90" s="298" t="str">
        <f t="shared" si="50"/>
        <v/>
      </c>
      <c r="T90" s="87" t="str">
        <f t="shared" si="51"/>
        <v/>
      </c>
      <c r="U90" s="88" t="str">
        <f t="shared" si="52"/>
        <v/>
      </c>
      <c r="V90" s="89" t="str">
        <f t="shared" si="65"/>
        <v/>
      </c>
      <c r="W90" s="90" t="str">
        <f t="shared" si="66"/>
        <v/>
      </c>
      <c r="X90" s="90" t="str">
        <f t="shared" si="67"/>
        <v/>
      </c>
      <c r="Y90" s="110" t="str">
        <f t="shared" si="68"/>
        <v/>
      </c>
      <c r="Z90" s="16"/>
      <c r="AA90" s="15" t="str">
        <f t="shared" si="69"/>
        <v/>
      </c>
      <c r="AB90" s="15" t="str">
        <f t="shared" si="70"/>
        <v/>
      </c>
      <c r="AC90" s="14" t="str">
        <f t="shared" si="53"/>
        <v/>
      </c>
      <c r="AD90" s="6" t="e">
        <f t="shared" si="71"/>
        <v>#N/A</v>
      </c>
      <c r="AE90" s="6" t="e">
        <f t="shared" si="72"/>
        <v>#N/A</v>
      </c>
      <c r="AF90" s="6" t="e">
        <f t="shared" si="73"/>
        <v>#N/A</v>
      </c>
      <c r="AG90" s="6" t="str">
        <f t="shared" si="54"/>
        <v/>
      </c>
      <c r="AH90" s="6">
        <f t="shared" si="55"/>
        <v>1</v>
      </c>
      <c r="AI90" s="6" t="e">
        <f t="shared" si="74"/>
        <v>#N/A</v>
      </c>
      <c r="AJ90" s="6" t="e">
        <f t="shared" si="75"/>
        <v>#N/A</v>
      </c>
      <c r="AK90" s="6" t="e">
        <f t="shared" si="76"/>
        <v>#N/A</v>
      </c>
      <c r="AL90" s="6" t="e">
        <f t="shared" si="77"/>
        <v>#N/A</v>
      </c>
      <c r="AM90" s="7" t="str">
        <f t="shared" si="78"/>
        <v xml:space="preserve"> </v>
      </c>
      <c r="AN90" s="6" t="e">
        <f t="shared" si="79"/>
        <v>#N/A</v>
      </c>
      <c r="AO90" s="6" t="e">
        <f t="shared" si="80"/>
        <v>#N/A</v>
      </c>
      <c r="AP90" s="6" t="e">
        <f t="shared" si="81"/>
        <v>#N/A</v>
      </c>
      <c r="AQ90" s="6" t="e">
        <f t="shared" si="56"/>
        <v>#N/A</v>
      </c>
      <c r="AR90" s="6" t="e">
        <f t="shared" si="82"/>
        <v>#N/A</v>
      </c>
      <c r="AS90" s="6" t="e">
        <f t="shared" si="83"/>
        <v>#N/A</v>
      </c>
      <c r="AT90" s="6" t="e">
        <f t="shared" si="57"/>
        <v>#N/A</v>
      </c>
      <c r="AU90" s="6" t="e">
        <f t="shared" si="58"/>
        <v>#N/A</v>
      </c>
      <c r="AV90" s="6" t="e">
        <f t="shared" si="59"/>
        <v>#N/A</v>
      </c>
      <c r="AW90" s="6">
        <f t="shared" si="84"/>
        <v>0</v>
      </c>
      <c r="AX90" s="6" t="e">
        <f t="shared" si="85"/>
        <v>#N/A</v>
      </c>
      <c r="AY90" s="6" t="str">
        <f t="shared" si="60"/>
        <v/>
      </c>
      <c r="AZ90" s="6" t="str">
        <f t="shared" si="61"/>
        <v/>
      </c>
      <c r="BA90" s="6" t="str">
        <f t="shared" si="62"/>
        <v/>
      </c>
      <c r="BB90" s="6" t="str">
        <f t="shared" si="63"/>
        <v/>
      </c>
      <c r="BC90" s="42"/>
      <c r="BI90" t="s">
        <v>919</v>
      </c>
      <c r="CS90" s="253" t="str">
        <f t="shared" si="89"/>
        <v/>
      </c>
      <c r="CT90" s="1" t="str">
        <f t="shared" si="86"/>
        <v/>
      </c>
      <c r="CU90" s="1" t="str">
        <f t="shared" si="87"/>
        <v/>
      </c>
      <c r="CV90" s="399"/>
    </row>
    <row r="91" spans="1:100" s="1" customFormat="1" ht="13.5" customHeight="1" x14ac:dyDescent="0.15">
      <c r="A91" s="63">
        <v>76</v>
      </c>
      <c r="B91" s="313"/>
      <c r="C91" s="313"/>
      <c r="D91" s="313"/>
      <c r="E91" s="313"/>
      <c r="F91" s="313"/>
      <c r="G91" s="313"/>
      <c r="H91" s="313"/>
      <c r="I91" s="313"/>
      <c r="J91" s="313"/>
      <c r="K91" s="313"/>
      <c r="L91" s="314"/>
      <c r="M91" s="313"/>
      <c r="N91" s="365"/>
      <c r="O91" s="366"/>
      <c r="P91" s="370" t="str">
        <f>IF(G91="R",IF(OR(AND(実績排出量!H91=SUM(実績事業所!$B$2-1),3&lt;実績排出量!I91),AND(実績排出量!H91=実績事業所!$B$2,4&gt;実績排出量!I91)),"新規",""),"")</f>
        <v/>
      </c>
      <c r="Q91" s="373" t="str">
        <f t="shared" si="88"/>
        <v/>
      </c>
      <c r="R91" s="374" t="str">
        <f t="shared" si="64"/>
        <v/>
      </c>
      <c r="S91" s="298" t="str">
        <f t="shared" si="50"/>
        <v/>
      </c>
      <c r="T91" s="87" t="str">
        <f t="shared" si="51"/>
        <v/>
      </c>
      <c r="U91" s="88" t="str">
        <f t="shared" si="52"/>
        <v/>
      </c>
      <c r="V91" s="89" t="str">
        <f t="shared" si="65"/>
        <v/>
      </c>
      <c r="W91" s="90" t="str">
        <f t="shared" si="66"/>
        <v/>
      </c>
      <c r="X91" s="90" t="str">
        <f t="shared" si="67"/>
        <v/>
      </c>
      <c r="Y91" s="110" t="str">
        <f t="shared" si="68"/>
        <v/>
      </c>
      <c r="Z91" s="16"/>
      <c r="AA91" s="15" t="str">
        <f t="shared" si="69"/>
        <v/>
      </c>
      <c r="AB91" s="15" t="str">
        <f t="shared" si="70"/>
        <v/>
      </c>
      <c r="AC91" s="14" t="str">
        <f t="shared" si="53"/>
        <v/>
      </c>
      <c r="AD91" s="6" t="e">
        <f t="shared" si="71"/>
        <v>#N/A</v>
      </c>
      <c r="AE91" s="6" t="e">
        <f t="shared" si="72"/>
        <v>#N/A</v>
      </c>
      <c r="AF91" s="6" t="e">
        <f t="shared" si="73"/>
        <v>#N/A</v>
      </c>
      <c r="AG91" s="6" t="str">
        <f t="shared" si="54"/>
        <v/>
      </c>
      <c r="AH91" s="6">
        <f t="shared" si="55"/>
        <v>1</v>
      </c>
      <c r="AI91" s="6" t="e">
        <f t="shared" si="74"/>
        <v>#N/A</v>
      </c>
      <c r="AJ91" s="6" t="e">
        <f t="shared" si="75"/>
        <v>#N/A</v>
      </c>
      <c r="AK91" s="6" t="e">
        <f t="shared" si="76"/>
        <v>#N/A</v>
      </c>
      <c r="AL91" s="6" t="e">
        <f t="shared" si="77"/>
        <v>#N/A</v>
      </c>
      <c r="AM91" s="7" t="str">
        <f t="shared" si="78"/>
        <v xml:space="preserve"> </v>
      </c>
      <c r="AN91" s="6" t="e">
        <f t="shared" si="79"/>
        <v>#N/A</v>
      </c>
      <c r="AO91" s="6" t="e">
        <f t="shared" si="80"/>
        <v>#N/A</v>
      </c>
      <c r="AP91" s="6" t="e">
        <f t="shared" si="81"/>
        <v>#N/A</v>
      </c>
      <c r="AQ91" s="6" t="e">
        <f t="shared" si="56"/>
        <v>#N/A</v>
      </c>
      <c r="AR91" s="6" t="e">
        <f t="shared" si="82"/>
        <v>#N/A</v>
      </c>
      <c r="AS91" s="6" t="e">
        <f t="shared" si="83"/>
        <v>#N/A</v>
      </c>
      <c r="AT91" s="6" t="e">
        <f t="shared" si="57"/>
        <v>#N/A</v>
      </c>
      <c r="AU91" s="6" t="e">
        <f t="shared" si="58"/>
        <v>#N/A</v>
      </c>
      <c r="AV91" s="6" t="e">
        <f t="shared" si="59"/>
        <v>#N/A</v>
      </c>
      <c r="AW91" s="6">
        <f t="shared" si="84"/>
        <v>0</v>
      </c>
      <c r="AX91" s="6" t="e">
        <f t="shared" si="85"/>
        <v>#N/A</v>
      </c>
      <c r="AY91" s="6" t="str">
        <f t="shared" si="60"/>
        <v/>
      </c>
      <c r="AZ91" s="6" t="str">
        <f t="shared" si="61"/>
        <v/>
      </c>
      <c r="BA91" s="6" t="str">
        <f t="shared" si="62"/>
        <v/>
      </c>
      <c r="BB91" s="6" t="str">
        <f t="shared" si="63"/>
        <v/>
      </c>
      <c r="BC91" s="42"/>
      <c r="BI91" t="s">
        <v>920</v>
      </c>
      <c r="CS91" s="253" t="str">
        <f t="shared" si="89"/>
        <v/>
      </c>
      <c r="CT91" s="1" t="str">
        <f t="shared" si="86"/>
        <v/>
      </c>
      <c r="CU91" s="1" t="str">
        <f t="shared" si="87"/>
        <v/>
      </c>
      <c r="CV91" s="399"/>
    </row>
    <row r="92" spans="1:100" s="1" customFormat="1" ht="13.5" customHeight="1" x14ac:dyDescent="0.15">
      <c r="A92" s="63">
        <v>77</v>
      </c>
      <c r="B92" s="313"/>
      <c r="C92" s="313"/>
      <c r="D92" s="313"/>
      <c r="E92" s="313"/>
      <c r="F92" s="313"/>
      <c r="G92" s="313"/>
      <c r="H92" s="313"/>
      <c r="I92" s="313"/>
      <c r="J92" s="313"/>
      <c r="K92" s="313"/>
      <c r="L92" s="314"/>
      <c r="M92" s="313"/>
      <c r="N92" s="365"/>
      <c r="O92" s="366"/>
      <c r="P92" s="370" t="str">
        <f>IF(G92="R",IF(OR(AND(実績排出量!H92=SUM(実績事業所!$B$2-1),3&lt;実績排出量!I92),AND(実績排出量!H92=実績事業所!$B$2,4&gt;実績排出量!I92)),"新規",""),"")</f>
        <v/>
      </c>
      <c r="Q92" s="373" t="str">
        <f t="shared" si="88"/>
        <v/>
      </c>
      <c r="R92" s="374" t="str">
        <f t="shared" si="64"/>
        <v/>
      </c>
      <c r="S92" s="298" t="str">
        <f t="shared" si="50"/>
        <v/>
      </c>
      <c r="T92" s="87" t="str">
        <f t="shared" si="51"/>
        <v/>
      </c>
      <c r="U92" s="88" t="str">
        <f t="shared" si="52"/>
        <v/>
      </c>
      <c r="V92" s="89" t="str">
        <f t="shared" si="65"/>
        <v/>
      </c>
      <c r="W92" s="90" t="str">
        <f t="shared" si="66"/>
        <v/>
      </c>
      <c r="X92" s="90" t="str">
        <f t="shared" si="67"/>
        <v/>
      </c>
      <c r="Y92" s="110" t="str">
        <f t="shared" si="68"/>
        <v/>
      </c>
      <c r="Z92" s="16"/>
      <c r="AA92" s="15" t="str">
        <f t="shared" si="69"/>
        <v/>
      </c>
      <c r="AB92" s="15" t="str">
        <f t="shared" si="70"/>
        <v/>
      </c>
      <c r="AC92" s="14" t="str">
        <f t="shared" si="53"/>
        <v/>
      </c>
      <c r="AD92" s="6" t="e">
        <f t="shared" si="71"/>
        <v>#N/A</v>
      </c>
      <c r="AE92" s="6" t="e">
        <f t="shared" si="72"/>
        <v>#N/A</v>
      </c>
      <c r="AF92" s="6" t="e">
        <f t="shared" si="73"/>
        <v>#N/A</v>
      </c>
      <c r="AG92" s="6" t="str">
        <f t="shared" si="54"/>
        <v/>
      </c>
      <c r="AH92" s="6">
        <f t="shared" si="55"/>
        <v>1</v>
      </c>
      <c r="AI92" s="6" t="e">
        <f t="shared" si="74"/>
        <v>#N/A</v>
      </c>
      <c r="AJ92" s="6" t="e">
        <f t="shared" si="75"/>
        <v>#N/A</v>
      </c>
      <c r="AK92" s="6" t="e">
        <f t="shared" si="76"/>
        <v>#N/A</v>
      </c>
      <c r="AL92" s="6" t="e">
        <f t="shared" si="77"/>
        <v>#N/A</v>
      </c>
      <c r="AM92" s="7" t="str">
        <f t="shared" si="78"/>
        <v xml:space="preserve"> </v>
      </c>
      <c r="AN92" s="6" t="e">
        <f t="shared" si="79"/>
        <v>#N/A</v>
      </c>
      <c r="AO92" s="6" t="e">
        <f t="shared" si="80"/>
        <v>#N/A</v>
      </c>
      <c r="AP92" s="6" t="e">
        <f t="shared" si="81"/>
        <v>#N/A</v>
      </c>
      <c r="AQ92" s="6" t="e">
        <f t="shared" si="56"/>
        <v>#N/A</v>
      </c>
      <c r="AR92" s="6" t="e">
        <f t="shared" si="82"/>
        <v>#N/A</v>
      </c>
      <c r="AS92" s="6" t="e">
        <f t="shared" si="83"/>
        <v>#N/A</v>
      </c>
      <c r="AT92" s="6" t="e">
        <f t="shared" si="57"/>
        <v>#N/A</v>
      </c>
      <c r="AU92" s="6" t="e">
        <f t="shared" si="58"/>
        <v>#N/A</v>
      </c>
      <c r="AV92" s="6" t="e">
        <f t="shared" si="59"/>
        <v>#N/A</v>
      </c>
      <c r="AW92" s="6">
        <f t="shared" si="84"/>
        <v>0</v>
      </c>
      <c r="AX92" s="6" t="e">
        <f t="shared" si="85"/>
        <v>#N/A</v>
      </c>
      <c r="AY92" s="6" t="str">
        <f t="shared" si="60"/>
        <v/>
      </c>
      <c r="AZ92" s="6" t="str">
        <f t="shared" si="61"/>
        <v/>
      </c>
      <c r="BA92" s="6" t="str">
        <f t="shared" si="62"/>
        <v/>
      </c>
      <c r="BB92" s="6" t="str">
        <f t="shared" si="63"/>
        <v/>
      </c>
      <c r="BC92" s="42"/>
      <c r="BI92" t="s">
        <v>921</v>
      </c>
      <c r="CS92" s="253" t="str">
        <f t="shared" si="89"/>
        <v/>
      </c>
      <c r="CT92" s="1" t="str">
        <f t="shared" si="86"/>
        <v/>
      </c>
      <c r="CU92" s="1" t="str">
        <f t="shared" si="87"/>
        <v/>
      </c>
      <c r="CV92" s="399"/>
    </row>
    <row r="93" spans="1:100" s="1" customFormat="1" ht="13.5" customHeight="1" x14ac:dyDescent="0.15">
      <c r="A93" s="63">
        <v>78</v>
      </c>
      <c r="B93" s="313"/>
      <c r="C93" s="313"/>
      <c r="D93" s="313"/>
      <c r="E93" s="313"/>
      <c r="F93" s="313"/>
      <c r="G93" s="313"/>
      <c r="H93" s="313"/>
      <c r="I93" s="313"/>
      <c r="J93" s="313"/>
      <c r="K93" s="313"/>
      <c r="L93" s="314"/>
      <c r="M93" s="313"/>
      <c r="N93" s="365"/>
      <c r="O93" s="366"/>
      <c r="P93" s="370" t="str">
        <f>IF(G93="R",IF(OR(AND(実績排出量!H93=SUM(実績事業所!$B$2-1),3&lt;実績排出量!I93),AND(実績排出量!H93=実績事業所!$B$2,4&gt;実績排出量!I93)),"新規",""),"")</f>
        <v/>
      </c>
      <c r="Q93" s="373" t="str">
        <f t="shared" si="88"/>
        <v/>
      </c>
      <c r="R93" s="374" t="str">
        <f t="shared" si="64"/>
        <v/>
      </c>
      <c r="S93" s="298" t="str">
        <f t="shared" si="50"/>
        <v/>
      </c>
      <c r="T93" s="87" t="str">
        <f t="shared" si="51"/>
        <v/>
      </c>
      <c r="U93" s="88" t="str">
        <f t="shared" si="52"/>
        <v/>
      </c>
      <c r="V93" s="89" t="str">
        <f t="shared" si="65"/>
        <v/>
      </c>
      <c r="W93" s="90" t="str">
        <f t="shared" si="66"/>
        <v/>
      </c>
      <c r="X93" s="90" t="str">
        <f t="shared" si="67"/>
        <v/>
      </c>
      <c r="Y93" s="110" t="str">
        <f t="shared" si="68"/>
        <v/>
      </c>
      <c r="Z93" s="16"/>
      <c r="AA93" s="15" t="str">
        <f t="shared" si="69"/>
        <v/>
      </c>
      <c r="AB93" s="15" t="str">
        <f t="shared" si="70"/>
        <v/>
      </c>
      <c r="AC93" s="14" t="str">
        <f t="shared" si="53"/>
        <v/>
      </c>
      <c r="AD93" s="6" t="e">
        <f t="shared" si="71"/>
        <v>#N/A</v>
      </c>
      <c r="AE93" s="6" t="e">
        <f t="shared" si="72"/>
        <v>#N/A</v>
      </c>
      <c r="AF93" s="6" t="e">
        <f t="shared" si="73"/>
        <v>#N/A</v>
      </c>
      <c r="AG93" s="6" t="str">
        <f t="shared" si="54"/>
        <v/>
      </c>
      <c r="AH93" s="6">
        <f t="shared" si="55"/>
        <v>1</v>
      </c>
      <c r="AI93" s="6" t="e">
        <f t="shared" si="74"/>
        <v>#N/A</v>
      </c>
      <c r="AJ93" s="6" t="e">
        <f t="shared" si="75"/>
        <v>#N/A</v>
      </c>
      <c r="AK93" s="6" t="e">
        <f t="shared" si="76"/>
        <v>#N/A</v>
      </c>
      <c r="AL93" s="6" t="e">
        <f t="shared" si="77"/>
        <v>#N/A</v>
      </c>
      <c r="AM93" s="7" t="str">
        <f t="shared" si="78"/>
        <v xml:space="preserve"> </v>
      </c>
      <c r="AN93" s="6" t="e">
        <f t="shared" si="79"/>
        <v>#N/A</v>
      </c>
      <c r="AO93" s="6" t="e">
        <f t="shared" si="80"/>
        <v>#N/A</v>
      </c>
      <c r="AP93" s="6" t="e">
        <f t="shared" si="81"/>
        <v>#N/A</v>
      </c>
      <c r="AQ93" s="6" t="e">
        <f t="shared" si="56"/>
        <v>#N/A</v>
      </c>
      <c r="AR93" s="6" t="e">
        <f t="shared" si="82"/>
        <v>#N/A</v>
      </c>
      <c r="AS93" s="6" t="e">
        <f t="shared" si="83"/>
        <v>#N/A</v>
      </c>
      <c r="AT93" s="6" t="e">
        <f t="shared" si="57"/>
        <v>#N/A</v>
      </c>
      <c r="AU93" s="6" t="e">
        <f t="shared" si="58"/>
        <v>#N/A</v>
      </c>
      <c r="AV93" s="6" t="e">
        <f t="shared" si="59"/>
        <v>#N/A</v>
      </c>
      <c r="AW93" s="6">
        <f t="shared" si="84"/>
        <v>0</v>
      </c>
      <c r="AX93" s="6" t="e">
        <f t="shared" si="85"/>
        <v>#N/A</v>
      </c>
      <c r="AY93" s="6" t="str">
        <f t="shared" si="60"/>
        <v/>
      </c>
      <c r="AZ93" s="6" t="str">
        <f t="shared" si="61"/>
        <v/>
      </c>
      <c r="BA93" s="6" t="str">
        <f t="shared" si="62"/>
        <v/>
      </c>
      <c r="BB93" s="6" t="str">
        <f t="shared" si="63"/>
        <v/>
      </c>
      <c r="BC93" s="42"/>
      <c r="BI93" t="s">
        <v>922</v>
      </c>
      <c r="CS93" s="253" t="str">
        <f t="shared" si="89"/>
        <v/>
      </c>
      <c r="CT93" s="1" t="str">
        <f t="shared" si="86"/>
        <v/>
      </c>
      <c r="CU93" s="1" t="str">
        <f t="shared" si="87"/>
        <v/>
      </c>
      <c r="CV93" s="399"/>
    </row>
    <row r="94" spans="1:100" s="1" customFormat="1" ht="13.5" customHeight="1" x14ac:dyDescent="0.15">
      <c r="A94" s="63">
        <v>79</v>
      </c>
      <c r="B94" s="313"/>
      <c r="C94" s="313"/>
      <c r="D94" s="313"/>
      <c r="E94" s="313"/>
      <c r="F94" s="313"/>
      <c r="G94" s="313"/>
      <c r="H94" s="313"/>
      <c r="I94" s="313"/>
      <c r="J94" s="313"/>
      <c r="K94" s="313"/>
      <c r="L94" s="314"/>
      <c r="M94" s="313"/>
      <c r="N94" s="365"/>
      <c r="O94" s="366"/>
      <c r="P94" s="370" t="str">
        <f>IF(G94="R",IF(OR(AND(実績排出量!H94=SUM(実績事業所!$B$2-1),3&lt;実績排出量!I94),AND(実績排出量!H94=実績事業所!$B$2,4&gt;実績排出量!I94)),"新規",""),"")</f>
        <v/>
      </c>
      <c r="Q94" s="373" t="str">
        <f t="shared" si="88"/>
        <v/>
      </c>
      <c r="R94" s="374" t="str">
        <f t="shared" si="64"/>
        <v/>
      </c>
      <c r="S94" s="298" t="str">
        <f t="shared" si="50"/>
        <v/>
      </c>
      <c r="T94" s="87" t="str">
        <f t="shared" si="51"/>
        <v/>
      </c>
      <c r="U94" s="88" t="str">
        <f t="shared" si="52"/>
        <v/>
      </c>
      <c r="V94" s="89" t="str">
        <f t="shared" si="65"/>
        <v/>
      </c>
      <c r="W94" s="90" t="str">
        <f t="shared" si="66"/>
        <v/>
      </c>
      <c r="X94" s="90" t="str">
        <f t="shared" si="67"/>
        <v/>
      </c>
      <c r="Y94" s="110" t="str">
        <f t="shared" si="68"/>
        <v/>
      </c>
      <c r="Z94" s="16"/>
      <c r="AA94" s="15" t="str">
        <f t="shared" si="69"/>
        <v/>
      </c>
      <c r="AB94" s="15" t="str">
        <f t="shared" si="70"/>
        <v/>
      </c>
      <c r="AC94" s="14" t="str">
        <f t="shared" si="53"/>
        <v/>
      </c>
      <c r="AD94" s="6" t="e">
        <f t="shared" si="71"/>
        <v>#N/A</v>
      </c>
      <c r="AE94" s="6" t="e">
        <f t="shared" si="72"/>
        <v>#N/A</v>
      </c>
      <c r="AF94" s="6" t="e">
        <f t="shared" si="73"/>
        <v>#N/A</v>
      </c>
      <c r="AG94" s="6" t="str">
        <f t="shared" si="54"/>
        <v/>
      </c>
      <c r="AH94" s="6">
        <f t="shared" si="55"/>
        <v>1</v>
      </c>
      <c r="AI94" s="6" t="e">
        <f t="shared" si="74"/>
        <v>#N/A</v>
      </c>
      <c r="AJ94" s="6" t="e">
        <f t="shared" si="75"/>
        <v>#N/A</v>
      </c>
      <c r="AK94" s="6" t="e">
        <f t="shared" si="76"/>
        <v>#N/A</v>
      </c>
      <c r="AL94" s="6" t="e">
        <f t="shared" si="77"/>
        <v>#N/A</v>
      </c>
      <c r="AM94" s="7" t="str">
        <f t="shared" si="78"/>
        <v xml:space="preserve"> </v>
      </c>
      <c r="AN94" s="6" t="e">
        <f t="shared" si="79"/>
        <v>#N/A</v>
      </c>
      <c r="AO94" s="6" t="e">
        <f t="shared" si="80"/>
        <v>#N/A</v>
      </c>
      <c r="AP94" s="6" t="e">
        <f t="shared" si="81"/>
        <v>#N/A</v>
      </c>
      <c r="AQ94" s="6" t="e">
        <f t="shared" si="56"/>
        <v>#N/A</v>
      </c>
      <c r="AR94" s="6" t="e">
        <f t="shared" si="82"/>
        <v>#N/A</v>
      </c>
      <c r="AS94" s="6" t="e">
        <f t="shared" si="83"/>
        <v>#N/A</v>
      </c>
      <c r="AT94" s="6" t="e">
        <f t="shared" si="57"/>
        <v>#N/A</v>
      </c>
      <c r="AU94" s="6" t="e">
        <f t="shared" si="58"/>
        <v>#N/A</v>
      </c>
      <c r="AV94" s="6" t="e">
        <f t="shared" si="59"/>
        <v>#N/A</v>
      </c>
      <c r="AW94" s="6">
        <f t="shared" si="84"/>
        <v>0</v>
      </c>
      <c r="AX94" s="6" t="e">
        <f t="shared" si="85"/>
        <v>#N/A</v>
      </c>
      <c r="AY94" s="6" t="str">
        <f t="shared" si="60"/>
        <v/>
      </c>
      <c r="AZ94" s="6" t="str">
        <f t="shared" si="61"/>
        <v/>
      </c>
      <c r="BA94" s="6" t="str">
        <f t="shared" si="62"/>
        <v/>
      </c>
      <c r="BB94" s="6" t="str">
        <f t="shared" si="63"/>
        <v/>
      </c>
      <c r="BC94" s="42"/>
      <c r="BI94" t="s">
        <v>821</v>
      </c>
      <c r="CS94" s="253" t="str">
        <f t="shared" si="89"/>
        <v/>
      </c>
      <c r="CT94" s="1" t="str">
        <f t="shared" si="86"/>
        <v/>
      </c>
      <c r="CU94" s="1" t="str">
        <f t="shared" si="87"/>
        <v/>
      </c>
      <c r="CV94" s="399"/>
    </row>
    <row r="95" spans="1:100" s="1" customFormat="1" ht="13.5" customHeight="1" x14ac:dyDescent="0.15">
      <c r="A95" s="63">
        <v>80</v>
      </c>
      <c r="B95" s="313"/>
      <c r="C95" s="313"/>
      <c r="D95" s="313"/>
      <c r="E95" s="313"/>
      <c r="F95" s="313"/>
      <c r="G95" s="313"/>
      <c r="H95" s="313"/>
      <c r="I95" s="313"/>
      <c r="J95" s="313"/>
      <c r="K95" s="313"/>
      <c r="L95" s="314"/>
      <c r="M95" s="313"/>
      <c r="N95" s="365"/>
      <c r="O95" s="366"/>
      <c r="P95" s="370" t="str">
        <f>IF(G95="R",IF(OR(AND(実績排出量!H95=SUM(実績事業所!$B$2-1),3&lt;実績排出量!I95),AND(実績排出量!H95=実績事業所!$B$2,4&gt;実績排出量!I95)),"新規",""),"")</f>
        <v/>
      </c>
      <c r="Q95" s="373" t="str">
        <f t="shared" si="88"/>
        <v/>
      </c>
      <c r="R95" s="374" t="str">
        <f t="shared" si="64"/>
        <v/>
      </c>
      <c r="S95" s="298" t="str">
        <f t="shared" si="50"/>
        <v/>
      </c>
      <c r="T95" s="87" t="str">
        <f t="shared" si="51"/>
        <v/>
      </c>
      <c r="U95" s="88" t="str">
        <f t="shared" si="52"/>
        <v/>
      </c>
      <c r="V95" s="89" t="str">
        <f t="shared" si="65"/>
        <v/>
      </c>
      <c r="W95" s="90" t="str">
        <f t="shared" si="66"/>
        <v/>
      </c>
      <c r="X95" s="90" t="str">
        <f t="shared" si="67"/>
        <v/>
      </c>
      <c r="Y95" s="110" t="str">
        <f t="shared" si="68"/>
        <v/>
      </c>
      <c r="Z95" s="16"/>
      <c r="AA95" s="15" t="str">
        <f t="shared" si="69"/>
        <v/>
      </c>
      <c r="AB95" s="15" t="str">
        <f t="shared" si="70"/>
        <v/>
      </c>
      <c r="AC95" s="14" t="str">
        <f t="shared" si="53"/>
        <v/>
      </c>
      <c r="AD95" s="6" t="e">
        <f t="shared" si="71"/>
        <v>#N/A</v>
      </c>
      <c r="AE95" s="6" t="e">
        <f t="shared" si="72"/>
        <v>#N/A</v>
      </c>
      <c r="AF95" s="6" t="e">
        <f t="shared" si="73"/>
        <v>#N/A</v>
      </c>
      <c r="AG95" s="6" t="str">
        <f t="shared" si="54"/>
        <v/>
      </c>
      <c r="AH95" s="6">
        <f t="shared" si="55"/>
        <v>1</v>
      </c>
      <c r="AI95" s="6" t="e">
        <f t="shared" si="74"/>
        <v>#N/A</v>
      </c>
      <c r="AJ95" s="6" t="e">
        <f t="shared" si="75"/>
        <v>#N/A</v>
      </c>
      <c r="AK95" s="6" t="e">
        <f t="shared" si="76"/>
        <v>#N/A</v>
      </c>
      <c r="AL95" s="6" t="e">
        <f t="shared" si="77"/>
        <v>#N/A</v>
      </c>
      <c r="AM95" s="7" t="str">
        <f t="shared" si="78"/>
        <v xml:space="preserve"> </v>
      </c>
      <c r="AN95" s="6" t="e">
        <f t="shared" si="79"/>
        <v>#N/A</v>
      </c>
      <c r="AO95" s="6" t="e">
        <f t="shared" si="80"/>
        <v>#N/A</v>
      </c>
      <c r="AP95" s="6" t="e">
        <f t="shared" si="81"/>
        <v>#N/A</v>
      </c>
      <c r="AQ95" s="6" t="e">
        <f t="shared" si="56"/>
        <v>#N/A</v>
      </c>
      <c r="AR95" s="6" t="e">
        <f t="shared" si="82"/>
        <v>#N/A</v>
      </c>
      <c r="AS95" s="6" t="e">
        <f t="shared" si="83"/>
        <v>#N/A</v>
      </c>
      <c r="AT95" s="6" t="e">
        <f t="shared" si="57"/>
        <v>#N/A</v>
      </c>
      <c r="AU95" s="6" t="e">
        <f t="shared" si="58"/>
        <v>#N/A</v>
      </c>
      <c r="AV95" s="6" t="e">
        <f t="shared" si="59"/>
        <v>#N/A</v>
      </c>
      <c r="AW95" s="6">
        <f t="shared" si="84"/>
        <v>0</v>
      </c>
      <c r="AX95" s="6" t="e">
        <f t="shared" si="85"/>
        <v>#N/A</v>
      </c>
      <c r="AY95" s="6" t="str">
        <f t="shared" si="60"/>
        <v/>
      </c>
      <c r="AZ95" s="6" t="str">
        <f t="shared" si="61"/>
        <v/>
      </c>
      <c r="BA95" s="6" t="str">
        <f t="shared" si="62"/>
        <v/>
      </c>
      <c r="BB95" s="6" t="str">
        <f t="shared" si="63"/>
        <v/>
      </c>
      <c r="BC95" s="42"/>
      <c r="BI95" t="s">
        <v>824</v>
      </c>
      <c r="CS95" s="253" t="str">
        <f t="shared" si="89"/>
        <v/>
      </c>
      <c r="CT95" s="1" t="str">
        <f t="shared" si="86"/>
        <v/>
      </c>
      <c r="CU95" s="1" t="str">
        <f t="shared" si="87"/>
        <v/>
      </c>
      <c r="CV95" s="399"/>
    </row>
    <row r="96" spans="1:100" s="1" customFormat="1" ht="13.5" customHeight="1" x14ac:dyDescent="0.15">
      <c r="A96" s="63">
        <v>81</v>
      </c>
      <c r="B96" s="313"/>
      <c r="C96" s="313"/>
      <c r="D96" s="313"/>
      <c r="E96" s="313"/>
      <c r="F96" s="313"/>
      <c r="G96" s="313"/>
      <c r="H96" s="313"/>
      <c r="I96" s="313"/>
      <c r="J96" s="313"/>
      <c r="K96" s="313"/>
      <c r="L96" s="314"/>
      <c r="M96" s="313"/>
      <c r="N96" s="365"/>
      <c r="O96" s="366"/>
      <c r="P96" s="370" t="str">
        <f>IF(G96="R",IF(OR(AND(実績排出量!H96=SUM(実績事業所!$B$2-1),3&lt;実績排出量!I96),AND(実績排出量!H96=実績事業所!$B$2,4&gt;実績排出量!I96)),"新規",""),"")</f>
        <v/>
      </c>
      <c r="Q96" s="373" t="str">
        <f t="shared" si="88"/>
        <v/>
      </c>
      <c r="R96" s="374" t="str">
        <f t="shared" si="64"/>
        <v/>
      </c>
      <c r="S96" s="298" t="str">
        <f t="shared" si="50"/>
        <v/>
      </c>
      <c r="T96" s="87" t="str">
        <f t="shared" si="51"/>
        <v/>
      </c>
      <c r="U96" s="88" t="str">
        <f t="shared" si="52"/>
        <v/>
      </c>
      <c r="V96" s="89" t="str">
        <f t="shared" si="65"/>
        <v/>
      </c>
      <c r="W96" s="90" t="str">
        <f t="shared" si="66"/>
        <v/>
      </c>
      <c r="X96" s="90" t="str">
        <f t="shared" si="67"/>
        <v/>
      </c>
      <c r="Y96" s="110" t="str">
        <f t="shared" si="68"/>
        <v/>
      </c>
      <c r="Z96" s="16"/>
      <c r="AA96" s="15" t="str">
        <f t="shared" si="69"/>
        <v/>
      </c>
      <c r="AB96" s="15" t="str">
        <f t="shared" si="70"/>
        <v/>
      </c>
      <c r="AC96" s="14" t="str">
        <f t="shared" si="53"/>
        <v/>
      </c>
      <c r="AD96" s="6" t="e">
        <f t="shared" si="71"/>
        <v>#N/A</v>
      </c>
      <c r="AE96" s="6" t="e">
        <f t="shared" si="72"/>
        <v>#N/A</v>
      </c>
      <c r="AF96" s="6" t="e">
        <f t="shared" si="73"/>
        <v>#N/A</v>
      </c>
      <c r="AG96" s="6" t="str">
        <f t="shared" si="54"/>
        <v/>
      </c>
      <c r="AH96" s="6">
        <f t="shared" si="55"/>
        <v>1</v>
      </c>
      <c r="AI96" s="6" t="e">
        <f t="shared" si="74"/>
        <v>#N/A</v>
      </c>
      <c r="AJ96" s="6" t="e">
        <f t="shared" si="75"/>
        <v>#N/A</v>
      </c>
      <c r="AK96" s="6" t="e">
        <f t="shared" si="76"/>
        <v>#N/A</v>
      </c>
      <c r="AL96" s="6" t="e">
        <f t="shared" si="77"/>
        <v>#N/A</v>
      </c>
      <c r="AM96" s="7" t="str">
        <f t="shared" si="78"/>
        <v xml:space="preserve"> </v>
      </c>
      <c r="AN96" s="6" t="e">
        <f t="shared" si="79"/>
        <v>#N/A</v>
      </c>
      <c r="AO96" s="6" t="e">
        <f t="shared" si="80"/>
        <v>#N/A</v>
      </c>
      <c r="AP96" s="6" t="e">
        <f t="shared" si="81"/>
        <v>#N/A</v>
      </c>
      <c r="AQ96" s="6" t="e">
        <f t="shared" si="56"/>
        <v>#N/A</v>
      </c>
      <c r="AR96" s="6" t="e">
        <f t="shared" si="82"/>
        <v>#N/A</v>
      </c>
      <c r="AS96" s="6" t="e">
        <f t="shared" si="83"/>
        <v>#N/A</v>
      </c>
      <c r="AT96" s="6" t="e">
        <f t="shared" si="57"/>
        <v>#N/A</v>
      </c>
      <c r="AU96" s="6" t="e">
        <f t="shared" si="58"/>
        <v>#N/A</v>
      </c>
      <c r="AV96" s="6" t="e">
        <f t="shared" si="59"/>
        <v>#N/A</v>
      </c>
      <c r="AW96" s="6">
        <f t="shared" si="84"/>
        <v>0</v>
      </c>
      <c r="AX96" s="6" t="e">
        <f t="shared" si="85"/>
        <v>#N/A</v>
      </c>
      <c r="AY96" s="6" t="str">
        <f t="shared" si="60"/>
        <v/>
      </c>
      <c r="AZ96" s="6" t="str">
        <f t="shared" si="61"/>
        <v/>
      </c>
      <c r="BA96" s="6" t="str">
        <f t="shared" si="62"/>
        <v/>
      </c>
      <c r="BB96" s="6" t="str">
        <f t="shared" si="63"/>
        <v/>
      </c>
      <c r="BC96" s="42"/>
      <c r="BI96" t="s">
        <v>830</v>
      </c>
      <c r="CS96" s="253" t="str">
        <f t="shared" si="89"/>
        <v/>
      </c>
      <c r="CT96" s="1" t="str">
        <f t="shared" si="86"/>
        <v/>
      </c>
      <c r="CU96" s="1" t="str">
        <f t="shared" si="87"/>
        <v/>
      </c>
      <c r="CV96" s="399"/>
    </row>
    <row r="97" spans="1:100" s="1" customFormat="1" ht="13.5" customHeight="1" x14ac:dyDescent="0.15">
      <c r="A97" s="63">
        <v>82</v>
      </c>
      <c r="B97" s="313"/>
      <c r="C97" s="313"/>
      <c r="D97" s="313"/>
      <c r="E97" s="313"/>
      <c r="F97" s="313"/>
      <c r="G97" s="313"/>
      <c r="H97" s="313"/>
      <c r="I97" s="313"/>
      <c r="J97" s="313"/>
      <c r="K97" s="313"/>
      <c r="L97" s="314"/>
      <c r="M97" s="313"/>
      <c r="N97" s="365"/>
      <c r="O97" s="366"/>
      <c r="P97" s="370" t="str">
        <f>IF(G97="R",IF(OR(AND(実績排出量!H97=SUM(実績事業所!$B$2-1),3&lt;実績排出量!I97),AND(実績排出量!H97=実績事業所!$B$2,4&gt;実績排出量!I97)),"新規",""),"")</f>
        <v/>
      </c>
      <c r="Q97" s="373" t="str">
        <f t="shared" si="88"/>
        <v/>
      </c>
      <c r="R97" s="374" t="str">
        <f t="shared" si="64"/>
        <v/>
      </c>
      <c r="S97" s="298" t="str">
        <f t="shared" si="50"/>
        <v/>
      </c>
      <c r="T97" s="87" t="str">
        <f t="shared" si="51"/>
        <v/>
      </c>
      <c r="U97" s="88" t="str">
        <f t="shared" si="52"/>
        <v/>
      </c>
      <c r="V97" s="89" t="str">
        <f t="shared" si="65"/>
        <v/>
      </c>
      <c r="W97" s="90" t="str">
        <f t="shared" si="66"/>
        <v/>
      </c>
      <c r="X97" s="90" t="str">
        <f t="shared" si="67"/>
        <v/>
      </c>
      <c r="Y97" s="110" t="str">
        <f t="shared" si="68"/>
        <v/>
      </c>
      <c r="Z97" s="16"/>
      <c r="AA97" s="15" t="str">
        <f t="shared" si="69"/>
        <v/>
      </c>
      <c r="AB97" s="15" t="str">
        <f t="shared" si="70"/>
        <v/>
      </c>
      <c r="AC97" s="14" t="str">
        <f t="shared" si="53"/>
        <v/>
      </c>
      <c r="AD97" s="6" t="e">
        <f t="shared" si="71"/>
        <v>#N/A</v>
      </c>
      <c r="AE97" s="6" t="e">
        <f t="shared" si="72"/>
        <v>#N/A</v>
      </c>
      <c r="AF97" s="6" t="e">
        <f t="shared" si="73"/>
        <v>#N/A</v>
      </c>
      <c r="AG97" s="6" t="str">
        <f t="shared" si="54"/>
        <v/>
      </c>
      <c r="AH97" s="6">
        <f t="shared" si="55"/>
        <v>1</v>
      </c>
      <c r="AI97" s="6" t="e">
        <f t="shared" si="74"/>
        <v>#N/A</v>
      </c>
      <c r="AJ97" s="6" t="e">
        <f t="shared" si="75"/>
        <v>#N/A</v>
      </c>
      <c r="AK97" s="6" t="e">
        <f t="shared" si="76"/>
        <v>#N/A</v>
      </c>
      <c r="AL97" s="6" t="e">
        <f t="shared" si="77"/>
        <v>#N/A</v>
      </c>
      <c r="AM97" s="7" t="str">
        <f t="shared" si="78"/>
        <v xml:space="preserve"> </v>
      </c>
      <c r="AN97" s="6" t="e">
        <f t="shared" si="79"/>
        <v>#N/A</v>
      </c>
      <c r="AO97" s="6" t="e">
        <f t="shared" si="80"/>
        <v>#N/A</v>
      </c>
      <c r="AP97" s="6" t="e">
        <f t="shared" si="81"/>
        <v>#N/A</v>
      </c>
      <c r="AQ97" s="6" t="e">
        <f t="shared" si="56"/>
        <v>#N/A</v>
      </c>
      <c r="AR97" s="6" t="e">
        <f t="shared" si="82"/>
        <v>#N/A</v>
      </c>
      <c r="AS97" s="6" t="e">
        <f t="shared" si="83"/>
        <v>#N/A</v>
      </c>
      <c r="AT97" s="6" t="e">
        <f t="shared" si="57"/>
        <v>#N/A</v>
      </c>
      <c r="AU97" s="6" t="e">
        <f t="shared" si="58"/>
        <v>#N/A</v>
      </c>
      <c r="AV97" s="6" t="e">
        <f t="shared" si="59"/>
        <v>#N/A</v>
      </c>
      <c r="AW97" s="6">
        <f t="shared" si="84"/>
        <v>0</v>
      </c>
      <c r="AX97" s="6" t="e">
        <f t="shared" si="85"/>
        <v>#N/A</v>
      </c>
      <c r="AY97" s="6" t="str">
        <f t="shared" si="60"/>
        <v/>
      </c>
      <c r="AZ97" s="6" t="str">
        <f t="shared" si="61"/>
        <v/>
      </c>
      <c r="BA97" s="6" t="str">
        <f t="shared" si="62"/>
        <v/>
      </c>
      <c r="BB97" s="6" t="str">
        <f t="shared" si="63"/>
        <v/>
      </c>
      <c r="BC97" s="42"/>
      <c r="BI97" t="s">
        <v>841</v>
      </c>
      <c r="CS97" s="253" t="str">
        <f t="shared" si="89"/>
        <v/>
      </c>
      <c r="CT97" s="1" t="str">
        <f t="shared" si="86"/>
        <v/>
      </c>
      <c r="CU97" s="1" t="str">
        <f t="shared" si="87"/>
        <v/>
      </c>
      <c r="CV97" s="399"/>
    </row>
    <row r="98" spans="1:100" s="1" customFormat="1" ht="13.5" customHeight="1" x14ac:dyDescent="0.15">
      <c r="A98" s="63">
        <v>83</v>
      </c>
      <c r="B98" s="313"/>
      <c r="C98" s="313"/>
      <c r="D98" s="313"/>
      <c r="E98" s="313"/>
      <c r="F98" s="313"/>
      <c r="G98" s="313"/>
      <c r="H98" s="313"/>
      <c r="I98" s="313"/>
      <c r="J98" s="313"/>
      <c r="K98" s="313"/>
      <c r="L98" s="314"/>
      <c r="M98" s="313"/>
      <c r="N98" s="365"/>
      <c r="O98" s="366"/>
      <c r="P98" s="370" t="str">
        <f>IF(G98="R",IF(OR(AND(実績排出量!H98=SUM(実績事業所!$B$2-1),3&lt;実績排出量!I98),AND(実績排出量!H98=実績事業所!$B$2,4&gt;実績排出量!I98)),"新規",""),"")</f>
        <v/>
      </c>
      <c r="Q98" s="373" t="str">
        <f t="shared" si="88"/>
        <v/>
      </c>
      <c r="R98" s="374" t="str">
        <f t="shared" si="64"/>
        <v/>
      </c>
      <c r="S98" s="298" t="str">
        <f t="shared" si="50"/>
        <v/>
      </c>
      <c r="T98" s="87" t="str">
        <f t="shared" si="51"/>
        <v/>
      </c>
      <c r="U98" s="88" t="str">
        <f t="shared" si="52"/>
        <v/>
      </c>
      <c r="V98" s="89" t="str">
        <f t="shared" si="65"/>
        <v/>
      </c>
      <c r="W98" s="90" t="str">
        <f t="shared" si="66"/>
        <v/>
      </c>
      <c r="X98" s="90" t="str">
        <f t="shared" si="67"/>
        <v/>
      </c>
      <c r="Y98" s="110" t="str">
        <f t="shared" si="68"/>
        <v/>
      </c>
      <c r="Z98" s="16"/>
      <c r="AA98" s="15" t="str">
        <f t="shared" si="69"/>
        <v/>
      </c>
      <c r="AB98" s="15" t="str">
        <f t="shared" si="70"/>
        <v/>
      </c>
      <c r="AC98" s="14" t="str">
        <f t="shared" si="53"/>
        <v/>
      </c>
      <c r="AD98" s="6" t="e">
        <f t="shared" si="71"/>
        <v>#N/A</v>
      </c>
      <c r="AE98" s="6" t="e">
        <f t="shared" si="72"/>
        <v>#N/A</v>
      </c>
      <c r="AF98" s="6" t="e">
        <f t="shared" si="73"/>
        <v>#N/A</v>
      </c>
      <c r="AG98" s="6" t="str">
        <f t="shared" si="54"/>
        <v/>
      </c>
      <c r="AH98" s="6">
        <f t="shared" si="55"/>
        <v>1</v>
      </c>
      <c r="AI98" s="6" t="e">
        <f t="shared" si="74"/>
        <v>#N/A</v>
      </c>
      <c r="AJ98" s="6" t="e">
        <f t="shared" si="75"/>
        <v>#N/A</v>
      </c>
      <c r="AK98" s="6" t="e">
        <f t="shared" si="76"/>
        <v>#N/A</v>
      </c>
      <c r="AL98" s="6" t="e">
        <f t="shared" si="77"/>
        <v>#N/A</v>
      </c>
      <c r="AM98" s="7" t="str">
        <f t="shared" si="78"/>
        <v xml:space="preserve"> </v>
      </c>
      <c r="AN98" s="6" t="e">
        <f t="shared" si="79"/>
        <v>#N/A</v>
      </c>
      <c r="AO98" s="6" t="e">
        <f t="shared" si="80"/>
        <v>#N/A</v>
      </c>
      <c r="AP98" s="6" t="e">
        <f t="shared" si="81"/>
        <v>#N/A</v>
      </c>
      <c r="AQ98" s="6" t="e">
        <f t="shared" si="56"/>
        <v>#N/A</v>
      </c>
      <c r="AR98" s="6" t="e">
        <f t="shared" si="82"/>
        <v>#N/A</v>
      </c>
      <c r="AS98" s="6" t="e">
        <f t="shared" si="83"/>
        <v>#N/A</v>
      </c>
      <c r="AT98" s="6" t="e">
        <f t="shared" si="57"/>
        <v>#N/A</v>
      </c>
      <c r="AU98" s="6" t="e">
        <f t="shared" si="58"/>
        <v>#N/A</v>
      </c>
      <c r="AV98" s="6" t="e">
        <f t="shared" si="59"/>
        <v>#N/A</v>
      </c>
      <c r="AW98" s="6">
        <f t="shared" si="84"/>
        <v>0</v>
      </c>
      <c r="AX98" s="6" t="e">
        <f t="shared" si="85"/>
        <v>#N/A</v>
      </c>
      <c r="AY98" s="6" t="str">
        <f t="shared" si="60"/>
        <v/>
      </c>
      <c r="AZ98" s="6" t="str">
        <f t="shared" si="61"/>
        <v/>
      </c>
      <c r="BA98" s="6" t="str">
        <f t="shared" si="62"/>
        <v/>
      </c>
      <c r="BB98" s="6" t="str">
        <f t="shared" si="63"/>
        <v/>
      </c>
      <c r="BC98" s="42"/>
      <c r="BI98" t="s">
        <v>923</v>
      </c>
      <c r="CS98" s="253" t="str">
        <f t="shared" si="89"/>
        <v/>
      </c>
      <c r="CT98" s="1" t="str">
        <f t="shared" si="86"/>
        <v/>
      </c>
      <c r="CU98" s="1" t="str">
        <f t="shared" si="87"/>
        <v/>
      </c>
      <c r="CV98" s="399"/>
    </row>
    <row r="99" spans="1:100" s="1" customFormat="1" ht="13.5" customHeight="1" x14ac:dyDescent="0.15">
      <c r="A99" s="63">
        <v>84</v>
      </c>
      <c r="B99" s="313"/>
      <c r="C99" s="313"/>
      <c r="D99" s="313"/>
      <c r="E99" s="313"/>
      <c r="F99" s="313"/>
      <c r="G99" s="313"/>
      <c r="H99" s="313"/>
      <c r="I99" s="313"/>
      <c r="J99" s="313"/>
      <c r="K99" s="313"/>
      <c r="L99" s="314"/>
      <c r="M99" s="313"/>
      <c r="N99" s="365"/>
      <c r="O99" s="366"/>
      <c r="P99" s="370" t="str">
        <f>IF(G99="R",IF(OR(AND(実績排出量!H99=SUM(実績事業所!$B$2-1),3&lt;実績排出量!I99),AND(実績排出量!H99=実績事業所!$B$2,4&gt;実績排出量!I99)),"新規",""),"")</f>
        <v/>
      </c>
      <c r="Q99" s="373" t="str">
        <f t="shared" si="88"/>
        <v/>
      </c>
      <c r="R99" s="374" t="str">
        <f t="shared" si="64"/>
        <v/>
      </c>
      <c r="S99" s="298" t="str">
        <f t="shared" si="50"/>
        <v/>
      </c>
      <c r="T99" s="87" t="str">
        <f t="shared" si="51"/>
        <v/>
      </c>
      <c r="U99" s="88" t="str">
        <f t="shared" si="52"/>
        <v/>
      </c>
      <c r="V99" s="89" t="str">
        <f t="shared" si="65"/>
        <v/>
      </c>
      <c r="W99" s="90" t="str">
        <f t="shared" si="66"/>
        <v/>
      </c>
      <c r="X99" s="90" t="str">
        <f t="shared" si="67"/>
        <v/>
      </c>
      <c r="Y99" s="110" t="str">
        <f t="shared" si="68"/>
        <v/>
      </c>
      <c r="Z99" s="16"/>
      <c r="AA99" s="15" t="str">
        <f t="shared" si="69"/>
        <v/>
      </c>
      <c r="AB99" s="15" t="str">
        <f t="shared" si="70"/>
        <v/>
      </c>
      <c r="AC99" s="14" t="str">
        <f t="shared" si="53"/>
        <v/>
      </c>
      <c r="AD99" s="6" t="e">
        <f t="shared" si="71"/>
        <v>#N/A</v>
      </c>
      <c r="AE99" s="6" t="e">
        <f t="shared" si="72"/>
        <v>#N/A</v>
      </c>
      <c r="AF99" s="6" t="e">
        <f t="shared" si="73"/>
        <v>#N/A</v>
      </c>
      <c r="AG99" s="6" t="str">
        <f t="shared" si="54"/>
        <v/>
      </c>
      <c r="AH99" s="6">
        <f t="shared" si="55"/>
        <v>1</v>
      </c>
      <c r="AI99" s="6" t="e">
        <f t="shared" si="74"/>
        <v>#N/A</v>
      </c>
      <c r="AJ99" s="6" t="e">
        <f t="shared" si="75"/>
        <v>#N/A</v>
      </c>
      <c r="AK99" s="6" t="e">
        <f t="shared" si="76"/>
        <v>#N/A</v>
      </c>
      <c r="AL99" s="6" t="e">
        <f t="shared" si="77"/>
        <v>#N/A</v>
      </c>
      <c r="AM99" s="7" t="str">
        <f t="shared" si="78"/>
        <v xml:space="preserve"> </v>
      </c>
      <c r="AN99" s="6" t="e">
        <f t="shared" si="79"/>
        <v>#N/A</v>
      </c>
      <c r="AO99" s="6" t="e">
        <f t="shared" si="80"/>
        <v>#N/A</v>
      </c>
      <c r="AP99" s="6" t="e">
        <f t="shared" si="81"/>
        <v>#N/A</v>
      </c>
      <c r="AQ99" s="6" t="e">
        <f t="shared" si="56"/>
        <v>#N/A</v>
      </c>
      <c r="AR99" s="6" t="e">
        <f t="shared" si="82"/>
        <v>#N/A</v>
      </c>
      <c r="AS99" s="6" t="e">
        <f t="shared" si="83"/>
        <v>#N/A</v>
      </c>
      <c r="AT99" s="6" t="e">
        <f t="shared" si="57"/>
        <v>#N/A</v>
      </c>
      <c r="AU99" s="6" t="e">
        <f t="shared" si="58"/>
        <v>#N/A</v>
      </c>
      <c r="AV99" s="6" t="e">
        <f t="shared" si="59"/>
        <v>#N/A</v>
      </c>
      <c r="AW99" s="6">
        <f t="shared" si="84"/>
        <v>0</v>
      </c>
      <c r="AX99" s="6" t="e">
        <f t="shared" si="85"/>
        <v>#N/A</v>
      </c>
      <c r="AY99" s="6" t="str">
        <f t="shared" si="60"/>
        <v/>
      </c>
      <c r="AZ99" s="6" t="str">
        <f t="shared" si="61"/>
        <v/>
      </c>
      <c r="BA99" s="6" t="str">
        <f t="shared" si="62"/>
        <v/>
      </c>
      <c r="BB99" s="6" t="str">
        <f t="shared" si="63"/>
        <v/>
      </c>
      <c r="BC99" s="42"/>
      <c r="BI99" t="s">
        <v>924</v>
      </c>
      <c r="CS99" s="253" t="str">
        <f t="shared" si="89"/>
        <v/>
      </c>
      <c r="CT99" s="1" t="str">
        <f t="shared" si="86"/>
        <v/>
      </c>
      <c r="CU99" s="1" t="str">
        <f t="shared" si="87"/>
        <v/>
      </c>
      <c r="CV99" s="399"/>
    </row>
    <row r="100" spans="1:100" s="1" customFormat="1" ht="13.5" customHeight="1" x14ac:dyDescent="0.15">
      <c r="A100" s="63">
        <v>85</v>
      </c>
      <c r="B100" s="313"/>
      <c r="C100" s="313"/>
      <c r="D100" s="313"/>
      <c r="E100" s="313"/>
      <c r="F100" s="313"/>
      <c r="G100" s="313"/>
      <c r="H100" s="313"/>
      <c r="I100" s="313"/>
      <c r="J100" s="313"/>
      <c r="K100" s="313"/>
      <c r="L100" s="314"/>
      <c r="M100" s="313"/>
      <c r="N100" s="365"/>
      <c r="O100" s="366"/>
      <c r="P100" s="370" t="str">
        <f>IF(G100="R",IF(OR(AND(実績排出量!H100=SUM(実績事業所!$B$2-1),3&lt;実績排出量!I100),AND(実績排出量!H100=実績事業所!$B$2,4&gt;実績排出量!I100)),"新規",""),"")</f>
        <v/>
      </c>
      <c r="Q100" s="373" t="str">
        <f t="shared" si="88"/>
        <v/>
      </c>
      <c r="R100" s="374" t="str">
        <f t="shared" si="64"/>
        <v/>
      </c>
      <c r="S100" s="298" t="str">
        <f t="shared" si="50"/>
        <v/>
      </c>
      <c r="T100" s="87" t="str">
        <f t="shared" si="51"/>
        <v/>
      </c>
      <c r="U100" s="88" t="str">
        <f t="shared" si="52"/>
        <v/>
      </c>
      <c r="V100" s="89" t="str">
        <f t="shared" si="65"/>
        <v/>
      </c>
      <c r="W100" s="90" t="str">
        <f t="shared" si="66"/>
        <v/>
      </c>
      <c r="X100" s="90" t="str">
        <f t="shared" si="67"/>
        <v/>
      </c>
      <c r="Y100" s="110" t="str">
        <f t="shared" si="68"/>
        <v/>
      </c>
      <c r="Z100" s="16"/>
      <c r="AA100" s="15" t="str">
        <f t="shared" si="69"/>
        <v/>
      </c>
      <c r="AB100" s="15" t="str">
        <f t="shared" si="70"/>
        <v/>
      </c>
      <c r="AC100" s="14" t="str">
        <f t="shared" si="53"/>
        <v/>
      </c>
      <c r="AD100" s="6" t="e">
        <f t="shared" si="71"/>
        <v>#N/A</v>
      </c>
      <c r="AE100" s="6" t="e">
        <f t="shared" si="72"/>
        <v>#N/A</v>
      </c>
      <c r="AF100" s="6" t="e">
        <f t="shared" si="73"/>
        <v>#N/A</v>
      </c>
      <c r="AG100" s="6" t="str">
        <f t="shared" si="54"/>
        <v/>
      </c>
      <c r="AH100" s="6">
        <f t="shared" si="55"/>
        <v>1</v>
      </c>
      <c r="AI100" s="6" t="e">
        <f t="shared" si="74"/>
        <v>#N/A</v>
      </c>
      <c r="AJ100" s="6" t="e">
        <f t="shared" si="75"/>
        <v>#N/A</v>
      </c>
      <c r="AK100" s="6" t="e">
        <f t="shared" si="76"/>
        <v>#N/A</v>
      </c>
      <c r="AL100" s="6" t="e">
        <f t="shared" si="77"/>
        <v>#N/A</v>
      </c>
      <c r="AM100" s="7" t="str">
        <f t="shared" si="78"/>
        <v xml:space="preserve"> </v>
      </c>
      <c r="AN100" s="6" t="e">
        <f t="shared" si="79"/>
        <v>#N/A</v>
      </c>
      <c r="AO100" s="6" t="e">
        <f t="shared" si="80"/>
        <v>#N/A</v>
      </c>
      <c r="AP100" s="6" t="e">
        <f t="shared" si="81"/>
        <v>#N/A</v>
      </c>
      <c r="AQ100" s="6" t="e">
        <f t="shared" si="56"/>
        <v>#N/A</v>
      </c>
      <c r="AR100" s="6" t="e">
        <f t="shared" si="82"/>
        <v>#N/A</v>
      </c>
      <c r="AS100" s="6" t="e">
        <f t="shared" si="83"/>
        <v>#N/A</v>
      </c>
      <c r="AT100" s="6" t="e">
        <f t="shared" si="57"/>
        <v>#N/A</v>
      </c>
      <c r="AU100" s="6" t="e">
        <f t="shared" si="58"/>
        <v>#N/A</v>
      </c>
      <c r="AV100" s="6" t="e">
        <f t="shared" si="59"/>
        <v>#N/A</v>
      </c>
      <c r="AW100" s="6">
        <f t="shared" si="84"/>
        <v>0</v>
      </c>
      <c r="AX100" s="6" t="e">
        <f t="shared" si="85"/>
        <v>#N/A</v>
      </c>
      <c r="AY100" s="6" t="str">
        <f t="shared" si="60"/>
        <v/>
      </c>
      <c r="AZ100" s="6" t="str">
        <f t="shared" si="61"/>
        <v/>
      </c>
      <c r="BA100" s="6" t="str">
        <f t="shared" si="62"/>
        <v/>
      </c>
      <c r="BB100" s="6" t="str">
        <f t="shared" si="63"/>
        <v/>
      </c>
      <c r="BC100" s="42"/>
      <c r="BI100" t="s">
        <v>925</v>
      </c>
      <c r="CS100" s="253" t="str">
        <f t="shared" si="89"/>
        <v/>
      </c>
      <c r="CT100" s="1" t="str">
        <f t="shared" si="86"/>
        <v/>
      </c>
      <c r="CU100" s="1" t="str">
        <f t="shared" si="87"/>
        <v/>
      </c>
      <c r="CV100" s="399"/>
    </row>
    <row r="101" spans="1:100" s="1" customFormat="1" ht="13.5" customHeight="1" x14ac:dyDescent="0.15">
      <c r="A101" s="63">
        <v>86</v>
      </c>
      <c r="B101" s="313"/>
      <c r="C101" s="313"/>
      <c r="D101" s="313"/>
      <c r="E101" s="313"/>
      <c r="F101" s="313"/>
      <c r="G101" s="313"/>
      <c r="H101" s="313"/>
      <c r="I101" s="313"/>
      <c r="J101" s="313"/>
      <c r="K101" s="313"/>
      <c r="L101" s="314"/>
      <c r="M101" s="313"/>
      <c r="N101" s="365"/>
      <c r="O101" s="366"/>
      <c r="P101" s="370" t="str">
        <f>IF(G101="R",IF(OR(AND(実績排出量!H101=SUM(実績事業所!$B$2-1),3&lt;実績排出量!I101),AND(実績排出量!H101=実績事業所!$B$2,4&gt;実績排出量!I101)),"新規",""),"")</f>
        <v/>
      </c>
      <c r="Q101" s="373" t="str">
        <f t="shared" si="88"/>
        <v/>
      </c>
      <c r="R101" s="374" t="str">
        <f t="shared" si="64"/>
        <v/>
      </c>
      <c r="S101" s="298" t="str">
        <f t="shared" si="50"/>
        <v/>
      </c>
      <c r="T101" s="87" t="str">
        <f t="shared" si="51"/>
        <v/>
      </c>
      <c r="U101" s="88" t="str">
        <f t="shared" si="52"/>
        <v/>
      </c>
      <c r="V101" s="89" t="str">
        <f t="shared" si="65"/>
        <v/>
      </c>
      <c r="W101" s="90" t="str">
        <f t="shared" si="66"/>
        <v/>
      </c>
      <c r="X101" s="90" t="str">
        <f t="shared" si="67"/>
        <v/>
      </c>
      <c r="Y101" s="110" t="str">
        <f t="shared" si="68"/>
        <v/>
      </c>
      <c r="Z101" s="16"/>
      <c r="AA101" s="15" t="str">
        <f t="shared" si="69"/>
        <v/>
      </c>
      <c r="AB101" s="15" t="str">
        <f t="shared" si="70"/>
        <v/>
      </c>
      <c r="AC101" s="14" t="str">
        <f t="shared" si="53"/>
        <v/>
      </c>
      <c r="AD101" s="6" t="e">
        <f t="shared" si="71"/>
        <v>#N/A</v>
      </c>
      <c r="AE101" s="6" t="e">
        <f t="shared" si="72"/>
        <v>#N/A</v>
      </c>
      <c r="AF101" s="6" t="e">
        <f t="shared" si="73"/>
        <v>#N/A</v>
      </c>
      <c r="AG101" s="6" t="str">
        <f t="shared" si="54"/>
        <v/>
      </c>
      <c r="AH101" s="6">
        <f t="shared" si="55"/>
        <v>1</v>
      </c>
      <c r="AI101" s="6" t="e">
        <f t="shared" si="74"/>
        <v>#N/A</v>
      </c>
      <c r="AJ101" s="6" t="e">
        <f t="shared" si="75"/>
        <v>#N/A</v>
      </c>
      <c r="AK101" s="6" t="e">
        <f t="shared" si="76"/>
        <v>#N/A</v>
      </c>
      <c r="AL101" s="6" t="e">
        <f t="shared" si="77"/>
        <v>#N/A</v>
      </c>
      <c r="AM101" s="7" t="str">
        <f t="shared" si="78"/>
        <v xml:space="preserve"> </v>
      </c>
      <c r="AN101" s="6" t="e">
        <f t="shared" si="79"/>
        <v>#N/A</v>
      </c>
      <c r="AO101" s="6" t="e">
        <f t="shared" si="80"/>
        <v>#N/A</v>
      </c>
      <c r="AP101" s="6" t="e">
        <f t="shared" si="81"/>
        <v>#N/A</v>
      </c>
      <c r="AQ101" s="6" t="e">
        <f t="shared" si="56"/>
        <v>#N/A</v>
      </c>
      <c r="AR101" s="6" t="e">
        <f t="shared" si="82"/>
        <v>#N/A</v>
      </c>
      <c r="AS101" s="6" t="e">
        <f t="shared" si="83"/>
        <v>#N/A</v>
      </c>
      <c r="AT101" s="6" t="e">
        <f t="shared" si="57"/>
        <v>#N/A</v>
      </c>
      <c r="AU101" s="6" t="e">
        <f t="shared" si="58"/>
        <v>#N/A</v>
      </c>
      <c r="AV101" s="6" t="e">
        <f t="shared" si="59"/>
        <v>#N/A</v>
      </c>
      <c r="AW101" s="6">
        <f t="shared" si="84"/>
        <v>0</v>
      </c>
      <c r="AX101" s="6" t="e">
        <f t="shared" si="85"/>
        <v>#N/A</v>
      </c>
      <c r="AY101" s="6" t="str">
        <f t="shared" si="60"/>
        <v/>
      </c>
      <c r="AZ101" s="6" t="str">
        <f t="shared" si="61"/>
        <v/>
      </c>
      <c r="BA101" s="6" t="str">
        <f t="shared" si="62"/>
        <v/>
      </c>
      <c r="BB101" s="6" t="str">
        <f t="shared" si="63"/>
        <v/>
      </c>
      <c r="BC101" s="42"/>
      <c r="BI101" t="s">
        <v>926</v>
      </c>
      <c r="CS101" s="253" t="str">
        <f t="shared" si="89"/>
        <v/>
      </c>
      <c r="CT101" s="1" t="str">
        <f t="shared" si="86"/>
        <v/>
      </c>
      <c r="CU101" s="1" t="str">
        <f t="shared" si="87"/>
        <v/>
      </c>
      <c r="CV101" s="399"/>
    </row>
    <row r="102" spans="1:100" s="1" customFormat="1" ht="13.5" customHeight="1" x14ac:dyDescent="0.15">
      <c r="A102" s="63">
        <v>87</v>
      </c>
      <c r="B102" s="313"/>
      <c r="C102" s="313"/>
      <c r="D102" s="313"/>
      <c r="E102" s="313"/>
      <c r="F102" s="313"/>
      <c r="G102" s="313"/>
      <c r="H102" s="313"/>
      <c r="I102" s="313"/>
      <c r="J102" s="313"/>
      <c r="K102" s="313"/>
      <c r="L102" s="314"/>
      <c r="M102" s="313"/>
      <c r="N102" s="365"/>
      <c r="O102" s="366"/>
      <c r="P102" s="370" t="str">
        <f>IF(G102="R",IF(OR(AND(実績排出量!H102=SUM(実績事業所!$B$2-1),3&lt;実績排出量!I102),AND(実績排出量!H102=実績事業所!$B$2,4&gt;実績排出量!I102)),"新規",""),"")</f>
        <v/>
      </c>
      <c r="Q102" s="373" t="str">
        <f t="shared" si="88"/>
        <v/>
      </c>
      <c r="R102" s="374" t="str">
        <f t="shared" si="64"/>
        <v/>
      </c>
      <c r="S102" s="298" t="str">
        <f t="shared" si="50"/>
        <v/>
      </c>
      <c r="T102" s="87" t="str">
        <f t="shared" si="51"/>
        <v/>
      </c>
      <c r="U102" s="88" t="str">
        <f t="shared" si="52"/>
        <v/>
      </c>
      <c r="V102" s="89" t="str">
        <f t="shared" si="65"/>
        <v/>
      </c>
      <c r="W102" s="90" t="str">
        <f t="shared" si="66"/>
        <v/>
      </c>
      <c r="X102" s="90" t="str">
        <f t="shared" si="67"/>
        <v/>
      </c>
      <c r="Y102" s="110" t="str">
        <f t="shared" si="68"/>
        <v/>
      </c>
      <c r="Z102" s="16"/>
      <c r="AA102" s="15" t="str">
        <f t="shared" si="69"/>
        <v/>
      </c>
      <c r="AB102" s="15" t="str">
        <f t="shared" si="70"/>
        <v/>
      </c>
      <c r="AC102" s="14" t="str">
        <f t="shared" si="53"/>
        <v/>
      </c>
      <c r="AD102" s="6" t="e">
        <f t="shared" si="71"/>
        <v>#N/A</v>
      </c>
      <c r="AE102" s="6" t="e">
        <f t="shared" si="72"/>
        <v>#N/A</v>
      </c>
      <c r="AF102" s="6" t="e">
        <f t="shared" si="73"/>
        <v>#N/A</v>
      </c>
      <c r="AG102" s="6" t="str">
        <f t="shared" si="54"/>
        <v/>
      </c>
      <c r="AH102" s="6">
        <f t="shared" si="55"/>
        <v>1</v>
      </c>
      <c r="AI102" s="6" t="e">
        <f t="shared" si="74"/>
        <v>#N/A</v>
      </c>
      <c r="AJ102" s="6" t="e">
        <f t="shared" si="75"/>
        <v>#N/A</v>
      </c>
      <c r="AK102" s="6" t="e">
        <f t="shared" si="76"/>
        <v>#N/A</v>
      </c>
      <c r="AL102" s="6" t="e">
        <f t="shared" si="77"/>
        <v>#N/A</v>
      </c>
      <c r="AM102" s="7" t="str">
        <f t="shared" si="78"/>
        <v xml:space="preserve"> </v>
      </c>
      <c r="AN102" s="6" t="e">
        <f t="shared" si="79"/>
        <v>#N/A</v>
      </c>
      <c r="AO102" s="6" t="e">
        <f t="shared" si="80"/>
        <v>#N/A</v>
      </c>
      <c r="AP102" s="6" t="e">
        <f t="shared" si="81"/>
        <v>#N/A</v>
      </c>
      <c r="AQ102" s="6" t="e">
        <f t="shared" si="56"/>
        <v>#N/A</v>
      </c>
      <c r="AR102" s="6" t="e">
        <f t="shared" si="82"/>
        <v>#N/A</v>
      </c>
      <c r="AS102" s="6" t="e">
        <f t="shared" si="83"/>
        <v>#N/A</v>
      </c>
      <c r="AT102" s="6" t="e">
        <f t="shared" si="57"/>
        <v>#N/A</v>
      </c>
      <c r="AU102" s="6" t="e">
        <f t="shared" si="58"/>
        <v>#N/A</v>
      </c>
      <c r="AV102" s="6" t="e">
        <f t="shared" si="59"/>
        <v>#N/A</v>
      </c>
      <c r="AW102" s="6">
        <f t="shared" si="84"/>
        <v>0</v>
      </c>
      <c r="AX102" s="6" t="e">
        <f t="shared" si="85"/>
        <v>#N/A</v>
      </c>
      <c r="AY102" s="6" t="str">
        <f t="shared" si="60"/>
        <v/>
      </c>
      <c r="AZ102" s="6" t="str">
        <f t="shared" si="61"/>
        <v/>
      </c>
      <c r="BA102" s="6" t="str">
        <f t="shared" si="62"/>
        <v/>
      </c>
      <c r="BB102" s="6" t="str">
        <f t="shared" si="63"/>
        <v/>
      </c>
      <c r="BC102" s="42"/>
      <c r="BI102" t="s">
        <v>927</v>
      </c>
      <c r="CS102" s="253" t="str">
        <f t="shared" si="89"/>
        <v/>
      </c>
      <c r="CT102" s="1" t="str">
        <f t="shared" si="86"/>
        <v/>
      </c>
      <c r="CU102" s="1" t="str">
        <f t="shared" si="87"/>
        <v/>
      </c>
      <c r="CV102" s="399"/>
    </row>
    <row r="103" spans="1:100" s="1" customFormat="1" ht="13.5" customHeight="1" x14ac:dyDescent="0.15">
      <c r="A103" s="63">
        <v>88</v>
      </c>
      <c r="B103" s="313"/>
      <c r="C103" s="313"/>
      <c r="D103" s="313"/>
      <c r="E103" s="313"/>
      <c r="F103" s="313"/>
      <c r="G103" s="313"/>
      <c r="H103" s="313"/>
      <c r="I103" s="313"/>
      <c r="J103" s="313"/>
      <c r="K103" s="313"/>
      <c r="L103" s="314"/>
      <c r="M103" s="313"/>
      <c r="N103" s="365"/>
      <c r="O103" s="366"/>
      <c r="P103" s="370" t="str">
        <f>IF(G103="R",IF(OR(AND(実績排出量!H103=SUM(実績事業所!$B$2-1),3&lt;実績排出量!I103),AND(実績排出量!H103=実績事業所!$B$2,4&gt;実績排出量!I103)),"新規",""),"")</f>
        <v/>
      </c>
      <c r="Q103" s="373" t="str">
        <f t="shared" si="88"/>
        <v/>
      </c>
      <c r="R103" s="374" t="str">
        <f t="shared" si="64"/>
        <v/>
      </c>
      <c r="S103" s="298" t="str">
        <f t="shared" si="50"/>
        <v/>
      </c>
      <c r="T103" s="87" t="str">
        <f t="shared" si="51"/>
        <v/>
      </c>
      <c r="U103" s="88" t="str">
        <f t="shared" si="52"/>
        <v/>
      </c>
      <c r="V103" s="89" t="str">
        <f t="shared" si="65"/>
        <v/>
      </c>
      <c r="W103" s="90" t="str">
        <f t="shared" si="66"/>
        <v/>
      </c>
      <c r="X103" s="90" t="str">
        <f t="shared" si="67"/>
        <v/>
      </c>
      <c r="Y103" s="110" t="str">
        <f t="shared" si="68"/>
        <v/>
      </c>
      <c r="Z103" s="16"/>
      <c r="AA103" s="15" t="str">
        <f t="shared" si="69"/>
        <v/>
      </c>
      <c r="AB103" s="15" t="str">
        <f t="shared" si="70"/>
        <v/>
      </c>
      <c r="AC103" s="14" t="str">
        <f t="shared" si="53"/>
        <v/>
      </c>
      <c r="AD103" s="6" t="e">
        <f t="shared" si="71"/>
        <v>#N/A</v>
      </c>
      <c r="AE103" s="6" t="e">
        <f t="shared" si="72"/>
        <v>#N/A</v>
      </c>
      <c r="AF103" s="6" t="e">
        <f t="shared" si="73"/>
        <v>#N/A</v>
      </c>
      <c r="AG103" s="6" t="str">
        <f t="shared" si="54"/>
        <v/>
      </c>
      <c r="AH103" s="6">
        <f t="shared" si="55"/>
        <v>1</v>
      </c>
      <c r="AI103" s="6" t="e">
        <f t="shared" si="74"/>
        <v>#N/A</v>
      </c>
      <c r="AJ103" s="6" t="e">
        <f t="shared" si="75"/>
        <v>#N/A</v>
      </c>
      <c r="AK103" s="6" t="e">
        <f t="shared" si="76"/>
        <v>#N/A</v>
      </c>
      <c r="AL103" s="6" t="e">
        <f t="shared" si="77"/>
        <v>#N/A</v>
      </c>
      <c r="AM103" s="7" t="str">
        <f t="shared" si="78"/>
        <v xml:space="preserve"> </v>
      </c>
      <c r="AN103" s="6" t="e">
        <f t="shared" si="79"/>
        <v>#N/A</v>
      </c>
      <c r="AO103" s="6" t="e">
        <f t="shared" si="80"/>
        <v>#N/A</v>
      </c>
      <c r="AP103" s="6" t="e">
        <f t="shared" si="81"/>
        <v>#N/A</v>
      </c>
      <c r="AQ103" s="6" t="e">
        <f t="shared" si="56"/>
        <v>#N/A</v>
      </c>
      <c r="AR103" s="6" t="e">
        <f t="shared" si="82"/>
        <v>#N/A</v>
      </c>
      <c r="AS103" s="6" t="e">
        <f t="shared" si="83"/>
        <v>#N/A</v>
      </c>
      <c r="AT103" s="6" t="e">
        <f t="shared" si="57"/>
        <v>#N/A</v>
      </c>
      <c r="AU103" s="6" t="e">
        <f t="shared" si="58"/>
        <v>#N/A</v>
      </c>
      <c r="AV103" s="6" t="e">
        <f t="shared" si="59"/>
        <v>#N/A</v>
      </c>
      <c r="AW103" s="6">
        <f t="shared" si="84"/>
        <v>0</v>
      </c>
      <c r="AX103" s="6" t="e">
        <f t="shared" si="85"/>
        <v>#N/A</v>
      </c>
      <c r="AY103" s="6" t="str">
        <f t="shared" si="60"/>
        <v/>
      </c>
      <c r="AZ103" s="6" t="str">
        <f t="shared" si="61"/>
        <v/>
      </c>
      <c r="BA103" s="6" t="str">
        <f t="shared" si="62"/>
        <v/>
      </c>
      <c r="BB103" s="6" t="str">
        <f t="shared" si="63"/>
        <v/>
      </c>
      <c r="BC103" s="42"/>
      <c r="BI103" t="s">
        <v>928</v>
      </c>
      <c r="CS103" s="253" t="str">
        <f t="shared" si="89"/>
        <v/>
      </c>
      <c r="CT103" s="1" t="str">
        <f t="shared" si="86"/>
        <v/>
      </c>
      <c r="CU103" s="1" t="str">
        <f t="shared" si="87"/>
        <v/>
      </c>
      <c r="CV103" s="399"/>
    </row>
    <row r="104" spans="1:100" s="1" customFormat="1" ht="13.5" customHeight="1" x14ac:dyDescent="0.15">
      <c r="A104" s="63">
        <v>89</v>
      </c>
      <c r="B104" s="313"/>
      <c r="C104" s="313"/>
      <c r="D104" s="313"/>
      <c r="E104" s="313"/>
      <c r="F104" s="313"/>
      <c r="G104" s="313"/>
      <c r="H104" s="313"/>
      <c r="I104" s="313"/>
      <c r="J104" s="313"/>
      <c r="K104" s="313"/>
      <c r="L104" s="314"/>
      <c r="M104" s="313"/>
      <c r="N104" s="365"/>
      <c r="O104" s="366"/>
      <c r="P104" s="370" t="str">
        <f>IF(G104="R",IF(OR(AND(実績排出量!H104=SUM(実績事業所!$B$2-1),3&lt;実績排出量!I104),AND(実績排出量!H104=実績事業所!$B$2,4&gt;実績排出量!I104)),"新規",""),"")</f>
        <v/>
      </c>
      <c r="Q104" s="373" t="str">
        <f t="shared" si="88"/>
        <v/>
      </c>
      <c r="R104" s="374" t="str">
        <f t="shared" si="64"/>
        <v/>
      </c>
      <c r="S104" s="298" t="str">
        <f t="shared" si="50"/>
        <v/>
      </c>
      <c r="T104" s="87" t="str">
        <f t="shared" si="51"/>
        <v/>
      </c>
      <c r="U104" s="88" t="str">
        <f t="shared" si="52"/>
        <v/>
      </c>
      <c r="V104" s="89" t="str">
        <f t="shared" si="65"/>
        <v/>
      </c>
      <c r="W104" s="90" t="str">
        <f t="shared" si="66"/>
        <v/>
      </c>
      <c r="X104" s="90" t="str">
        <f t="shared" si="67"/>
        <v/>
      </c>
      <c r="Y104" s="110" t="str">
        <f t="shared" si="68"/>
        <v/>
      </c>
      <c r="Z104" s="16"/>
      <c r="AA104" s="15" t="str">
        <f t="shared" si="69"/>
        <v/>
      </c>
      <c r="AB104" s="15" t="str">
        <f t="shared" si="70"/>
        <v/>
      </c>
      <c r="AC104" s="14" t="str">
        <f t="shared" si="53"/>
        <v/>
      </c>
      <c r="AD104" s="6" t="e">
        <f t="shared" si="71"/>
        <v>#N/A</v>
      </c>
      <c r="AE104" s="6" t="e">
        <f t="shared" si="72"/>
        <v>#N/A</v>
      </c>
      <c r="AF104" s="6" t="e">
        <f t="shared" si="73"/>
        <v>#N/A</v>
      </c>
      <c r="AG104" s="6" t="str">
        <f t="shared" si="54"/>
        <v/>
      </c>
      <c r="AH104" s="6">
        <f t="shared" si="55"/>
        <v>1</v>
      </c>
      <c r="AI104" s="6" t="e">
        <f t="shared" si="74"/>
        <v>#N/A</v>
      </c>
      <c r="AJ104" s="6" t="e">
        <f t="shared" si="75"/>
        <v>#N/A</v>
      </c>
      <c r="AK104" s="6" t="e">
        <f t="shared" si="76"/>
        <v>#N/A</v>
      </c>
      <c r="AL104" s="6" t="e">
        <f t="shared" si="77"/>
        <v>#N/A</v>
      </c>
      <c r="AM104" s="7" t="str">
        <f t="shared" si="78"/>
        <v xml:space="preserve"> </v>
      </c>
      <c r="AN104" s="6" t="e">
        <f t="shared" si="79"/>
        <v>#N/A</v>
      </c>
      <c r="AO104" s="6" t="e">
        <f t="shared" si="80"/>
        <v>#N/A</v>
      </c>
      <c r="AP104" s="6" t="e">
        <f t="shared" si="81"/>
        <v>#N/A</v>
      </c>
      <c r="AQ104" s="6" t="e">
        <f t="shared" si="56"/>
        <v>#N/A</v>
      </c>
      <c r="AR104" s="6" t="e">
        <f t="shared" si="82"/>
        <v>#N/A</v>
      </c>
      <c r="AS104" s="6" t="e">
        <f t="shared" si="83"/>
        <v>#N/A</v>
      </c>
      <c r="AT104" s="6" t="e">
        <f t="shared" si="57"/>
        <v>#N/A</v>
      </c>
      <c r="AU104" s="6" t="e">
        <f t="shared" si="58"/>
        <v>#N/A</v>
      </c>
      <c r="AV104" s="6" t="e">
        <f t="shared" si="59"/>
        <v>#N/A</v>
      </c>
      <c r="AW104" s="6">
        <f t="shared" si="84"/>
        <v>0</v>
      </c>
      <c r="AX104" s="6" t="e">
        <f t="shared" si="85"/>
        <v>#N/A</v>
      </c>
      <c r="AY104" s="6" t="str">
        <f t="shared" si="60"/>
        <v/>
      </c>
      <c r="AZ104" s="6" t="str">
        <f t="shared" si="61"/>
        <v/>
      </c>
      <c r="BA104" s="6" t="str">
        <f t="shared" si="62"/>
        <v/>
      </c>
      <c r="BB104" s="6" t="str">
        <f t="shared" si="63"/>
        <v/>
      </c>
      <c r="BC104" s="42"/>
      <c r="BI104" t="s">
        <v>929</v>
      </c>
      <c r="CS104" s="253" t="str">
        <f t="shared" si="89"/>
        <v/>
      </c>
      <c r="CT104" s="1" t="str">
        <f t="shared" si="86"/>
        <v/>
      </c>
      <c r="CU104" s="1" t="str">
        <f t="shared" si="87"/>
        <v/>
      </c>
      <c r="CV104" s="399"/>
    </row>
    <row r="105" spans="1:100" s="1" customFormat="1" ht="13.5" customHeight="1" x14ac:dyDescent="0.15">
      <c r="A105" s="63">
        <v>90</v>
      </c>
      <c r="B105" s="313"/>
      <c r="C105" s="313"/>
      <c r="D105" s="313"/>
      <c r="E105" s="313"/>
      <c r="F105" s="313"/>
      <c r="G105" s="313"/>
      <c r="H105" s="313"/>
      <c r="I105" s="313"/>
      <c r="J105" s="313"/>
      <c r="K105" s="313"/>
      <c r="L105" s="314"/>
      <c r="M105" s="313"/>
      <c r="N105" s="365"/>
      <c r="O105" s="366"/>
      <c r="P105" s="370" t="str">
        <f>IF(G105="R",IF(OR(AND(実績排出量!H105=SUM(実績事業所!$B$2-1),3&lt;実績排出量!I105),AND(実績排出量!H105=実績事業所!$B$2,4&gt;実績排出量!I105)),"新規",""),"")</f>
        <v/>
      </c>
      <c r="Q105" s="373" t="str">
        <f t="shared" si="88"/>
        <v/>
      </c>
      <c r="R105" s="374" t="str">
        <f t="shared" si="64"/>
        <v/>
      </c>
      <c r="S105" s="298" t="str">
        <f t="shared" si="50"/>
        <v/>
      </c>
      <c r="T105" s="87" t="str">
        <f t="shared" si="51"/>
        <v/>
      </c>
      <c r="U105" s="88" t="str">
        <f t="shared" si="52"/>
        <v/>
      </c>
      <c r="V105" s="89" t="str">
        <f t="shared" si="65"/>
        <v/>
      </c>
      <c r="W105" s="90" t="str">
        <f t="shared" si="66"/>
        <v/>
      </c>
      <c r="X105" s="90" t="str">
        <f t="shared" si="67"/>
        <v/>
      </c>
      <c r="Y105" s="110" t="str">
        <f t="shared" si="68"/>
        <v/>
      </c>
      <c r="Z105" s="16"/>
      <c r="AA105" s="15" t="str">
        <f t="shared" si="69"/>
        <v/>
      </c>
      <c r="AB105" s="15" t="str">
        <f t="shared" si="70"/>
        <v/>
      </c>
      <c r="AC105" s="14" t="str">
        <f t="shared" si="53"/>
        <v/>
      </c>
      <c r="AD105" s="6" t="e">
        <f t="shared" si="71"/>
        <v>#N/A</v>
      </c>
      <c r="AE105" s="6" t="e">
        <f t="shared" si="72"/>
        <v>#N/A</v>
      </c>
      <c r="AF105" s="6" t="e">
        <f t="shared" si="73"/>
        <v>#N/A</v>
      </c>
      <c r="AG105" s="6" t="str">
        <f t="shared" si="54"/>
        <v/>
      </c>
      <c r="AH105" s="6">
        <f t="shared" si="55"/>
        <v>1</v>
      </c>
      <c r="AI105" s="6" t="e">
        <f t="shared" si="74"/>
        <v>#N/A</v>
      </c>
      <c r="AJ105" s="6" t="e">
        <f t="shared" si="75"/>
        <v>#N/A</v>
      </c>
      <c r="AK105" s="6" t="e">
        <f t="shared" si="76"/>
        <v>#N/A</v>
      </c>
      <c r="AL105" s="6" t="e">
        <f t="shared" si="77"/>
        <v>#N/A</v>
      </c>
      <c r="AM105" s="7" t="str">
        <f t="shared" si="78"/>
        <v xml:space="preserve"> </v>
      </c>
      <c r="AN105" s="6" t="e">
        <f t="shared" si="79"/>
        <v>#N/A</v>
      </c>
      <c r="AO105" s="6" t="e">
        <f t="shared" si="80"/>
        <v>#N/A</v>
      </c>
      <c r="AP105" s="6" t="e">
        <f t="shared" si="81"/>
        <v>#N/A</v>
      </c>
      <c r="AQ105" s="6" t="e">
        <f t="shared" si="56"/>
        <v>#N/A</v>
      </c>
      <c r="AR105" s="6" t="e">
        <f t="shared" si="82"/>
        <v>#N/A</v>
      </c>
      <c r="AS105" s="6" t="e">
        <f t="shared" si="83"/>
        <v>#N/A</v>
      </c>
      <c r="AT105" s="6" t="e">
        <f t="shared" si="57"/>
        <v>#N/A</v>
      </c>
      <c r="AU105" s="6" t="e">
        <f t="shared" si="58"/>
        <v>#N/A</v>
      </c>
      <c r="AV105" s="6" t="e">
        <f t="shared" si="59"/>
        <v>#N/A</v>
      </c>
      <c r="AW105" s="6">
        <f t="shared" si="84"/>
        <v>0</v>
      </c>
      <c r="AX105" s="6" t="e">
        <f t="shared" si="85"/>
        <v>#N/A</v>
      </c>
      <c r="AY105" s="6" t="str">
        <f t="shared" si="60"/>
        <v/>
      </c>
      <c r="AZ105" s="6" t="str">
        <f t="shared" si="61"/>
        <v/>
      </c>
      <c r="BA105" s="6" t="str">
        <f t="shared" si="62"/>
        <v/>
      </c>
      <c r="BB105" s="6" t="str">
        <f t="shared" si="63"/>
        <v/>
      </c>
      <c r="BC105" s="42"/>
      <c r="BI105" t="s">
        <v>930</v>
      </c>
      <c r="CS105" s="253" t="str">
        <f t="shared" si="89"/>
        <v/>
      </c>
      <c r="CT105" s="1" t="str">
        <f t="shared" si="86"/>
        <v/>
      </c>
      <c r="CU105" s="1" t="str">
        <f t="shared" si="87"/>
        <v/>
      </c>
      <c r="CV105" s="399"/>
    </row>
    <row r="106" spans="1:100" s="1" customFormat="1" ht="13.5" customHeight="1" x14ac:dyDescent="0.15">
      <c r="A106" s="63">
        <v>91</v>
      </c>
      <c r="B106" s="313"/>
      <c r="C106" s="313"/>
      <c r="D106" s="313"/>
      <c r="E106" s="313"/>
      <c r="F106" s="313"/>
      <c r="G106" s="313"/>
      <c r="H106" s="313"/>
      <c r="I106" s="313"/>
      <c r="J106" s="313"/>
      <c r="K106" s="313"/>
      <c r="L106" s="314"/>
      <c r="M106" s="313"/>
      <c r="N106" s="365"/>
      <c r="O106" s="366"/>
      <c r="P106" s="370" t="str">
        <f>IF(G106="R",IF(OR(AND(実績排出量!H106=SUM(実績事業所!$B$2-1),3&lt;実績排出量!I106),AND(実績排出量!H106=実績事業所!$B$2,4&gt;実績排出量!I106)),"新規",""),"")</f>
        <v/>
      </c>
      <c r="Q106" s="373" t="str">
        <f t="shared" si="88"/>
        <v/>
      </c>
      <c r="R106" s="374" t="str">
        <f t="shared" si="64"/>
        <v/>
      </c>
      <c r="S106" s="298" t="str">
        <f t="shared" si="50"/>
        <v/>
      </c>
      <c r="T106" s="87" t="str">
        <f t="shared" si="51"/>
        <v/>
      </c>
      <c r="U106" s="88" t="str">
        <f t="shared" si="52"/>
        <v/>
      </c>
      <c r="V106" s="89" t="str">
        <f t="shared" si="65"/>
        <v/>
      </c>
      <c r="W106" s="90" t="str">
        <f t="shared" si="66"/>
        <v/>
      </c>
      <c r="X106" s="90" t="str">
        <f t="shared" si="67"/>
        <v/>
      </c>
      <c r="Y106" s="110" t="str">
        <f t="shared" si="68"/>
        <v/>
      </c>
      <c r="Z106" s="16"/>
      <c r="AA106" s="15" t="str">
        <f t="shared" si="69"/>
        <v/>
      </c>
      <c r="AB106" s="15" t="str">
        <f t="shared" si="70"/>
        <v/>
      </c>
      <c r="AC106" s="14" t="str">
        <f t="shared" si="53"/>
        <v/>
      </c>
      <c r="AD106" s="6" t="e">
        <f t="shared" si="71"/>
        <v>#N/A</v>
      </c>
      <c r="AE106" s="6" t="e">
        <f t="shared" si="72"/>
        <v>#N/A</v>
      </c>
      <c r="AF106" s="6" t="e">
        <f t="shared" si="73"/>
        <v>#N/A</v>
      </c>
      <c r="AG106" s="6" t="str">
        <f t="shared" si="54"/>
        <v/>
      </c>
      <c r="AH106" s="6">
        <f t="shared" si="55"/>
        <v>1</v>
      </c>
      <c r="AI106" s="6" t="e">
        <f t="shared" si="74"/>
        <v>#N/A</v>
      </c>
      <c r="AJ106" s="6" t="e">
        <f t="shared" si="75"/>
        <v>#N/A</v>
      </c>
      <c r="AK106" s="6" t="e">
        <f t="shared" si="76"/>
        <v>#N/A</v>
      </c>
      <c r="AL106" s="6" t="e">
        <f t="shared" si="77"/>
        <v>#N/A</v>
      </c>
      <c r="AM106" s="7" t="str">
        <f t="shared" si="78"/>
        <v xml:space="preserve"> </v>
      </c>
      <c r="AN106" s="6" t="e">
        <f t="shared" si="79"/>
        <v>#N/A</v>
      </c>
      <c r="AO106" s="6" t="e">
        <f t="shared" si="80"/>
        <v>#N/A</v>
      </c>
      <c r="AP106" s="6" t="e">
        <f t="shared" si="81"/>
        <v>#N/A</v>
      </c>
      <c r="AQ106" s="6" t="e">
        <f t="shared" si="56"/>
        <v>#N/A</v>
      </c>
      <c r="AR106" s="6" t="e">
        <f t="shared" si="82"/>
        <v>#N/A</v>
      </c>
      <c r="AS106" s="6" t="e">
        <f t="shared" si="83"/>
        <v>#N/A</v>
      </c>
      <c r="AT106" s="6" t="e">
        <f t="shared" si="57"/>
        <v>#N/A</v>
      </c>
      <c r="AU106" s="6" t="e">
        <f t="shared" si="58"/>
        <v>#N/A</v>
      </c>
      <c r="AV106" s="6" t="e">
        <f t="shared" si="59"/>
        <v>#N/A</v>
      </c>
      <c r="AW106" s="6">
        <f t="shared" si="84"/>
        <v>0</v>
      </c>
      <c r="AX106" s="6" t="e">
        <f t="shared" si="85"/>
        <v>#N/A</v>
      </c>
      <c r="AY106" s="6" t="str">
        <f t="shared" si="60"/>
        <v/>
      </c>
      <c r="AZ106" s="6" t="str">
        <f t="shared" si="61"/>
        <v/>
      </c>
      <c r="BA106" s="6" t="str">
        <f t="shared" si="62"/>
        <v/>
      </c>
      <c r="BB106" s="6" t="str">
        <f t="shared" si="63"/>
        <v/>
      </c>
      <c r="BC106" s="42"/>
      <c r="BI106" t="s">
        <v>931</v>
      </c>
      <c r="CS106" s="253" t="str">
        <f t="shared" si="89"/>
        <v/>
      </c>
      <c r="CT106" s="1" t="str">
        <f t="shared" si="86"/>
        <v/>
      </c>
      <c r="CU106" s="1" t="str">
        <f t="shared" si="87"/>
        <v/>
      </c>
      <c r="CV106" s="399"/>
    </row>
    <row r="107" spans="1:100" s="1" customFormat="1" ht="13.5" customHeight="1" x14ac:dyDescent="0.15">
      <c r="A107" s="63">
        <v>92</v>
      </c>
      <c r="B107" s="313"/>
      <c r="C107" s="313"/>
      <c r="D107" s="313"/>
      <c r="E107" s="313"/>
      <c r="F107" s="313"/>
      <c r="G107" s="313"/>
      <c r="H107" s="313"/>
      <c r="I107" s="313"/>
      <c r="J107" s="313"/>
      <c r="K107" s="313"/>
      <c r="L107" s="314"/>
      <c r="M107" s="313"/>
      <c r="N107" s="365"/>
      <c r="O107" s="366"/>
      <c r="P107" s="370" t="str">
        <f>IF(G107="R",IF(OR(AND(実績排出量!H107=SUM(実績事業所!$B$2-1),3&lt;実績排出量!I107),AND(実績排出量!H107=実績事業所!$B$2,4&gt;実績排出量!I107)),"新規",""),"")</f>
        <v/>
      </c>
      <c r="Q107" s="373" t="str">
        <f t="shared" si="88"/>
        <v/>
      </c>
      <c r="R107" s="374" t="str">
        <f t="shared" si="64"/>
        <v/>
      </c>
      <c r="S107" s="298" t="str">
        <f t="shared" si="50"/>
        <v/>
      </c>
      <c r="T107" s="87" t="str">
        <f t="shared" si="51"/>
        <v/>
      </c>
      <c r="U107" s="88" t="str">
        <f t="shared" si="52"/>
        <v/>
      </c>
      <c r="V107" s="89" t="str">
        <f t="shared" si="65"/>
        <v/>
      </c>
      <c r="W107" s="90" t="str">
        <f t="shared" si="66"/>
        <v/>
      </c>
      <c r="X107" s="90" t="str">
        <f t="shared" si="67"/>
        <v/>
      </c>
      <c r="Y107" s="110" t="str">
        <f t="shared" si="68"/>
        <v/>
      </c>
      <c r="Z107" s="16"/>
      <c r="AA107" s="15" t="str">
        <f t="shared" si="69"/>
        <v/>
      </c>
      <c r="AB107" s="15" t="str">
        <f t="shared" si="70"/>
        <v/>
      </c>
      <c r="AC107" s="14" t="str">
        <f t="shared" si="53"/>
        <v/>
      </c>
      <c r="AD107" s="6" t="e">
        <f t="shared" si="71"/>
        <v>#N/A</v>
      </c>
      <c r="AE107" s="6" t="e">
        <f t="shared" si="72"/>
        <v>#N/A</v>
      </c>
      <c r="AF107" s="6" t="e">
        <f t="shared" si="73"/>
        <v>#N/A</v>
      </c>
      <c r="AG107" s="6" t="str">
        <f t="shared" si="54"/>
        <v/>
      </c>
      <c r="AH107" s="6">
        <f t="shared" si="55"/>
        <v>1</v>
      </c>
      <c r="AI107" s="6" t="e">
        <f t="shared" si="74"/>
        <v>#N/A</v>
      </c>
      <c r="AJ107" s="6" t="e">
        <f t="shared" si="75"/>
        <v>#N/A</v>
      </c>
      <c r="AK107" s="6" t="e">
        <f t="shared" si="76"/>
        <v>#N/A</v>
      </c>
      <c r="AL107" s="6" t="e">
        <f t="shared" si="77"/>
        <v>#N/A</v>
      </c>
      <c r="AM107" s="7" t="str">
        <f t="shared" si="78"/>
        <v xml:space="preserve"> </v>
      </c>
      <c r="AN107" s="6" t="e">
        <f t="shared" si="79"/>
        <v>#N/A</v>
      </c>
      <c r="AO107" s="6" t="e">
        <f t="shared" si="80"/>
        <v>#N/A</v>
      </c>
      <c r="AP107" s="6" t="e">
        <f t="shared" si="81"/>
        <v>#N/A</v>
      </c>
      <c r="AQ107" s="6" t="e">
        <f t="shared" si="56"/>
        <v>#N/A</v>
      </c>
      <c r="AR107" s="6" t="e">
        <f t="shared" si="82"/>
        <v>#N/A</v>
      </c>
      <c r="AS107" s="6" t="e">
        <f t="shared" si="83"/>
        <v>#N/A</v>
      </c>
      <c r="AT107" s="6" t="e">
        <f t="shared" si="57"/>
        <v>#N/A</v>
      </c>
      <c r="AU107" s="6" t="e">
        <f t="shared" si="58"/>
        <v>#N/A</v>
      </c>
      <c r="AV107" s="6" t="e">
        <f t="shared" si="59"/>
        <v>#N/A</v>
      </c>
      <c r="AW107" s="6">
        <f t="shared" si="84"/>
        <v>0</v>
      </c>
      <c r="AX107" s="6" t="e">
        <f t="shared" si="85"/>
        <v>#N/A</v>
      </c>
      <c r="AY107" s="6" t="str">
        <f t="shared" si="60"/>
        <v/>
      </c>
      <c r="AZ107" s="6" t="str">
        <f t="shared" si="61"/>
        <v/>
      </c>
      <c r="BA107" s="6" t="str">
        <f t="shared" si="62"/>
        <v/>
      </c>
      <c r="BB107" s="6" t="str">
        <f t="shared" si="63"/>
        <v/>
      </c>
      <c r="BC107" s="42"/>
      <c r="BI107" t="s">
        <v>932</v>
      </c>
      <c r="CS107" s="253" t="str">
        <f t="shared" si="89"/>
        <v/>
      </c>
      <c r="CT107" s="1" t="str">
        <f t="shared" si="86"/>
        <v/>
      </c>
      <c r="CU107" s="1" t="str">
        <f t="shared" si="87"/>
        <v/>
      </c>
      <c r="CV107" s="399"/>
    </row>
    <row r="108" spans="1:100" s="1" customFormat="1" ht="13.5" customHeight="1" x14ac:dyDescent="0.15">
      <c r="A108" s="63">
        <v>93</v>
      </c>
      <c r="B108" s="313"/>
      <c r="C108" s="313"/>
      <c r="D108" s="313"/>
      <c r="E108" s="313"/>
      <c r="F108" s="313"/>
      <c r="G108" s="313"/>
      <c r="H108" s="313"/>
      <c r="I108" s="313"/>
      <c r="J108" s="313"/>
      <c r="K108" s="313"/>
      <c r="L108" s="314"/>
      <c r="M108" s="313"/>
      <c r="N108" s="365"/>
      <c r="O108" s="366"/>
      <c r="P108" s="370" t="str">
        <f>IF(G108="R",IF(OR(AND(実績排出量!H108=SUM(実績事業所!$B$2-1),3&lt;実績排出量!I108),AND(実績排出量!H108=実績事業所!$B$2,4&gt;実績排出量!I108)),"新規",""),"")</f>
        <v/>
      </c>
      <c r="Q108" s="373" t="str">
        <f t="shared" si="88"/>
        <v/>
      </c>
      <c r="R108" s="374" t="str">
        <f t="shared" si="64"/>
        <v/>
      </c>
      <c r="S108" s="298" t="str">
        <f t="shared" si="50"/>
        <v/>
      </c>
      <c r="T108" s="87" t="str">
        <f t="shared" si="51"/>
        <v/>
      </c>
      <c r="U108" s="88" t="str">
        <f t="shared" si="52"/>
        <v/>
      </c>
      <c r="V108" s="89" t="str">
        <f t="shared" si="65"/>
        <v/>
      </c>
      <c r="W108" s="90" t="str">
        <f t="shared" si="66"/>
        <v/>
      </c>
      <c r="X108" s="90" t="str">
        <f t="shared" si="67"/>
        <v/>
      </c>
      <c r="Y108" s="110" t="str">
        <f t="shared" si="68"/>
        <v/>
      </c>
      <c r="Z108" s="16"/>
      <c r="AA108" s="15" t="str">
        <f t="shared" si="69"/>
        <v/>
      </c>
      <c r="AB108" s="15" t="str">
        <f t="shared" si="70"/>
        <v/>
      </c>
      <c r="AC108" s="14" t="str">
        <f t="shared" si="53"/>
        <v/>
      </c>
      <c r="AD108" s="6" t="e">
        <f t="shared" si="71"/>
        <v>#N/A</v>
      </c>
      <c r="AE108" s="6" t="e">
        <f t="shared" si="72"/>
        <v>#N/A</v>
      </c>
      <c r="AF108" s="6" t="e">
        <f t="shared" si="73"/>
        <v>#N/A</v>
      </c>
      <c r="AG108" s="6" t="str">
        <f t="shared" si="54"/>
        <v/>
      </c>
      <c r="AH108" s="6">
        <f t="shared" si="55"/>
        <v>1</v>
      </c>
      <c r="AI108" s="6" t="e">
        <f t="shared" si="74"/>
        <v>#N/A</v>
      </c>
      <c r="AJ108" s="6" t="e">
        <f t="shared" si="75"/>
        <v>#N/A</v>
      </c>
      <c r="AK108" s="6" t="e">
        <f t="shared" si="76"/>
        <v>#N/A</v>
      </c>
      <c r="AL108" s="6" t="e">
        <f t="shared" si="77"/>
        <v>#N/A</v>
      </c>
      <c r="AM108" s="7" t="str">
        <f t="shared" si="78"/>
        <v xml:space="preserve"> </v>
      </c>
      <c r="AN108" s="6" t="e">
        <f t="shared" si="79"/>
        <v>#N/A</v>
      </c>
      <c r="AO108" s="6" t="e">
        <f t="shared" si="80"/>
        <v>#N/A</v>
      </c>
      <c r="AP108" s="6" t="e">
        <f t="shared" si="81"/>
        <v>#N/A</v>
      </c>
      <c r="AQ108" s="6" t="e">
        <f t="shared" si="56"/>
        <v>#N/A</v>
      </c>
      <c r="AR108" s="6" t="e">
        <f t="shared" si="82"/>
        <v>#N/A</v>
      </c>
      <c r="AS108" s="6" t="e">
        <f t="shared" si="83"/>
        <v>#N/A</v>
      </c>
      <c r="AT108" s="6" t="e">
        <f t="shared" si="57"/>
        <v>#N/A</v>
      </c>
      <c r="AU108" s="6" t="e">
        <f t="shared" si="58"/>
        <v>#N/A</v>
      </c>
      <c r="AV108" s="6" t="e">
        <f t="shared" si="59"/>
        <v>#N/A</v>
      </c>
      <c r="AW108" s="6">
        <f t="shared" si="84"/>
        <v>0</v>
      </c>
      <c r="AX108" s="6" t="e">
        <f t="shared" si="85"/>
        <v>#N/A</v>
      </c>
      <c r="AY108" s="6" t="str">
        <f t="shared" si="60"/>
        <v/>
      </c>
      <c r="AZ108" s="6" t="str">
        <f t="shared" si="61"/>
        <v/>
      </c>
      <c r="BA108" s="6" t="str">
        <f t="shared" si="62"/>
        <v/>
      </c>
      <c r="BB108" s="6" t="str">
        <f t="shared" si="63"/>
        <v/>
      </c>
      <c r="BC108" s="42"/>
      <c r="BI108" t="s">
        <v>933</v>
      </c>
      <c r="CS108" s="253" t="str">
        <f t="shared" si="89"/>
        <v/>
      </c>
      <c r="CT108" s="1" t="str">
        <f t="shared" si="86"/>
        <v/>
      </c>
      <c r="CU108" s="1" t="str">
        <f t="shared" si="87"/>
        <v/>
      </c>
      <c r="CV108" s="399"/>
    </row>
    <row r="109" spans="1:100" s="1" customFormat="1" ht="13.5" customHeight="1" x14ac:dyDescent="0.15">
      <c r="A109" s="63">
        <v>94</v>
      </c>
      <c r="B109" s="313"/>
      <c r="C109" s="313"/>
      <c r="D109" s="313"/>
      <c r="E109" s="313"/>
      <c r="F109" s="313"/>
      <c r="G109" s="313"/>
      <c r="H109" s="313"/>
      <c r="I109" s="313"/>
      <c r="J109" s="313"/>
      <c r="K109" s="313"/>
      <c r="L109" s="314"/>
      <c r="M109" s="313"/>
      <c r="N109" s="365"/>
      <c r="O109" s="366"/>
      <c r="P109" s="370" t="str">
        <f>IF(G109="R",IF(OR(AND(実績排出量!H109=SUM(実績事業所!$B$2-1),3&lt;実績排出量!I109),AND(実績排出量!H109=実績事業所!$B$2,4&gt;実績排出量!I109)),"新規",""),"")</f>
        <v/>
      </c>
      <c r="Q109" s="373" t="str">
        <f t="shared" si="88"/>
        <v/>
      </c>
      <c r="R109" s="374" t="str">
        <f t="shared" si="64"/>
        <v/>
      </c>
      <c r="S109" s="298" t="str">
        <f t="shared" si="50"/>
        <v/>
      </c>
      <c r="T109" s="87" t="str">
        <f t="shared" si="51"/>
        <v/>
      </c>
      <c r="U109" s="88" t="str">
        <f t="shared" si="52"/>
        <v/>
      </c>
      <c r="V109" s="89" t="str">
        <f t="shared" si="65"/>
        <v/>
      </c>
      <c r="W109" s="90" t="str">
        <f t="shared" si="66"/>
        <v/>
      </c>
      <c r="X109" s="90" t="str">
        <f t="shared" si="67"/>
        <v/>
      </c>
      <c r="Y109" s="110" t="str">
        <f t="shared" si="68"/>
        <v/>
      </c>
      <c r="Z109" s="16"/>
      <c r="AA109" s="15" t="str">
        <f t="shared" si="69"/>
        <v/>
      </c>
      <c r="AB109" s="15" t="str">
        <f t="shared" si="70"/>
        <v/>
      </c>
      <c r="AC109" s="14" t="str">
        <f t="shared" si="53"/>
        <v/>
      </c>
      <c r="AD109" s="6" t="e">
        <f t="shared" si="71"/>
        <v>#N/A</v>
      </c>
      <c r="AE109" s="6" t="e">
        <f t="shared" si="72"/>
        <v>#N/A</v>
      </c>
      <c r="AF109" s="6" t="e">
        <f t="shared" si="73"/>
        <v>#N/A</v>
      </c>
      <c r="AG109" s="6" t="str">
        <f t="shared" si="54"/>
        <v/>
      </c>
      <c r="AH109" s="6">
        <f t="shared" si="55"/>
        <v>1</v>
      </c>
      <c r="AI109" s="6" t="e">
        <f t="shared" si="74"/>
        <v>#N/A</v>
      </c>
      <c r="AJ109" s="6" t="e">
        <f t="shared" si="75"/>
        <v>#N/A</v>
      </c>
      <c r="AK109" s="6" t="e">
        <f t="shared" si="76"/>
        <v>#N/A</v>
      </c>
      <c r="AL109" s="6" t="e">
        <f t="shared" si="77"/>
        <v>#N/A</v>
      </c>
      <c r="AM109" s="7" t="str">
        <f t="shared" si="78"/>
        <v xml:space="preserve"> </v>
      </c>
      <c r="AN109" s="6" t="e">
        <f t="shared" si="79"/>
        <v>#N/A</v>
      </c>
      <c r="AO109" s="6" t="e">
        <f t="shared" si="80"/>
        <v>#N/A</v>
      </c>
      <c r="AP109" s="6" t="e">
        <f t="shared" si="81"/>
        <v>#N/A</v>
      </c>
      <c r="AQ109" s="6" t="e">
        <f t="shared" si="56"/>
        <v>#N/A</v>
      </c>
      <c r="AR109" s="6" t="e">
        <f t="shared" si="82"/>
        <v>#N/A</v>
      </c>
      <c r="AS109" s="6" t="e">
        <f t="shared" si="83"/>
        <v>#N/A</v>
      </c>
      <c r="AT109" s="6" t="e">
        <f t="shared" si="57"/>
        <v>#N/A</v>
      </c>
      <c r="AU109" s="6" t="e">
        <f t="shared" si="58"/>
        <v>#N/A</v>
      </c>
      <c r="AV109" s="6" t="e">
        <f t="shared" si="59"/>
        <v>#N/A</v>
      </c>
      <c r="AW109" s="6">
        <f t="shared" si="84"/>
        <v>0</v>
      </c>
      <c r="AX109" s="6" t="e">
        <f t="shared" si="85"/>
        <v>#N/A</v>
      </c>
      <c r="AY109" s="6" t="str">
        <f t="shared" si="60"/>
        <v/>
      </c>
      <c r="AZ109" s="6" t="str">
        <f t="shared" si="61"/>
        <v/>
      </c>
      <c r="BA109" s="6" t="str">
        <f t="shared" si="62"/>
        <v/>
      </c>
      <c r="BB109" s="6" t="str">
        <f t="shared" si="63"/>
        <v/>
      </c>
      <c r="BC109" s="42"/>
      <c r="BI109" t="s">
        <v>934</v>
      </c>
      <c r="CS109" s="253" t="str">
        <f t="shared" si="89"/>
        <v/>
      </c>
      <c r="CT109" s="1" t="str">
        <f t="shared" si="86"/>
        <v/>
      </c>
      <c r="CU109" s="1" t="str">
        <f t="shared" si="87"/>
        <v/>
      </c>
      <c r="CV109" s="399"/>
    </row>
    <row r="110" spans="1:100" s="1" customFormat="1" ht="13.5" customHeight="1" x14ac:dyDescent="0.15">
      <c r="A110" s="63">
        <v>95</v>
      </c>
      <c r="B110" s="313"/>
      <c r="C110" s="313"/>
      <c r="D110" s="313"/>
      <c r="E110" s="313"/>
      <c r="F110" s="313"/>
      <c r="G110" s="313"/>
      <c r="H110" s="313"/>
      <c r="I110" s="313"/>
      <c r="J110" s="313"/>
      <c r="K110" s="313"/>
      <c r="L110" s="314"/>
      <c r="M110" s="313"/>
      <c r="N110" s="365"/>
      <c r="O110" s="366"/>
      <c r="P110" s="370" t="str">
        <f>IF(G110="R",IF(OR(AND(実績排出量!H110=SUM(実績事業所!$B$2-1),3&lt;実績排出量!I110),AND(実績排出量!H110=実績事業所!$B$2,4&gt;実績排出量!I110)),"新規",""),"")</f>
        <v/>
      </c>
      <c r="Q110" s="373" t="str">
        <f t="shared" si="88"/>
        <v/>
      </c>
      <c r="R110" s="374" t="str">
        <f t="shared" si="64"/>
        <v/>
      </c>
      <c r="S110" s="298" t="str">
        <f t="shared" si="50"/>
        <v/>
      </c>
      <c r="T110" s="87" t="str">
        <f t="shared" si="51"/>
        <v/>
      </c>
      <c r="U110" s="88" t="str">
        <f t="shared" si="52"/>
        <v/>
      </c>
      <c r="V110" s="89" t="str">
        <f t="shared" si="65"/>
        <v/>
      </c>
      <c r="W110" s="90" t="str">
        <f t="shared" si="66"/>
        <v/>
      </c>
      <c r="X110" s="90" t="str">
        <f t="shared" si="67"/>
        <v/>
      </c>
      <c r="Y110" s="110" t="str">
        <f t="shared" si="68"/>
        <v/>
      </c>
      <c r="Z110" s="16"/>
      <c r="AA110" s="15" t="str">
        <f t="shared" si="69"/>
        <v/>
      </c>
      <c r="AB110" s="15" t="str">
        <f t="shared" si="70"/>
        <v/>
      </c>
      <c r="AC110" s="14" t="str">
        <f t="shared" si="53"/>
        <v/>
      </c>
      <c r="AD110" s="6" t="e">
        <f t="shared" si="71"/>
        <v>#N/A</v>
      </c>
      <c r="AE110" s="6" t="e">
        <f t="shared" si="72"/>
        <v>#N/A</v>
      </c>
      <c r="AF110" s="6" t="e">
        <f t="shared" si="73"/>
        <v>#N/A</v>
      </c>
      <c r="AG110" s="6" t="str">
        <f t="shared" si="54"/>
        <v/>
      </c>
      <c r="AH110" s="6">
        <f t="shared" si="55"/>
        <v>1</v>
      </c>
      <c r="AI110" s="6" t="e">
        <f t="shared" si="74"/>
        <v>#N/A</v>
      </c>
      <c r="AJ110" s="6" t="e">
        <f t="shared" si="75"/>
        <v>#N/A</v>
      </c>
      <c r="AK110" s="6" t="e">
        <f t="shared" si="76"/>
        <v>#N/A</v>
      </c>
      <c r="AL110" s="6" t="e">
        <f t="shared" si="77"/>
        <v>#N/A</v>
      </c>
      <c r="AM110" s="7" t="str">
        <f t="shared" si="78"/>
        <v xml:space="preserve"> </v>
      </c>
      <c r="AN110" s="6" t="e">
        <f t="shared" si="79"/>
        <v>#N/A</v>
      </c>
      <c r="AO110" s="6" t="e">
        <f t="shared" si="80"/>
        <v>#N/A</v>
      </c>
      <c r="AP110" s="6" t="e">
        <f t="shared" si="81"/>
        <v>#N/A</v>
      </c>
      <c r="AQ110" s="6" t="e">
        <f t="shared" si="56"/>
        <v>#N/A</v>
      </c>
      <c r="AR110" s="6" t="e">
        <f t="shared" si="82"/>
        <v>#N/A</v>
      </c>
      <c r="AS110" s="6" t="e">
        <f t="shared" si="83"/>
        <v>#N/A</v>
      </c>
      <c r="AT110" s="6" t="e">
        <f t="shared" si="57"/>
        <v>#N/A</v>
      </c>
      <c r="AU110" s="6" t="e">
        <f t="shared" si="58"/>
        <v>#N/A</v>
      </c>
      <c r="AV110" s="6" t="e">
        <f t="shared" si="59"/>
        <v>#N/A</v>
      </c>
      <c r="AW110" s="6">
        <f t="shared" si="84"/>
        <v>0</v>
      </c>
      <c r="AX110" s="6" t="e">
        <f t="shared" si="85"/>
        <v>#N/A</v>
      </c>
      <c r="AY110" s="6" t="str">
        <f t="shared" si="60"/>
        <v/>
      </c>
      <c r="AZ110" s="6" t="str">
        <f t="shared" si="61"/>
        <v/>
      </c>
      <c r="BA110" s="6" t="str">
        <f t="shared" si="62"/>
        <v/>
      </c>
      <c r="BB110" s="6" t="str">
        <f t="shared" si="63"/>
        <v/>
      </c>
      <c r="BC110" s="42"/>
      <c r="BI110" t="s">
        <v>935</v>
      </c>
      <c r="CS110" s="253" t="str">
        <f t="shared" si="89"/>
        <v/>
      </c>
      <c r="CT110" s="1" t="str">
        <f t="shared" si="86"/>
        <v/>
      </c>
      <c r="CU110" s="1" t="str">
        <f t="shared" si="87"/>
        <v/>
      </c>
      <c r="CV110" s="399"/>
    </row>
    <row r="111" spans="1:100" s="1" customFormat="1" ht="13.5" customHeight="1" x14ac:dyDescent="0.15">
      <c r="A111" s="63">
        <v>96</v>
      </c>
      <c r="B111" s="313"/>
      <c r="C111" s="313"/>
      <c r="D111" s="313"/>
      <c r="E111" s="313"/>
      <c r="F111" s="313"/>
      <c r="G111" s="313"/>
      <c r="H111" s="313"/>
      <c r="I111" s="313"/>
      <c r="J111" s="313"/>
      <c r="K111" s="313"/>
      <c r="L111" s="314"/>
      <c r="M111" s="313"/>
      <c r="N111" s="365"/>
      <c r="O111" s="366"/>
      <c r="P111" s="370" t="str">
        <f>IF(G111="R",IF(OR(AND(実績排出量!H111=SUM(実績事業所!$B$2-1),3&lt;実績排出量!I111),AND(実績排出量!H111=実績事業所!$B$2,4&gt;実績排出量!I111)),"新規",""),"")</f>
        <v/>
      </c>
      <c r="Q111" s="373" t="str">
        <f t="shared" si="88"/>
        <v/>
      </c>
      <c r="R111" s="374" t="str">
        <f t="shared" si="64"/>
        <v/>
      </c>
      <c r="S111" s="298" t="str">
        <f t="shared" si="50"/>
        <v/>
      </c>
      <c r="T111" s="87" t="str">
        <f t="shared" si="51"/>
        <v/>
      </c>
      <c r="U111" s="88" t="str">
        <f t="shared" si="52"/>
        <v/>
      </c>
      <c r="V111" s="89" t="str">
        <f t="shared" si="65"/>
        <v/>
      </c>
      <c r="W111" s="90" t="str">
        <f t="shared" si="66"/>
        <v/>
      </c>
      <c r="X111" s="90" t="str">
        <f t="shared" si="67"/>
        <v/>
      </c>
      <c r="Y111" s="110" t="str">
        <f t="shared" si="68"/>
        <v/>
      </c>
      <c r="Z111" s="16"/>
      <c r="AA111" s="15" t="str">
        <f t="shared" si="69"/>
        <v/>
      </c>
      <c r="AB111" s="15" t="str">
        <f t="shared" si="70"/>
        <v/>
      </c>
      <c r="AC111" s="14" t="str">
        <f t="shared" si="53"/>
        <v/>
      </c>
      <c r="AD111" s="6" t="e">
        <f t="shared" si="71"/>
        <v>#N/A</v>
      </c>
      <c r="AE111" s="6" t="e">
        <f t="shared" si="72"/>
        <v>#N/A</v>
      </c>
      <c r="AF111" s="6" t="e">
        <f t="shared" si="73"/>
        <v>#N/A</v>
      </c>
      <c r="AG111" s="6" t="str">
        <f t="shared" si="54"/>
        <v/>
      </c>
      <c r="AH111" s="6">
        <f t="shared" si="55"/>
        <v>1</v>
      </c>
      <c r="AI111" s="6" t="e">
        <f t="shared" si="74"/>
        <v>#N/A</v>
      </c>
      <c r="AJ111" s="6" t="e">
        <f t="shared" si="75"/>
        <v>#N/A</v>
      </c>
      <c r="AK111" s="6" t="e">
        <f t="shared" si="76"/>
        <v>#N/A</v>
      </c>
      <c r="AL111" s="6" t="e">
        <f t="shared" si="77"/>
        <v>#N/A</v>
      </c>
      <c r="AM111" s="7" t="str">
        <f t="shared" si="78"/>
        <v xml:space="preserve"> </v>
      </c>
      <c r="AN111" s="6" t="e">
        <f t="shared" si="79"/>
        <v>#N/A</v>
      </c>
      <c r="AO111" s="6" t="e">
        <f t="shared" si="80"/>
        <v>#N/A</v>
      </c>
      <c r="AP111" s="6" t="e">
        <f t="shared" si="81"/>
        <v>#N/A</v>
      </c>
      <c r="AQ111" s="6" t="e">
        <f t="shared" si="56"/>
        <v>#N/A</v>
      </c>
      <c r="AR111" s="6" t="e">
        <f t="shared" si="82"/>
        <v>#N/A</v>
      </c>
      <c r="AS111" s="6" t="e">
        <f t="shared" si="83"/>
        <v>#N/A</v>
      </c>
      <c r="AT111" s="6" t="e">
        <f t="shared" si="57"/>
        <v>#N/A</v>
      </c>
      <c r="AU111" s="6" t="e">
        <f t="shared" si="58"/>
        <v>#N/A</v>
      </c>
      <c r="AV111" s="6" t="e">
        <f t="shared" si="59"/>
        <v>#N/A</v>
      </c>
      <c r="AW111" s="6">
        <f t="shared" si="84"/>
        <v>0</v>
      </c>
      <c r="AX111" s="6" t="e">
        <f t="shared" si="85"/>
        <v>#N/A</v>
      </c>
      <c r="AY111" s="6" t="str">
        <f t="shared" si="60"/>
        <v/>
      </c>
      <c r="AZ111" s="6" t="str">
        <f t="shared" si="61"/>
        <v/>
      </c>
      <c r="BA111" s="6" t="str">
        <f t="shared" si="62"/>
        <v/>
      </c>
      <c r="BB111" s="6" t="str">
        <f t="shared" si="63"/>
        <v/>
      </c>
      <c r="BC111" s="42"/>
      <c r="BI111" t="s">
        <v>875</v>
      </c>
      <c r="CS111" s="253" t="str">
        <f t="shared" si="89"/>
        <v/>
      </c>
      <c r="CT111" s="1" t="str">
        <f t="shared" si="86"/>
        <v/>
      </c>
      <c r="CU111" s="1" t="str">
        <f t="shared" si="87"/>
        <v/>
      </c>
      <c r="CV111" s="399"/>
    </row>
    <row r="112" spans="1:100" s="1" customFormat="1" ht="13.5" customHeight="1" x14ac:dyDescent="0.15">
      <c r="A112" s="63">
        <v>97</v>
      </c>
      <c r="B112" s="313"/>
      <c r="C112" s="313"/>
      <c r="D112" s="313"/>
      <c r="E112" s="313"/>
      <c r="F112" s="313"/>
      <c r="G112" s="313"/>
      <c r="H112" s="313"/>
      <c r="I112" s="313"/>
      <c r="J112" s="313"/>
      <c r="K112" s="313"/>
      <c r="L112" s="314"/>
      <c r="M112" s="313"/>
      <c r="N112" s="365"/>
      <c r="O112" s="366"/>
      <c r="P112" s="370" t="str">
        <f>IF(G112="R",IF(OR(AND(実績排出量!H112=SUM(実績事業所!$B$2-1),3&lt;実績排出量!I112),AND(実績排出量!H112=実績事業所!$B$2,4&gt;実績排出量!I112)),"新規",""),"")</f>
        <v/>
      </c>
      <c r="Q112" s="373" t="str">
        <f t="shared" si="88"/>
        <v/>
      </c>
      <c r="R112" s="374" t="str">
        <f t="shared" si="64"/>
        <v/>
      </c>
      <c r="S112" s="298" t="str">
        <f t="shared" si="50"/>
        <v/>
      </c>
      <c r="T112" s="87" t="str">
        <f t="shared" si="51"/>
        <v/>
      </c>
      <c r="U112" s="88" t="str">
        <f t="shared" si="52"/>
        <v/>
      </c>
      <c r="V112" s="89" t="str">
        <f t="shared" si="65"/>
        <v/>
      </c>
      <c r="W112" s="90" t="str">
        <f t="shared" si="66"/>
        <v/>
      </c>
      <c r="X112" s="90" t="str">
        <f t="shared" si="67"/>
        <v/>
      </c>
      <c r="Y112" s="110" t="str">
        <f t="shared" si="68"/>
        <v/>
      </c>
      <c r="Z112" s="16"/>
      <c r="AA112" s="15" t="str">
        <f t="shared" si="69"/>
        <v/>
      </c>
      <c r="AB112" s="15" t="str">
        <f t="shared" si="70"/>
        <v/>
      </c>
      <c r="AC112" s="14" t="str">
        <f t="shared" si="53"/>
        <v/>
      </c>
      <c r="AD112" s="6" t="e">
        <f t="shared" si="71"/>
        <v>#N/A</v>
      </c>
      <c r="AE112" s="6" t="e">
        <f t="shared" si="72"/>
        <v>#N/A</v>
      </c>
      <c r="AF112" s="6" t="e">
        <f t="shared" si="73"/>
        <v>#N/A</v>
      </c>
      <c r="AG112" s="6" t="str">
        <f t="shared" si="54"/>
        <v/>
      </c>
      <c r="AH112" s="6">
        <f t="shared" si="55"/>
        <v>1</v>
      </c>
      <c r="AI112" s="6" t="e">
        <f t="shared" si="74"/>
        <v>#N/A</v>
      </c>
      <c r="AJ112" s="6" t="e">
        <f t="shared" si="75"/>
        <v>#N/A</v>
      </c>
      <c r="AK112" s="6" t="e">
        <f t="shared" si="76"/>
        <v>#N/A</v>
      </c>
      <c r="AL112" s="6" t="e">
        <f t="shared" si="77"/>
        <v>#N/A</v>
      </c>
      <c r="AM112" s="7" t="str">
        <f t="shared" si="78"/>
        <v xml:space="preserve"> </v>
      </c>
      <c r="AN112" s="6" t="e">
        <f t="shared" si="79"/>
        <v>#N/A</v>
      </c>
      <c r="AO112" s="6" t="e">
        <f t="shared" si="80"/>
        <v>#N/A</v>
      </c>
      <c r="AP112" s="6" t="e">
        <f t="shared" si="81"/>
        <v>#N/A</v>
      </c>
      <c r="AQ112" s="6" t="e">
        <f t="shared" si="56"/>
        <v>#N/A</v>
      </c>
      <c r="AR112" s="6" t="e">
        <f t="shared" si="82"/>
        <v>#N/A</v>
      </c>
      <c r="AS112" s="6" t="e">
        <f t="shared" si="83"/>
        <v>#N/A</v>
      </c>
      <c r="AT112" s="6" t="e">
        <f t="shared" si="57"/>
        <v>#N/A</v>
      </c>
      <c r="AU112" s="6" t="e">
        <f t="shared" si="58"/>
        <v>#N/A</v>
      </c>
      <c r="AV112" s="6" t="e">
        <f t="shared" si="59"/>
        <v>#N/A</v>
      </c>
      <c r="AW112" s="6">
        <f t="shared" si="84"/>
        <v>0</v>
      </c>
      <c r="AX112" s="6" t="e">
        <f t="shared" si="85"/>
        <v>#N/A</v>
      </c>
      <c r="AY112" s="6" t="str">
        <f t="shared" si="60"/>
        <v/>
      </c>
      <c r="AZ112" s="6" t="str">
        <f t="shared" si="61"/>
        <v/>
      </c>
      <c r="BA112" s="6" t="str">
        <f t="shared" si="62"/>
        <v/>
      </c>
      <c r="BB112" s="6" t="str">
        <f t="shared" si="63"/>
        <v/>
      </c>
      <c r="BC112" s="42"/>
      <c r="BI112" t="s">
        <v>876</v>
      </c>
      <c r="CS112" s="253" t="str">
        <f t="shared" si="89"/>
        <v/>
      </c>
      <c r="CT112" s="1" t="str">
        <f t="shared" si="86"/>
        <v/>
      </c>
      <c r="CU112" s="1" t="str">
        <f t="shared" si="87"/>
        <v/>
      </c>
      <c r="CV112" s="399"/>
    </row>
    <row r="113" spans="1:100" s="1" customFormat="1" ht="13.5" customHeight="1" x14ac:dyDescent="0.15">
      <c r="A113" s="63">
        <v>98</v>
      </c>
      <c r="B113" s="313"/>
      <c r="C113" s="313"/>
      <c r="D113" s="313"/>
      <c r="E113" s="313"/>
      <c r="F113" s="313"/>
      <c r="G113" s="313"/>
      <c r="H113" s="313"/>
      <c r="I113" s="313"/>
      <c r="J113" s="313"/>
      <c r="K113" s="313"/>
      <c r="L113" s="314"/>
      <c r="M113" s="313"/>
      <c r="N113" s="365"/>
      <c r="O113" s="366"/>
      <c r="P113" s="370" t="str">
        <f>IF(G113="R",IF(OR(AND(実績排出量!H113=SUM(実績事業所!$B$2-1),3&lt;実績排出量!I113),AND(実績排出量!H113=実績事業所!$B$2,4&gt;実績排出量!I113)),"新規",""),"")</f>
        <v/>
      </c>
      <c r="Q113" s="373" t="str">
        <f t="shared" si="88"/>
        <v/>
      </c>
      <c r="R113" s="374" t="str">
        <f t="shared" si="64"/>
        <v/>
      </c>
      <c r="S113" s="298" t="str">
        <f t="shared" si="50"/>
        <v/>
      </c>
      <c r="T113" s="87" t="str">
        <f t="shared" si="51"/>
        <v/>
      </c>
      <c r="U113" s="88" t="str">
        <f t="shared" si="52"/>
        <v/>
      </c>
      <c r="V113" s="89" t="str">
        <f t="shared" si="65"/>
        <v/>
      </c>
      <c r="W113" s="90" t="str">
        <f t="shared" si="66"/>
        <v/>
      </c>
      <c r="X113" s="90" t="str">
        <f t="shared" si="67"/>
        <v/>
      </c>
      <c r="Y113" s="110" t="str">
        <f t="shared" si="68"/>
        <v/>
      </c>
      <c r="Z113" s="16"/>
      <c r="AA113" s="15" t="str">
        <f t="shared" si="69"/>
        <v/>
      </c>
      <c r="AB113" s="15" t="str">
        <f t="shared" si="70"/>
        <v/>
      </c>
      <c r="AC113" s="14" t="str">
        <f t="shared" si="53"/>
        <v/>
      </c>
      <c r="AD113" s="6" t="e">
        <f t="shared" si="71"/>
        <v>#N/A</v>
      </c>
      <c r="AE113" s="6" t="e">
        <f t="shared" si="72"/>
        <v>#N/A</v>
      </c>
      <c r="AF113" s="6" t="e">
        <f t="shared" si="73"/>
        <v>#N/A</v>
      </c>
      <c r="AG113" s="6" t="str">
        <f t="shared" si="54"/>
        <v/>
      </c>
      <c r="AH113" s="6">
        <f t="shared" si="55"/>
        <v>1</v>
      </c>
      <c r="AI113" s="6" t="e">
        <f t="shared" si="74"/>
        <v>#N/A</v>
      </c>
      <c r="AJ113" s="6" t="e">
        <f t="shared" si="75"/>
        <v>#N/A</v>
      </c>
      <c r="AK113" s="6" t="e">
        <f t="shared" si="76"/>
        <v>#N/A</v>
      </c>
      <c r="AL113" s="6" t="e">
        <f t="shared" si="77"/>
        <v>#N/A</v>
      </c>
      <c r="AM113" s="7" t="str">
        <f t="shared" si="78"/>
        <v xml:space="preserve"> </v>
      </c>
      <c r="AN113" s="6" t="e">
        <f t="shared" si="79"/>
        <v>#N/A</v>
      </c>
      <c r="AO113" s="6" t="e">
        <f t="shared" si="80"/>
        <v>#N/A</v>
      </c>
      <c r="AP113" s="6" t="e">
        <f t="shared" si="81"/>
        <v>#N/A</v>
      </c>
      <c r="AQ113" s="6" t="e">
        <f t="shared" si="56"/>
        <v>#N/A</v>
      </c>
      <c r="AR113" s="6" t="e">
        <f t="shared" si="82"/>
        <v>#N/A</v>
      </c>
      <c r="AS113" s="6" t="e">
        <f t="shared" si="83"/>
        <v>#N/A</v>
      </c>
      <c r="AT113" s="6" t="e">
        <f t="shared" si="57"/>
        <v>#N/A</v>
      </c>
      <c r="AU113" s="6" t="e">
        <f t="shared" si="58"/>
        <v>#N/A</v>
      </c>
      <c r="AV113" s="6" t="e">
        <f t="shared" si="59"/>
        <v>#N/A</v>
      </c>
      <c r="AW113" s="6">
        <f t="shared" si="84"/>
        <v>0</v>
      </c>
      <c r="AX113" s="6" t="e">
        <f t="shared" si="85"/>
        <v>#N/A</v>
      </c>
      <c r="AY113" s="6" t="str">
        <f t="shared" si="60"/>
        <v/>
      </c>
      <c r="AZ113" s="6" t="str">
        <f t="shared" si="61"/>
        <v/>
      </c>
      <c r="BA113" s="6" t="str">
        <f t="shared" si="62"/>
        <v/>
      </c>
      <c r="BB113" s="6" t="str">
        <f t="shared" si="63"/>
        <v/>
      </c>
      <c r="BC113" s="42"/>
      <c r="BI113" t="s">
        <v>877</v>
      </c>
      <c r="CS113" s="253" t="str">
        <f t="shared" si="89"/>
        <v/>
      </c>
      <c r="CT113" s="1" t="str">
        <f t="shared" si="86"/>
        <v/>
      </c>
      <c r="CU113" s="1" t="str">
        <f t="shared" si="87"/>
        <v/>
      </c>
      <c r="CV113" s="399"/>
    </row>
    <row r="114" spans="1:100" s="1" customFormat="1" ht="13.5" customHeight="1" x14ac:dyDescent="0.15">
      <c r="A114" s="63">
        <v>99</v>
      </c>
      <c r="B114" s="313"/>
      <c r="C114" s="313"/>
      <c r="D114" s="313"/>
      <c r="E114" s="313"/>
      <c r="F114" s="313"/>
      <c r="G114" s="313"/>
      <c r="H114" s="313"/>
      <c r="I114" s="313"/>
      <c r="J114" s="313"/>
      <c r="K114" s="313"/>
      <c r="L114" s="314"/>
      <c r="M114" s="313"/>
      <c r="N114" s="365"/>
      <c r="O114" s="366"/>
      <c r="P114" s="370" t="str">
        <f>IF(G114="R",IF(OR(AND(実績排出量!H114=SUM(実績事業所!$B$2-1),3&lt;実績排出量!I114),AND(実績排出量!H114=実績事業所!$B$2,4&gt;実績排出量!I114)),"新規",""),"")</f>
        <v/>
      </c>
      <c r="Q114" s="373" t="str">
        <f t="shared" si="88"/>
        <v/>
      </c>
      <c r="R114" s="374" t="str">
        <f t="shared" si="64"/>
        <v/>
      </c>
      <c r="S114" s="298" t="str">
        <f t="shared" si="50"/>
        <v/>
      </c>
      <c r="T114" s="87" t="str">
        <f t="shared" si="51"/>
        <v/>
      </c>
      <c r="U114" s="88" t="str">
        <f t="shared" si="52"/>
        <v/>
      </c>
      <c r="V114" s="89" t="str">
        <f t="shared" si="65"/>
        <v/>
      </c>
      <c r="W114" s="90" t="str">
        <f t="shared" si="66"/>
        <v/>
      </c>
      <c r="X114" s="90" t="str">
        <f t="shared" si="67"/>
        <v/>
      </c>
      <c r="Y114" s="110" t="str">
        <f t="shared" si="68"/>
        <v/>
      </c>
      <c r="Z114" s="16"/>
      <c r="AA114" s="15" t="str">
        <f t="shared" si="69"/>
        <v/>
      </c>
      <c r="AB114" s="15" t="str">
        <f t="shared" si="70"/>
        <v/>
      </c>
      <c r="AC114" s="14" t="str">
        <f t="shared" si="53"/>
        <v/>
      </c>
      <c r="AD114" s="6" t="e">
        <f t="shared" si="71"/>
        <v>#N/A</v>
      </c>
      <c r="AE114" s="6" t="e">
        <f t="shared" si="72"/>
        <v>#N/A</v>
      </c>
      <c r="AF114" s="6" t="e">
        <f t="shared" si="73"/>
        <v>#N/A</v>
      </c>
      <c r="AG114" s="6" t="str">
        <f t="shared" si="54"/>
        <v/>
      </c>
      <c r="AH114" s="6">
        <f t="shared" si="55"/>
        <v>1</v>
      </c>
      <c r="AI114" s="6" t="e">
        <f t="shared" si="74"/>
        <v>#N/A</v>
      </c>
      <c r="AJ114" s="6" t="e">
        <f t="shared" si="75"/>
        <v>#N/A</v>
      </c>
      <c r="AK114" s="6" t="e">
        <f t="shared" si="76"/>
        <v>#N/A</v>
      </c>
      <c r="AL114" s="6" t="e">
        <f t="shared" si="77"/>
        <v>#N/A</v>
      </c>
      <c r="AM114" s="7" t="str">
        <f t="shared" si="78"/>
        <v xml:space="preserve"> </v>
      </c>
      <c r="AN114" s="6" t="e">
        <f t="shared" si="79"/>
        <v>#N/A</v>
      </c>
      <c r="AO114" s="6" t="e">
        <f t="shared" si="80"/>
        <v>#N/A</v>
      </c>
      <c r="AP114" s="6" t="e">
        <f t="shared" si="81"/>
        <v>#N/A</v>
      </c>
      <c r="AQ114" s="6" t="e">
        <f t="shared" si="56"/>
        <v>#N/A</v>
      </c>
      <c r="AR114" s="6" t="e">
        <f t="shared" si="82"/>
        <v>#N/A</v>
      </c>
      <c r="AS114" s="6" t="e">
        <f t="shared" si="83"/>
        <v>#N/A</v>
      </c>
      <c r="AT114" s="6" t="e">
        <f t="shared" si="57"/>
        <v>#N/A</v>
      </c>
      <c r="AU114" s="6" t="e">
        <f t="shared" si="58"/>
        <v>#N/A</v>
      </c>
      <c r="AV114" s="6" t="e">
        <f t="shared" si="59"/>
        <v>#N/A</v>
      </c>
      <c r="AW114" s="6">
        <f t="shared" si="84"/>
        <v>0</v>
      </c>
      <c r="AX114" s="6" t="e">
        <f t="shared" si="85"/>
        <v>#N/A</v>
      </c>
      <c r="AY114" s="6" t="str">
        <f t="shared" si="60"/>
        <v/>
      </c>
      <c r="AZ114" s="6" t="str">
        <f t="shared" si="61"/>
        <v/>
      </c>
      <c r="BA114" s="6" t="str">
        <f t="shared" si="62"/>
        <v/>
      </c>
      <c r="BB114" s="6" t="str">
        <f t="shared" si="63"/>
        <v/>
      </c>
      <c r="BC114" s="42"/>
      <c r="BI114" t="s">
        <v>878</v>
      </c>
      <c r="CS114" s="253" t="str">
        <f t="shared" si="89"/>
        <v/>
      </c>
      <c r="CT114" s="1" t="str">
        <f t="shared" si="86"/>
        <v/>
      </c>
      <c r="CU114" s="1" t="str">
        <f t="shared" si="87"/>
        <v/>
      </c>
      <c r="CV114" s="399"/>
    </row>
    <row r="115" spans="1:100" s="1" customFormat="1" ht="13.5" customHeight="1" x14ac:dyDescent="0.15">
      <c r="A115" s="63">
        <v>100</v>
      </c>
      <c r="B115" s="313"/>
      <c r="C115" s="313"/>
      <c r="D115" s="313"/>
      <c r="E115" s="313"/>
      <c r="F115" s="313"/>
      <c r="G115" s="313"/>
      <c r="H115" s="313"/>
      <c r="I115" s="313"/>
      <c r="J115" s="313"/>
      <c r="K115" s="313"/>
      <c r="L115" s="314"/>
      <c r="M115" s="313"/>
      <c r="N115" s="365"/>
      <c r="O115" s="366"/>
      <c r="P115" s="370" t="str">
        <f>IF(G115="R",IF(OR(AND(実績排出量!H115=SUM(実績事業所!$B$2-1),3&lt;実績排出量!I115),AND(実績排出量!H115=実績事業所!$B$2,4&gt;実績排出量!I115)),"新規",""),"")</f>
        <v/>
      </c>
      <c r="Q115" s="373" t="str">
        <f t="shared" si="88"/>
        <v/>
      </c>
      <c r="R115" s="374" t="str">
        <f t="shared" si="64"/>
        <v/>
      </c>
      <c r="S115" s="298" t="str">
        <f t="shared" si="50"/>
        <v/>
      </c>
      <c r="T115" s="87" t="str">
        <f t="shared" si="51"/>
        <v/>
      </c>
      <c r="U115" s="88" t="str">
        <f t="shared" si="52"/>
        <v/>
      </c>
      <c r="V115" s="89" t="str">
        <f t="shared" si="65"/>
        <v/>
      </c>
      <c r="W115" s="90" t="str">
        <f t="shared" si="66"/>
        <v/>
      </c>
      <c r="X115" s="90" t="str">
        <f t="shared" si="67"/>
        <v/>
      </c>
      <c r="Y115" s="110" t="str">
        <f t="shared" si="68"/>
        <v/>
      </c>
      <c r="Z115" s="16"/>
      <c r="AA115" s="15" t="str">
        <f t="shared" si="69"/>
        <v/>
      </c>
      <c r="AB115" s="15" t="str">
        <f t="shared" si="70"/>
        <v/>
      </c>
      <c r="AC115" s="14" t="str">
        <f t="shared" si="53"/>
        <v/>
      </c>
      <c r="AD115" s="6" t="e">
        <f t="shared" si="71"/>
        <v>#N/A</v>
      </c>
      <c r="AE115" s="6" t="e">
        <f t="shared" si="72"/>
        <v>#N/A</v>
      </c>
      <c r="AF115" s="6" t="e">
        <f t="shared" si="73"/>
        <v>#N/A</v>
      </c>
      <c r="AG115" s="6" t="str">
        <f t="shared" si="54"/>
        <v/>
      </c>
      <c r="AH115" s="6">
        <f t="shared" si="55"/>
        <v>1</v>
      </c>
      <c r="AI115" s="6" t="e">
        <f t="shared" si="74"/>
        <v>#N/A</v>
      </c>
      <c r="AJ115" s="6" t="e">
        <f t="shared" si="75"/>
        <v>#N/A</v>
      </c>
      <c r="AK115" s="6" t="e">
        <f t="shared" si="76"/>
        <v>#N/A</v>
      </c>
      <c r="AL115" s="6" t="e">
        <f t="shared" si="77"/>
        <v>#N/A</v>
      </c>
      <c r="AM115" s="7" t="str">
        <f t="shared" si="78"/>
        <v xml:space="preserve"> </v>
      </c>
      <c r="AN115" s="6" t="e">
        <f t="shared" si="79"/>
        <v>#N/A</v>
      </c>
      <c r="AO115" s="6" t="e">
        <f t="shared" si="80"/>
        <v>#N/A</v>
      </c>
      <c r="AP115" s="6" t="e">
        <f t="shared" si="81"/>
        <v>#N/A</v>
      </c>
      <c r="AQ115" s="6" t="e">
        <f t="shared" si="56"/>
        <v>#N/A</v>
      </c>
      <c r="AR115" s="6" t="e">
        <f t="shared" si="82"/>
        <v>#N/A</v>
      </c>
      <c r="AS115" s="6" t="e">
        <f t="shared" si="83"/>
        <v>#N/A</v>
      </c>
      <c r="AT115" s="6" t="e">
        <f t="shared" si="57"/>
        <v>#N/A</v>
      </c>
      <c r="AU115" s="6" t="e">
        <f t="shared" si="58"/>
        <v>#N/A</v>
      </c>
      <c r="AV115" s="6" t="e">
        <f t="shared" si="59"/>
        <v>#N/A</v>
      </c>
      <c r="AW115" s="6">
        <f t="shared" si="84"/>
        <v>0</v>
      </c>
      <c r="AX115" s="6" t="e">
        <f t="shared" si="85"/>
        <v>#N/A</v>
      </c>
      <c r="AY115" s="6" t="str">
        <f t="shared" si="60"/>
        <v/>
      </c>
      <c r="AZ115" s="6" t="str">
        <f t="shared" si="61"/>
        <v/>
      </c>
      <c r="BA115" s="6" t="str">
        <f t="shared" si="62"/>
        <v/>
      </c>
      <c r="BB115" s="6" t="str">
        <f t="shared" si="63"/>
        <v/>
      </c>
      <c r="BC115" s="42"/>
      <c r="BI115" t="s">
        <v>797</v>
      </c>
      <c r="CS115" s="253" t="str">
        <f t="shared" si="89"/>
        <v/>
      </c>
      <c r="CT115" s="1" t="str">
        <f t="shared" si="86"/>
        <v/>
      </c>
      <c r="CU115" s="1" t="str">
        <f t="shared" si="87"/>
        <v/>
      </c>
      <c r="CV115" s="399"/>
    </row>
    <row r="116" spans="1:100" s="1" customFormat="1" ht="13.5" customHeight="1" x14ac:dyDescent="0.15">
      <c r="A116" s="63">
        <v>101</v>
      </c>
      <c r="B116" s="313"/>
      <c r="C116" s="313"/>
      <c r="D116" s="313"/>
      <c r="E116" s="313"/>
      <c r="F116" s="313"/>
      <c r="G116" s="313"/>
      <c r="H116" s="313"/>
      <c r="I116" s="313"/>
      <c r="J116" s="313"/>
      <c r="K116" s="313"/>
      <c r="L116" s="314"/>
      <c r="M116" s="313"/>
      <c r="N116" s="365"/>
      <c r="O116" s="366"/>
      <c r="P116" s="370" t="str">
        <f>IF(G116="R",IF(OR(AND(実績排出量!H116=SUM(実績事業所!$B$2-1),3&lt;実績排出量!I116),AND(実績排出量!H116=実績事業所!$B$2,4&gt;実績排出量!I116)),"新規",""),"")</f>
        <v/>
      </c>
      <c r="Q116" s="373" t="str">
        <f t="shared" si="88"/>
        <v/>
      </c>
      <c r="R116" s="374" t="str">
        <f t="shared" si="64"/>
        <v/>
      </c>
      <c r="S116" s="298" t="str">
        <f t="shared" si="50"/>
        <v/>
      </c>
      <c r="T116" s="87" t="str">
        <f t="shared" si="51"/>
        <v/>
      </c>
      <c r="U116" s="88" t="str">
        <f t="shared" si="52"/>
        <v/>
      </c>
      <c r="V116" s="89" t="str">
        <f t="shared" si="65"/>
        <v/>
      </c>
      <c r="W116" s="90" t="str">
        <f t="shared" si="66"/>
        <v/>
      </c>
      <c r="X116" s="90" t="str">
        <f t="shared" si="67"/>
        <v/>
      </c>
      <c r="Y116" s="110" t="str">
        <f t="shared" si="68"/>
        <v/>
      </c>
      <c r="Z116" s="16"/>
      <c r="AA116" s="15" t="str">
        <f t="shared" si="69"/>
        <v/>
      </c>
      <c r="AB116" s="15" t="str">
        <f t="shared" si="70"/>
        <v/>
      </c>
      <c r="AC116" s="14" t="str">
        <f t="shared" si="53"/>
        <v/>
      </c>
      <c r="AD116" s="6" t="e">
        <f t="shared" si="71"/>
        <v>#N/A</v>
      </c>
      <c r="AE116" s="6" t="e">
        <f t="shared" si="72"/>
        <v>#N/A</v>
      </c>
      <c r="AF116" s="6" t="e">
        <f t="shared" si="73"/>
        <v>#N/A</v>
      </c>
      <c r="AG116" s="6" t="str">
        <f t="shared" si="54"/>
        <v/>
      </c>
      <c r="AH116" s="6">
        <f t="shared" si="55"/>
        <v>1</v>
      </c>
      <c r="AI116" s="6" t="e">
        <f t="shared" si="74"/>
        <v>#N/A</v>
      </c>
      <c r="AJ116" s="6" t="e">
        <f t="shared" si="75"/>
        <v>#N/A</v>
      </c>
      <c r="AK116" s="6" t="e">
        <f t="shared" si="76"/>
        <v>#N/A</v>
      </c>
      <c r="AL116" s="6" t="e">
        <f t="shared" si="77"/>
        <v>#N/A</v>
      </c>
      <c r="AM116" s="7" t="str">
        <f t="shared" si="78"/>
        <v xml:space="preserve"> </v>
      </c>
      <c r="AN116" s="6" t="e">
        <f t="shared" si="79"/>
        <v>#N/A</v>
      </c>
      <c r="AO116" s="6" t="e">
        <f t="shared" si="80"/>
        <v>#N/A</v>
      </c>
      <c r="AP116" s="6" t="e">
        <f t="shared" si="81"/>
        <v>#N/A</v>
      </c>
      <c r="AQ116" s="6" t="e">
        <f t="shared" si="56"/>
        <v>#N/A</v>
      </c>
      <c r="AR116" s="6" t="e">
        <f t="shared" si="82"/>
        <v>#N/A</v>
      </c>
      <c r="AS116" s="6" t="e">
        <f t="shared" si="83"/>
        <v>#N/A</v>
      </c>
      <c r="AT116" s="6" t="e">
        <f t="shared" si="57"/>
        <v>#N/A</v>
      </c>
      <c r="AU116" s="6" t="e">
        <f t="shared" si="58"/>
        <v>#N/A</v>
      </c>
      <c r="AV116" s="6" t="e">
        <f t="shared" si="59"/>
        <v>#N/A</v>
      </c>
      <c r="AW116" s="6">
        <f t="shared" si="84"/>
        <v>0</v>
      </c>
      <c r="AX116" s="6" t="e">
        <f t="shared" si="85"/>
        <v>#N/A</v>
      </c>
      <c r="AY116" s="6" t="str">
        <f t="shared" si="60"/>
        <v/>
      </c>
      <c r="AZ116" s="6" t="str">
        <f t="shared" si="61"/>
        <v/>
      </c>
      <c r="BA116" s="6" t="str">
        <f t="shared" si="62"/>
        <v/>
      </c>
      <c r="BB116" s="6" t="str">
        <f t="shared" si="63"/>
        <v/>
      </c>
      <c r="BC116" s="42"/>
      <c r="BI116" t="s">
        <v>799</v>
      </c>
      <c r="CS116" s="253" t="str">
        <f t="shared" si="89"/>
        <v/>
      </c>
      <c r="CT116" s="1" t="str">
        <f t="shared" si="86"/>
        <v/>
      </c>
      <c r="CU116" s="1" t="str">
        <f t="shared" si="87"/>
        <v/>
      </c>
      <c r="CV116" s="399"/>
    </row>
    <row r="117" spans="1:100" s="1" customFormat="1" ht="13.5" customHeight="1" x14ac:dyDescent="0.15">
      <c r="A117" s="63">
        <v>102</v>
      </c>
      <c r="B117" s="313"/>
      <c r="C117" s="313"/>
      <c r="D117" s="313"/>
      <c r="E117" s="313"/>
      <c r="F117" s="313"/>
      <c r="G117" s="313"/>
      <c r="H117" s="313"/>
      <c r="I117" s="313"/>
      <c r="J117" s="313"/>
      <c r="K117" s="313"/>
      <c r="L117" s="314"/>
      <c r="M117" s="313"/>
      <c r="N117" s="365"/>
      <c r="O117" s="366"/>
      <c r="P117" s="370" t="str">
        <f>IF(G117="R",IF(OR(AND(実績排出量!H117=SUM(実績事業所!$B$2-1),3&lt;実績排出量!I117),AND(実績排出量!H117=実績事業所!$B$2,4&gt;実績排出量!I117)),"新規",""),"")</f>
        <v/>
      </c>
      <c r="Q117" s="373" t="str">
        <f t="shared" si="88"/>
        <v/>
      </c>
      <c r="R117" s="374" t="str">
        <f t="shared" si="64"/>
        <v/>
      </c>
      <c r="S117" s="298" t="str">
        <f t="shared" si="50"/>
        <v/>
      </c>
      <c r="T117" s="87" t="str">
        <f t="shared" si="51"/>
        <v/>
      </c>
      <c r="U117" s="88" t="str">
        <f t="shared" si="52"/>
        <v/>
      </c>
      <c r="V117" s="89" t="str">
        <f t="shared" si="65"/>
        <v/>
      </c>
      <c r="W117" s="90" t="str">
        <f t="shared" si="66"/>
        <v/>
      </c>
      <c r="X117" s="90" t="str">
        <f t="shared" si="67"/>
        <v/>
      </c>
      <c r="Y117" s="110" t="str">
        <f t="shared" si="68"/>
        <v/>
      </c>
      <c r="Z117" s="16"/>
      <c r="AA117" s="15" t="str">
        <f t="shared" si="69"/>
        <v/>
      </c>
      <c r="AB117" s="15" t="str">
        <f t="shared" si="70"/>
        <v/>
      </c>
      <c r="AC117" s="14" t="str">
        <f t="shared" si="53"/>
        <v/>
      </c>
      <c r="AD117" s="6" t="e">
        <f t="shared" si="71"/>
        <v>#N/A</v>
      </c>
      <c r="AE117" s="6" t="e">
        <f t="shared" si="72"/>
        <v>#N/A</v>
      </c>
      <c r="AF117" s="6" t="e">
        <f t="shared" si="73"/>
        <v>#N/A</v>
      </c>
      <c r="AG117" s="6" t="str">
        <f t="shared" si="54"/>
        <v/>
      </c>
      <c r="AH117" s="6">
        <f t="shared" si="55"/>
        <v>1</v>
      </c>
      <c r="AI117" s="6" t="e">
        <f t="shared" si="74"/>
        <v>#N/A</v>
      </c>
      <c r="AJ117" s="6" t="e">
        <f t="shared" si="75"/>
        <v>#N/A</v>
      </c>
      <c r="AK117" s="6" t="e">
        <f t="shared" si="76"/>
        <v>#N/A</v>
      </c>
      <c r="AL117" s="6" t="e">
        <f t="shared" si="77"/>
        <v>#N/A</v>
      </c>
      <c r="AM117" s="7" t="str">
        <f t="shared" si="78"/>
        <v xml:space="preserve"> </v>
      </c>
      <c r="AN117" s="6" t="e">
        <f t="shared" si="79"/>
        <v>#N/A</v>
      </c>
      <c r="AO117" s="6" t="e">
        <f t="shared" si="80"/>
        <v>#N/A</v>
      </c>
      <c r="AP117" s="6" t="e">
        <f t="shared" si="81"/>
        <v>#N/A</v>
      </c>
      <c r="AQ117" s="6" t="e">
        <f t="shared" si="56"/>
        <v>#N/A</v>
      </c>
      <c r="AR117" s="6" t="e">
        <f t="shared" si="82"/>
        <v>#N/A</v>
      </c>
      <c r="AS117" s="6" t="e">
        <f t="shared" si="83"/>
        <v>#N/A</v>
      </c>
      <c r="AT117" s="6" t="e">
        <f t="shared" si="57"/>
        <v>#N/A</v>
      </c>
      <c r="AU117" s="6" t="e">
        <f t="shared" si="58"/>
        <v>#N/A</v>
      </c>
      <c r="AV117" s="6" t="e">
        <f t="shared" si="59"/>
        <v>#N/A</v>
      </c>
      <c r="AW117" s="6">
        <f t="shared" si="84"/>
        <v>0</v>
      </c>
      <c r="AX117" s="6" t="e">
        <f t="shared" si="85"/>
        <v>#N/A</v>
      </c>
      <c r="AY117" s="6" t="str">
        <f t="shared" si="60"/>
        <v/>
      </c>
      <c r="AZ117" s="6" t="str">
        <f t="shared" si="61"/>
        <v/>
      </c>
      <c r="BA117" s="6" t="str">
        <f t="shared" si="62"/>
        <v/>
      </c>
      <c r="BB117" s="6" t="str">
        <f t="shared" si="63"/>
        <v/>
      </c>
      <c r="BC117" s="42"/>
      <c r="BI117" t="s">
        <v>936</v>
      </c>
      <c r="CS117" s="253" t="str">
        <f t="shared" si="89"/>
        <v/>
      </c>
      <c r="CT117" s="1" t="str">
        <f t="shared" si="86"/>
        <v/>
      </c>
      <c r="CU117" s="1" t="str">
        <f t="shared" si="87"/>
        <v/>
      </c>
      <c r="CV117" s="399"/>
    </row>
    <row r="118" spans="1:100" s="1" customFormat="1" ht="13.5" customHeight="1" x14ac:dyDescent="0.15">
      <c r="A118" s="63">
        <v>103</v>
      </c>
      <c r="B118" s="313"/>
      <c r="C118" s="313"/>
      <c r="D118" s="313"/>
      <c r="E118" s="313"/>
      <c r="F118" s="313"/>
      <c r="G118" s="313"/>
      <c r="H118" s="313"/>
      <c r="I118" s="313"/>
      <c r="J118" s="313"/>
      <c r="K118" s="313"/>
      <c r="L118" s="314"/>
      <c r="M118" s="313"/>
      <c r="N118" s="365"/>
      <c r="O118" s="366"/>
      <c r="P118" s="370" t="str">
        <f>IF(G118="R",IF(OR(AND(実績排出量!H118=SUM(実績事業所!$B$2-1),3&lt;実績排出量!I118),AND(実績排出量!H118=実績事業所!$B$2,4&gt;実績排出量!I118)),"新規",""),"")</f>
        <v/>
      </c>
      <c r="Q118" s="373" t="str">
        <f t="shared" si="88"/>
        <v/>
      </c>
      <c r="R118" s="374" t="str">
        <f t="shared" si="64"/>
        <v/>
      </c>
      <c r="S118" s="298" t="str">
        <f t="shared" si="50"/>
        <v/>
      </c>
      <c r="T118" s="87" t="str">
        <f t="shared" si="51"/>
        <v/>
      </c>
      <c r="U118" s="88" t="str">
        <f t="shared" si="52"/>
        <v/>
      </c>
      <c r="V118" s="89" t="str">
        <f t="shared" si="65"/>
        <v/>
      </c>
      <c r="W118" s="90" t="str">
        <f t="shared" si="66"/>
        <v/>
      </c>
      <c r="X118" s="90" t="str">
        <f t="shared" si="67"/>
        <v/>
      </c>
      <c r="Y118" s="110" t="str">
        <f t="shared" si="68"/>
        <v/>
      </c>
      <c r="Z118" s="16"/>
      <c r="AA118" s="15" t="str">
        <f t="shared" si="69"/>
        <v/>
      </c>
      <c r="AB118" s="15" t="str">
        <f t="shared" si="70"/>
        <v/>
      </c>
      <c r="AC118" s="14" t="str">
        <f t="shared" si="53"/>
        <v/>
      </c>
      <c r="AD118" s="6" t="e">
        <f t="shared" si="71"/>
        <v>#N/A</v>
      </c>
      <c r="AE118" s="6" t="e">
        <f t="shared" si="72"/>
        <v>#N/A</v>
      </c>
      <c r="AF118" s="6" t="e">
        <f t="shared" si="73"/>
        <v>#N/A</v>
      </c>
      <c r="AG118" s="6" t="str">
        <f t="shared" si="54"/>
        <v/>
      </c>
      <c r="AH118" s="6">
        <f t="shared" si="55"/>
        <v>1</v>
      </c>
      <c r="AI118" s="6" t="e">
        <f t="shared" si="74"/>
        <v>#N/A</v>
      </c>
      <c r="AJ118" s="6" t="e">
        <f t="shared" si="75"/>
        <v>#N/A</v>
      </c>
      <c r="AK118" s="6" t="e">
        <f t="shared" si="76"/>
        <v>#N/A</v>
      </c>
      <c r="AL118" s="6" t="e">
        <f t="shared" si="77"/>
        <v>#N/A</v>
      </c>
      <c r="AM118" s="7" t="str">
        <f t="shared" si="78"/>
        <v xml:space="preserve"> </v>
      </c>
      <c r="AN118" s="6" t="e">
        <f t="shared" si="79"/>
        <v>#N/A</v>
      </c>
      <c r="AO118" s="6" t="e">
        <f t="shared" si="80"/>
        <v>#N/A</v>
      </c>
      <c r="AP118" s="6" t="e">
        <f t="shared" si="81"/>
        <v>#N/A</v>
      </c>
      <c r="AQ118" s="6" t="e">
        <f t="shared" si="56"/>
        <v>#N/A</v>
      </c>
      <c r="AR118" s="6" t="e">
        <f t="shared" si="82"/>
        <v>#N/A</v>
      </c>
      <c r="AS118" s="6" t="e">
        <f t="shared" si="83"/>
        <v>#N/A</v>
      </c>
      <c r="AT118" s="6" t="e">
        <f t="shared" si="57"/>
        <v>#N/A</v>
      </c>
      <c r="AU118" s="6" t="e">
        <f t="shared" si="58"/>
        <v>#N/A</v>
      </c>
      <c r="AV118" s="6" t="e">
        <f t="shared" si="59"/>
        <v>#N/A</v>
      </c>
      <c r="AW118" s="6">
        <f t="shared" si="84"/>
        <v>0</v>
      </c>
      <c r="AX118" s="6" t="e">
        <f t="shared" si="85"/>
        <v>#N/A</v>
      </c>
      <c r="AY118" s="6" t="str">
        <f t="shared" si="60"/>
        <v/>
      </c>
      <c r="AZ118" s="6" t="str">
        <f t="shared" si="61"/>
        <v/>
      </c>
      <c r="BA118" s="6" t="str">
        <f t="shared" si="62"/>
        <v/>
      </c>
      <c r="BB118" s="6" t="str">
        <f t="shared" si="63"/>
        <v/>
      </c>
      <c r="BC118" s="42"/>
      <c r="BI118" t="s">
        <v>937</v>
      </c>
      <c r="CS118" s="253" t="str">
        <f t="shared" si="89"/>
        <v/>
      </c>
      <c r="CT118" s="1" t="str">
        <f t="shared" si="86"/>
        <v/>
      </c>
      <c r="CU118" s="1" t="str">
        <f t="shared" si="87"/>
        <v/>
      </c>
      <c r="CV118" s="399"/>
    </row>
    <row r="119" spans="1:100" s="1" customFormat="1" ht="13.5" customHeight="1" x14ac:dyDescent="0.15">
      <c r="A119" s="63">
        <v>104</v>
      </c>
      <c r="B119" s="313"/>
      <c r="C119" s="313"/>
      <c r="D119" s="313"/>
      <c r="E119" s="313"/>
      <c r="F119" s="313"/>
      <c r="G119" s="313"/>
      <c r="H119" s="313"/>
      <c r="I119" s="313"/>
      <c r="J119" s="313"/>
      <c r="K119" s="313"/>
      <c r="L119" s="314"/>
      <c r="M119" s="313"/>
      <c r="N119" s="365"/>
      <c r="O119" s="366"/>
      <c r="P119" s="370" t="str">
        <f>IF(G119="R",IF(OR(AND(実績排出量!H119=SUM(実績事業所!$B$2-1),3&lt;実績排出量!I119),AND(実績排出量!H119=実績事業所!$B$2,4&gt;実績排出量!I119)),"新規",""),"")</f>
        <v/>
      </c>
      <c r="Q119" s="373" t="str">
        <f t="shared" si="88"/>
        <v/>
      </c>
      <c r="R119" s="374" t="str">
        <f t="shared" si="64"/>
        <v/>
      </c>
      <c r="S119" s="298" t="str">
        <f t="shared" si="50"/>
        <v/>
      </c>
      <c r="T119" s="87" t="str">
        <f t="shared" si="51"/>
        <v/>
      </c>
      <c r="U119" s="88" t="str">
        <f t="shared" si="52"/>
        <v/>
      </c>
      <c r="V119" s="89" t="str">
        <f t="shared" si="65"/>
        <v/>
      </c>
      <c r="W119" s="90" t="str">
        <f t="shared" si="66"/>
        <v/>
      </c>
      <c r="X119" s="90" t="str">
        <f t="shared" si="67"/>
        <v/>
      </c>
      <c r="Y119" s="110" t="str">
        <f t="shared" si="68"/>
        <v/>
      </c>
      <c r="Z119" s="16"/>
      <c r="AA119" s="15" t="str">
        <f t="shared" si="69"/>
        <v/>
      </c>
      <c r="AB119" s="15" t="str">
        <f t="shared" si="70"/>
        <v/>
      </c>
      <c r="AC119" s="14" t="str">
        <f t="shared" si="53"/>
        <v/>
      </c>
      <c r="AD119" s="6" t="e">
        <f t="shared" si="71"/>
        <v>#N/A</v>
      </c>
      <c r="AE119" s="6" t="e">
        <f t="shared" si="72"/>
        <v>#N/A</v>
      </c>
      <c r="AF119" s="6" t="e">
        <f t="shared" si="73"/>
        <v>#N/A</v>
      </c>
      <c r="AG119" s="6" t="str">
        <f t="shared" si="54"/>
        <v/>
      </c>
      <c r="AH119" s="6">
        <f t="shared" si="55"/>
        <v>1</v>
      </c>
      <c r="AI119" s="6" t="e">
        <f t="shared" si="74"/>
        <v>#N/A</v>
      </c>
      <c r="AJ119" s="6" t="e">
        <f t="shared" si="75"/>
        <v>#N/A</v>
      </c>
      <c r="AK119" s="6" t="e">
        <f t="shared" si="76"/>
        <v>#N/A</v>
      </c>
      <c r="AL119" s="6" t="e">
        <f t="shared" si="77"/>
        <v>#N/A</v>
      </c>
      <c r="AM119" s="7" t="str">
        <f t="shared" si="78"/>
        <v xml:space="preserve"> </v>
      </c>
      <c r="AN119" s="6" t="e">
        <f t="shared" si="79"/>
        <v>#N/A</v>
      </c>
      <c r="AO119" s="6" t="e">
        <f t="shared" si="80"/>
        <v>#N/A</v>
      </c>
      <c r="AP119" s="6" t="e">
        <f t="shared" si="81"/>
        <v>#N/A</v>
      </c>
      <c r="AQ119" s="6" t="e">
        <f t="shared" si="56"/>
        <v>#N/A</v>
      </c>
      <c r="AR119" s="6" t="e">
        <f t="shared" si="82"/>
        <v>#N/A</v>
      </c>
      <c r="AS119" s="6" t="e">
        <f t="shared" si="83"/>
        <v>#N/A</v>
      </c>
      <c r="AT119" s="6" t="e">
        <f t="shared" si="57"/>
        <v>#N/A</v>
      </c>
      <c r="AU119" s="6" t="e">
        <f t="shared" si="58"/>
        <v>#N/A</v>
      </c>
      <c r="AV119" s="6" t="e">
        <f t="shared" si="59"/>
        <v>#N/A</v>
      </c>
      <c r="AW119" s="6">
        <f t="shared" si="84"/>
        <v>0</v>
      </c>
      <c r="AX119" s="6" t="e">
        <f t="shared" si="85"/>
        <v>#N/A</v>
      </c>
      <c r="AY119" s="6" t="str">
        <f t="shared" si="60"/>
        <v/>
      </c>
      <c r="AZ119" s="6" t="str">
        <f t="shared" si="61"/>
        <v/>
      </c>
      <c r="BA119" s="6" t="str">
        <f t="shared" si="62"/>
        <v/>
      </c>
      <c r="BB119" s="6" t="str">
        <f t="shared" si="63"/>
        <v/>
      </c>
      <c r="BC119" s="42"/>
      <c r="BI119" t="s">
        <v>938</v>
      </c>
      <c r="CS119" s="253" t="str">
        <f t="shared" si="89"/>
        <v/>
      </c>
      <c r="CT119" s="1" t="str">
        <f t="shared" si="86"/>
        <v/>
      </c>
      <c r="CU119" s="1" t="str">
        <f t="shared" si="87"/>
        <v/>
      </c>
      <c r="CV119" s="399"/>
    </row>
    <row r="120" spans="1:100" s="1" customFormat="1" ht="13.5" customHeight="1" x14ac:dyDescent="0.15">
      <c r="A120" s="63">
        <v>105</v>
      </c>
      <c r="B120" s="313"/>
      <c r="C120" s="313"/>
      <c r="D120" s="313"/>
      <c r="E120" s="313"/>
      <c r="F120" s="313"/>
      <c r="G120" s="313"/>
      <c r="H120" s="313"/>
      <c r="I120" s="313"/>
      <c r="J120" s="313"/>
      <c r="K120" s="313"/>
      <c r="L120" s="314"/>
      <c r="M120" s="313"/>
      <c r="N120" s="365"/>
      <c r="O120" s="366"/>
      <c r="P120" s="370" t="str">
        <f>IF(G120="R",IF(OR(AND(実績排出量!H120=SUM(実績事業所!$B$2-1),3&lt;実績排出量!I120),AND(実績排出量!H120=実績事業所!$B$2,4&gt;実績排出量!I120)),"新規",""),"")</f>
        <v/>
      </c>
      <c r="Q120" s="373" t="str">
        <f t="shared" si="88"/>
        <v/>
      </c>
      <c r="R120" s="374" t="str">
        <f t="shared" si="64"/>
        <v/>
      </c>
      <c r="S120" s="298" t="str">
        <f t="shared" si="50"/>
        <v/>
      </c>
      <c r="T120" s="87" t="str">
        <f t="shared" si="51"/>
        <v/>
      </c>
      <c r="U120" s="88" t="str">
        <f t="shared" si="52"/>
        <v/>
      </c>
      <c r="V120" s="89" t="str">
        <f t="shared" si="65"/>
        <v/>
      </c>
      <c r="W120" s="90" t="str">
        <f t="shared" si="66"/>
        <v/>
      </c>
      <c r="X120" s="90" t="str">
        <f t="shared" si="67"/>
        <v/>
      </c>
      <c r="Y120" s="110" t="str">
        <f t="shared" si="68"/>
        <v/>
      </c>
      <c r="Z120" s="16"/>
      <c r="AA120" s="15" t="str">
        <f t="shared" si="69"/>
        <v/>
      </c>
      <c r="AB120" s="15" t="str">
        <f t="shared" si="70"/>
        <v/>
      </c>
      <c r="AC120" s="14" t="str">
        <f t="shared" si="53"/>
        <v/>
      </c>
      <c r="AD120" s="6" t="e">
        <f t="shared" si="71"/>
        <v>#N/A</v>
      </c>
      <c r="AE120" s="6" t="e">
        <f t="shared" si="72"/>
        <v>#N/A</v>
      </c>
      <c r="AF120" s="6" t="e">
        <f t="shared" si="73"/>
        <v>#N/A</v>
      </c>
      <c r="AG120" s="6" t="str">
        <f t="shared" si="54"/>
        <v/>
      </c>
      <c r="AH120" s="6">
        <f t="shared" si="55"/>
        <v>1</v>
      </c>
      <c r="AI120" s="6" t="e">
        <f t="shared" si="74"/>
        <v>#N/A</v>
      </c>
      <c r="AJ120" s="6" t="e">
        <f t="shared" si="75"/>
        <v>#N/A</v>
      </c>
      <c r="AK120" s="6" t="e">
        <f t="shared" si="76"/>
        <v>#N/A</v>
      </c>
      <c r="AL120" s="6" t="e">
        <f t="shared" si="77"/>
        <v>#N/A</v>
      </c>
      <c r="AM120" s="7" t="str">
        <f t="shared" si="78"/>
        <v xml:space="preserve"> </v>
      </c>
      <c r="AN120" s="6" t="e">
        <f t="shared" si="79"/>
        <v>#N/A</v>
      </c>
      <c r="AO120" s="6" t="e">
        <f t="shared" si="80"/>
        <v>#N/A</v>
      </c>
      <c r="AP120" s="6" t="e">
        <f t="shared" si="81"/>
        <v>#N/A</v>
      </c>
      <c r="AQ120" s="6" t="e">
        <f t="shared" si="56"/>
        <v>#N/A</v>
      </c>
      <c r="AR120" s="6" t="e">
        <f t="shared" si="82"/>
        <v>#N/A</v>
      </c>
      <c r="AS120" s="6" t="e">
        <f t="shared" si="83"/>
        <v>#N/A</v>
      </c>
      <c r="AT120" s="6" t="e">
        <f t="shared" si="57"/>
        <v>#N/A</v>
      </c>
      <c r="AU120" s="6" t="e">
        <f t="shared" si="58"/>
        <v>#N/A</v>
      </c>
      <c r="AV120" s="6" t="e">
        <f t="shared" si="59"/>
        <v>#N/A</v>
      </c>
      <c r="AW120" s="6">
        <f t="shared" si="84"/>
        <v>0</v>
      </c>
      <c r="AX120" s="6" t="e">
        <f t="shared" si="85"/>
        <v>#N/A</v>
      </c>
      <c r="AY120" s="6" t="str">
        <f t="shared" si="60"/>
        <v/>
      </c>
      <c r="AZ120" s="6" t="str">
        <f t="shared" si="61"/>
        <v/>
      </c>
      <c r="BA120" s="6" t="str">
        <f t="shared" si="62"/>
        <v/>
      </c>
      <c r="BB120" s="6" t="str">
        <f t="shared" si="63"/>
        <v/>
      </c>
      <c r="BC120" s="42"/>
      <c r="BI120" t="s">
        <v>939</v>
      </c>
      <c r="CS120" s="253" t="str">
        <f t="shared" si="89"/>
        <v/>
      </c>
      <c r="CT120" s="1" t="str">
        <f t="shared" si="86"/>
        <v/>
      </c>
      <c r="CU120" s="1" t="str">
        <f t="shared" si="87"/>
        <v/>
      </c>
      <c r="CV120" s="399"/>
    </row>
    <row r="121" spans="1:100" s="1" customFormat="1" ht="13.5" customHeight="1" x14ac:dyDescent="0.15">
      <c r="A121" s="63">
        <v>106</v>
      </c>
      <c r="B121" s="313"/>
      <c r="C121" s="313"/>
      <c r="D121" s="313"/>
      <c r="E121" s="313"/>
      <c r="F121" s="313"/>
      <c r="G121" s="313"/>
      <c r="H121" s="313"/>
      <c r="I121" s="313"/>
      <c r="J121" s="313"/>
      <c r="K121" s="313"/>
      <c r="L121" s="314"/>
      <c r="M121" s="313"/>
      <c r="N121" s="365"/>
      <c r="O121" s="366"/>
      <c r="P121" s="370" t="str">
        <f>IF(G121="R",IF(OR(AND(実績排出量!H121=SUM(実績事業所!$B$2-1),3&lt;実績排出量!I121),AND(実績排出量!H121=実績事業所!$B$2,4&gt;実績排出量!I121)),"新規",""),"")</f>
        <v/>
      </c>
      <c r="Q121" s="373" t="str">
        <f t="shared" si="88"/>
        <v/>
      </c>
      <c r="R121" s="374" t="str">
        <f t="shared" si="64"/>
        <v/>
      </c>
      <c r="S121" s="298" t="str">
        <f t="shared" si="50"/>
        <v/>
      </c>
      <c r="T121" s="87" t="str">
        <f t="shared" si="51"/>
        <v/>
      </c>
      <c r="U121" s="88" t="str">
        <f t="shared" si="52"/>
        <v/>
      </c>
      <c r="V121" s="89" t="str">
        <f t="shared" si="65"/>
        <v/>
      </c>
      <c r="W121" s="90" t="str">
        <f t="shared" si="66"/>
        <v/>
      </c>
      <c r="X121" s="90" t="str">
        <f t="shared" si="67"/>
        <v/>
      </c>
      <c r="Y121" s="110" t="str">
        <f t="shared" si="68"/>
        <v/>
      </c>
      <c r="Z121" s="16"/>
      <c r="AA121" s="15" t="str">
        <f t="shared" si="69"/>
        <v/>
      </c>
      <c r="AB121" s="15" t="str">
        <f t="shared" si="70"/>
        <v/>
      </c>
      <c r="AC121" s="14" t="str">
        <f t="shared" si="53"/>
        <v/>
      </c>
      <c r="AD121" s="6" t="e">
        <f t="shared" si="71"/>
        <v>#N/A</v>
      </c>
      <c r="AE121" s="6" t="e">
        <f t="shared" si="72"/>
        <v>#N/A</v>
      </c>
      <c r="AF121" s="6" t="e">
        <f t="shared" si="73"/>
        <v>#N/A</v>
      </c>
      <c r="AG121" s="6" t="str">
        <f t="shared" si="54"/>
        <v/>
      </c>
      <c r="AH121" s="6">
        <f t="shared" si="55"/>
        <v>1</v>
      </c>
      <c r="AI121" s="6" t="e">
        <f t="shared" si="74"/>
        <v>#N/A</v>
      </c>
      <c r="AJ121" s="6" t="e">
        <f t="shared" si="75"/>
        <v>#N/A</v>
      </c>
      <c r="AK121" s="6" t="e">
        <f t="shared" si="76"/>
        <v>#N/A</v>
      </c>
      <c r="AL121" s="6" t="e">
        <f t="shared" si="77"/>
        <v>#N/A</v>
      </c>
      <c r="AM121" s="7" t="str">
        <f t="shared" si="78"/>
        <v xml:space="preserve"> </v>
      </c>
      <c r="AN121" s="6" t="e">
        <f t="shared" si="79"/>
        <v>#N/A</v>
      </c>
      <c r="AO121" s="6" t="e">
        <f t="shared" si="80"/>
        <v>#N/A</v>
      </c>
      <c r="AP121" s="6" t="e">
        <f t="shared" si="81"/>
        <v>#N/A</v>
      </c>
      <c r="AQ121" s="6" t="e">
        <f t="shared" si="56"/>
        <v>#N/A</v>
      </c>
      <c r="AR121" s="6" t="e">
        <f t="shared" si="82"/>
        <v>#N/A</v>
      </c>
      <c r="AS121" s="6" t="e">
        <f t="shared" si="83"/>
        <v>#N/A</v>
      </c>
      <c r="AT121" s="6" t="e">
        <f t="shared" si="57"/>
        <v>#N/A</v>
      </c>
      <c r="AU121" s="6" t="e">
        <f t="shared" si="58"/>
        <v>#N/A</v>
      </c>
      <c r="AV121" s="6" t="e">
        <f t="shared" si="59"/>
        <v>#N/A</v>
      </c>
      <c r="AW121" s="6">
        <f t="shared" si="84"/>
        <v>0</v>
      </c>
      <c r="AX121" s="6" t="e">
        <f t="shared" si="85"/>
        <v>#N/A</v>
      </c>
      <c r="AY121" s="6" t="str">
        <f t="shared" si="60"/>
        <v/>
      </c>
      <c r="AZ121" s="6" t="str">
        <f t="shared" si="61"/>
        <v/>
      </c>
      <c r="BA121" s="6" t="str">
        <f t="shared" si="62"/>
        <v/>
      </c>
      <c r="BB121" s="6" t="str">
        <f t="shared" si="63"/>
        <v/>
      </c>
      <c r="BC121" s="42"/>
      <c r="BI121" t="s">
        <v>940</v>
      </c>
      <c r="CS121" s="253" t="str">
        <f t="shared" si="89"/>
        <v/>
      </c>
      <c r="CT121" s="1" t="str">
        <f t="shared" si="86"/>
        <v/>
      </c>
      <c r="CU121" s="1" t="str">
        <f t="shared" si="87"/>
        <v/>
      </c>
      <c r="CV121" s="399"/>
    </row>
    <row r="122" spans="1:100" s="1" customFormat="1" ht="13.5" customHeight="1" x14ac:dyDescent="0.15">
      <c r="A122" s="63">
        <v>107</v>
      </c>
      <c r="B122" s="313"/>
      <c r="C122" s="313"/>
      <c r="D122" s="313"/>
      <c r="E122" s="313"/>
      <c r="F122" s="313"/>
      <c r="G122" s="313"/>
      <c r="H122" s="313"/>
      <c r="I122" s="313"/>
      <c r="J122" s="313"/>
      <c r="K122" s="313"/>
      <c r="L122" s="314"/>
      <c r="M122" s="313"/>
      <c r="N122" s="365"/>
      <c r="O122" s="366"/>
      <c r="P122" s="370" t="str">
        <f>IF(G122="R",IF(OR(AND(実績排出量!H122=SUM(実績事業所!$B$2-1),3&lt;実績排出量!I122),AND(実績排出量!H122=実績事業所!$B$2,4&gt;実績排出量!I122)),"新規",""),"")</f>
        <v/>
      </c>
      <c r="Q122" s="373" t="str">
        <f t="shared" si="88"/>
        <v/>
      </c>
      <c r="R122" s="374" t="str">
        <f t="shared" si="64"/>
        <v/>
      </c>
      <c r="S122" s="298" t="str">
        <f t="shared" si="50"/>
        <v/>
      </c>
      <c r="T122" s="87" t="str">
        <f t="shared" si="51"/>
        <v/>
      </c>
      <c r="U122" s="88" t="str">
        <f t="shared" si="52"/>
        <v/>
      </c>
      <c r="V122" s="89" t="str">
        <f t="shared" si="65"/>
        <v/>
      </c>
      <c r="W122" s="90" t="str">
        <f t="shared" si="66"/>
        <v/>
      </c>
      <c r="X122" s="90" t="str">
        <f t="shared" si="67"/>
        <v/>
      </c>
      <c r="Y122" s="110" t="str">
        <f t="shared" si="68"/>
        <v/>
      </c>
      <c r="Z122" s="16"/>
      <c r="AA122" s="15" t="str">
        <f t="shared" si="69"/>
        <v/>
      </c>
      <c r="AB122" s="15" t="str">
        <f t="shared" si="70"/>
        <v/>
      </c>
      <c r="AC122" s="14" t="str">
        <f t="shared" si="53"/>
        <v/>
      </c>
      <c r="AD122" s="6" t="e">
        <f t="shared" si="71"/>
        <v>#N/A</v>
      </c>
      <c r="AE122" s="6" t="e">
        <f t="shared" si="72"/>
        <v>#N/A</v>
      </c>
      <c r="AF122" s="6" t="e">
        <f t="shared" si="73"/>
        <v>#N/A</v>
      </c>
      <c r="AG122" s="6" t="str">
        <f t="shared" si="54"/>
        <v/>
      </c>
      <c r="AH122" s="6">
        <f t="shared" si="55"/>
        <v>1</v>
      </c>
      <c r="AI122" s="6" t="e">
        <f t="shared" si="74"/>
        <v>#N/A</v>
      </c>
      <c r="AJ122" s="6" t="e">
        <f t="shared" si="75"/>
        <v>#N/A</v>
      </c>
      <c r="AK122" s="6" t="e">
        <f t="shared" si="76"/>
        <v>#N/A</v>
      </c>
      <c r="AL122" s="6" t="e">
        <f t="shared" si="77"/>
        <v>#N/A</v>
      </c>
      <c r="AM122" s="7" t="str">
        <f t="shared" si="78"/>
        <v xml:space="preserve"> </v>
      </c>
      <c r="AN122" s="6" t="e">
        <f t="shared" si="79"/>
        <v>#N/A</v>
      </c>
      <c r="AO122" s="6" t="e">
        <f t="shared" si="80"/>
        <v>#N/A</v>
      </c>
      <c r="AP122" s="6" t="e">
        <f t="shared" si="81"/>
        <v>#N/A</v>
      </c>
      <c r="AQ122" s="6" t="e">
        <f t="shared" si="56"/>
        <v>#N/A</v>
      </c>
      <c r="AR122" s="6" t="e">
        <f t="shared" si="82"/>
        <v>#N/A</v>
      </c>
      <c r="AS122" s="6" t="e">
        <f t="shared" si="83"/>
        <v>#N/A</v>
      </c>
      <c r="AT122" s="6" t="e">
        <f t="shared" si="57"/>
        <v>#N/A</v>
      </c>
      <c r="AU122" s="6" t="e">
        <f t="shared" si="58"/>
        <v>#N/A</v>
      </c>
      <c r="AV122" s="6" t="e">
        <f t="shared" si="59"/>
        <v>#N/A</v>
      </c>
      <c r="AW122" s="6">
        <f t="shared" si="84"/>
        <v>0</v>
      </c>
      <c r="AX122" s="6" t="e">
        <f t="shared" si="85"/>
        <v>#N/A</v>
      </c>
      <c r="AY122" s="6" t="str">
        <f t="shared" si="60"/>
        <v/>
      </c>
      <c r="AZ122" s="6" t="str">
        <f t="shared" si="61"/>
        <v/>
      </c>
      <c r="BA122" s="6" t="str">
        <f t="shared" si="62"/>
        <v/>
      </c>
      <c r="BB122" s="6" t="str">
        <f t="shared" si="63"/>
        <v/>
      </c>
      <c r="BC122" s="42"/>
      <c r="BI122" t="s">
        <v>880</v>
      </c>
      <c r="CS122" s="253" t="str">
        <f t="shared" si="89"/>
        <v/>
      </c>
      <c r="CT122" s="1" t="str">
        <f t="shared" si="86"/>
        <v/>
      </c>
      <c r="CU122" s="1" t="str">
        <f t="shared" si="87"/>
        <v/>
      </c>
      <c r="CV122" s="399"/>
    </row>
    <row r="123" spans="1:100" s="1" customFormat="1" ht="13.5" customHeight="1" x14ac:dyDescent="0.15">
      <c r="A123" s="63">
        <v>108</v>
      </c>
      <c r="B123" s="313"/>
      <c r="C123" s="313"/>
      <c r="D123" s="313"/>
      <c r="E123" s="313"/>
      <c r="F123" s="313"/>
      <c r="G123" s="313"/>
      <c r="H123" s="313"/>
      <c r="I123" s="313"/>
      <c r="J123" s="313"/>
      <c r="K123" s="313"/>
      <c r="L123" s="314"/>
      <c r="M123" s="313"/>
      <c r="N123" s="365"/>
      <c r="O123" s="366"/>
      <c r="P123" s="370" t="str">
        <f>IF(G123="R",IF(OR(AND(実績排出量!H123=SUM(実績事業所!$B$2-1),3&lt;実績排出量!I123),AND(実績排出量!H123=実績事業所!$B$2,4&gt;実績排出量!I123)),"新規",""),"")</f>
        <v/>
      </c>
      <c r="Q123" s="373" t="str">
        <f t="shared" si="88"/>
        <v/>
      </c>
      <c r="R123" s="374" t="str">
        <f t="shared" si="64"/>
        <v/>
      </c>
      <c r="S123" s="298" t="str">
        <f t="shared" si="50"/>
        <v/>
      </c>
      <c r="T123" s="87" t="str">
        <f t="shared" si="51"/>
        <v/>
      </c>
      <c r="U123" s="88" t="str">
        <f t="shared" si="52"/>
        <v/>
      </c>
      <c r="V123" s="89" t="str">
        <f t="shared" si="65"/>
        <v/>
      </c>
      <c r="W123" s="90" t="str">
        <f t="shared" si="66"/>
        <v/>
      </c>
      <c r="X123" s="90" t="str">
        <f t="shared" si="67"/>
        <v/>
      </c>
      <c r="Y123" s="110" t="str">
        <f t="shared" si="68"/>
        <v/>
      </c>
      <c r="Z123" s="16"/>
      <c r="AA123" s="15" t="str">
        <f t="shared" si="69"/>
        <v/>
      </c>
      <c r="AB123" s="15" t="str">
        <f t="shared" si="70"/>
        <v/>
      </c>
      <c r="AC123" s="14" t="str">
        <f t="shared" si="53"/>
        <v/>
      </c>
      <c r="AD123" s="6" t="e">
        <f t="shared" si="71"/>
        <v>#N/A</v>
      </c>
      <c r="AE123" s="6" t="e">
        <f t="shared" si="72"/>
        <v>#N/A</v>
      </c>
      <c r="AF123" s="6" t="e">
        <f t="shared" si="73"/>
        <v>#N/A</v>
      </c>
      <c r="AG123" s="6" t="str">
        <f t="shared" si="54"/>
        <v/>
      </c>
      <c r="AH123" s="6">
        <f t="shared" si="55"/>
        <v>1</v>
      </c>
      <c r="AI123" s="6" t="e">
        <f t="shared" si="74"/>
        <v>#N/A</v>
      </c>
      <c r="AJ123" s="6" t="e">
        <f t="shared" si="75"/>
        <v>#N/A</v>
      </c>
      <c r="AK123" s="6" t="e">
        <f t="shared" si="76"/>
        <v>#N/A</v>
      </c>
      <c r="AL123" s="6" t="e">
        <f t="shared" si="77"/>
        <v>#N/A</v>
      </c>
      <c r="AM123" s="7" t="str">
        <f t="shared" si="78"/>
        <v xml:space="preserve"> </v>
      </c>
      <c r="AN123" s="6" t="e">
        <f t="shared" si="79"/>
        <v>#N/A</v>
      </c>
      <c r="AO123" s="6" t="e">
        <f t="shared" si="80"/>
        <v>#N/A</v>
      </c>
      <c r="AP123" s="6" t="e">
        <f t="shared" si="81"/>
        <v>#N/A</v>
      </c>
      <c r="AQ123" s="6" t="e">
        <f t="shared" si="56"/>
        <v>#N/A</v>
      </c>
      <c r="AR123" s="6" t="e">
        <f t="shared" si="82"/>
        <v>#N/A</v>
      </c>
      <c r="AS123" s="6" t="e">
        <f t="shared" si="83"/>
        <v>#N/A</v>
      </c>
      <c r="AT123" s="6" t="e">
        <f t="shared" si="57"/>
        <v>#N/A</v>
      </c>
      <c r="AU123" s="6" t="e">
        <f t="shared" si="58"/>
        <v>#N/A</v>
      </c>
      <c r="AV123" s="6" t="e">
        <f t="shared" si="59"/>
        <v>#N/A</v>
      </c>
      <c r="AW123" s="6">
        <f t="shared" si="84"/>
        <v>0</v>
      </c>
      <c r="AX123" s="6" t="e">
        <f t="shared" si="85"/>
        <v>#N/A</v>
      </c>
      <c r="AY123" s="6" t="str">
        <f t="shared" si="60"/>
        <v/>
      </c>
      <c r="AZ123" s="6" t="str">
        <f t="shared" si="61"/>
        <v/>
      </c>
      <c r="BA123" s="6" t="str">
        <f t="shared" si="62"/>
        <v/>
      </c>
      <c r="BB123" s="6" t="str">
        <f t="shared" si="63"/>
        <v/>
      </c>
      <c r="BC123" s="42"/>
      <c r="BI123" t="s">
        <v>881</v>
      </c>
      <c r="CS123" s="253" t="str">
        <f t="shared" si="89"/>
        <v/>
      </c>
      <c r="CT123" s="1" t="str">
        <f t="shared" si="86"/>
        <v/>
      </c>
      <c r="CU123" s="1" t="str">
        <f t="shared" si="87"/>
        <v/>
      </c>
      <c r="CV123" s="399"/>
    </row>
    <row r="124" spans="1:100" s="1" customFormat="1" ht="13.5" customHeight="1" x14ac:dyDescent="0.15">
      <c r="A124" s="63">
        <v>109</v>
      </c>
      <c r="B124" s="313"/>
      <c r="C124" s="313"/>
      <c r="D124" s="313"/>
      <c r="E124" s="313"/>
      <c r="F124" s="313"/>
      <c r="G124" s="313"/>
      <c r="H124" s="313"/>
      <c r="I124" s="313"/>
      <c r="J124" s="313"/>
      <c r="K124" s="313"/>
      <c r="L124" s="314"/>
      <c r="M124" s="313"/>
      <c r="N124" s="365"/>
      <c r="O124" s="366"/>
      <c r="P124" s="370" t="str">
        <f>IF(G124="R",IF(OR(AND(実績排出量!H124=SUM(実績事業所!$B$2-1),3&lt;実績排出量!I124),AND(実績排出量!H124=実績事業所!$B$2,4&gt;実績排出量!I124)),"新規",""),"")</f>
        <v/>
      </c>
      <c r="Q124" s="373" t="str">
        <f t="shared" si="88"/>
        <v/>
      </c>
      <c r="R124" s="374" t="str">
        <f t="shared" si="64"/>
        <v/>
      </c>
      <c r="S124" s="298" t="str">
        <f t="shared" si="50"/>
        <v/>
      </c>
      <c r="T124" s="87" t="str">
        <f t="shared" si="51"/>
        <v/>
      </c>
      <c r="U124" s="88" t="str">
        <f t="shared" si="52"/>
        <v/>
      </c>
      <c r="V124" s="89" t="str">
        <f t="shared" si="65"/>
        <v/>
      </c>
      <c r="W124" s="90" t="str">
        <f t="shared" si="66"/>
        <v/>
      </c>
      <c r="X124" s="90" t="str">
        <f t="shared" si="67"/>
        <v/>
      </c>
      <c r="Y124" s="110" t="str">
        <f t="shared" si="68"/>
        <v/>
      </c>
      <c r="Z124" s="16"/>
      <c r="AA124" s="15" t="str">
        <f t="shared" si="69"/>
        <v/>
      </c>
      <c r="AB124" s="15" t="str">
        <f t="shared" si="70"/>
        <v/>
      </c>
      <c r="AC124" s="14" t="str">
        <f t="shared" si="53"/>
        <v/>
      </c>
      <c r="AD124" s="6" t="e">
        <f t="shared" si="71"/>
        <v>#N/A</v>
      </c>
      <c r="AE124" s="6" t="e">
        <f t="shared" si="72"/>
        <v>#N/A</v>
      </c>
      <c r="AF124" s="6" t="e">
        <f t="shared" si="73"/>
        <v>#N/A</v>
      </c>
      <c r="AG124" s="6" t="str">
        <f t="shared" si="54"/>
        <v/>
      </c>
      <c r="AH124" s="6">
        <f t="shared" si="55"/>
        <v>1</v>
      </c>
      <c r="AI124" s="6" t="e">
        <f t="shared" si="74"/>
        <v>#N/A</v>
      </c>
      <c r="AJ124" s="6" t="e">
        <f t="shared" si="75"/>
        <v>#N/A</v>
      </c>
      <c r="AK124" s="6" t="e">
        <f t="shared" si="76"/>
        <v>#N/A</v>
      </c>
      <c r="AL124" s="6" t="e">
        <f t="shared" si="77"/>
        <v>#N/A</v>
      </c>
      <c r="AM124" s="7" t="str">
        <f t="shared" si="78"/>
        <v xml:space="preserve"> </v>
      </c>
      <c r="AN124" s="6" t="e">
        <f t="shared" si="79"/>
        <v>#N/A</v>
      </c>
      <c r="AO124" s="6" t="e">
        <f t="shared" si="80"/>
        <v>#N/A</v>
      </c>
      <c r="AP124" s="6" t="e">
        <f t="shared" si="81"/>
        <v>#N/A</v>
      </c>
      <c r="AQ124" s="6" t="e">
        <f t="shared" si="56"/>
        <v>#N/A</v>
      </c>
      <c r="AR124" s="6" t="e">
        <f t="shared" si="82"/>
        <v>#N/A</v>
      </c>
      <c r="AS124" s="6" t="e">
        <f t="shared" si="83"/>
        <v>#N/A</v>
      </c>
      <c r="AT124" s="6" t="e">
        <f t="shared" si="57"/>
        <v>#N/A</v>
      </c>
      <c r="AU124" s="6" t="e">
        <f t="shared" si="58"/>
        <v>#N/A</v>
      </c>
      <c r="AV124" s="6" t="e">
        <f t="shared" si="59"/>
        <v>#N/A</v>
      </c>
      <c r="AW124" s="6">
        <f t="shared" si="84"/>
        <v>0</v>
      </c>
      <c r="AX124" s="6" t="e">
        <f t="shared" si="85"/>
        <v>#N/A</v>
      </c>
      <c r="AY124" s="6" t="str">
        <f t="shared" si="60"/>
        <v/>
      </c>
      <c r="AZ124" s="6" t="str">
        <f t="shared" si="61"/>
        <v/>
      </c>
      <c r="BA124" s="6" t="str">
        <f t="shared" si="62"/>
        <v/>
      </c>
      <c r="BB124" s="6" t="str">
        <f t="shared" si="63"/>
        <v/>
      </c>
      <c r="BC124" s="42"/>
      <c r="BI124" t="s">
        <v>882</v>
      </c>
      <c r="CS124" s="253" t="str">
        <f t="shared" si="89"/>
        <v/>
      </c>
      <c r="CT124" s="1" t="str">
        <f t="shared" si="86"/>
        <v/>
      </c>
      <c r="CU124" s="1" t="str">
        <f t="shared" si="87"/>
        <v/>
      </c>
      <c r="CV124" s="399"/>
    </row>
    <row r="125" spans="1:100" s="1" customFormat="1" ht="13.5" customHeight="1" x14ac:dyDescent="0.15">
      <c r="A125" s="63">
        <v>110</v>
      </c>
      <c r="B125" s="313"/>
      <c r="C125" s="313"/>
      <c r="D125" s="313"/>
      <c r="E125" s="313"/>
      <c r="F125" s="313"/>
      <c r="G125" s="313"/>
      <c r="H125" s="313"/>
      <c r="I125" s="313"/>
      <c r="J125" s="313"/>
      <c r="K125" s="313"/>
      <c r="L125" s="314"/>
      <c r="M125" s="313"/>
      <c r="N125" s="365"/>
      <c r="O125" s="366"/>
      <c r="P125" s="370" t="str">
        <f>IF(G125="R",IF(OR(AND(実績排出量!H125=SUM(実績事業所!$B$2-1),3&lt;実績排出量!I125),AND(実績排出量!H125=実績事業所!$B$2,4&gt;実績排出量!I125)),"新規",""),"")</f>
        <v/>
      </c>
      <c r="Q125" s="373" t="str">
        <f t="shared" si="88"/>
        <v/>
      </c>
      <c r="R125" s="374" t="str">
        <f t="shared" si="64"/>
        <v/>
      </c>
      <c r="S125" s="298" t="str">
        <f t="shared" si="50"/>
        <v/>
      </c>
      <c r="T125" s="87" t="str">
        <f t="shared" si="51"/>
        <v/>
      </c>
      <c r="U125" s="88" t="str">
        <f t="shared" si="52"/>
        <v/>
      </c>
      <c r="V125" s="89" t="str">
        <f t="shared" si="65"/>
        <v/>
      </c>
      <c r="W125" s="90" t="str">
        <f t="shared" si="66"/>
        <v/>
      </c>
      <c r="X125" s="90" t="str">
        <f t="shared" si="67"/>
        <v/>
      </c>
      <c r="Y125" s="110" t="str">
        <f t="shared" si="68"/>
        <v/>
      </c>
      <c r="Z125" s="16"/>
      <c r="AA125" s="15" t="str">
        <f t="shared" si="69"/>
        <v/>
      </c>
      <c r="AB125" s="15" t="str">
        <f t="shared" si="70"/>
        <v/>
      </c>
      <c r="AC125" s="14" t="str">
        <f t="shared" si="53"/>
        <v/>
      </c>
      <c r="AD125" s="6" t="e">
        <f t="shared" si="71"/>
        <v>#N/A</v>
      </c>
      <c r="AE125" s="6" t="e">
        <f t="shared" si="72"/>
        <v>#N/A</v>
      </c>
      <c r="AF125" s="6" t="e">
        <f t="shared" si="73"/>
        <v>#N/A</v>
      </c>
      <c r="AG125" s="6" t="str">
        <f t="shared" si="54"/>
        <v/>
      </c>
      <c r="AH125" s="6">
        <f t="shared" si="55"/>
        <v>1</v>
      </c>
      <c r="AI125" s="6" t="e">
        <f t="shared" si="74"/>
        <v>#N/A</v>
      </c>
      <c r="AJ125" s="6" t="e">
        <f t="shared" si="75"/>
        <v>#N/A</v>
      </c>
      <c r="AK125" s="6" t="e">
        <f t="shared" si="76"/>
        <v>#N/A</v>
      </c>
      <c r="AL125" s="6" t="e">
        <f t="shared" si="77"/>
        <v>#N/A</v>
      </c>
      <c r="AM125" s="7" t="str">
        <f t="shared" si="78"/>
        <v xml:space="preserve"> </v>
      </c>
      <c r="AN125" s="6" t="e">
        <f t="shared" si="79"/>
        <v>#N/A</v>
      </c>
      <c r="AO125" s="6" t="e">
        <f t="shared" si="80"/>
        <v>#N/A</v>
      </c>
      <c r="AP125" s="6" t="e">
        <f t="shared" si="81"/>
        <v>#N/A</v>
      </c>
      <c r="AQ125" s="6" t="e">
        <f t="shared" si="56"/>
        <v>#N/A</v>
      </c>
      <c r="AR125" s="6" t="e">
        <f t="shared" si="82"/>
        <v>#N/A</v>
      </c>
      <c r="AS125" s="6" t="e">
        <f t="shared" si="83"/>
        <v>#N/A</v>
      </c>
      <c r="AT125" s="6" t="e">
        <f t="shared" si="57"/>
        <v>#N/A</v>
      </c>
      <c r="AU125" s="6" t="e">
        <f t="shared" si="58"/>
        <v>#N/A</v>
      </c>
      <c r="AV125" s="6" t="e">
        <f t="shared" si="59"/>
        <v>#N/A</v>
      </c>
      <c r="AW125" s="6">
        <f t="shared" si="84"/>
        <v>0</v>
      </c>
      <c r="AX125" s="6" t="e">
        <f t="shared" si="85"/>
        <v>#N/A</v>
      </c>
      <c r="AY125" s="6" t="str">
        <f t="shared" si="60"/>
        <v/>
      </c>
      <c r="AZ125" s="6" t="str">
        <f t="shared" si="61"/>
        <v/>
      </c>
      <c r="BA125" s="6" t="str">
        <f t="shared" si="62"/>
        <v/>
      </c>
      <c r="BB125" s="6" t="str">
        <f t="shared" si="63"/>
        <v/>
      </c>
      <c r="BC125" s="42"/>
      <c r="BI125" t="s">
        <v>767</v>
      </c>
      <c r="CS125" s="253" t="str">
        <f t="shared" si="89"/>
        <v/>
      </c>
      <c r="CT125" s="1" t="str">
        <f t="shared" si="86"/>
        <v/>
      </c>
      <c r="CU125" s="1" t="str">
        <f t="shared" si="87"/>
        <v/>
      </c>
      <c r="CV125" s="399"/>
    </row>
    <row r="126" spans="1:100" s="1" customFormat="1" ht="13.5" customHeight="1" x14ac:dyDescent="0.15">
      <c r="A126" s="63">
        <v>111</v>
      </c>
      <c r="B126" s="313"/>
      <c r="C126" s="313"/>
      <c r="D126" s="313"/>
      <c r="E126" s="313"/>
      <c r="F126" s="313"/>
      <c r="G126" s="313"/>
      <c r="H126" s="313"/>
      <c r="I126" s="313"/>
      <c r="J126" s="313"/>
      <c r="K126" s="313"/>
      <c r="L126" s="314"/>
      <c r="M126" s="313"/>
      <c r="N126" s="365"/>
      <c r="O126" s="366"/>
      <c r="P126" s="370" t="str">
        <f>IF(G126="R",IF(OR(AND(実績排出量!H126=SUM(実績事業所!$B$2-1),3&lt;実績排出量!I126),AND(実績排出量!H126=実績事業所!$B$2,4&gt;実績排出量!I126)),"新規",""),"")</f>
        <v/>
      </c>
      <c r="Q126" s="373" t="str">
        <f t="shared" si="88"/>
        <v/>
      </c>
      <c r="R126" s="374" t="str">
        <f t="shared" si="64"/>
        <v/>
      </c>
      <c r="S126" s="298" t="str">
        <f t="shared" si="50"/>
        <v/>
      </c>
      <c r="T126" s="87" t="str">
        <f t="shared" si="51"/>
        <v/>
      </c>
      <c r="U126" s="88" t="str">
        <f t="shared" si="52"/>
        <v/>
      </c>
      <c r="V126" s="89" t="str">
        <f t="shared" si="65"/>
        <v/>
      </c>
      <c r="W126" s="90" t="str">
        <f t="shared" si="66"/>
        <v/>
      </c>
      <c r="X126" s="90" t="str">
        <f t="shared" si="67"/>
        <v/>
      </c>
      <c r="Y126" s="110" t="str">
        <f t="shared" si="68"/>
        <v/>
      </c>
      <c r="Z126" s="16"/>
      <c r="AA126" s="15" t="str">
        <f t="shared" si="69"/>
        <v/>
      </c>
      <c r="AB126" s="15" t="str">
        <f t="shared" si="70"/>
        <v/>
      </c>
      <c r="AC126" s="14" t="str">
        <f t="shared" si="53"/>
        <v/>
      </c>
      <c r="AD126" s="6" t="e">
        <f t="shared" si="71"/>
        <v>#N/A</v>
      </c>
      <c r="AE126" s="6" t="e">
        <f t="shared" si="72"/>
        <v>#N/A</v>
      </c>
      <c r="AF126" s="6" t="e">
        <f t="shared" si="73"/>
        <v>#N/A</v>
      </c>
      <c r="AG126" s="6" t="str">
        <f t="shared" si="54"/>
        <v/>
      </c>
      <c r="AH126" s="6">
        <f t="shared" si="55"/>
        <v>1</v>
      </c>
      <c r="AI126" s="6" t="e">
        <f t="shared" si="74"/>
        <v>#N/A</v>
      </c>
      <c r="AJ126" s="6" t="e">
        <f t="shared" si="75"/>
        <v>#N/A</v>
      </c>
      <c r="AK126" s="6" t="e">
        <f t="shared" si="76"/>
        <v>#N/A</v>
      </c>
      <c r="AL126" s="6" t="e">
        <f t="shared" si="77"/>
        <v>#N/A</v>
      </c>
      <c r="AM126" s="7" t="str">
        <f t="shared" si="78"/>
        <v xml:space="preserve"> </v>
      </c>
      <c r="AN126" s="6" t="e">
        <f t="shared" si="79"/>
        <v>#N/A</v>
      </c>
      <c r="AO126" s="6" t="e">
        <f t="shared" si="80"/>
        <v>#N/A</v>
      </c>
      <c r="AP126" s="6" t="e">
        <f t="shared" si="81"/>
        <v>#N/A</v>
      </c>
      <c r="AQ126" s="6" t="e">
        <f t="shared" si="56"/>
        <v>#N/A</v>
      </c>
      <c r="AR126" s="6" t="e">
        <f t="shared" si="82"/>
        <v>#N/A</v>
      </c>
      <c r="AS126" s="6" t="e">
        <f t="shared" si="83"/>
        <v>#N/A</v>
      </c>
      <c r="AT126" s="6" t="e">
        <f t="shared" si="57"/>
        <v>#N/A</v>
      </c>
      <c r="AU126" s="6" t="e">
        <f t="shared" si="58"/>
        <v>#N/A</v>
      </c>
      <c r="AV126" s="6" t="e">
        <f t="shared" si="59"/>
        <v>#N/A</v>
      </c>
      <c r="AW126" s="6">
        <f t="shared" si="84"/>
        <v>0</v>
      </c>
      <c r="AX126" s="6" t="e">
        <f t="shared" si="85"/>
        <v>#N/A</v>
      </c>
      <c r="AY126" s="6" t="str">
        <f t="shared" si="60"/>
        <v/>
      </c>
      <c r="AZ126" s="6" t="str">
        <f t="shared" si="61"/>
        <v/>
      </c>
      <c r="BA126" s="6" t="str">
        <f t="shared" si="62"/>
        <v/>
      </c>
      <c r="BB126" s="6" t="str">
        <f t="shared" si="63"/>
        <v/>
      </c>
      <c r="BC126" s="42"/>
      <c r="BI126" t="s">
        <v>943</v>
      </c>
      <c r="CS126" s="253" t="str">
        <f t="shared" si="89"/>
        <v/>
      </c>
      <c r="CT126" s="1" t="str">
        <f t="shared" si="86"/>
        <v/>
      </c>
      <c r="CU126" s="1" t="str">
        <f t="shared" si="87"/>
        <v/>
      </c>
      <c r="CV126" s="399"/>
    </row>
    <row r="127" spans="1:100" s="1" customFormat="1" ht="13.5" customHeight="1" x14ac:dyDescent="0.15">
      <c r="A127" s="63">
        <v>112</v>
      </c>
      <c r="B127" s="313"/>
      <c r="C127" s="313"/>
      <c r="D127" s="313"/>
      <c r="E127" s="313"/>
      <c r="F127" s="313"/>
      <c r="G127" s="313"/>
      <c r="H127" s="313"/>
      <c r="I127" s="313"/>
      <c r="J127" s="313"/>
      <c r="K127" s="313"/>
      <c r="L127" s="314"/>
      <c r="M127" s="313"/>
      <c r="N127" s="365"/>
      <c r="O127" s="366"/>
      <c r="P127" s="370" t="str">
        <f>IF(G127="R",IF(OR(AND(実績排出量!H127=SUM(実績事業所!$B$2-1),3&lt;実績排出量!I127),AND(実績排出量!H127=実績事業所!$B$2,4&gt;実績排出量!I127)),"新規",""),"")</f>
        <v/>
      </c>
      <c r="Q127" s="373" t="str">
        <f t="shared" si="88"/>
        <v/>
      </c>
      <c r="R127" s="374" t="str">
        <f t="shared" si="64"/>
        <v/>
      </c>
      <c r="S127" s="298" t="str">
        <f t="shared" si="50"/>
        <v/>
      </c>
      <c r="T127" s="87" t="str">
        <f t="shared" si="51"/>
        <v/>
      </c>
      <c r="U127" s="88" t="str">
        <f t="shared" si="52"/>
        <v/>
      </c>
      <c r="V127" s="89" t="str">
        <f t="shared" si="65"/>
        <v/>
      </c>
      <c r="W127" s="90" t="str">
        <f t="shared" si="66"/>
        <v/>
      </c>
      <c r="X127" s="90" t="str">
        <f t="shared" si="67"/>
        <v/>
      </c>
      <c r="Y127" s="110" t="str">
        <f t="shared" si="68"/>
        <v/>
      </c>
      <c r="Z127" s="16"/>
      <c r="AA127" s="15" t="str">
        <f t="shared" si="69"/>
        <v/>
      </c>
      <c r="AB127" s="15" t="str">
        <f t="shared" si="70"/>
        <v/>
      </c>
      <c r="AC127" s="14" t="str">
        <f t="shared" si="53"/>
        <v/>
      </c>
      <c r="AD127" s="6" t="e">
        <f t="shared" si="71"/>
        <v>#N/A</v>
      </c>
      <c r="AE127" s="6" t="e">
        <f t="shared" si="72"/>
        <v>#N/A</v>
      </c>
      <c r="AF127" s="6" t="e">
        <f t="shared" si="73"/>
        <v>#N/A</v>
      </c>
      <c r="AG127" s="6" t="str">
        <f t="shared" si="54"/>
        <v/>
      </c>
      <c r="AH127" s="6">
        <f t="shared" si="55"/>
        <v>1</v>
      </c>
      <c r="AI127" s="6" t="e">
        <f t="shared" si="74"/>
        <v>#N/A</v>
      </c>
      <c r="AJ127" s="6" t="e">
        <f t="shared" si="75"/>
        <v>#N/A</v>
      </c>
      <c r="AK127" s="6" t="e">
        <f t="shared" si="76"/>
        <v>#N/A</v>
      </c>
      <c r="AL127" s="6" t="e">
        <f t="shared" si="77"/>
        <v>#N/A</v>
      </c>
      <c r="AM127" s="7" t="str">
        <f t="shared" si="78"/>
        <v xml:space="preserve"> </v>
      </c>
      <c r="AN127" s="6" t="e">
        <f t="shared" si="79"/>
        <v>#N/A</v>
      </c>
      <c r="AO127" s="6" t="e">
        <f t="shared" si="80"/>
        <v>#N/A</v>
      </c>
      <c r="AP127" s="6" t="e">
        <f t="shared" si="81"/>
        <v>#N/A</v>
      </c>
      <c r="AQ127" s="6" t="e">
        <f t="shared" si="56"/>
        <v>#N/A</v>
      </c>
      <c r="AR127" s="6" t="e">
        <f t="shared" si="82"/>
        <v>#N/A</v>
      </c>
      <c r="AS127" s="6" t="e">
        <f t="shared" si="83"/>
        <v>#N/A</v>
      </c>
      <c r="AT127" s="6" t="e">
        <f t="shared" si="57"/>
        <v>#N/A</v>
      </c>
      <c r="AU127" s="6" t="e">
        <f t="shared" si="58"/>
        <v>#N/A</v>
      </c>
      <c r="AV127" s="6" t="e">
        <f t="shared" si="59"/>
        <v>#N/A</v>
      </c>
      <c r="AW127" s="6">
        <f t="shared" si="84"/>
        <v>0</v>
      </c>
      <c r="AX127" s="6" t="e">
        <f t="shared" si="85"/>
        <v>#N/A</v>
      </c>
      <c r="AY127" s="6" t="str">
        <f t="shared" si="60"/>
        <v/>
      </c>
      <c r="AZ127" s="6" t="str">
        <f t="shared" si="61"/>
        <v/>
      </c>
      <c r="BA127" s="6" t="str">
        <f t="shared" si="62"/>
        <v/>
      </c>
      <c r="BB127" s="6" t="str">
        <f t="shared" si="63"/>
        <v/>
      </c>
      <c r="BC127" s="42"/>
      <c r="BI127" t="s">
        <v>944</v>
      </c>
      <c r="CS127" s="253" t="str">
        <f t="shared" si="89"/>
        <v/>
      </c>
      <c r="CT127" s="1" t="str">
        <f t="shared" si="86"/>
        <v/>
      </c>
      <c r="CU127" s="1" t="str">
        <f t="shared" si="87"/>
        <v/>
      </c>
      <c r="CV127" s="399"/>
    </row>
    <row r="128" spans="1:100" s="1" customFormat="1" ht="13.5" customHeight="1" x14ac:dyDescent="0.15">
      <c r="A128" s="63">
        <v>113</v>
      </c>
      <c r="B128" s="313"/>
      <c r="C128" s="313"/>
      <c r="D128" s="313"/>
      <c r="E128" s="313"/>
      <c r="F128" s="313"/>
      <c r="G128" s="313"/>
      <c r="H128" s="313"/>
      <c r="I128" s="313"/>
      <c r="J128" s="313"/>
      <c r="K128" s="313"/>
      <c r="L128" s="314"/>
      <c r="M128" s="313"/>
      <c r="N128" s="365"/>
      <c r="O128" s="366"/>
      <c r="P128" s="370" t="str">
        <f>IF(G128="R",IF(OR(AND(実績排出量!H128=SUM(実績事業所!$B$2-1),3&lt;実績排出量!I128),AND(実績排出量!H128=実績事業所!$B$2,4&gt;実績排出量!I128)),"新規",""),"")</f>
        <v/>
      </c>
      <c r="Q128" s="373" t="str">
        <f t="shared" si="88"/>
        <v/>
      </c>
      <c r="R128" s="374" t="str">
        <f t="shared" si="64"/>
        <v/>
      </c>
      <c r="S128" s="298" t="str">
        <f t="shared" si="50"/>
        <v/>
      </c>
      <c r="T128" s="87" t="str">
        <f t="shared" si="51"/>
        <v/>
      </c>
      <c r="U128" s="88" t="str">
        <f t="shared" si="52"/>
        <v/>
      </c>
      <c r="V128" s="89" t="str">
        <f t="shared" si="65"/>
        <v/>
      </c>
      <c r="W128" s="90" t="str">
        <f t="shared" si="66"/>
        <v/>
      </c>
      <c r="X128" s="90" t="str">
        <f t="shared" si="67"/>
        <v/>
      </c>
      <c r="Y128" s="110" t="str">
        <f t="shared" si="68"/>
        <v/>
      </c>
      <c r="Z128" s="16"/>
      <c r="AA128" s="15" t="str">
        <f t="shared" si="69"/>
        <v/>
      </c>
      <c r="AB128" s="15" t="str">
        <f t="shared" si="70"/>
        <v/>
      </c>
      <c r="AC128" s="14" t="str">
        <f t="shared" si="53"/>
        <v/>
      </c>
      <c r="AD128" s="6" t="e">
        <f t="shared" si="71"/>
        <v>#N/A</v>
      </c>
      <c r="AE128" s="6" t="e">
        <f t="shared" si="72"/>
        <v>#N/A</v>
      </c>
      <c r="AF128" s="6" t="e">
        <f t="shared" si="73"/>
        <v>#N/A</v>
      </c>
      <c r="AG128" s="6" t="str">
        <f t="shared" si="54"/>
        <v/>
      </c>
      <c r="AH128" s="6">
        <f t="shared" si="55"/>
        <v>1</v>
      </c>
      <c r="AI128" s="6" t="e">
        <f t="shared" si="74"/>
        <v>#N/A</v>
      </c>
      <c r="AJ128" s="6" t="e">
        <f t="shared" si="75"/>
        <v>#N/A</v>
      </c>
      <c r="AK128" s="6" t="e">
        <f t="shared" si="76"/>
        <v>#N/A</v>
      </c>
      <c r="AL128" s="6" t="e">
        <f t="shared" si="77"/>
        <v>#N/A</v>
      </c>
      <c r="AM128" s="7" t="str">
        <f t="shared" si="78"/>
        <v xml:space="preserve"> </v>
      </c>
      <c r="AN128" s="6" t="e">
        <f t="shared" si="79"/>
        <v>#N/A</v>
      </c>
      <c r="AO128" s="6" t="e">
        <f t="shared" si="80"/>
        <v>#N/A</v>
      </c>
      <c r="AP128" s="6" t="e">
        <f t="shared" si="81"/>
        <v>#N/A</v>
      </c>
      <c r="AQ128" s="6" t="e">
        <f t="shared" si="56"/>
        <v>#N/A</v>
      </c>
      <c r="AR128" s="6" t="e">
        <f t="shared" si="82"/>
        <v>#N/A</v>
      </c>
      <c r="AS128" s="6" t="e">
        <f t="shared" si="83"/>
        <v>#N/A</v>
      </c>
      <c r="AT128" s="6" t="e">
        <f t="shared" si="57"/>
        <v>#N/A</v>
      </c>
      <c r="AU128" s="6" t="e">
        <f t="shared" si="58"/>
        <v>#N/A</v>
      </c>
      <c r="AV128" s="6" t="e">
        <f t="shared" si="59"/>
        <v>#N/A</v>
      </c>
      <c r="AW128" s="6">
        <f t="shared" si="84"/>
        <v>0</v>
      </c>
      <c r="AX128" s="6" t="e">
        <f t="shared" si="85"/>
        <v>#N/A</v>
      </c>
      <c r="AY128" s="6" t="str">
        <f t="shared" si="60"/>
        <v/>
      </c>
      <c r="AZ128" s="6" t="str">
        <f t="shared" si="61"/>
        <v/>
      </c>
      <c r="BA128" s="6" t="str">
        <f t="shared" si="62"/>
        <v/>
      </c>
      <c r="BB128" s="6" t="str">
        <f t="shared" si="63"/>
        <v/>
      </c>
      <c r="BC128" s="42"/>
      <c r="BI128" t="s">
        <v>945</v>
      </c>
      <c r="CS128" s="253" t="str">
        <f t="shared" si="89"/>
        <v/>
      </c>
      <c r="CT128" s="1" t="str">
        <f t="shared" si="86"/>
        <v/>
      </c>
      <c r="CU128" s="1" t="str">
        <f t="shared" si="87"/>
        <v/>
      </c>
      <c r="CV128" s="399"/>
    </row>
    <row r="129" spans="1:100" s="1" customFormat="1" ht="13.5" customHeight="1" x14ac:dyDescent="0.15">
      <c r="A129" s="63">
        <v>114</v>
      </c>
      <c r="B129" s="313"/>
      <c r="C129" s="313"/>
      <c r="D129" s="313"/>
      <c r="E129" s="313"/>
      <c r="F129" s="313"/>
      <c r="G129" s="313"/>
      <c r="H129" s="313"/>
      <c r="I129" s="313"/>
      <c r="J129" s="313"/>
      <c r="K129" s="313"/>
      <c r="L129" s="314"/>
      <c r="M129" s="313"/>
      <c r="N129" s="365"/>
      <c r="O129" s="366"/>
      <c r="P129" s="370" t="str">
        <f>IF(G129="R",IF(OR(AND(実績排出量!H129=SUM(実績事業所!$B$2-1),3&lt;実績排出量!I129),AND(実績排出量!H129=実績事業所!$B$2,4&gt;実績排出量!I129)),"新規",""),"")</f>
        <v/>
      </c>
      <c r="Q129" s="373" t="str">
        <f t="shared" si="88"/>
        <v/>
      </c>
      <c r="R129" s="374" t="str">
        <f t="shared" si="64"/>
        <v/>
      </c>
      <c r="S129" s="298" t="str">
        <f t="shared" si="50"/>
        <v/>
      </c>
      <c r="T129" s="87" t="str">
        <f t="shared" si="51"/>
        <v/>
      </c>
      <c r="U129" s="88" t="str">
        <f t="shared" si="52"/>
        <v/>
      </c>
      <c r="V129" s="89" t="str">
        <f t="shared" si="65"/>
        <v/>
      </c>
      <c r="W129" s="90" t="str">
        <f t="shared" si="66"/>
        <v/>
      </c>
      <c r="X129" s="90" t="str">
        <f t="shared" si="67"/>
        <v/>
      </c>
      <c r="Y129" s="110" t="str">
        <f t="shared" si="68"/>
        <v/>
      </c>
      <c r="Z129" s="16"/>
      <c r="AA129" s="15" t="str">
        <f t="shared" si="69"/>
        <v/>
      </c>
      <c r="AB129" s="15" t="str">
        <f t="shared" si="70"/>
        <v/>
      </c>
      <c r="AC129" s="14" t="str">
        <f t="shared" si="53"/>
        <v/>
      </c>
      <c r="AD129" s="6" t="e">
        <f t="shared" si="71"/>
        <v>#N/A</v>
      </c>
      <c r="AE129" s="6" t="e">
        <f t="shared" si="72"/>
        <v>#N/A</v>
      </c>
      <c r="AF129" s="6" t="e">
        <f t="shared" si="73"/>
        <v>#N/A</v>
      </c>
      <c r="AG129" s="6" t="str">
        <f t="shared" si="54"/>
        <v/>
      </c>
      <c r="AH129" s="6">
        <f t="shared" si="55"/>
        <v>1</v>
      </c>
      <c r="AI129" s="6" t="e">
        <f t="shared" si="74"/>
        <v>#N/A</v>
      </c>
      <c r="AJ129" s="6" t="e">
        <f t="shared" si="75"/>
        <v>#N/A</v>
      </c>
      <c r="AK129" s="6" t="e">
        <f t="shared" si="76"/>
        <v>#N/A</v>
      </c>
      <c r="AL129" s="6" t="e">
        <f t="shared" si="77"/>
        <v>#N/A</v>
      </c>
      <c r="AM129" s="7" t="str">
        <f t="shared" si="78"/>
        <v xml:space="preserve"> </v>
      </c>
      <c r="AN129" s="6" t="e">
        <f t="shared" si="79"/>
        <v>#N/A</v>
      </c>
      <c r="AO129" s="6" t="e">
        <f t="shared" si="80"/>
        <v>#N/A</v>
      </c>
      <c r="AP129" s="6" t="e">
        <f t="shared" si="81"/>
        <v>#N/A</v>
      </c>
      <c r="AQ129" s="6" t="e">
        <f t="shared" si="56"/>
        <v>#N/A</v>
      </c>
      <c r="AR129" s="6" t="e">
        <f t="shared" si="82"/>
        <v>#N/A</v>
      </c>
      <c r="AS129" s="6" t="e">
        <f t="shared" si="83"/>
        <v>#N/A</v>
      </c>
      <c r="AT129" s="6" t="e">
        <f t="shared" si="57"/>
        <v>#N/A</v>
      </c>
      <c r="AU129" s="6" t="e">
        <f t="shared" si="58"/>
        <v>#N/A</v>
      </c>
      <c r="AV129" s="6" t="e">
        <f t="shared" si="59"/>
        <v>#N/A</v>
      </c>
      <c r="AW129" s="6">
        <f t="shared" si="84"/>
        <v>0</v>
      </c>
      <c r="AX129" s="6" t="e">
        <f t="shared" si="85"/>
        <v>#N/A</v>
      </c>
      <c r="AY129" s="6" t="str">
        <f t="shared" si="60"/>
        <v/>
      </c>
      <c r="AZ129" s="6" t="str">
        <f t="shared" si="61"/>
        <v/>
      </c>
      <c r="BA129" s="6" t="str">
        <f t="shared" si="62"/>
        <v/>
      </c>
      <c r="BB129" s="6" t="str">
        <f t="shared" si="63"/>
        <v/>
      </c>
      <c r="BC129" s="42"/>
      <c r="BI129" t="s">
        <v>946</v>
      </c>
      <c r="CS129" s="253" t="str">
        <f t="shared" si="89"/>
        <v/>
      </c>
      <c r="CT129" s="1" t="str">
        <f t="shared" si="86"/>
        <v/>
      </c>
      <c r="CU129" s="1" t="str">
        <f t="shared" si="87"/>
        <v/>
      </c>
      <c r="CV129" s="399"/>
    </row>
    <row r="130" spans="1:100" s="1" customFormat="1" ht="13.5" customHeight="1" x14ac:dyDescent="0.15">
      <c r="A130" s="63">
        <v>115</v>
      </c>
      <c r="B130" s="313"/>
      <c r="C130" s="313"/>
      <c r="D130" s="313"/>
      <c r="E130" s="313"/>
      <c r="F130" s="313"/>
      <c r="G130" s="313"/>
      <c r="H130" s="313"/>
      <c r="I130" s="313"/>
      <c r="J130" s="313"/>
      <c r="K130" s="313"/>
      <c r="L130" s="314"/>
      <c r="M130" s="313"/>
      <c r="N130" s="365"/>
      <c r="O130" s="366"/>
      <c r="P130" s="370" t="str">
        <f>IF(G130="R",IF(OR(AND(実績排出量!H130=SUM(実績事業所!$B$2-1),3&lt;実績排出量!I130),AND(実績排出量!H130=実績事業所!$B$2,4&gt;実績排出量!I130)),"新規",""),"")</f>
        <v/>
      </c>
      <c r="Q130" s="373" t="str">
        <f t="shared" si="88"/>
        <v/>
      </c>
      <c r="R130" s="374" t="str">
        <f t="shared" si="64"/>
        <v/>
      </c>
      <c r="S130" s="298" t="str">
        <f t="shared" si="50"/>
        <v/>
      </c>
      <c r="T130" s="87" t="str">
        <f t="shared" si="51"/>
        <v/>
      </c>
      <c r="U130" s="88" t="str">
        <f t="shared" si="52"/>
        <v/>
      </c>
      <c r="V130" s="89" t="str">
        <f t="shared" si="65"/>
        <v/>
      </c>
      <c r="W130" s="90" t="str">
        <f t="shared" si="66"/>
        <v/>
      </c>
      <c r="X130" s="90" t="str">
        <f t="shared" si="67"/>
        <v/>
      </c>
      <c r="Y130" s="110" t="str">
        <f t="shared" si="68"/>
        <v/>
      </c>
      <c r="Z130" s="16"/>
      <c r="AA130" s="15" t="str">
        <f t="shared" si="69"/>
        <v/>
      </c>
      <c r="AB130" s="15" t="str">
        <f t="shared" si="70"/>
        <v/>
      </c>
      <c r="AC130" s="14" t="str">
        <f t="shared" si="53"/>
        <v/>
      </c>
      <c r="AD130" s="6" t="e">
        <f t="shared" si="71"/>
        <v>#N/A</v>
      </c>
      <c r="AE130" s="6" t="e">
        <f t="shared" si="72"/>
        <v>#N/A</v>
      </c>
      <c r="AF130" s="6" t="e">
        <f t="shared" si="73"/>
        <v>#N/A</v>
      </c>
      <c r="AG130" s="6" t="str">
        <f t="shared" si="54"/>
        <v/>
      </c>
      <c r="AH130" s="6">
        <f t="shared" si="55"/>
        <v>1</v>
      </c>
      <c r="AI130" s="6" t="e">
        <f t="shared" si="74"/>
        <v>#N/A</v>
      </c>
      <c r="AJ130" s="6" t="e">
        <f t="shared" si="75"/>
        <v>#N/A</v>
      </c>
      <c r="AK130" s="6" t="e">
        <f t="shared" si="76"/>
        <v>#N/A</v>
      </c>
      <c r="AL130" s="6" t="e">
        <f t="shared" si="77"/>
        <v>#N/A</v>
      </c>
      <c r="AM130" s="7" t="str">
        <f t="shared" si="78"/>
        <v xml:space="preserve"> </v>
      </c>
      <c r="AN130" s="6" t="e">
        <f t="shared" si="79"/>
        <v>#N/A</v>
      </c>
      <c r="AO130" s="6" t="e">
        <f t="shared" si="80"/>
        <v>#N/A</v>
      </c>
      <c r="AP130" s="6" t="e">
        <f t="shared" si="81"/>
        <v>#N/A</v>
      </c>
      <c r="AQ130" s="6" t="e">
        <f t="shared" si="56"/>
        <v>#N/A</v>
      </c>
      <c r="AR130" s="6" t="e">
        <f t="shared" si="82"/>
        <v>#N/A</v>
      </c>
      <c r="AS130" s="6" t="e">
        <f t="shared" si="83"/>
        <v>#N/A</v>
      </c>
      <c r="AT130" s="6" t="e">
        <f t="shared" si="57"/>
        <v>#N/A</v>
      </c>
      <c r="AU130" s="6" t="e">
        <f t="shared" si="58"/>
        <v>#N/A</v>
      </c>
      <c r="AV130" s="6" t="e">
        <f t="shared" si="59"/>
        <v>#N/A</v>
      </c>
      <c r="AW130" s="6">
        <f t="shared" si="84"/>
        <v>0</v>
      </c>
      <c r="AX130" s="6" t="e">
        <f t="shared" si="85"/>
        <v>#N/A</v>
      </c>
      <c r="AY130" s="6" t="str">
        <f t="shared" si="60"/>
        <v/>
      </c>
      <c r="AZ130" s="6" t="str">
        <f t="shared" si="61"/>
        <v/>
      </c>
      <c r="BA130" s="6" t="str">
        <f t="shared" si="62"/>
        <v/>
      </c>
      <c r="BB130" s="6" t="str">
        <f t="shared" si="63"/>
        <v/>
      </c>
      <c r="BC130" s="42"/>
      <c r="BI130" t="s">
        <v>947</v>
      </c>
      <c r="CS130" s="253" t="str">
        <f t="shared" si="89"/>
        <v/>
      </c>
      <c r="CT130" s="1" t="str">
        <f t="shared" si="86"/>
        <v/>
      </c>
      <c r="CU130" s="1" t="str">
        <f t="shared" si="87"/>
        <v/>
      </c>
      <c r="CV130" s="399"/>
    </row>
    <row r="131" spans="1:100" s="1" customFormat="1" ht="13.5" customHeight="1" x14ac:dyDescent="0.15">
      <c r="A131" s="63">
        <v>116</v>
      </c>
      <c r="B131" s="313"/>
      <c r="C131" s="313"/>
      <c r="D131" s="313"/>
      <c r="E131" s="313"/>
      <c r="F131" s="313"/>
      <c r="G131" s="313"/>
      <c r="H131" s="313"/>
      <c r="I131" s="313"/>
      <c r="J131" s="313"/>
      <c r="K131" s="313"/>
      <c r="L131" s="314"/>
      <c r="M131" s="313"/>
      <c r="N131" s="365"/>
      <c r="O131" s="366"/>
      <c r="P131" s="370" t="str">
        <f>IF(G131="R",IF(OR(AND(実績排出量!H131=SUM(実績事業所!$B$2-1),3&lt;実績排出量!I131),AND(実績排出量!H131=実績事業所!$B$2,4&gt;実績排出量!I131)),"新規",""),"")</f>
        <v/>
      </c>
      <c r="Q131" s="373" t="str">
        <f t="shared" si="88"/>
        <v/>
      </c>
      <c r="R131" s="374" t="str">
        <f t="shared" si="64"/>
        <v/>
      </c>
      <c r="S131" s="298" t="str">
        <f t="shared" si="50"/>
        <v/>
      </c>
      <c r="T131" s="87" t="str">
        <f t="shared" si="51"/>
        <v/>
      </c>
      <c r="U131" s="88" t="str">
        <f t="shared" si="52"/>
        <v/>
      </c>
      <c r="V131" s="89" t="str">
        <f t="shared" si="65"/>
        <v/>
      </c>
      <c r="W131" s="90" t="str">
        <f t="shared" si="66"/>
        <v/>
      </c>
      <c r="X131" s="90" t="str">
        <f t="shared" si="67"/>
        <v/>
      </c>
      <c r="Y131" s="110" t="str">
        <f t="shared" si="68"/>
        <v/>
      </c>
      <c r="Z131" s="16"/>
      <c r="AA131" s="15" t="str">
        <f t="shared" si="69"/>
        <v/>
      </c>
      <c r="AB131" s="15" t="str">
        <f t="shared" si="70"/>
        <v/>
      </c>
      <c r="AC131" s="14" t="str">
        <f t="shared" si="53"/>
        <v/>
      </c>
      <c r="AD131" s="6" t="e">
        <f t="shared" si="71"/>
        <v>#N/A</v>
      </c>
      <c r="AE131" s="6" t="e">
        <f t="shared" si="72"/>
        <v>#N/A</v>
      </c>
      <c r="AF131" s="6" t="e">
        <f t="shared" si="73"/>
        <v>#N/A</v>
      </c>
      <c r="AG131" s="6" t="str">
        <f t="shared" si="54"/>
        <v/>
      </c>
      <c r="AH131" s="6">
        <f t="shared" si="55"/>
        <v>1</v>
      </c>
      <c r="AI131" s="6" t="e">
        <f t="shared" si="74"/>
        <v>#N/A</v>
      </c>
      <c r="AJ131" s="6" t="e">
        <f t="shared" si="75"/>
        <v>#N/A</v>
      </c>
      <c r="AK131" s="6" t="e">
        <f t="shared" si="76"/>
        <v>#N/A</v>
      </c>
      <c r="AL131" s="6" t="e">
        <f t="shared" si="77"/>
        <v>#N/A</v>
      </c>
      <c r="AM131" s="7" t="str">
        <f t="shared" si="78"/>
        <v xml:space="preserve"> </v>
      </c>
      <c r="AN131" s="6" t="e">
        <f t="shared" si="79"/>
        <v>#N/A</v>
      </c>
      <c r="AO131" s="6" t="e">
        <f t="shared" si="80"/>
        <v>#N/A</v>
      </c>
      <c r="AP131" s="6" t="e">
        <f t="shared" si="81"/>
        <v>#N/A</v>
      </c>
      <c r="AQ131" s="6" t="e">
        <f t="shared" si="56"/>
        <v>#N/A</v>
      </c>
      <c r="AR131" s="6" t="e">
        <f t="shared" si="82"/>
        <v>#N/A</v>
      </c>
      <c r="AS131" s="6" t="e">
        <f t="shared" si="83"/>
        <v>#N/A</v>
      </c>
      <c r="AT131" s="6" t="e">
        <f t="shared" si="57"/>
        <v>#N/A</v>
      </c>
      <c r="AU131" s="6" t="e">
        <f t="shared" si="58"/>
        <v>#N/A</v>
      </c>
      <c r="AV131" s="6" t="e">
        <f t="shared" si="59"/>
        <v>#N/A</v>
      </c>
      <c r="AW131" s="6">
        <f t="shared" si="84"/>
        <v>0</v>
      </c>
      <c r="AX131" s="6" t="e">
        <f t="shared" si="85"/>
        <v>#N/A</v>
      </c>
      <c r="AY131" s="6" t="str">
        <f t="shared" si="60"/>
        <v/>
      </c>
      <c r="AZ131" s="6" t="str">
        <f t="shared" si="61"/>
        <v/>
      </c>
      <c r="BA131" s="6" t="str">
        <f t="shared" si="62"/>
        <v/>
      </c>
      <c r="BB131" s="6" t="str">
        <f t="shared" si="63"/>
        <v/>
      </c>
      <c r="BC131" s="42"/>
      <c r="BI131" t="s">
        <v>948</v>
      </c>
      <c r="CS131" s="253" t="str">
        <f t="shared" si="89"/>
        <v/>
      </c>
      <c r="CT131" s="1" t="str">
        <f t="shared" si="86"/>
        <v/>
      </c>
      <c r="CU131" s="1" t="str">
        <f t="shared" si="87"/>
        <v/>
      </c>
      <c r="CV131" s="399"/>
    </row>
    <row r="132" spans="1:100" s="1" customFormat="1" ht="13.5" customHeight="1" x14ac:dyDescent="0.15">
      <c r="A132" s="63">
        <v>117</v>
      </c>
      <c r="B132" s="313"/>
      <c r="C132" s="313"/>
      <c r="D132" s="313"/>
      <c r="E132" s="313"/>
      <c r="F132" s="313"/>
      <c r="G132" s="313"/>
      <c r="H132" s="313"/>
      <c r="I132" s="313"/>
      <c r="J132" s="313"/>
      <c r="K132" s="313"/>
      <c r="L132" s="314"/>
      <c r="M132" s="313"/>
      <c r="N132" s="365"/>
      <c r="O132" s="366"/>
      <c r="P132" s="370" t="str">
        <f>IF(G132="R",IF(OR(AND(実績排出量!H132=SUM(実績事業所!$B$2-1),3&lt;実績排出量!I132),AND(実績排出量!H132=実績事業所!$B$2,4&gt;実績排出量!I132)),"新規",""),"")</f>
        <v/>
      </c>
      <c r="Q132" s="373" t="str">
        <f t="shared" si="88"/>
        <v/>
      </c>
      <c r="R132" s="374" t="str">
        <f t="shared" si="64"/>
        <v/>
      </c>
      <c r="S132" s="298" t="str">
        <f t="shared" si="50"/>
        <v/>
      </c>
      <c r="T132" s="87" t="str">
        <f t="shared" si="51"/>
        <v/>
      </c>
      <c r="U132" s="88" t="str">
        <f t="shared" si="52"/>
        <v/>
      </c>
      <c r="V132" s="89" t="str">
        <f t="shared" si="65"/>
        <v/>
      </c>
      <c r="W132" s="90" t="str">
        <f t="shared" si="66"/>
        <v/>
      </c>
      <c r="X132" s="90" t="str">
        <f t="shared" si="67"/>
        <v/>
      </c>
      <c r="Y132" s="110" t="str">
        <f t="shared" si="68"/>
        <v/>
      </c>
      <c r="Z132" s="16"/>
      <c r="AA132" s="15" t="str">
        <f t="shared" si="69"/>
        <v/>
      </c>
      <c r="AB132" s="15" t="str">
        <f t="shared" si="70"/>
        <v/>
      </c>
      <c r="AC132" s="14" t="str">
        <f t="shared" si="53"/>
        <v/>
      </c>
      <c r="AD132" s="6" t="e">
        <f t="shared" si="71"/>
        <v>#N/A</v>
      </c>
      <c r="AE132" s="6" t="e">
        <f t="shared" si="72"/>
        <v>#N/A</v>
      </c>
      <c r="AF132" s="6" t="e">
        <f t="shared" si="73"/>
        <v>#N/A</v>
      </c>
      <c r="AG132" s="6" t="str">
        <f t="shared" si="54"/>
        <v/>
      </c>
      <c r="AH132" s="6">
        <f t="shared" si="55"/>
        <v>1</v>
      </c>
      <c r="AI132" s="6" t="e">
        <f t="shared" si="74"/>
        <v>#N/A</v>
      </c>
      <c r="AJ132" s="6" t="e">
        <f t="shared" si="75"/>
        <v>#N/A</v>
      </c>
      <c r="AK132" s="6" t="e">
        <f t="shared" si="76"/>
        <v>#N/A</v>
      </c>
      <c r="AL132" s="6" t="e">
        <f t="shared" si="77"/>
        <v>#N/A</v>
      </c>
      <c r="AM132" s="7" t="str">
        <f t="shared" si="78"/>
        <v xml:space="preserve"> </v>
      </c>
      <c r="AN132" s="6" t="e">
        <f t="shared" si="79"/>
        <v>#N/A</v>
      </c>
      <c r="AO132" s="6" t="e">
        <f t="shared" si="80"/>
        <v>#N/A</v>
      </c>
      <c r="AP132" s="6" t="e">
        <f t="shared" si="81"/>
        <v>#N/A</v>
      </c>
      <c r="AQ132" s="6" t="e">
        <f t="shared" si="56"/>
        <v>#N/A</v>
      </c>
      <c r="AR132" s="6" t="e">
        <f t="shared" si="82"/>
        <v>#N/A</v>
      </c>
      <c r="AS132" s="6" t="e">
        <f t="shared" si="83"/>
        <v>#N/A</v>
      </c>
      <c r="AT132" s="6" t="e">
        <f t="shared" si="57"/>
        <v>#N/A</v>
      </c>
      <c r="AU132" s="6" t="e">
        <f t="shared" si="58"/>
        <v>#N/A</v>
      </c>
      <c r="AV132" s="6" t="e">
        <f t="shared" si="59"/>
        <v>#N/A</v>
      </c>
      <c r="AW132" s="6">
        <f t="shared" si="84"/>
        <v>0</v>
      </c>
      <c r="AX132" s="6" t="e">
        <f t="shared" si="85"/>
        <v>#N/A</v>
      </c>
      <c r="AY132" s="6" t="str">
        <f t="shared" si="60"/>
        <v/>
      </c>
      <c r="AZ132" s="6" t="str">
        <f t="shared" si="61"/>
        <v/>
      </c>
      <c r="BA132" s="6" t="str">
        <f t="shared" si="62"/>
        <v/>
      </c>
      <c r="BB132" s="6" t="str">
        <f t="shared" si="63"/>
        <v/>
      </c>
      <c r="BC132" s="42"/>
      <c r="BI132" t="s">
        <v>949</v>
      </c>
      <c r="CS132" s="253" t="str">
        <f t="shared" si="89"/>
        <v/>
      </c>
      <c r="CT132" s="1" t="str">
        <f t="shared" si="86"/>
        <v/>
      </c>
      <c r="CU132" s="1" t="str">
        <f t="shared" si="87"/>
        <v/>
      </c>
      <c r="CV132" s="399"/>
    </row>
    <row r="133" spans="1:100" s="1" customFormat="1" ht="13.5" customHeight="1" x14ac:dyDescent="0.15">
      <c r="A133" s="63">
        <v>118</v>
      </c>
      <c r="B133" s="313"/>
      <c r="C133" s="313"/>
      <c r="D133" s="313"/>
      <c r="E133" s="313"/>
      <c r="F133" s="313"/>
      <c r="G133" s="313"/>
      <c r="H133" s="313"/>
      <c r="I133" s="313"/>
      <c r="J133" s="313"/>
      <c r="K133" s="313"/>
      <c r="L133" s="314"/>
      <c r="M133" s="313"/>
      <c r="N133" s="365"/>
      <c r="O133" s="366"/>
      <c r="P133" s="370" t="str">
        <f>IF(G133="R",IF(OR(AND(実績排出量!H133=SUM(実績事業所!$B$2-1),3&lt;実績排出量!I133),AND(実績排出量!H133=実績事業所!$B$2,4&gt;実績排出量!I133)),"新規",""),"")</f>
        <v/>
      </c>
      <c r="Q133" s="373" t="str">
        <f t="shared" si="88"/>
        <v/>
      </c>
      <c r="R133" s="374" t="str">
        <f t="shared" si="64"/>
        <v/>
      </c>
      <c r="S133" s="298" t="str">
        <f t="shared" si="50"/>
        <v/>
      </c>
      <c r="T133" s="87" t="str">
        <f t="shared" si="51"/>
        <v/>
      </c>
      <c r="U133" s="88" t="str">
        <f t="shared" si="52"/>
        <v/>
      </c>
      <c r="V133" s="89" t="str">
        <f t="shared" si="65"/>
        <v/>
      </c>
      <c r="W133" s="90" t="str">
        <f t="shared" si="66"/>
        <v/>
      </c>
      <c r="X133" s="90" t="str">
        <f t="shared" si="67"/>
        <v/>
      </c>
      <c r="Y133" s="110" t="str">
        <f t="shared" si="68"/>
        <v/>
      </c>
      <c r="Z133" s="16"/>
      <c r="AA133" s="15" t="str">
        <f t="shared" si="69"/>
        <v/>
      </c>
      <c r="AB133" s="15" t="str">
        <f t="shared" si="70"/>
        <v/>
      </c>
      <c r="AC133" s="14" t="str">
        <f t="shared" si="53"/>
        <v/>
      </c>
      <c r="AD133" s="6" t="e">
        <f t="shared" si="71"/>
        <v>#N/A</v>
      </c>
      <c r="AE133" s="6" t="e">
        <f t="shared" si="72"/>
        <v>#N/A</v>
      </c>
      <c r="AF133" s="6" t="e">
        <f t="shared" si="73"/>
        <v>#N/A</v>
      </c>
      <c r="AG133" s="6" t="str">
        <f t="shared" si="54"/>
        <v/>
      </c>
      <c r="AH133" s="6">
        <f t="shared" si="55"/>
        <v>1</v>
      </c>
      <c r="AI133" s="6" t="e">
        <f t="shared" si="74"/>
        <v>#N/A</v>
      </c>
      <c r="AJ133" s="6" t="e">
        <f t="shared" si="75"/>
        <v>#N/A</v>
      </c>
      <c r="AK133" s="6" t="e">
        <f t="shared" si="76"/>
        <v>#N/A</v>
      </c>
      <c r="AL133" s="6" t="e">
        <f t="shared" si="77"/>
        <v>#N/A</v>
      </c>
      <c r="AM133" s="7" t="str">
        <f t="shared" si="78"/>
        <v xml:space="preserve"> </v>
      </c>
      <c r="AN133" s="6" t="e">
        <f t="shared" si="79"/>
        <v>#N/A</v>
      </c>
      <c r="AO133" s="6" t="e">
        <f t="shared" si="80"/>
        <v>#N/A</v>
      </c>
      <c r="AP133" s="6" t="e">
        <f t="shared" si="81"/>
        <v>#N/A</v>
      </c>
      <c r="AQ133" s="6" t="e">
        <f t="shared" si="56"/>
        <v>#N/A</v>
      </c>
      <c r="AR133" s="6" t="e">
        <f t="shared" si="82"/>
        <v>#N/A</v>
      </c>
      <c r="AS133" s="6" t="e">
        <f t="shared" si="83"/>
        <v>#N/A</v>
      </c>
      <c r="AT133" s="6" t="e">
        <f t="shared" si="57"/>
        <v>#N/A</v>
      </c>
      <c r="AU133" s="6" t="e">
        <f t="shared" si="58"/>
        <v>#N/A</v>
      </c>
      <c r="AV133" s="6" t="e">
        <f t="shared" si="59"/>
        <v>#N/A</v>
      </c>
      <c r="AW133" s="6">
        <f t="shared" si="84"/>
        <v>0</v>
      </c>
      <c r="AX133" s="6" t="e">
        <f t="shared" si="85"/>
        <v>#N/A</v>
      </c>
      <c r="AY133" s="6" t="str">
        <f t="shared" si="60"/>
        <v/>
      </c>
      <c r="AZ133" s="6" t="str">
        <f t="shared" si="61"/>
        <v/>
      </c>
      <c r="BA133" s="6" t="str">
        <f t="shared" si="62"/>
        <v/>
      </c>
      <c r="BB133" s="6" t="str">
        <f t="shared" si="63"/>
        <v/>
      </c>
      <c r="BC133" s="42"/>
      <c r="BI133" t="s">
        <v>950</v>
      </c>
      <c r="CS133" s="253" t="str">
        <f t="shared" si="89"/>
        <v/>
      </c>
      <c r="CT133" s="1" t="str">
        <f t="shared" si="86"/>
        <v/>
      </c>
      <c r="CU133" s="1" t="str">
        <f t="shared" si="87"/>
        <v/>
      </c>
      <c r="CV133" s="399"/>
    </row>
    <row r="134" spans="1:100" s="1" customFormat="1" ht="13.5" customHeight="1" x14ac:dyDescent="0.15">
      <c r="A134" s="63">
        <v>119</v>
      </c>
      <c r="B134" s="313"/>
      <c r="C134" s="313"/>
      <c r="D134" s="313"/>
      <c r="E134" s="313"/>
      <c r="F134" s="313"/>
      <c r="G134" s="313"/>
      <c r="H134" s="313"/>
      <c r="I134" s="313"/>
      <c r="J134" s="313"/>
      <c r="K134" s="313"/>
      <c r="L134" s="314"/>
      <c r="M134" s="313"/>
      <c r="N134" s="365"/>
      <c r="O134" s="366"/>
      <c r="P134" s="370" t="str">
        <f>IF(G134="R",IF(OR(AND(実績排出量!H134=SUM(実績事業所!$B$2-1),3&lt;実績排出量!I134),AND(実績排出量!H134=実績事業所!$B$2,4&gt;実績排出量!I134)),"新規",""),"")</f>
        <v/>
      </c>
      <c r="Q134" s="373" t="str">
        <f t="shared" si="88"/>
        <v/>
      </c>
      <c r="R134" s="374" t="str">
        <f t="shared" si="64"/>
        <v/>
      </c>
      <c r="S134" s="298" t="str">
        <f t="shared" si="50"/>
        <v/>
      </c>
      <c r="T134" s="87" t="str">
        <f t="shared" si="51"/>
        <v/>
      </c>
      <c r="U134" s="88" t="str">
        <f t="shared" si="52"/>
        <v/>
      </c>
      <c r="V134" s="89" t="str">
        <f t="shared" si="65"/>
        <v/>
      </c>
      <c r="W134" s="90" t="str">
        <f t="shared" si="66"/>
        <v/>
      </c>
      <c r="X134" s="90" t="str">
        <f t="shared" si="67"/>
        <v/>
      </c>
      <c r="Y134" s="110" t="str">
        <f t="shared" si="68"/>
        <v/>
      </c>
      <c r="Z134" s="16"/>
      <c r="AA134" s="15" t="str">
        <f t="shared" si="69"/>
        <v/>
      </c>
      <c r="AB134" s="15" t="str">
        <f t="shared" si="70"/>
        <v/>
      </c>
      <c r="AC134" s="14" t="str">
        <f t="shared" si="53"/>
        <v/>
      </c>
      <c r="AD134" s="6" t="e">
        <f t="shared" si="71"/>
        <v>#N/A</v>
      </c>
      <c r="AE134" s="6" t="e">
        <f t="shared" si="72"/>
        <v>#N/A</v>
      </c>
      <c r="AF134" s="6" t="e">
        <f t="shared" si="73"/>
        <v>#N/A</v>
      </c>
      <c r="AG134" s="6" t="str">
        <f t="shared" si="54"/>
        <v/>
      </c>
      <c r="AH134" s="6">
        <f t="shared" si="55"/>
        <v>1</v>
      </c>
      <c r="AI134" s="6" t="e">
        <f t="shared" si="74"/>
        <v>#N/A</v>
      </c>
      <c r="AJ134" s="6" t="e">
        <f t="shared" si="75"/>
        <v>#N/A</v>
      </c>
      <c r="AK134" s="6" t="e">
        <f t="shared" si="76"/>
        <v>#N/A</v>
      </c>
      <c r="AL134" s="6" t="e">
        <f t="shared" si="77"/>
        <v>#N/A</v>
      </c>
      <c r="AM134" s="7" t="str">
        <f t="shared" si="78"/>
        <v xml:space="preserve"> </v>
      </c>
      <c r="AN134" s="6" t="e">
        <f t="shared" si="79"/>
        <v>#N/A</v>
      </c>
      <c r="AO134" s="6" t="e">
        <f t="shared" si="80"/>
        <v>#N/A</v>
      </c>
      <c r="AP134" s="6" t="e">
        <f t="shared" si="81"/>
        <v>#N/A</v>
      </c>
      <c r="AQ134" s="6" t="e">
        <f t="shared" si="56"/>
        <v>#N/A</v>
      </c>
      <c r="AR134" s="6" t="e">
        <f t="shared" si="82"/>
        <v>#N/A</v>
      </c>
      <c r="AS134" s="6" t="e">
        <f t="shared" si="83"/>
        <v>#N/A</v>
      </c>
      <c r="AT134" s="6" t="e">
        <f t="shared" si="57"/>
        <v>#N/A</v>
      </c>
      <c r="AU134" s="6" t="e">
        <f t="shared" si="58"/>
        <v>#N/A</v>
      </c>
      <c r="AV134" s="6" t="e">
        <f t="shared" si="59"/>
        <v>#N/A</v>
      </c>
      <c r="AW134" s="6">
        <f t="shared" si="84"/>
        <v>0</v>
      </c>
      <c r="AX134" s="6" t="e">
        <f t="shared" si="85"/>
        <v>#N/A</v>
      </c>
      <c r="AY134" s="6" t="str">
        <f t="shared" si="60"/>
        <v/>
      </c>
      <c r="AZ134" s="6" t="str">
        <f t="shared" si="61"/>
        <v/>
      </c>
      <c r="BA134" s="6" t="str">
        <f t="shared" si="62"/>
        <v/>
      </c>
      <c r="BB134" s="6" t="str">
        <f t="shared" si="63"/>
        <v/>
      </c>
      <c r="BC134" s="42"/>
      <c r="BI134" t="s">
        <v>951</v>
      </c>
      <c r="CS134" s="253" t="str">
        <f t="shared" si="89"/>
        <v/>
      </c>
      <c r="CT134" s="1" t="str">
        <f t="shared" si="86"/>
        <v/>
      </c>
      <c r="CU134" s="1" t="str">
        <f t="shared" si="87"/>
        <v/>
      </c>
      <c r="CV134" s="399"/>
    </row>
    <row r="135" spans="1:100" s="1" customFormat="1" ht="13.5" customHeight="1" x14ac:dyDescent="0.15">
      <c r="A135" s="63">
        <v>120</v>
      </c>
      <c r="B135" s="313"/>
      <c r="C135" s="313"/>
      <c r="D135" s="313"/>
      <c r="E135" s="313"/>
      <c r="F135" s="313"/>
      <c r="G135" s="313"/>
      <c r="H135" s="313"/>
      <c r="I135" s="313"/>
      <c r="J135" s="313"/>
      <c r="K135" s="313"/>
      <c r="L135" s="314"/>
      <c r="M135" s="313"/>
      <c r="N135" s="365"/>
      <c r="O135" s="366"/>
      <c r="P135" s="370" t="str">
        <f>IF(G135="R",IF(OR(AND(実績排出量!H135=SUM(実績事業所!$B$2-1),3&lt;実績排出量!I135),AND(実績排出量!H135=実績事業所!$B$2,4&gt;実績排出量!I135)),"新規",""),"")</f>
        <v/>
      </c>
      <c r="Q135" s="373" t="str">
        <f t="shared" si="88"/>
        <v/>
      </c>
      <c r="R135" s="374" t="str">
        <f t="shared" si="64"/>
        <v/>
      </c>
      <c r="S135" s="298" t="str">
        <f t="shared" si="50"/>
        <v/>
      </c>
      <c r="T135" s="87" t="str">
        <f t="shared" si="51"/>
        <v/>
      </c>
      <c r="U135" s="88" t="str">
        <f t="shared" si="52"/>
        <v/>
      </c>
      <c r="V135" s="89" t="str">
        <f t="shared" si="65"/>
        <v/>
      </c>
      <c r="W135" s="90" t="str">
        <f t="shared" si="66"/>
        <v/>
      </c>
      <c r="X135" s="90" t="str">
        <f t="shared" si="67"/>
        <v/>
      </c>
      <c r="Y135" s="110" t="str">
        <f t="shared" si="68"/>
        <v/>
      </c>
      <c r="Z135" s="16"/>
      <c r="AA135" s="15" t="str">
        <f t="shared" si="69"/>
        <v/>
      </c>
      <c r="AB135" s="15" t="str">
        <f t="shared" si="70"/>
        <v/>
      </c>
      <c r="AC135" s="14" t="str">
        <f t="shared" si="53"/>
        <v/>
      </c>
      <c r="AD135" s="6" t="e">
        <f t="shared" si="71"/>
        <v>#N/A</v>
      </c>
      <c r="AE135" s="6" t="e">
        <f t="shared" si="72"/>
        <v>#N/A</v>
      </c>
      <c r="AF135" s="6" t="e">
        <f t="shared" si="73"/>
        <v>#N/A</v>
      </c>
      <c r="AG135" s="6" t="str">
        <f t="shared" si="54"/>
        <v/>
      </c>
      <c r="AH135" s="6">
        <f t="shared" si="55"/>
        <v>1</v>
      </c>
      <c r="AI135" s="6" t="e">
        <f t="shared" si="74"/>
        <v>#N/A</v>
      </c>
      <c r="AJ135" s="6" t="e">
        <f t="shared" si="75"/>
        <v>#N/A</v>
      </c>
      <c r="AK135" s="6" t="e">
        <f t="shared" si="76"/>
        <v>#N/A</v>
      </c>
      <c r="AL135" s="6" t="e">
        <f t="shared" si="77"/>
        <v>#N/A</v>
      </c>
      <c r="AM135" s="7" t="str">
        <f t="shared" si="78"/>
        <v xml:space="preserve"> </v>
      </c>
      <c r="AN135" s="6" t="e">
        <f t="shared" si="79"/>
        <v>#N/A</v>
      </c>
      <c r="AO135" s="6" t="e">
        <f t="shared" si="80"/>
        <v>#N/A</v>
      </c>
      <c r="AP135" s="6" t="e">
        <f t="shared" si="81"/>
        <v>#N/A</v>
      </c>
      <c r="AQ135" s="6" t="e">
        <f t="shared" si="56"/>
        <v>#N/A</v>
      </c>
      <c r="AR135" s="6" t="e">
        <f t="shared" si="82"/>
        <v>#N/A</v>
      </c>
      <c r="AS135" s="6" t="e">
        <f t="shared" si="83"/>
        <v>#N/A</v>
      </c>
      <c r="AT135" s="6" t="e">
        <f t="shared" si="57"/>
        <v>#N/A</v>
      </c>
      <c r="AU135" s="6" t="e">
        <f t="shared" si="58"/>
        <v>#N/A</v>
      </c>
      <c r="AV135" s="6" t="e">
        <f t="shared" si="59"/>
        <v>#N/A</v>
      </c>
      <c r="AW135" s="6">
        <f t="shared" si="84"/>
        <v>0</v>
      </c>
      <c r="AX135" s="6" t="e">
        <f t="shared" si="85"/>
        <v>#N/A</v>
      </c>
      <c r="AY135" s="6" t="str">
        <f t="shared" si="60"/>
        <v/>
      </c>
      <c r="AZ135" s="6" t="str">
        <f t="shared" si="61"/>
        <v/>
      </c>
      <c r="BA135" s="6" t="str">
        <f t="shared" si="62"/>
        <v/>
      </c>
      <c r="BB135" s="6" t="str">
        <f t="shared" si="63"/>
        <v/>
      </c>
      <c r="BC135" s="42"/>
      <c r="BI135" t="s">
        <v>952</v>
      </c>
      <c r="CS135" s="253" t="str">
        <f t="shared" si="89"/>
        <v/>
      </c>
      <c r="CT135" s="1" t="str">
        <f t="shared" si="86"/>
        <v/>
      </c>
      <c r="CU135" s="1" t="str">
        <f t="shared" si="87"/>
        <v/>
      </c>
      <c r="CV135" s="399"/>
    </row>
    <row r="136" spans="1:100" s="1" customFormat="1" ht="13.5" customHeight="1" x14ac:dyDescent="0.15">
      <c r="A136" s="63">
        <v>121</v>
      </c>
      <c r="B136" s="313"/>
      <c r="C136" s="313"/>
      <c r="D136" s="313"/>
      <c r="E136" s="313"/>
      <c r="F136" s="313"/>
      <c r="G136" s="313"/>
      <c r="H136" s="313"/>
      <c r="I136" s="313"/>
      <c r="J136" s="313"/>
      <c r="K136" s="313"/>
      <c r="L136" s="314"/>
      <c r="M136" s="313"/>
      <c r="N136" s="365"/>
      <c r="O136" s="366"/>
      <c r="P136" s="370" t="str">
        <f>IF(G136="R",IF(OR(AND(実績排出量!H136=SUM(実績事業所!$B$2-1),3&lt;実績排出量!I136),AND(実績排出量!H136=実績事業所!$B$2,4&gt;実績排出量!I136)),"新規",""),"")</f>
        <v/>
      </c>
      <c r="Q136" s="373" t="str">
        <f t="shared" si="88"/>
        <v/>
      </c>
      <c r="R136" s="374" t="str">
        <f t="shared" si="64"/>
        <v/>
      </c>
      <c r="S136" s="298" t="str">
        <f t="shared" si="50"/>
        <v/>
      </c>
      <c r="T136" s="87" t="str">
        <f t="shared" si="51"/>
        <v/>
      </c>
      <c r="U136" s="88" t="str">
        <f t="shared" si="52"/>
        <v/>
      </c>
      <c r="V136" s="89" t="str">
        <f t="shared" si="65"/>
        <v/>
      </c>
      <c r="W136" s="90" t="str">
        <f t="shared" si="66"/>
        <v/>
      </c>
      <c r="X136" s="90" t="str">
        <f t="shared" si="67"/>
        <v/>
      </c>
      <c r="Y136" s="110" t="str">
        <f t="shared" si="68"/>
        <v/>
      </c>
      <c r="Z136" s="16"/>
      <c r="AA136" s="15" t="str">
        <f t="shared" si="69"/>
        <v/>
      </c>
      <c r="AB136" s="15" t="str">
        <f t="shared" si="70"/>
        <v/>
      </c>
      <c r="AC136" s="14" t="str">
        <f t="shared" si="53"/>
        <v/>
      </c>
      <c r="AD136" s="6" t="e">
        <f t="shared" si="71"/>
        <v>#N/A</v>
      </c>
      <c r="AE136" s="6" t="e">
        <f t="shared" si="72"/>
        <v>#N/A</v>
      </c>
      <c r="AF136" s="6" t="e">
        <f t="shared" si="73"/>
        <v>#N/A</v>
      </c>
      <c r="AG136" s="6" t="str">
        <f t="shared" si="54"/>
        <v/>
      </c>
      <c r="AH136" s="6">
        <f t="shared" si="55"/>
        <v>1</v>
      </c>
      <c r="AI136" s="6" t="e">
        <f t="shared" si="74"/>
        <v>#N/A</v>
      </c>
      <c r="AJ136" s="6" t="e">
        <f t="shared" si="75"/>
        <v>#N/A</v>
      </c>
      <c r="AK136" s="6" t="e">
        <f t="shared" si="76"/>
        <v>#N/A</v>
      </c>
      <c r="AL136" s="6" t="e">
        <f t="shared" si="77"/>
        <v>#N/A</v>
      </c>
      <c r="AM136" s="7" t="str">
        <f t="shared" si="78"/>
        <v xml:space="preserve"> </v>
      </c>
      <c r="AN136" s="6" t="e">
        <f t="shared" si="79"/>
        <v>#N/A</v>
      </c>
      <c r="AO136" s="6" t="e">
        <f t="shared" si="80"/>
        <v>#N/A</v>
      </c>
      <c r="AP136" s="6" t="e">
        <f t="shared" si="81"/>
        <v>#N/A</v>
      </c>
      <c r="AQ136" s="6" t="e">
        <f t="shared" si="56"/>
        <v>#N/A</v>
      </c>
      <c r="AR136" s="6" t="e">
        <f t="shared" si="82"/>
        <v>#N/A</v>
      </c>
      <c r="AS136" s="6" t="e">
        <f t="shared" si="83"/>
        <v>#N/A</v>
      </c>
      <c r="AT136" s="6" t="e">
        <f t="shared" si="57"/>
        <v>#N/A</v>
      </c>
      <c r="AU136" s="6" t="e">
        <f t="shared" si="58"/>
        <v>#N/A</v>
      </c>
      <c r="AV136" s="6" t="e">
        <f t="shared" si="59"/>
        <v>#N/A</v>
      </c>
      <c r="AW136" s="6">
        <f t="shared" si="84"/>
        <v>0</v>
      </c>
      <c r="AX136" s="6" t="e">
        <f t="shared" si="85"/>
        <v>#N/A</v>
      </c>
      <c r="AY136" s="6" t="str">
        <f t="shared" si="60"/>
        <v/>
      </c>
      <c r="AZ136" s="6" t="str">
        <f t="shared" si="61"/>
        <v/>
      </c>
      <c r="BA136" s="6" t="str">
        <f t="shared" si="62"/>
        <v/>
      </c>
      <c r="BB136" s="6" t="str">
        <f t="shared" si="63"/>
        <v/>
      </c>
      <c r="BC136" s="42"/>
      <c r="BI136" t="s">
        <v>953</v>
      </c>
      <c r="CS136" s="253" t="str">
        <f t="shared" si="89"/>
        <v/>
      </c>
      <c r="CT136" s="1" t="str">
        <f t="shared" si="86"/>
        <v/>
      </c>
      <c r="CU136" s="1" t="str">
        <f t="shared" si="87"/>
        <v/>
      </c>
      <c r="CV136" s="399"/>
    </row>
    <row r="137" spans="1:100" s="1" customFormat="1" ht="13.5" customHeight="1" x14ac:dyDescent="0.15">
      <c r="A137" s="63">
        <v>122</v>
      </c>
      <c r="B137" s="313"/>
      <c r="C137" s="313"/>
      <c r="D137" s="313"/>
      <c r="E137" s="313"/>
      <c r="F137" s="313"/>
      <c r="G137" s="313"/>
      <c r="H137" s="313"/>
      <c r="I137" s="313"/>
      <c r="J137" s="313"/>
      <c r="K137" s="313"/>
      <c r="L137" s="314"/>
      <c r="M137" s="313"/>
      <c r="N137" s="365"/>
      <c r="O137" s="366"/>
      <c r="P137" s="370" t="str">
        <f>IF(G137="R",IF(OR(AND(実績排出量!H137=SUM(実績事業所!$B$2-1),3&lt;実績排出量!I137),AND(実績排出量!H137=実績事業所!$B$2,4&gt;実績排出量!I137)),"新規",""),"")</f>
        <v/>
      </c>
      <c r="Q137" s="373" t="str">
        <f t="shared" si="88"/>
        <v/>
      </c>
      <c r="R137" s="374" t="str">
        <f t="shared" si="64"/>
        <v/>
      </c>
      <c r="S137" s="298" t="str">
        <f t="shared" si="50"/>
        <v/>
      </c>
      <c r="T137" s="87" t="str">
        <f t="shared" si="51"/>
        <v/>
      </c>
      <c r="U137" s="88" t="str">
        <f t="shared" si="52"/>
        <v/>
      </c>
      <c r="V137" s="89" t="str">
        <f t="shared" si="65"/>
        <v/>
      </c>
      <c r="W137" s="90" t="str">
        <f t="shared" si="66"/>
        <v/>
      </c>
      <c r="X137" s="90" t="str">
        <f t="shared" si="67"/>
        <v/>
      </c>
      <c r="Y137" s="110" t="str">
        <f t="shared" si="68"/>
        <v/>
      </c>
      <c r="Z137" s="16"/>
      <c r="AA137" s="15" t="str">
        <f t="shared" si="69"/>
        <v/>
      </c>
      <c r="AB137" s="15" t="str">
        <f t="shared" si="70"/>
        <v/>
      </c>
      <c r="AC137" s="14" t="str">
        <f t="shared" si="53"/>
        <v/>
      </c>
      <c r="AD137" s="6" t="e">
        <f t="shared" si="71"/>
        <v>#N/A</v>
      </c>
      <c r="AE137" s="6" t="e">
        <f t="shared" si="72"/>
        <v>#N/A</v>
      </c>
      <c r="AF137" s="6" t="e">
        <f t="shared" si="73"/>
        <v>#N/A</v>
      </c>
      <c r="AG137" s="6" t="str">
        <f t="shared" si="54"/>
        <v/>
      </c>
      <c r="AH137" s="6">
        <f t="shared" si="55"/>
        <v>1</v>
      </c>
      <c r="AI137" s="6" t="e">
        <f t="shared" si="74"/>
        <v>#N/A</v>
      </c>
      <c r="AJ137" s="6" t="e">
        <f t="shared" si="75"/>
        <v>#N/A</v>
      </c>
      <c r="AK137" s="6" t="e">
        <f t="shared" si="76"/>
        <v>#N/A</v>
      </c>
      <c r="AL137" s="6" t="e">
        <f t="shared" si="77"/>
        <v>#N/A</v>
      </c>
      <c r="AM137" s="7" t="str">
        <f t="shared" si="78"/>
        <v xml:space="preserve"> </v>
      </c>
      <c r="AN137" s="6" t="e">
        <f t="shared" si="79"/>
        <v>#N/A</v>
      </c>
      <c r="AO137" s="6" t="e">
        <f t="shared" si="80"/>
        <v>#N/A</v>
      </c>
      <c r="AP137" s="6" t="e">
        <f t="shared" si="81"/>
        <v>#N/A</v>
      </c>
      <c r="AQ137" s="6" t="e">
        <f t="shared" si="56"/>
        <v>#N/A</v>
      </c>
      <c r="AR137" s="6" t="e">
        <f t="shared" si="82"/>
        <v>#N/A</v>
      </c>
      <c r="AS137" s="6" t="e">
        <f t="shared" si="83"/>
        <v>#N/A</v>
      </c>
      <c r="AT137" s="6" t="e">
        <f t="shared" si="57"/>
        <v>#N/A</v>
      </c>
      <c r="AU137" s="6" t="e">
        <f t="shared" si="58"/>
        <v>#N/A</v>
      </c>
      <c r="AV137" s="6" t="e">
        <f t="shared" si="59"/>
        <v>#N/A</v>
      </c>
      <c r="AW137" s="6">
        <f t="shared" si="84"/>
        <v>0</v>
      </c>
      <c r="AX137" s="6" t="e">
        <f t="shared" si="85"/>
        <v>#N/A</v>
      </c>
      <c r="AY137" s="6" t="str">
        <f t="shared" si="60"/>
        <v/>
      </c>
      <c r="AZ137" s="6" t="str">
        <f t="shared" si="61"/>
        <v/>
      </c>
      <c r="BA137" s="6" t="str">
        <f t="shared" si="62"/>
        <v/>
      </c>
      <c r="BB137" s="6" t="str">
        <f t="shared" si="63"/>
        <v/>
      </c>
      <c r="BC137" s="42"/>
      <c r="BI137" t="s">
        <v>954</v>
      </c>
      <c r="CS137" s="253" t="str">
        <f t="shared" si="89"/>
        <v/>
      </c>
      <c r="CT137" s="1" t="str">
        <f t="shared" si="86"/>
        <v/>
      </c>
      <c r="CU137" s="1" t="str">
        <f t="shared" si="87"/>
        <v/>
      </c>
      <c r="CV137" s="399"/>
    </row>
    <row r="138" spans="1:100" s="1" customFormat="1" ht="13.5" customHeight="1" x14ac:dyDescent="0.15">
      <c r="A138" s="63">
        <v>123</v>
      </c>
      <c r="B138" s="313"/>
      <c r="C138" s="313"/>
      <c r="D138" s="313"/>
      <c r="E138" s="313"/>
      <c r="F138" s="313"/>
      <c r="G138" s="313"/>
      <c r="H138" s="313"/>
      <c r="I138" s="313"/>
      <c r="J138" s="313"/>
      <c r="K138" s="313"/>
      <c r="L138" s="314"/>
      <c r="M138" s="313"/>
      <c r="N138" s="365"/>
      <c r="O138" s="366"/>
      <c r="P138" s="370" t="str">
        <f>IF(G138="R",IF(OR(AND(実績排出量!H138=SUM(実績事業所!$B$2-1),3&lt;実績排出量!I138),AND(実績排出量!H138=実績事業所!$B$2,4&gt;実績排出量!I138)),"新規",""),"")</f>
        <v/>
      </c>
      <c r="Q138" s="373" t="str">
        <f t="shared" si="88"/>
        <v/>
      </c>
      <c r="R138" s="374" t="str">
        <f t="shared" si="64"/>
        <v/>
      </c>
      <c r="S138" s="298" t="str">
        <f t="shared" si="50"/>
        <v/>
      </c>
      <c r="T138" s="87" t="str">
        <f t="shared" si="51"/>
        <v/>
      </c>
      <c r="U138" s="88" t="str">
        <f t="shared" si="52"/>
        <v/>
      </c>
      <c r="V138" s="89" t="str">
        <f t="shared" si="65"/>
        <v/>
      </c>
      <c r="W138" s="90" t="str">
        <f t="shared" si="66"/>
        <v/>
      </c>
      <c r="X138" s="90" t="str">
        <f t="shared" si="67"/>
        <v/>
      </c>
      <c r="Y138" s="110" t="str">
        <f t="shared" si="68"/>
        <v/>
      </c>
      <c r="Z138" s="16"/>
      <c r="AA138" s="15" t="str">
        <f t="shared" si="69"/>
        <v/>
      </c>
      <c r="AB138" s="15" t="str">
        <f t="shared" si="70"/>
        <v/>
      </c>
      <c r="AC138" s="14" t="str">
        <f t="shared" si="53"/>
        <v/>
      </c>
      <c r="AD138" s="6" t="e">
        <f t="shared" si="71"/>
        <v>#N/A</v>
      </c>
      <c r="AE138" s="6" t="e">
        <f t="shared" si="72"/>
        <v>#N/A</v>
      </c>
      <c r="AF138" s="6" t="e">
        <f t="shared" si="73"/>
        <v>#N/A</v>
      </c>
      <c r="AG138" s="6" t="str">
        <f t="shared" si="54"/>
        <v/>
      </c>
      <c r="AH138" s="6">
        <f t="shared" si="55"/>
        <v>1</v>
      </c>
      <c r="AI138" s="6" t="e">
        <f t="shared" si="74"/>
        <v>#N/A</v>
      </c>
      <c r="AJ138" s="6" t="e">
        <f t="shared" si="75"/>
        <v>#N/A</v>
      </c>
      <c r="AK138" s="6" t="e">
        <f t="shared" si="76"/>
        <v>#N/A</v>
      </c>
      <c r="AL138" s="6" t="e">
        <f t="shared" si="77"/>
        <v>#N/A</v>
      </c>
      <c r="AM138" s="7" t="str">
        <f t="shared" si="78"/>
        <v xml:space="preserve"> </v>
      </c>
      <c r="AN138" s="6" t="e">
        <f t="shared" si="79"/>
        <v>#N/A</v>
      </c>
      <c r="AO138" s="6" t="e">
        <f t="shared" si="80"/>
        <v>#N/A</v>
      </c>
      <c r="AP138" s="6" t="e">
        <f t="shared" si="81"/>
        <v>#N/A</v>
      </c>
      <c r="AQ138" s="6" t="e">
        <f t="shared" si="56"/>
        <v>#N/A</v>
      </c>
      <c r="AR138" s="6" t="e">
        <f t="shared" si="82"/>
        <v>#N/A</v>
      </c>
      <c r="AS138" s="6" t="e">
        <f t="shared" si="83"/>
        <v>#N/A</v>
      </c>
      <c r="AT138" s="6" t="e">
        <f t="shared" si="57"/>
        <v>#N/A</v>
      </c>
      <c r="AU138" s="6" t="e">
        <f t="shared" si="58"/>
        <v>#N/A</v>
      </c>
      <c r="AV138" s="6" t="e">
        <f t="shared" si="59"/>
        <v>#N/A</v>
      </c>
      <c r="AW138" s="6">
        <f t="shared" si="84"/>
        <v>0</v>
      </c>
      <c r="AX138" s="6" t="e">
        <f t="shared" si="85"/>
        <v>#N/A</v>
      </c>
      <c r="AY138" s="6" t="str">
        <f t="shared" si="60"/>
        <v/>
      </c>
      <c r="AZ138" s="6" t="str">
        <f t="shared" si="61"/>
        <v/>
      </c>
      <c r="BA138" s="6" t="str">
        <f t="shared" si="62"/>
        <v/>
      </c>
      <c r="BB138" s="6" t="str">
        <f t="shared" si="63"/>
        <v/>
      </c>
      <c r="BC138" s="42"/>
      <c r="BI138" t="s">
        <v>955</v>
      </c>
      <c r="CS138" s="253" t="str">
        <f t="shared" si="89"/>
        <v/>
      </c>
      <c r="CT138" s="1" t="str">
        <f t="shared" si="86"/>
        <v/>
      </c>
      <c r="CU138" s="1" t="str">
        <f t="shared" si="87"/>
        <v/>
      </c>
      <c r="CV138" s="399"/>
    </row>
    <row r="139" spans="1:100" s="1" customFormat="1" ht="13.5" customHeight="1" x14ac:dyDescent="0.15">
      <c r="A139" s="63">
        <v>124</v>
      </c>
      <c r="B139" s="313"/>
      <c r="C139" s="313"/>
      <c r="D139" s="313"/>
      <c r="E139" s="313"/>
      <c r="F139" s="313"/>
      <c r="G139" s="313"/>
      <c r="H139" s="313"/>
      <c r="I139" s="313"/>
      <c r="J139" s="313"/>
      <c r="K139" s="313"/>
      <c r="L139" s="314"/>
      <c r="M139" s="313"/>
      <c r="N139" s="365"/>
      <c r="O139" s="366"/>
      <c r="P139" s="370" t="str">
        <f>IF(G139="R",IF(OR(AND(実績排出量!H139=SUM(実績事業所!$B$2-1),3&lt;実績排出量!I139),AND(実績排出量!H139=実績事業所!$B$2,4&gt;実績排出量!I139)),"新規",""),"")</f>
        <v/>
      </c>
      <c r="Q139" s="373" t="str">
        <f t="shared" si="88"/>
        <v/>
      </c>
      <c r="R139" s="374" t="str">
        <f t="shared" si="64"/>
        <v/>
      </c>
      <c r="S139" s="298" t="str">
        <f t="shared" si="50"/>
        <v/>
      </c>
      <c r="T139" s="87" t="str">
        <f t="shared" si="51"/>
        <v/>
      </c>
      <c r="U139" s="88" t="str">
        <f t="shared" si="52"/>
        <v/>
      </c>
      <c r="V139" s="89" t="str">
        <f t="shared" si="65"/>
        <v/>
      </c>
      <c r="W139" s="90" t="str">
        <f t="shared" si="66"/>
        <v/>
      </c>
      <c r="X139" s="90" t="str">
        <f t="shared" si="67"/>
        <v/>
      </c>
      <c r="Y139" s="110" t="str">
        <f t="shared" si="68"/>
        <v/>
      </c>
      <c r="Z139" s="16"/>
      <c r="AA139" s="15" t="str">
        <f t="shared" si="69"/>
        <v/>
      </c>
      <c r="AB139" s="15" t="str">
        <f t="shared" si="70"/>
        <v/>
      </c>
      <c r="AC139" s="14" t="str">
        <f t="shared" si="53"/>
        <v/>
      </c>
      <c r="AD139" s="6" t="e">
        <f t="shared" si="71"/>
        <v>#N/A</v>
      </c>
      <c r="AE139" s="6" t="e">
        <f t="shared" si="72"/>
        <v>#N/A</v>
      </c>
      <c r="AF139" s="6" t="e">
        <f t="shared" si="73"/>
        <v>#N/A</v>
      </c>
      <c r="AG139" s="6" t="str">
        <f t="shared" si="54"/>
        <v/>
      </c>
      <c r="AH139" s="6">
        <f t="shared" si="55"/>
        <v>1</v>
      </c>
      <c r="AI139" s="6" t="e">
        <f t="shared" si="74"/>
        <v>#N/A</v>
      </c>
      <c r="AJ139" s="6" t="e">
        <f t="shared" si="75"/>
        <v>#N/A</v>
      </c>
      <c r="AK139" s="6" t="e">
        <f t="shared" si="76"/>
        <v>#N/A</v>
      </c>
      <c r="AL139" s="6" t="e">
        <f t="shared" si="77"/>
        <v>#N/A</v>
      </c>
      <c r="AM139" s="7" t="str">
        <f t="shared" si="78"/>
        <v xml:space="preserve"> </v>
      </c>
      <c r="AN139" s="6" t="e">
        <f t="shared" si="79"/>
        <v>#N/A</v>
      </c>
      <c r="AO139" s="6" t="e">
        <f t="shared" si="80"/>
        <v>#N/A</v>
      </c>
      <c r="AP139" s="6" t="e">
        <f t="shared" si="81"/>
        <v>#N/A</v>
      </c>
      <c r="AQ139" s="6" t="e">
        <f t="shared" si="56"/>
        <v>#N/A</v>
      </c>
      <c r="AR139" s="6" t="e">
        <f t="shared" si="82"/>
        <v>#N/A</v>
      </c>
      <c r="AS139" s="6" t="e">
        <f t="shared" si="83"/>
        <v>#N/A</v>
      </c>
      <c r="AT139" s="6" t="e">
        <f t="shared" si="57"/>
        <v>#N/A</v>
      </c>
      <c r="AU139" s="6" t="e">
        <f t="shared" si="58"/>
        <v>#N/A</v>
      </c>
      <c r="AV139" s="6" t="e">
        <f t="shared" si="59"/>
        <v>#N/A</v>
      </c>
      <c r="AW139" s="6">
        <f t="shared" si="84"/>
        <v>0</v>
      </c>
      <c r="AX139" s="6" t="e">
        <f t="shared" si="85"/>
        <v>#N/A</v>
      </c>
      <c r="AY139" s="6" t="str">
        <f t="shared" si="60"/>
        <v/>
      </c>
      <c r="AZ139" s="6" t="str">
        <f t="shared" si="61"/>
        <v/>
      </c>
      <c r="BA139" s="6" t="str">
        <f t="shared" si="62"/>
        <v/>
      </c>
      <c r="BB139" s="6" t="str">
        <f t="shared" si="63"/>
        <v/>
      </c>
      <c r="BC139" s="42"/>
      <c r="BI139" t="s">
        <v>956</v>
      </c>
      <c r="CS139" s="253" t="str">
        <f t="shared" si="89"/>
        <v/>
      </c>
      <c r="CT139" s="1" t="str">
        <f t="shared" si="86"/>
        <v/>
      </c>
      <c r="CU139" s="1" t="str">
        <f t="shared" si="87"/>
        <v/>
      </c>
      <c r="CV139" s="399"/>
    </row>
    <row r="140" spans="1:100" s="1" customFormat="1" ht="13.5" customHeight="1" x14ac:dyDescent="0.15">
      <c r="A140" s="63">
        <v>125</v>
      </c>
      <c r="B140" s="313"/>
      <c r="C140" s="313"/>
      <c r="D140" s="313"/>
      <c r="E140" s="313"/>
      <c r="F140" s="313"/>
      <c r="G140" s="313"/>
      <c r="H140" s="313"/>
      <c r="I140" s="313"/>
      <c r="J140" s="313"/>
      <c r="K140" s="313"/>
      <c r="L140" s="314"/>
      <c r="M140" s="313"/>
      <c r="N140" s="365"/>
      <c r="O140" s="366"/>
      <c r="P140" s="370" t="str">
        <f>IF(G140="R",IF(OR(AND(実績排出量!H140=SUM(実績事業所!$B$2-1),3&lt;実績排出量!I140),AND(実績排出量!H140=実績事業所!$B$2,4&gt;実績排出量!I140)),"新規",""),"")</f>
        <v/>
      </c>
      <c r="Q140" s="373" t="str">
        <f t="shared" si="88"/>
        <v/>
      </c>
      <c r="R140" s="374" t="str">
        <f t="shared" si="64"/>
        <v/>
      </c>
      <c r="S140" s="298" t="str">
        <f t="shared" si="50"/>
        <v/>
      </c>
      <c r="T140" s="87" t="str">
        <f t="shared" si="51"/>
        <v/>
      </c>
      <c r="U140" s="88" t="str">
        <f t="shared" si="52"/>
        <v/>
      </c>
      <c r="V140" s="89" t="str">
        <f t="shared" si="65"/>
        <v/>
      </c>
      <c r="W140" s="90" t="str">
        <f t="shared" si="66"/>
        <v/>
      </c>
      <c r="X140" s="90" t="str">
        <f t="shared" si="67"/>
        <v/>
      </c>
      <c r="Y140" s="110" t="str">
        <f t="shared" si="68"/>
        <v/>
      </c>
      <c r="Z140" s="16"/>
      <c r="AA140" s="15" t="str">
        <f t="shared" si="69"/>
        <v/>
      </c>
      <c r="AB140" s="15" t="str">
        <f t="shared" si="70"/>
        <v/>
      </c>
      <c r="AC140" s="14" t="str">
        <f t="shared" si="53"/>
        <v/>
      </c>
      <c r="AD140" s="6" t="e">
        <f t="shared" si="71"/>
        <v>#N/A</v>
      </c>
      <c r="AE140" s="6" t="e">
        <f t="shared" si="72"/>
        <v>#N/A</v>
      </c>
      <c r="AF140" s="6" t="e">
        <f t="shared" si="73"/>
        <v>#N/A</v>
      </c>
      <c r="AG140" s="6" t="str">
        <f t="shared" si="54"/>
        <v/>
      </c>
      <c r="AH140" s="6">
        <f t="shared" si="55"/>
        <v>1</v>
      </c>
      <c r="AI140" s="6" t="e">
        <f t="shared" si="74"/>
        <v>#N/A</v>
      </c>
      <c r="AJ140" s="6" t="e">
        <f t="shared" si="75"/>
        <v>#N/A</v>
      </c>
      <c r="AK140" s="6" t="e">
        <f t="shared" si="76"/>
        <v>#N/A</v>
      </c>
      <c r="AL140" s="6" t="e">
        <f t="shared" si="77"/>
        <v>#N/A</v>
      </c>
      <c r="AM140" s="7" t="str">
        <f t="shared" si="78"/>
        <v xml:space="preserve"> </v>
      </c>
      <c r="AN140" s="6" t="e">
        <f t="shared" si="79"/>
        <v>#N/A</v>
      </c>
      <c r="AO140" s="6" t="e">
        <f t="shared" si="80"/>
        <v>#N/A</v>
      </c>
      <c r="AP140" s="6" t="e">
        <f t="shared" si="81"/>
        <v>#N/A</v>
      </c>
      <c r="AQ140" s="6" t="e">
        <f t="shared" si="56"/>
        <v>#N/A</v>
      </c>
      <c r="AR140" s="6" t="e">
        <f t="shared" si="82"/>
        <v>#N/A</v>
      </c>
      <c r="AS140" s="6" t="e">
        <f t="shared" si="83"/>
        <v>#N/A</v>
      </c>
      <c r="AT140" s="6" t="e">
        <f t="shared" si="57"/>
        <v>#N/A</v>
      </c>
      <c r="AU140" s="6" t="e">
        <f t="shared" si="58"/>
        <v>#N/A</v>
      </c>
      <c r="AV140" s="6" t="e">
        <f t="shared" si="59"/>
        <v>#N/A</v>
      </c>
      <c r="AW140" s="6">
        <f t="shared" si="84"/>
        <v>0</v>
      </c>
      <c r="AX140" s="6" t="e">
        <f t="shared" si="85"/>
        <v>#N/A</v>
      </c>
      <c r="AY140" s="6" t="str">
        <f t="shared" si="60"/>
        <v/>
      </c>
      <c r="AZ140" s="6" t="str">
        <f t="shared" si="61"/>
        <v/>
      </c>
      <c r="BA140" s="6" t="str">
        <f t="shared" si="62"/>
        <v/>
      </c>
      <c r="BB140" s="6" t="str">
        <f t="shared" si="63"/>
        <v/>
      </c>
      <c r="BC140" s="42"/>
      <c r="BI140" t="s">
        <v>957</v>
      </c>
      <c r="CS140" s="253" t="str">
        <f t="shared" si="89"/>
        <v/>
      </c>
      <c r="CT140" s="1" t="str">
        <f t="shared" si="86"/>
        <v/>
      </c>
      <c r="CU140" s="1" t="str">
        <f t="shared" si="87"/>
        <v/>
      </c>
      <c r="CV140" s="399"/>
    </row>
    <row r="141" spans="1:100" s="1" customFormat="1" ht="13.5" customHeight="1" x14ac:dyDescent="0.15">
      <c r="A141" s="63">
        <v>126</v>
      </c>
      <c r="B141" s="313"/>
      <c r="C141" s="313"/>
      <c r="D141" s="313"/>
      <c r="E141" s="313"/>
      <c r="F141" s="313"/>
      <c r="G141" s="313"/>
      <c r="H141" s="313"/>
      <c r="I141" s="313"/>
      <c r="J141" s="313"/>
      <c r="K141" s="313"/>
      <c r="L141" s="314"/>
      <c r="M141" s="313"/>
      <c r="N141" s="365"/>
      <c r="O141" s="366"/>
      <c r="P141" s="370" t="str">
        <f>IF(G141="R",IF(OR(AND(実績排出量!H141=SUM(実績事業所!$B$2-1),3&lt;実績排出量!I141),AND(実績排出量!H141=実績事業所!$B$2,4&gt;実績排出量!I141)),"新規",""),"")</f>
        <v/>
      </c>
      <c r="Q141" s="373" t="str">
        <f t="shared" si="88"/>
        <v/>
      </c>
      <c r="R141" s="374" t="str">
        <f t="shared" si="64"/>
        <v/>
      </c>
      <c r="S141" s="298" t="str">
        <f t="shared" si="50"/>
        <v/>
      </c>
      <c r="T141" s="87" t="str">
        <f t="shared" si="51"/>
        <v/>
      </c>
      <c r="U141" s="88" t="str">
        <f t="shared" si="52"/>
        <v/>
      </c>
      <c r="V141" s="89" t="str">
        <f t="shared" si="65"/>
        <v/>
      </c>
      <c r="W141" s="90" t="str">
        <f t="shared" si="66"/>
        <v/>
      </c>
      <c r="X141" s="90" t="str">
        <f t="shared" si="67"/>
        <v/>
      </c>
      <c r="Y141" s="110" t="str">
        <f t="shared" si="68"/>
        <v/>
      </c>
      <c r="Z141" s="16"/>
      <c r="AA141" s="15" t="str">
        <f t="shared" si="69"/>
        <v/>
      </c>
      <c r="AB141" s="15" t="str">
        <f t="shared" si="70"/>
        <v/>
      </c>
      <c r="AC141" s="14" t="str">
        <f t="shared" si="53"/>
        <v/>
      </c>
      <c r="AD141" s="6" t="e">
        <f t="shared" si="71"/>
        <v>#N/A</v>
      </c>
      <c r="AE141" s="6" t="e">
        <f t="shared" si="72"/>
        <v>#N/A</v>
      </c>
      <c r="AF141" s="6" t="e">
        <f t="shared" si="73"/>
        <v>#N/A</v>
      </c>
      <c r="AG141" s="6" t="str">
        <f t="shared" si="54"/>
        <v/>
      </c>
      <c r="AH141" s="6">
        <f t="shared" si="55"/>
        <v>1</v>
      </c>
      <c r="AI141" s="6" t="e">
        <f t="shared" si="74"/>
        <v>#N/A</v>
      </c>
      <c r="AJ141" s="6" t="e">
        <f t="shared" si="75"/>
        <v>#N/A</v>
      </c>
      <c r="AK141" s="6" t="e">
        <f t="shared" si="76"/>
        <v>#N/A</v>
      </c>
      <c r="AL141" s="6" t="e">
        <f t="shared" si="77"/>
        <v>#N/A</v>
      </c>
      <c r="AM141" s="7" t="str">
        <f t="shared" si="78"/>
        <v xml:space="preserve"> </v>
      </c>
      <c r="AN141" s="6" t="e">
        <f t="shared" si="79"/>
        <v>#N/A</v>
      </c>
      <c r="AO141" s="6" t="e">
        <f t="shared" si="80"/>
        <v>#N/A</v>
      </c>
      <c r="AP141" s="6" t="e">
        <f t="shared" si="81"/>
        <v>#N/A</v>
      </c>
      <c r="AQ141" s="6" t="e">
        <f t="shared" si="56"/>
        <v>#N/A</v>
      </c>
      <c r="AR141" s="6" t="e">
        <f t="shared" si="82"/>
        <v>#N/A</v>
      </c>
      <c r="AS141" s="6" t="e">
        <f t="shared" si="83"/>
        <v>#N/A</v>
      </c>
      <c r="AT141" s="6" t="e">
        <f t="shared" si="57"/>
        <v>#N/A</v>
      </c>
      <c r="AU141" s="6" t="e">
        <f t="shared" si="58"/>
        <v>#N/A</v>
      </c>
      <c r="AV141" s="6" t="e">
        <f t="shared" si="59"/>
        <v>#N/A</v>
      </c>
      <c r="AW141" s="6">
        <f t="shared" si="84"/>
        <v>0</v>
      </c>
      <c r="AX141" s="6" t="e">
        <f t="shared" si="85"/>
        <v>#N/A</v>
      </c>
      <c r="AY141" s="6" t="str">
        <f t="shared" si="60"/>
        <v/>
      </c>
      <c r="AZ141" s="6" t="str">
        <f t="shared" si="61"/>
        <v/>
      </c>
      <c r="BA141" s="6" t="str">
        <f t="shared" si="62"/>
        <v/>
      </c>
      <c r="BB141" s="6" t="str">
        <f t="shared" si="63"/>
        <v/>
      </c>
      <c r="BC141" s="42"/>
      <c r="BI141" t="s">
        <v>958</v>
      </c>
      <c r="CS141" s="253" t="str">
        <f t="shared" si="89"/>
        <v/>
      </c>
      <c r="CT141" s="1" t="str">
        <f t="shared" si="86"/>
        <v/>
      </c>
      <c r="CU141" s="1" t="str">
        <f t="shared" si="87"/>
        <v/>
      </c>
      <c r="CV141" s="399"/>
    </row>
    <row r="142" spans="1:100" s="1" customFormat="1" ht="13.5" customHeight="1" x14ac:dyDescent="0.15">
      <c r="A142" s="63">
        <v>127</v>
      </c>
      <c r="B142" s="313"/>
      <c r="C142" s="313"/>
      <c r="D142" s="313"/>
      <c r="E142" s="313"/>
      <c r="F142" s="313"/>
      <c r="G142" s="313"/>
      <c r="H142" s="313"/>
      <c r="I142" s="313"/>
      <c r="J142" s="313"/>
      <c r="K142" s="313"/>
      <c r="L142" s="314"/>
      <c r="M142" s="313"/>
      <c r="N142" s="365"/>
      <c r="O142" s="366"/>
      <c r="P142" s="370" t="str">
        <f>IF(G142="R",IF(OR(AND(実績排出量!H142=SUM(実績事業所!$B$2-1),3&lt;実績排出量!I142),AND(実績排出量!H142=実績事業所!$B$2,4&gt;実績排出量!I142)),"新規",""),"")</f>
        <v/>
      </c>
      <c r="Q142" s="373" t="str">
        <f t="shared" si="88"/>
        <v/>
      </c>
      <c r="R142" s="374" t="str">
        <f t="shared" si="64"/>
        <v/>
      </c>
      <c r="S142" s="298" t="str">
        <f t="shared" si="50"/>
        <v/>
      </c>
      <c r="T142" s="87" t="str">
        <f t="shared" si="51"/>
        <v/>
      </c>
      <c r="U142" s="88" t="str">
        <f t="shared" si="52"/>
        <v/>
      </c>
      <c r="V142" s="89" t="str">
        <f t="shared" si="65"/>
        <v/>
      </c>
      <c r="W142" s="90" t="str">
        <f t="shared" si="66"/>
        <v/>
      </c>
      <c r="X142" s="90" t="str">
        <f t="shared" si="67"/>
        <v/>
      </c>
      <c r="Y142" s="110" t="str">
        <f t="shared" si="68"/>
        <v/>
      </c>
      <c r="Z142" s="16"/>
      <c r="AA142" s="15" t="str">
        <f t="shared" si="69"/>
        <v/>
      </c>
      <c r="AB142" s="15" t="str">
        <f t="shared" si="70"/>
        <v/>
      </c>
      <c r="AC142" s="14" t="str">
        <f t="shared" si="53"/>
        <v/>
      </c>
      <c r="AD142" s="6" t="e">
        <f t="shared" si="71"/>
        <v>#N/A</v>
      </c>
      <c r="AE142" s="6" t="e">
        <f t="shared" si="72"/>
        <v>#N/A</v>
      </c>
      <c r="AF142" s="6" t="e">
        <f t="shared" si="73"/>
        <v>#N/A</v>
      </c>
      <c r="AG142" s="6" t="str">
        <f t="shared" si="54"/>
        <v/>
      </c>
      <c r="AH142" s="6">
        <f t="shared" si="55"/>
        <v>1</v>
      </c>
      <c r="AI142" s="6" t="e">
        <f t="shared" si="74"/>
        <v>#N/A</v>
      </c>
      <c r="AJ142" s="6" t="e">
        <f t="shared" si="75"/>
        <v>#N/A</v>
      </c>
      <c r="AK142" s="6" t="e">
        <f t="shared" si="76"/>
        <v>#N/A</v>
      </c>
      <c r="AL142" s="6" t="e">
        <f t="shared" si="77"/>
        <v>#N/A</v>
      </c>
      <c r="AM142" s="7" t="str">
        <f t="shared" si="78"/>
        <v xml:space="preserve"> </v>
      </c>
      <c r="AN142" s="6" t="e">
        <f t="shared" si="79"/>
        <v>#N/A</v>
      </c>
      <c r="AO142" s="6" t="e">
        <f t="shared" si="80"/>
        <v>#N/A</v>
      </c>
      <c r="AP142" s="6" t="e">
        <f t="shared" si="81"/>
        <v>#N/A</v>
      </c>
      <c r="AQ142" s="6" t="e">
        <f t="shared" si="56"/>
        <v>#N/A</v>
      </c>
      <c r="AR142" s="6" t="e">
        <f t="shared" si="82"/>
        <v>#N/A</v>
      </c>
      <c r="AS142" s="6" t="e">
        <f t="shared" si="83"/>
        <v>#N/A</v>
      </c>
      <c r="AT142" s="6" t="e">
        <f t="shared" si="57"/>
        <v>#N/A</v>
      </c>
      <c r="AU142" s="6" t="e">
        <f t="shared" si="58"/>
        <v>#N/A</v>
      </c>
      <c r="AV142" s="6" t="e">
        <f t="shared" si="59"/>
        <v>#N/A</v>
      </c>
      <c r="AW142" s="6">
        <f t="shared" si="84"/>
        <v>0</v>
      </c>
      <c r="AX142" s="6" t="e">
        <f t="shared" si="85"/>
        <v>#N/A</v>
      </c>
      <c r="AY142" s="6" t="str">
        <f t="shared" si="60"/>
        <v/>
      </c>
      <c r="AZ142" s="6" t="str">
        <f t="shared" si="61"/>
        <v/>
      </c>
      <c r="BA142" s="6" t="str">
        <f t="shared" si="62"/>
        <v/>
      </c>
      <c r="BB142" s="6" t="str">
        <f t="shared" si="63"/>
        <v/>
      </c>
      <c r="BC142" s="42"/>
      <c r="BI142" t="s">
        <v>884</v>
      </c>
      <c r="CS142" s="253" t="str">
        <f t="shared" si="89"/>
        <v/>
      </c>
      <c r="CT142" s="1" t="str">
        <f t="shared" si="86"/>
        <v/>
      </c>
      <c r="CU142" s="1" t="str">
        <f t="shared" si="87"/>
        <v/>
      </c>
      <c r="CV142" s="399"/>
    </row>
    <row r="143" spans="1:100" s="1" customFormat="1" ht="13.5" customHeight="1" x14ac:dyDescent="0.15">
      <c r="A143" s="63">
        <v>128</v>
      </c>
      <c r="B143" s="313"/>
      <c r="C143" s="313"/>
      <c r="D143" s="313"/>
      <c r="E143" s="313"/>
      <c r="F143" s="313"/>
      <c r="G143" s="313"/>
      <c r="H143" s="313"/>
      <c r="I143" s="313"/>
      <c r="J143" s="313"/>
      <c r="K143" s="313"/>
      <c r="L143" s="314"/>
      <c r="M143" s="313"/>
      <c r="N143" s="365"/>
      <c r="O143" s="366"/>
      <c r="P143" s="370" t="str">
        <f>IF(G143="R",IF(OR(AND(実績排出量!H143=SUM(実績事業所!$B$2-1),3&lt;実績排出量!I143),AND(実績排出量!H143=実績事業所!$B$2,4&gt;実績排出量!I143)),"新規",""),"")</f>
        <v/>
      </c>
      <c r="Q143" s="373" t="str">
        <f t="shared" si="88"/>
        <v/>
      </c>
      <c r="R143" s="374" t="str">
        <f t="shared" si="64"/>
        <v/>
      </c>
      <c r="S143" s="298" t="str">
        <f t="shared" si="50"/>
        <v/>
      </c>
      <c r="T143" s="87" t="str">
        <f t="shared" si="51"/>
        <v/>
      </c>
      <c r="U143" s="88" t="str">
        <f t="shared" si="52"/>
        <v/>
      </c>
      <c r="V143" s="89" t="str">
        <f t="shared" si="65"/>
        <v/>
      </c>
      <c r="W143" s="90" t="str">
        <f t="shared" si="66"/>
        <v/>
      </c>
      <c r="X143" s="90" t="str">
        <f t="shared" si="67"/>
        <v/>
      </c>
      <c r="Y143" s="110" t="str">
        <f t="shared" si="68"/>
        <v/>
      </c>
      <c r="Z143" s="16"/>
      <c r="AA143" s="15" t="str">
        <f t="shared" si="69"/>
        <v/>
      </c>
      <c r="AB143" s="15" t="str">
        <f t="shared" si="70"/>
        <v/>
      </c>
      <c r="AC143" s="14" t="str">
        <f t="shared" si="53"/>
        <v/>
      </c>
      <c r="AD143" s="6" t="e">
        <f t="shared" si="71"/>
        <v>#N/A</v>
      </c>
      <c r="AE143" s="6" t="e">
        <f t="shared" si="72"/>
        <v>#N/A</v>
      </c>
      <c r="AF143" s="6" t="e">
        <f t="shared" si="73"/>
        <v>#N/A</v>
      </c>
      <c r="AG143" s="6" t="str">
        <f t="shared" si="54"/>
        <v/>
      </c>
      <c r="AH143" s="6">
        <f t="shared" si="55"/>
        <v>1</v>
      </c>
      <c r="AI143" s="6" t="e">
        <f t="shared" si="74"/>
        <v>#N/A</v>
      </c>
      <c r="AJ143" s="6" t="e">
        <f t="shared" si="75"/>
        <v>#N/A</v>
      </c>
      <c r="AK143" s="6" t="e">
        <f t="shared" si="76"/>
        <v>#N/A</v>
      </c>
      <c r="AL143" s="6" t="e">
        <f t="shared" si="77"/>
        <v>#N/A</v>
      </c>
      <c r="AM143" s="7" t="str">
        <f t="shared" si="78"/>
        <v xml:space="preserve"> </v>
      </c>
      <c r="AN143" s="6" t="e">
        <f t="shared" si="79"/>
        <v>#N/A</v>
      </c>
      <c r="AO143" s="6" t="e">
        <f t="shared" si="80"/>
        <v>#N/A</v>
      </c>
      <c r="AP143" s="6" t="e">
        <f t="shared" si="81"/>
        <v>#N/A</v>
      </c>
      <c r="AQ143" s="6" t="e">
        <f t="shared" si="56"/>
        <v>#N/A</v>
      </c>
      <c r="AR143" s="6" t="e">
        <f t="shared" si="82"/>
        <v>#N/A</v>
      </c>
      <c r="AS143" s="6" t="e">
        <f t="shared" si="83"/>
        <v>#N/A</v>
      </c>
      <c r="AT143" s="6" t="e">
        <f t="shared" si="57"/>
        <v>#N/A</v>
      </c>
      <c r="AU143" s="6" t="e">
        <f t="shared" si="58"/>
        <v>#N/A</v>
      </c>
      <c r="AV143" s="6" t="e">
        <f t="shared" si="59"/>
        <v>#N/A</v>
      </c>
      <c r="AW143" s="6">
        <f t="shared" si="84"/>
        <v>0</v>
      </c>
      <c r="AX143" s="6" t="e">
        <f t="shared" si="85"/>
        <v>#N/A</v>
      </c>
      <c r="AY143" s="6" t="str">
        <f t="shared" si="60"/>
        <v/>
      </c>
      <c r="AZ143" s="6" t="str">
        <f t="shared" si="61"/>
        <v/>
      </c>
      <c r="BA143" s="6" t="str">
        <f t="shared" si="62"/>
        <v/>
      </c>
      <c r="BB143" s="6" t="str">
        <f t="shared" si="63"/>
        <v/>
      </c>
      <c r="BC143" s="42"/>
      <c r="BI143" t="s">
        <v>885</v>
      </c>
      <c r="CS143" s="253" t="str">
        <f t="shared" si="89"/>
        <v/>
      </c>
      <c r="CT143" s="1" t="str">
        <f t="shared" si="86"/>
        <v/>
      </c>
      <c r="CU143" s="1" t="str">
        <f t="shared" si="87"/>
        <v/>
      </c>
      <c r="CV143" s="399"/>
    </row>
    <row r="144" spans="1:100" s="1" customFormat="1" ht="13.5" customHeight="1" x14ac:dyDescent="0.15">
      <c r="A144" s="63">
        <v>129</v>
      </c>
      <c r="B144" s="313"/>
      <c r="C144" s="313"/>
      <c r="D144" s="313"/>
      <c r="E144" s="313"/>
      <c r="F144" s="313"/>
      <c r="G144" s="313"/>
      <c r="H144" s="313"/>
      <c r="I144" s="313"/>
      <c r="J144" s="313"/>
      <c r="K144" s="313"/>
      <c r="L144" s="314"/>
      <c r="M144" s="313"/>
      <c r="N144" s="365"/>
      <c r="O144" s="366"/>
      <c r="P144" s="370" t="str">
        <f>IF(G144="R",IF(OR(AND(実績排出量!H144=SUM(実績事業所!$B$2-1),3&lt;実績排出量!I144),AND(実績排出量!H144=実績事業所!$B$2,4&gt;実績排出量!I144)),"新規",""),"")</f>
        <v/>
      </c>
      <c r="Q144" s="373" t="str">
        <f t="shared" si="88"/>
        <v/>
      </c>
      <c r="R144" s="374" t="str">
        <f t="shared" si="64"/>
        <v/>
      </c>
      <c r="S144" s="298" t="str">
        <f t="shared" ref="S144:S207" si="90">IF(ISBLANK(M144)=TRUE,"",IF(ISNUMBER(AO144)=TRUE,AO144,"エラー"))</f>
        <v/>
      </c>
      <c r="T144" s="87" t="str">
        <f t="shared" ref="T144:T207" si="91">IF(ISBLANK(M144)=TRUE,"",IF(ISNUMBER(AR144)=TRUE,AR144,"エラー"))</f>
        <v/>
      </c>
      <c r="U144" s="88" t="str">
        <f t="shared" ref="U144:U207" si="92">IF(ISBLANK(M144)=TRUE,"",IF(ISNUMBER(AX144)=TRUE,AX144,"エラー"))</f>
        <v/>
      </c>
      <c r="V144" s="89" t="str">
        <f t="shared" si="65"/>
        <v/>
      </c>
      <c r="W144" s="90" t="str">
        <f t="shared" si="66"/>
        <v/>
      </c>
      <c r="X144" s="90" t="str">
        <f t="shared" si="67"/>
        <v/>
      </c>
      <c r="Y144" s="110" t="str">
        <f t="shared" si="68"/>
        <v/>
      </c>
      <c r="Z144" s="16"/>
      <c r="AA144" s="15" t="str">
        <f t="shared" si="69"/>
        <v/>
      </c>
      <c r="AB144" s="15" t="str">
        <f t="shared" si="70"/>
        <v/>
      </c>
      <c r="AC144" s="14" t="str">
        <f t="shared" ref="AC144:AC207" si="93">IF(ISBLANK(J144)=TRUE,"",IF(OR(ISBLANK(B144)=TRUE),1,""))</f>
        <v/>
      </c>
      <c r="AD144" s="6" t="e">
        <f t="shared" si="71"/>
        <v>#N/A</v>
      </c>
      <c r="AE144" s="6" t="e">
        <f t="shared" si="72"/>
        <v>#N/A</v>
      </c>
      <c r="AF144" s="6" t="e">
        <f t="shared" si="73"/>
        <v>#N/A</v>
      </c>
      <c r="AG144" s="6" t="str">
        <f t="shared" ref="AG144:AG207" si="94">IF(ISERROR(SEARCH("-",K144,1))=TRUE,ASC(UPPER(K144)),ASC(UPPER(LEFT(K144,SEARCH("-",K144,1)-1))))</f>
        <v/>
      </c>
      <c r="AH144" s="6">
        <f t="shared" ref="AH144:AH207" si="95">IF(L144&gt;3500,L144/1000,1)</f>
        <v>1</v>
      </c>
      <c r="AI144" s="6" t="e">
        <f t="shared" si="74"/>
        <v>#N/A</v>
      </c>
      <c r="AJ144" s="6" t="e">
        <f t="shared" si="75"/>
        <v>#N/A</v>
      </c>
      <c r="AK144" s="6" t="e">
        <f t="shared" si="76"/>
        <v>#N/A</v>
      </c>
      <c r="AL144" s="6" t="e">
        <f t="shared" si="77"/>
        <v>#N/A</v>
      </c>
      <c r="AM144" s="7" t="str">
        <f t="shared" si="78"/>
        <v xml:space="preserve"> </v>
      </c>
      <c r="AN144" s="6" t="e">
        <f t="shared" si="79"/>
        <v>#N/A</v>
      </c>
      <c r="AO144" s="6" t="e">
        <f t="shared" si="80"/>
        <v>#N/A</v>
      </c>
      <c r="AP144" s="6" t="e">
        <f t="shared" si="81"/>
        <v>#N/A</v>
      </c>
      <c r="AQ144" s="6" t="e">
        <f t="shared" ref="AQ144:AQ207" si="96">VLOOKUP(AJ144,$BZ$17:$CD$21,2,FALSE)</f>
        <v>#N/A</v>
      </c>
      <c r="AR144" s="6" t="e">
        <f t="shared" si="82"/>
        <v>#N/A</v>
      </c>
      <c r="AS144" s="6" t="e">
        <f t="shared" si="83"/>
        <v>#N/A</v>
      </c>
      <c r="AT144" s="6" t="e">
        <f t="shared" ref="AT144:AT207" si="97">VLOOKUP(AJ144,$BZ$17:$CD$21,3,FALSE)</f>
        <v>#N/A</v>
      </c>
      <c r="AU144" s="6" t="e">
        <f t="shared" ref="AU144:AU207" si="98">VLOOKUP(AJ144,$BZ$17:$CD$21,4,FALSE)</f>
        <v>#N/A</v>
      </c>
      <c r="AV144" s="6" t="e">
        <f t="shared" ref="AV144:AV207" si="99">VLOOKUP(AJ144,$BZ$17:$CD$21,5,FALSE)</f>
        <v>#N/A</v>
      </c>
      <c r="AW144" s="6">
        <f t="shared" si="84"/>
        <v>0</v>
      </c>
      <c r="AX144" s="6" t="e">
        <f t="shared" si="85"/>
        <v>#N/A</v>
      </c>
      <c r="AY144" s="6" t="str">
        <f t="shared" ref="AY144:AY207" si="100">IF(J144="","",VLOOKUP(J144,$BD$17:$BH$25,5,FALSE))</f>
        <v/>
      </c>
      <c r="AZ144" s="6" t="str">
        <f t="shared" ref="AZ144:AZ207" si="101">IF(D144="","",VLOOKUP(CONCATENATE("A",LEFT(D144)),$BW$17:$BX$26,2,FALSE))</f>
        <v/>
      </c>
      <c r="BA144" s="6" t="str">
        <f t="shared" ref="BA144:BA207" si="102">IF(AY144=AZ144,"",1)</f>
        <v/>
      </c>
      <c r="BB144" s="6" t="str">
        <f t="shared" ref="BB144:BB207" si="103">CONCATENATE(C144,D144,E144,F144)</f>
        <v/>
      </c>
      <c r="BC144" s="42"/>
      <c r="BI144" t="s">
        <v>886</v>
      </c>
      <c r="CS144" s="253" t="str">
        <f t="shared" si="89"/>
        <v/>
      </c>
      <c r="CT144" s="1" t="str">
        <f t="shared" si="86"/>
        <v/>
      </c>
      <c r="CU144" s="1" t="str">
        <f t="shared" si="87"/>
        <v/>
      </c>
      <c r="CV144" s="399"/>
    </row>
    <row r="145" spans="1:100" s="1" customFormat="1" ht="13.5" customHeight="1" x14ac:dyDescent="0.15">
      <c r="A145" s="63">
        <v>130</v>
      </c>
      <c r="B145" s="313"/>
      <c r="C145" s="313"/>
      <c r="D145" s="313"/>
      <c r="E145" s="313"/>
      <c r="F145" s="313"/>
      <c r="G145" s="313"/>
      <c r="H145" s="313"/>
      <c r="I145" s="313"/>
      <c r="J145" s="313"/>
      <c r="K145" s="313"/>
      <c r="L145" s="314"/>
      <c r="M145" s="313"/>
      <c r="N145" s="365"/>
      <c r="O145" s="366"/>
      <c r="P145" s="370" t="str">
        <f>IF(G145="R",IF(OR(AND(実績排出量!H145=SUM(実績事業所!$B$2-1),3&lt;実績排出量!I145),AND(実績排出量!H145=実績事業所!$B$2,4&gt;実績排出量!I145)),"新規",""),"")</f>
        <v/>
      </c>
      <c r="Q145" s="373" t="str">
        <f t="shared" si="88"/>
        <v/>
      </c>
      <c r="R145" s="374" t="str">
        <f t="shared" ref="R145:R208" si="104">IF(P145="減車","－","")</f>
        <v/>
      </c>
      <c r="S145" s="298" t="str">
        <f t="shared" si="90"/>
        <v/>
      </c>
      <c r="T145" s="87" t="str">
        <f t="shared" si="91"/>
        <v/>
      </c>
      <c r="U145" s="88" t="str">
        <f t="shared" si="92"/>
        <v/>
      </c>
      <c r="V145" s="89" t="str">
        <f t="shared" ref="V145:V208" si="105">IF(P145="減車",0,IF(OR(AA145="",AB145=""),"",AA145/AB145))</f>
        <v/>
      </c>
      <c r="W145" s="90" t="str">
        <f t="shared" ref="W145:W208" si="106">IF(P145="減車","-",IF(S145="","",IF(ISERROR(S145*AA145*AH145),"エラー",IF(ISBLANK(AA145)=TRUE,"エラー",IF(ISBLANK(S145)=TRUE,"エラー",IF(BA145=1,"エラー",S145*AH145*AA145/1000))))))</f>
        <v/>
      </c>
      <c r="X145" s="90" t="str">
        <f t="shared" ref="X145:X208" si="107">IF(P145="減車","-",IF(T145="","",IF(ISERROR(T145*AA145*AH145),"エラー",IF(ISBLANK(AA145)=TRUE,"エラー",IF(ISBLANK(T145)=TRUE,"エラー",IF(BA145=1,"エラー",T145*AH145*AA145/1000))))))</f>
        <v/>
      </c>
      <c r="Y145" s="110" t="str">
        <f t="shared" ref="Y145:Y208" si="108">IF(P145="減車","-",IF(U145="","",IF(ISERROR(U145*AB145),"エラー",IF(ISBLANK(AB145)=TRUE,"エラー",IF(ISBLANK(U145)=TRUE,"エラー",IF(BA145=1,"エラー",U145*AB145/1000))))))</f>
        <v/>
      </c>
      <c r="Z145" s="16"/>
      <c r="AA145" s="15" t="str">
        <f t="shared" ref="AA145:AA208" si="109">IF(Q145="","",Q145)</f>
        <v/>
      </c>
      <c r="AB145" s="15" t="str">
        <f t="shared" ref="AB145:AB208" si="110">IF(R145="","",R145)</f>
        <v/>
      </c>
      <c r="AC145" s="14" t="str">
        <f t="shared" si="93"/>
        <v/>
      </c>
      <c r="AD145" s="6" t="e">
        <f t="shared" ref="AD145:AD208" si="111">VLOOKUP(J145,$BD$17:$BG$23,2,FALSE)</f>
        <v>#N/A</v>
      </c>
      <c r="AE145" s="6" t="e">
        <f t="shared" ref="AE145:AE208" si="112">VLOOKUP(J145,$BD$17:$BG$23,3,FALSE)</f>
        <v>#N/A</v>
      </c>
      <c r="AF145" s="6" t="e">
        <f t="shared" ref="AF145:AF208" si="113">VLOOKUP(J145,$BD$17:$BG$23,4,FALSE)</f>
        <v>#N/A</v>
      </c>
      <c r="AG145" s="6" t="str">
        <f t="shared" si="94"/>
        <v/>
      </c>
      <c r="AH145" s="6">
        <f t="shared" si="95"/>
        <v>1</v>
      </c>
      <c r="AI145" s="6" t="e">
        <f t="shared" ref="AI145:AI208" si="114">IF(AF145=9,0,IF(L145&lt;=1700,1,IF(L145&lt;=2500,2,IF(L145&lt;=3500,3,4))))</f>
        <v>#N/A</v>
      </c>
      <c r="AJ145" s="6" t="e">
        <f t="shared" ref="AJ145:AJ208" si="115">IF(AF145=5,0,IF(AF145=9,0,IF(L145&lt;=1700,1,IF(L145&lt;=2500,2,IF(L145&lt;=3500,3,4)))))</f>
        <v>#N/A</v>
      </c>
      <c r="AK145" s="6" t="e">
        <f t="shared" ref="AK145:AK208" si="116">VLOOKUP(M145,$BL$17:$BM$27,2,FALSE)</f>
        <v>#N/A</v>
      </c>
      <c r="AL145" s="6" t="e">
        <f t="shared" ref="AL145:AL208" si="117">VLOOKUP(AN145,排出係数表,9,FALSE)</f>
        <v>#N/A</v>
      </c>
      <c r="AM145" s="7" t="str">
        <f t="shared" ref="AM145:AM208" si="118">IF(OR(ISBLANK(M145)=TRUE,ISBLANK(B145)=TRUE)," ",P145&amp;CONCATENATE(B145,AF145,AI145))</f>
        <v xml:space="preserve"> </v>
      </c>
      <c r="AN145" s="6" t="e">
        <f t="shared" ref="AN145:AN208" si="119">CONCATENATE(AD145,AJ145,AK145,AG145)</f>
        <v>#N/A</v>
      </c>
      <c r="AO145" s="6" t="e">
        <f t="shared" ref="AO145:AO208" si="120">IF(AND(N145="あり",AK145="軽"),AQ145,AP145)</f>
        <v>#N/A</v>
      </c>
      <c r="AP145" s="6" t="e">
        <f t="shared" ref="AP145:AP208" si="121">VLOOKUP(AN145,排出係数表,6,FALSE)</f>
        <v>#N/A</v>
      </c>
      <c r="AQ145" s="6" t="e">
        <f t="shared" si="96"/>
        <v>#N/A</v>
      </c>
      <c r="AR145" s="6" t="e">
        <f t="shared" ref="AR145:AR208" si="122">IF(AND(N145="あり",O145="なし",AK145="軽"),AT145,IF(AND(N145="あり",O145="あり(H17なし)",AK145="軽"),AT145,IF(AND(N145="あり",O145="",AK145="軽"),AT145,IF(AND(N145="なし",O145="あり(H17なし)",AK145="軽"),AU145,IF(AND(N145="",O145="あり(H17なし)",AK145="軽"),AU145,IF(AND(O145="あり(H17あり)",AK145="軽"),AV145,AS145))))))</f>
        <v>#N/A</v>
      </c>
      <c r="AS145" s="6" t="e">
        <f t="shared" ref="AS145:AS208" si="123">VLOOKUP(AN145,排出係数表,7,FALSE)</f>
        <v>#N/A</v>
      </c>
      <c r="AT145" s="6" t="e">
        <f t="shared" si="97"/>
        <v>#N/A</v>
      </c>
      <c r="AU145" s="6" t="e">
        <f t="shared" si="98"/>
        <v>#N/A</v>
      </c>
      <c r="AV145" s="6" t="e">
        <f t="shared" si="99"/>
        <v>#N/A</v>
      </c>
      <c r="AW145" s="6">
        <f t="shared" ref="AW145:AW208" si="124">IF(AND(N145="なし",O145="なし"),0,IF(AND(N145="",O145=""),0,IF(AND(N145="",O145="なし"),0,IF(AND(N145="なし",O145=""),0,1))))</f>
        <v>0</v>
      </c>
      <c r="AX145" s="6" t="e">
        <f t="shared" ref="AX145:AX208" si="125">VLOOKUP(AN145,排出係数表,8,FALSE)</f>
        <v>#N/A</v>
      </c>
      <c r="AY145" s="6" t="str">
        <f t="shared" si="100"/>
        <v/>
      </c>
      <c r="AZ145" s="6" t="str">
        <f t="shared" si="101"/>
        <v/>
      </c>
      <c r="BA145" s="6" t="str">
        <f t="shared" si="102"/>
        <v/>
      </c>
      <c r="BB145" s="6" t="str">
        <f t="shared" si="103"/>
        <v/>
      </c>
      <c r="BC145" s="42"/>
      <c r="BI145" t="s">
        <v>887</v>
      </c>
      <c r="CS145" s="253" t="str">
        <f t="shared" si="89"/>
        <v/>
      </c>
      <c r="CT145" s="1" t="str">
        <f t="shared" ref="CT145:CT208" si="126">IF(P145="","",IF(P145="新規",P145&amp;CS145,IF(P145="減車",P145&amp;CS145,"")))</f>
        <v/>
      </c>
      <c r="CU145" s="1" t="str">
        <f t="shared" ref="CU145:CU208" si="127">IF("新規"=P145,IF(OR(N145="あり",O145="あり(H17あり)",O145="あり(H17なし)"),"新規後付",""),IF("減車"=P145,IF(OR(N145="あり",O145="あり(H17あり)",O145="あり(H17なし)"),"減車後付",""),""))</f>
        <v/>
      </c>
      <c r="CV145" s="399"/>
    </row>
    <row r="146" spans="1:100" s="1" customFormat="1" ht="13.5" customHeight="1" x14ac:dyDescent="0.15">
      <c r="A146" s="63">
        <v>131</v>
      </c>
      <c r="B146" s="313"/>
      <c r="C146" s="313"/>
      <c r="D146" s="313"/>
      <c r="E146" s="313"/>
      <c r="F146" s="313"/>
      <c r="G146" s="313"/>
      <c r="H146" s="313"/>
      <c r="I146" s="313"/>
      <c r="J146" s="313"/>
      <c r="K146" s="313"/>
      <c r="L146" s="314"/>
      <c r="M146" s="313"/>
      <c r="N146" s="365"/>
      <c r="O146" s="366"/>
      <c r="P146" s="370" t="str">
        <f>IF(G146="R",IF(OR(AND(実績排出量!H146=SUM(実績事業所!$B$2-1),3&lt;実績排出量!I146),AND(実績排出量!H146=実績事業所!$B$2,4&gt;実績排出量!I146)),"新規",""),"")</f>
        <v/>
      </c>
      <c r="Q146" s="373" t="str">
        <f t="shared" ref="Q146:Q209" si="128">IF(P146="減車","－","")</f>
        <v/>
      </c>
      <c r="R146" s="374" t="str">
        <f t="shared" si="104"/>
        <v/>
      </c>
      <c r="S146" s="298" t="str">
        <f t="shared" si="90"/>
        <v/>
      </c>
      <c r="T146" s="87" t="str">
        <f t="shared" si="91"/>
        <v/>
      </c>
      <c r="U146" s="88" t="str">
        <f t="shared" si="92"/>
        <v/>
      </c>
      <c r="V146" s="89" t="str">
        <f t="shared" si="105"/>
        <v/>
      </c>
      <c r="W146" s="90" t="str">
        <f t="shared" si="106"/>
        <v/>
      </c>
      <c r="X146" s="90" t="str">
        <f t="shared" si="107"/>
        <v/>
      </c>
      <c r="Y146" s="110" t="str">
        <f t="shared" si="108"/>
        <v/>
      </c>
      <c r="Z146" s="16"/>
      <c r="AA146" s="15" t="str">
        <f t="shared" si="109"/>
        <v/>
      </c>
      <c r="AB146" s="15" t="str">
        <f t="shared" si="110"/>
        <v/>
      </c>
      <c r="AC146" s="14" t="str">
        <f t="shared" si="93"/>
        <v/>
      </c>
      <c r="AD146" s="6" t="e">
        <f t="shared" si="111"/>
        <v>#N/A</v>
      </c>
      <c r="AE146" s="6" t="e">
        <f t="shared" si="112"/>
        <v>#N/A</v>
      </c>
      <c r="AF146" s="6" t="e">
        <f t="shared" si="113"/>
        <v>#N/A</v>
      </c>
      <c r="AG146" s="6" t="str">
        <f t="shared" si="94"/>
        <v/>
      </c>
      <c r="AH146" s="6">
        <f t="shared" si="95"/>
        <v>1</v>
      </c>
      <c r="AI146" s="6" t="e">
        <f t="shared" si="114"/>
        <v>#N/A</v>
      </c>
      <c r="AJ146" s="6" t="e">
        <f t="shared" si="115"/>
        <v>#N/A</v>
      </c>
      <c r="AK146" s="6" t="e">
        <f t="shared" si="116"/>
        <v>#N/A</v>
      </c>
      <c r="AL146" s="6" t="e">
        <f t="shared" si="117"/>
        <v>#N/A</v>
      </c>
      <c r="AM146" s="7" t="str">
        <f t="shared" si="118"/>
        <v xml:space="preserve"> </v>
      </c>
      <c r="AN146" s="6" t="e">
        <f t="shared" si="119"/>
        <v>#N/A</v>
      </c>
      <c r="AO146" s="6" t="e">
        <f t="shared" si="120"/>
        <v>#N/A</v>
      </c>
      <c r="AP146" s="6" t="e">
        <f t="shared" si="121"/>
        <v>#N/A</v>
      </c>
      <c r="AQ146" s="6" t="e">
        <f t="shared" si="96"/>
        <v>#N/A</v>
      </c>
      <c r="AR146" s="6" t="e">
        <f t="shared" si="122"/>
        <v>#N/A</v>
      </c>
      <c r="AS146" s="6" t="e">
        <f t="shared" si="123"/>
        <v>#N/A</v>
      </c>
      <c r="AT146" s="6" t="e">
        <f t="shared" si="97"/>
        <v>#N/A</v>
      </c>
      <c r="AU146" s="6" t="e">
        <f t="shared" si="98"/>
        <v>#N/A</v>
      </c>
      <c r="AV146" s="6" t="e">
        <f t="shared" si="99"/>
        <v>#N/A</v>
      </c>
      <c r="AW146" s="6">
        <f t="shared" si="124"/>
        <v>0</v>
      </c>
      <c r="AX146" s="6" t="e">
        <f t="shared" si="125"/>
        <v>#N/A</v>
      </c>
      <c r="AY146" s="6" t="str">
        <f t="shared" si="100"/>
        <v/>
      </c>
      <c r="AZ146" s="6" t="str">
        <f t="shared" si="101"/>
        <v/>
      </c>
      <c r="BA146" s="6" t="str">
        <f t="shared" si="102"/>
        <v/>
      </c>
      <c r="BB146" s="6" t="str">
        <f t="shared" si="103"/>
        <v/>
      </c>
      <c r="BC146" s="42"/>
      <c r="BI146" t="s">
        <v>793</v>
      </c>
      <c r="CS146" s="253" t="str">
        <f t="shared" ref="CS146:CS209" si="129">IFERROR(VLOOKUP(AL146,$CQ$17:$CR$33,2,0),"")</f>
        <v/>
      </c>
      <c r="CT146" s="1" t="str">
        <f t="shared" si="126"/>
        <v/>
      </c>
      <c r="CU146" s="1" t="str">
        <f t="shared" si="127"/>
        <v/>
      </c>
      <c r="CV146" s="399"/>
    </row>
    <row r="147" spans="1:100" s="1" customFormat="1" ht="13.5" customHeight="1" x14ac:dyDescent="0.15">
      <c r="A147" s="63">
        <v>132</v>
      </c>
      <c r="B147" s="313"/>
      <c r="C147" s="313"/>
      <c r="D147" s="313"/>
      <c r="E147" s="313"/>
      <c r="F147" s="313"/>
      <c r="G147" s="313"/>
      <c r="H147" s="313"/>
      <c r="I147" s="313"/>
      <c r="J147" s="313"/>
      <c r="K147" s="313"/>
      <c r="L147" s="314"/>
      <c r="M147" s="313"/>
      <c r="N147" s="365"/>
      <c r="O147" s="366"/>
      <c r="P147" s="370" t="str">
        <f>IF(G147="R",IF(OR(AND(実績排出量!H147=SUM(実績事業所!$B$2-1),3&lt;実績排出量!I147),AND(実績排出量!H147=実績事業所!$B$2,4&gt;実績排出量!I147)),"新規",""),"")</f>
        <v/>
      </c>
      <c r="Q147" s="373" t="str">
        <f t="shared" si="128"/>
        <v/>
      </c>
      <c r="R147" s="374" t="str">
        <f t="shared" si="104"/>
        <v/>
      </c>
      <c r="S147" s="298" t="str">
        <f t="shared" si="90"/>
        <v/>
      </c>
      <c r="T147" s="87" t="str">
        <f t="shared" si="91"/>
        <v/>
      </c>
      <c r="U147" s="88" t="str">
        <f t="shared" si="92"/>
        <v/>
      </c>
      <c r="V147" s="89" t="str">
        <f t="shared" si="105"/>
        <v/>
      </c>
      <c r="W147" s="90" t="str">
        <f t="shared" si="106"/>
        <v/>
      </c>
      <c r="X147" s="90" t="str">
        <f t="shared" si="107"/>
        <v/>
      </c>
      <c r="Y147" s="110" t="str">
        <f t="shared" si="108"/>
        <v/>
      </c>
      <c r="Z147" s="16"/>
      <c r="AA147" s="15" t="str">
        <f t="shared" si="109"/>
        <v/>
      </c>
      <c r="AB147" s="15" t="str">
        <f t="shared" si="110"/>
        <v/>
      </c>
      <c r="AC147" s="14" t="str">
        <f t="shared" si="93"/>
        <v/>
      </c>
      <c r="AD147" s="6" t="e">
        <f t="shared" si="111"/>
        <v>#N/A</v>
      </c>
      <c r="AE147" s="6" t="e">
        <f t="shared" si="112"/>
        <v>#N/A</v>
      </c>
      <c r="AF147" s="6" t="e">
        <f t="shared" si="113"/>
        <v>#N/A</v>
      </c>
      <c r="AG147" s="6" t="str">
        <f t="shared" si="94"/>
        <v/>
      </c>
      <c r="AH147" s="6">
        <f t="shared" si="95"/>
        <v>1</v>
      </c>
      <c r="AI147" s="6" t="e">
        <f t="shared" si="114"/>
        <v>#N/A</v>
      </c>
      <c r="AJ147" s="6" t="e">
        <f t="shared" si="115"/>
        <v>#N/A</v>
      </c>
      <c r="AK147" s="6" t="e">
        <f t="shared" si="116"/>
        <v>#N/A</v>
      </c>
      <c r="AL147" s="6" t="e">
        <f t="shared" si="117"/>
        <v>#N/A</v>
      </c>
      <c r="AM147" s="7" t="str">
        <f t="shared" si="118"/>
        <v xml:space="preserve"> </v>
      </c>
      <c r="AN147" s="6" t="e">
        <f t="shared" si="119"/>
        <v>#N/A</v>
      </c>
      <c r="AO147" s="6" t="e">
        <f t="shared" si="120"/>
        <v>#N/A</v>
      </c>
      <c r="AP147" s="6" t="e">
        <f t="shared" si="121"/>
        <v>#N/A</v>
      </c>
      <c r="AQ147" s="6" t="e">
        <f t="shared" si="96"/>
        <v>#N/A</v>
      </c>
      <c r="AR147" s="6" t="e">
        <f t="shared" si="122"/>
        <v>#N/A</v>
      </c>
      <c r="AS147" s="6" t="e">
        <f t="shared" si="123"/>
        <v>#N/A</v>
      </c>
      <c r="AT147" s="6" t="e">
        <f t="shared" si="97"/>
        <v>#N/A</v>
      </c>
      <c r="AU147" s="6" t="e">
        <f t="shared" si="98"/>
        <v>#N/A</v>
      </c>
      <c r="AV147" s="6" t="e">
        <f t="shared" si="99"/>
        <v>#N/A</v>
      </c>
      <c r="AW147" s="6">
        <f t="shared" si="124"/>
        <v>0</v>
      </c>
      <c r="AX147" s="6" t="e">
        <f t="shared" si="125"/>
        <v>#N/A</v>
      </c>
      <c r="AY147" s="6" t="str">
        <f t="shared" si="100"/>
        <v/>
      </c>
      <c r="AZ147" s="6" t="str">
        <f t="shared" si="101"/>
        <v/>
      </c>
      <c r="BA147" s="6" t="str">
        <f t="shared" si="102"/>
        <v/>
      </c>
      <c r="BB147" s="6" t="str">
        <f t="shared" si="103"/>
        <v/>
      </c>
      <c r="BC147" s="42"/>
      <c r="BI147" t="s">
        <v>795</v>
      </c>
      <c r="CS147" s="253" t="str">
        <f t="shared" si="129"/>
        <v/>
      </c>
      <c r="CT147" s="1" t="str">
        <f t="shared" si="126"/>
        <v/>
      </c>
      <c r="CU147" s="1" t="str">
        <f t="shared" si="127"/>
        <v/>
      </c>
      <c r="CV147" s="399"/>
    </row>
    <row r="148" spans="1:100" s="1" customFormat="1" ht="13.5" customHeight="1" x14ac:dyDescent="0.15">
      <c r="A148" s="63">
        <v>133</v>
      </c>
      <c r="B148" s="313"/>
      <c r="C148" s="313"/>
      <c r="D148" s="313"/>
      <c r="E148" s="313"/>
      <c r="F148" s="313"/>
      <c r="G148" s="313"/>
      <c r="H148" s="313"/>
      <c r="I148" s="313"/>
      <c r="J148" s="313"/>
      <c r="K148" s="313"/>
      <c r="L148" s="314"/>
      <c r="M148" s="313"/>
      <c r="N148" s="365"/>
      <c r="O148" s="366"/>
      <c r="P148" s="370" t="str">
        <f>IF(G148="R",IF(OR(AND(実績排出量!H148=SUM(実績事業所!$B$2-1),3&lt;実績排出量!I148),AND(実績排出量!H148=実績事業所!$B$2,4&gt;実績排出量!I148)),"新規",""),"")</f>
        <v/>
      </c>
      <c r="Q148" s="373" t="str">
        <f t="shared" si="128"/>
        <v/>
      </c>
      <c r="R148" s="374" t="str">
        <f t="shared" si="104"/>
        <v/>
      </c>
      <c r="S148" s="298" t="str">
        <f t="shared" si="90"/>
        <v/>
      </c>
      <c r="T148" s="87" t="str">
        <f t="shared" si="91"/>
        <v/>
      </c>
      <c r="U148" s="88" t="str">
        <f t="shared" si="92"/>
        <v/>
      </c>
      <c r="V148" s="89" t="str">
        <f t="shared" si="105"/>
        <v/>
      </c>
      <c r="W148" s="90" t="str">
        <f t="shared" si="106"/>
        <v/>
      </c>
      <c r="X148" s="90" t="str">
        <f t="shared" si="107"/>
        <v/>
      </c>
      <c r="Y148" s="110" t="str">
        <f t="shared" si="108"/>
        <v/>
      </c>
      <c r="Z148" s="16"/>
      <c r="AA148" s="15" t="str">
        <f t="shared" si="109"/>
        <v/>
      </c>
      <c r="AB148" s="15" t="str">
        <f t="shared" si="110"/>
        <v/>
      </c>
      <c r="AC148" s="14" t="str">
        <f t="shared" si="93"/>
        <v/>
      </c>
      <c r="AD148" s="6" t="e">
        <f t="shared" si="111"/>
        <v>#N/A</v>
      </c>
      <c r="AE148" s="6" t="e">
        <f t="shared" si="112"/>
        <v>#N/A</v>
      </c>
      <c r="AF148" s="6" t="e">
        <f t="shared" si="113"/>
        <v>#N/A</v>
      </c>
      <c r="AG148" s="6" t="str">
        <f t="shared" si="94"/>
        <v/>
      </c>
      <c r="AH148" s="6">
        <f t="shared" si="95"/>
        <v>1</v>
      </c>
      <c r="AI148" s="6" t="e">
        <f t="shared" si="114"/>
        <v>#N/A</v>
      </c>
      <c r="AJ148" s="6" t="e">
        <f t="shared" si="115"/>
        <v>#N/A</v>
      </c>
      <c r="AK148" s="6" t="e">
        <f t="shared" si="116"/>
        <v>#N/A</v>
      </c>
      <c r="AL148" s="6" t="e">
        <f t="shared" si="117"/>
        <v>#N/A</v>
      </c>
      <c r="AM148" s="7" t="str">
        <f t="shared" si="118"/>
        <v xml:space="preserve"> </v>
      </c>
      <c r="AN148" s="6" t="e">
        <f t="shared" si="119"/>
        <v>#N/A</v>
      </c>
      <c r="AO148" s="6" t="e">
        <f t="shared" si="120"/>
        <v>#N/A</v>
      </c>
      <c r="AP148" s="6" t="e">
        <f t="shared" si="121"/>
        <v>#N/A</v>
      </c>
      <c r="AQ148" s="6" t="e">
        <f t="shared" si="96"/>
        <v>#N/A</v>
      </c>
      <c r="AR148" s="6" t="e">
        <f t="shared" si="122"/>
        <v>#N/A</v>
      </c>
      <c r="AS148" s="6" t="e">
        <f t="shared" si="123"/>
        <v>#N/A</v>
      </c>
      <c r="AT148" s="6" t="e">
        <f t="shared" si="97"/>
        <v>#N/A</v>
      </c>
      <c r="AU148" s="6" t="e">
        <f t="shared" si="98"/>
        <v>#N/A</v>
      </c>
      <c r="AV148" s="6" t="e">
        <f t="shared" si="99"/>
        <v>#N/A</v>
      </c>
      <c r="AW148" s="6">
        <f t="shared" si="124"/>
        <v>0</v>
      </c>
      <c r="AX148" s="6" t="e">
        <f t="shared" si="125"/>
        <v>#N/A</v>
      </c>
      <c r="AY148" s="6" t="str">
        <f t="shared" si="100"/>
        <v/>
      </c>
      <c r="AZ148" s="6" t="str">
        <f t="shared" si="101"/>
        <v/>
      </c>
      <c r="BA148" s="6" t="str">
        <f t="shared" si="102"/>
        <v/>
      </c>
      <c r="BB148" s="6" t="str">
        <f t="shared" si="103"/>
        <v/>
      </c>
      <c r="BC148" s="42"/>
      <c r="BI148" t="s">
        <v>959</v>
      </c>
      <c r="CS148" s="253" t="str">
        <f t="shared" si="129"/>
        <v/>
      </c>
      <c r="CT148" s="1" t="str">
        <f t="shared" si="126"/>
        <v/>
      </c>
      <c r="CU148" s="1" t="str">
        <f t="shared" si="127"/>
        <v/>
      </c>
      <c r="CV148" s="399"/>
    </row>
    <row r="149" spans="1:100" s="1" customFormat="1" ht="13.5" customHeight="1" x14ac:dyDescent="0.15">
      <c r="A149" s="63">
        <v>134</v>
      </c>
      <c r="B149" s="313"/>
      <c r="C149" s="313"/>
      <c r="D149" s="313"/>
      <c r="E149" s="313"/>
      <c r="F149" s="313"/>
      <c r="G149" s="313"/>
      <c r="H149" s="313"/>
      <c r="I149" s="313"/>
      <c r="J149" s="313"/>
      <c r="K149" s="313"/>
      <c r="L149" s="314"/>
      <c r="M149" s="313"/>
      <c r="N149" s="365"/>
      <c r="O149" s="366"/>
      <c r="P149" s="370" t="str">
        <f>IF(G149="R",IF(OR(AND(実績排出量!H149=SUM(実績事業所!$B$2-1),3&lt;実績排出量!I149),AND(実績排出量!H149=実績事業所!$B$2,4&gt;実績排出量!I149)),"新規",""),"")</f>
        <v/>
      </c>
      <c r="Q149" s="373" t="str">
        <f t="shared" si="128"/>
        <v/>
      </c>
      <c r="R149" s="374" t="str">
        <f t="shared" si="104"/>
        <v/>
      </c>
      <c r="S149" s="298" t="str">
        <f t="shared" si="90"/>
        <v/>
      </c>
      <c r="T149" s="87" t="str">
        <f t="shared" si="91"/>
        <v/>
      </c>
      <c r="U149" s="88" t="str">
        <f t="shared" si="92"/>
        <v/>
      </c>
      <c r="V149" s="89" t="str">
        <f t="shared" si="105"/>
        <v/>
      </c>
      <c r="W149" s="90" t="str">
        <f t="shared" si="106"/>
        <v/>
      </c>
      <c r="X149" s="90" t="str">
        <f t="shared" si="107"/>
        <v/>
      </c>
      <c r="Y149" s="110" t="str">
        <f t="shared" si="108"/>
        <v/>
      </c>
      <c r="Z149" s="16"/>
      <c r="AA149" s="15" t="str">
        <f t="shared" si="109"/>
        <v/>
      </c>
      <c r="AB149" s="15" t="str">
        <f t="shared" si="110"/>
        <v/>
      </c>
      <c r="AC149" s="14" t="str">
        <f t="shared" si="93"/>
        <v/>
      </c>
      <c r="AD149" s="6" t="e">
        <f t="shared" si="111"/>
        <v>#N/A</v>
      </c>
      <c r="AE149" s="6" t="e">
        <f t="shared" si="112"/>
        <v>#N/A</v>
      </c>
      <c r="AF149" s="6" t="e">
        <f t="shared" si="113"/>
        <v>#N/A</v>
      </c>
      <c r="AG149" s="6" t="str">
        <f t="shared" si="94"/>
        <v/>
      </c>
      <c r="AH149" s="6">
        <f t="shared" si="95"/>
        <v>1</v>
      </c>
      <c r="AI149" s="6" t="e">
        <f t="shared" si="114"/>
        <v>#N/A</v>
      </c>
      <c r="AJ149" s="6" t="e">
        <f t="shared" si="115"/>
        <v>#N/A</v>
      </c>
      <c r="AK149" s="6" t="e">
        <f t="shared" si="116"/>
        <v>#N/A</v>
      </c>
      <c r="AL149" s="6" t="e">
        <f t="shared" si="117"/>
        <v>#N/A</v>
      </c>
      <c r="AM149" s="7" t="str">
        <f t="shared" si="118"/>
        <v xml:space="preserve"> </v>
      </c>
      <c r="AN149" s="6" t="e">
        <f t="shared" si="119"/>
        <v>#N/A</v>
      </c>
      <c r="AO149" s="6" t="e">
        <f t="shared" si="120"/>
        <v>#N/A</v>
      </c>
      <c r="AP149" s="6" t="e">
        <f t="shared" si="121"/>
        <v>#N/A</v>
      </c>
      <c r="AQ149" s="6" t="e">
        <f t="shared" si="96"/>
        <v>#N/A</v>
      </c>
      <c r="AR149" s="6" t="e">
        <f t="shared" si="122"/>
        <v>#N/A</v>
      </c>
      <c r="AS149" s="6" t="e">
        <f t="shared" si="123"/>
        <v>#N/A</v>
      </c>
      <c r="AT149" s="6" t="e">
        <f t="shared" si="97"/>
        <v>#N/A</v>
      </c>
      <c r="AU149" s="6" t="e">
        <f t="shared" si="98"/>
        <v>#N/A</v>
      </c>
      <c r="AV149" s="6" t="e">
        <f t="shared" si="99"/>
        <v>#N/A</v>
      </c>
      <c r="AW149" s="6">
        <f t="shared" si="124"/>
        <v>0</v>
      </c>
      <c r="AX149" s="6" t="e">
        <f t="shared" si="125"/>
        <v>#N/A</v>
      </c>
      <c r="AY149" s="6" t="str">
        <f t="shared" si="100"/>
        <v/>
      </c>
      <c r="AZ149" s="6" t="str">
        <f t="shared" si="101"/>
        <v/>
      </c>
      <c r="BA149" s="6" t="str">
        <f t="shared" si="102"/>
        <v/>
      </c>
      <c r="BB149" s="6" t="str">
        <f t="shared" si="103"/>
        <v/>
      </c>
      <c r="BC149" s="42"/>
      <c r="BI149" t="s">
        <v>960</v>
      </c>
      <c r="CS149" s="253" t="str">
        <f t="shared" si="129"/>
        <v/>
      </c>
      <c r="CT149" s="1" t="str">
        <f t="shared" si="126"/>
        <v/>
      </c>
      <c r="CU149" s="1" t="str">
        <f t="shared" si="127"/>
        <v/>
      </c>
      <c r="CV149" s="399"/>
    </row>
    <row r="150" spans="1:100" s="1" customFormat="1" ht="13.5" customHeight="1" x14ac:dyDescent="0.15">
      <c r="A150" s="63">
        <v>135</v>
      </c>
      <c r="B150" s="313"/>
      <c r="C150" s="313"/>
      <c r="D150" s="313"/>
      <c r="E150" s="313"/>
      <c r="F150" s="313"/>
      <c r="G150" s="313"/>
      <c r="H150" s="313"/>
      <c r="I150" s="313"/>
      <c r="J150" s="313"/>
      <c r="K150" s="313"/>
      <c r="L150" s="314"/>
      <c r="M150" s="313"/>
      <c r="N150" s="365"/>
      <c r="O150" s="366"/>
      <c r="P150" s="370" t="str">
        <f>IF(G150="R",IF(OR(AND(実績排出量!H150=SUM(実績事業所!$B$2-1),3&lt;実績排出量!I150),AND(実績排出量!H150=実績事業所!$B$2,4&gt;実績排出量!I150)),"新規",""),"")</f>
        <v/>
      </c>
      <c r="Q150" s="373" t="str">
        <f t="shared" si="128"/>
        <v/>
      </c>
      <c r="R150" s="374" t="str">
        <f t="shared" si="104"/>
        <v/>
      </c>
      <c r="S150" s="298" t="str">
        <f t="shared" si="90"/>
        <v/>
      </c>
      <c r="T150" s="87" t="str">
        <f t="shared" si="91"/>
        <v/>
      </c>
      <c r="U150" s="88" t="str">
        <f t="shared" si="92"/>
        <v/>
      </c>
      <c r="V150" s="89" t="str">
        <f t="shared" si="105"/>
        <v/>
      </c>
      <c r="W150" s="90" t="str">
        <f t="shared" si="106"/>
        <v/>
      </c>
      <c r="X150" s="90" t="str">
        <f t="shared" si="107"/>
        <v/>
      </c>
      <c r="Y150" s="110" t="str">
        <f t="shared" si="108"/>
        <v/>
      </c>
      <c r="Z150" s="16"/>
      <c r="AA150" s="15" t="str">
        <f t="shared" si="109"/>
        <v/>
      </c>
      <c r="AB150" s="15" t="str">
        <f t="shared" si="110"/>
        <v/>
      </c>
      <c r="AC150" s="14" t="str">
        <f t="shared" si="93"/>
        <v/>
      </c>
      <c r="AD150" s="6" t="e">
        <f t="shared" si="111"/>
        <v>#N/A</v>
      </c>
      <c r="AE150" s="6" t="e">
        <f t="shared" si="112"/>
        <v>#N/A</v>
      </c>
      <c r="AF150" s="6" t="e">
        <f t="shared" si="113"/>
        <v>#N/A</v>
      </c>
      <c r="AG150" s="6" t="str">
        <f t="shared" si="94"/>
        <v/>
      </c>
      <c r="AH150" s="6">
        <f t="shared" si="95"/>
        <v>1</v>
      </c>
      <c r="AI150" s="6" t="e">
        <f t="shared" si="114"/>
        <v>#N/A</v>
      </c>
      <c r="AJ150" s="6" t="e">
        <f t="shared" si="115"/>
        <v>#N/A</v>
      </c>
      <c r="AK150" s="6" t="e">
        <f t="shared" si="116"/>
        <v>#N/A</v>
      </c>
      <c r="AL150" s="6" t="e">
        <f t="shared" si="117"/>
        <v>#N/A</v>
      </c>
      <c r="AM150" s="7" t="str">
        <f t="shared" si="118"/>
        <v xml:space="preserve"> </v>
      </c>
      <c r="AN150" s="6" t="e">
        <f t="shared" si="119"/>
        <v>#N/A</v>
      </c>
      <c r="AO150" s="6" t="e">
        <f t="shared" si="120"/>
        <v>#N/A</v>
      </c>
      <c r="AP150" s="6" t="e">
        <f t="shared" si="121"/>
        <v>#N/A</v>
      </c>
      <c r="AQ150" s="6" t="e">
        <f t="shared" si="96"/>
        <v>#N/A</v>
      </c>
      <c r="AR150" s="6" t="e">
        <f t="shared" si="122"/>
        <v>#N/A</v>
      </c>
      <c r="AS150" s="6" t="e">
        <f t="shared" si="123"/>
        <v>#N/A</v>
      </c>
      <c r="AT150" s="6" t="e">
        <f t="shared" si="97"/>
        <v>#N/A</v>
      </c>
      <c r="AU150" s="6" t="e">
        <f t="shared" si="98"/>
        <v>#N/A</v>
      </c>
      <c r="AV150" s="6" t="e">
        <f t="shared" si="99"/>
        <v>#N/A</v>
      </c>
      <c r="AW150" s="6">
        <f t="shared" si="124"/>
        <v>0</v>
      </c>
      <c r="AX150" s="6" t="e">
        <f t="shared" si="125"/>
        <v>#N/A</v>
      </c>
      <c r="AY150" s="6" t="str">
        <f t="shared" si="100"/>
        <v/>
      </c>
      <c r="AZ150" s="6" t="str">
        <f t="shared" si="101"/>
        <v/>
      </c>
      <c r="BA150" s="6" t="str">
        <f t="shared" si="102"/>
        <v/>
      </c>
      <c r="BB150" s="6" t="str">
        <f t="shared" si="103"/>
        <v/>
      </c>
      <c r="BC150" s="42"/>
      <c r="BI150" t="s">
        <v>961</v>
      </c>
      <c r="CS150" s="253" t="str">
        <f t="shared" si="129"/>
        <v/>
      </c>
      <c r="CT150" s="1" t="str">
        <f t="shared" si="126"/>
        <v/>
      </c>
      <c r="CU150" s="1" t="str">
        <f t="shared" si="127"/>
        <v/>
      </c>
      <c r="CV150" s="399"/>
    </row>
    <row r="151" spans="1:100" s="1" customFormat="1" ht="13.5" customHeight="1" x14ac:dyDescent="0.15">
      <c r="A151" s="63">
        <v>136</v>
      </c>
      <c r="B151" s="313"/>
      <c r="C151" s="313"/>
      <c r="D151" s="313"/>
      <c r="E151" s="313"/>
      <c r="F151" s="313"/>
      <c r="G151" s="313"/>
      <c r="H151" s="313"/>
      <c r="I151" s="313"/>
      <c r="J151" s="313"/>
      <c r="K151" s="313"/>
      <c r="L151" s="314"/>
      <c r="M151" s="313"/>
      <c r="N151" s="365"/>
      <c r="O151" s="366"/>
      <c r="P151" s="370" t="str">
        <f>IF(G151="R",IF(OR(AND(実績排出量!H151=SUM(実績事業所!$B$2-1),3&lt;実績排出量!I151),AND(実績排出量!H151=実績事業所!$B$2,4&gt;実績排出量!I151)),"新規",""),"")</f>
        <v/>
      </c>
      <c r="Q151" s="373" t="str">
        <f t="shared" si="128"/>
        <v/>
      </c>
      <c r="R151" s="374" t="str">
        <f t="shared" si="104"/>
        <v/>
      </c>
      <c r="S151" s="298" t="str">
        <f t="shared" si="90"/>
        <v/>
      </c>
      <c r="T151" s="87" t="str">
        <f t="shared" si="91"/>
        <v/>
      </c>
      <c r="U151" s="88" t="str">
        <f t="shared" si="92"/>
        <v/>
      </c>
      <c r="V151" s="89" t="str">
        <f t="shared" si="105"/>
        <v/>
      </c>
      <c r="W151" s="90" t="str">
        <f t="shared" si="106"/>
        <v/>
      </c>
      <c r="X151" s="90" t="str">
        <f t="shared" si="107"/>
        <v/>
      </c>
      <c r="Y151" s="110" t="str">
        <f t="shared" si="108"/>
        <v/>
      </c>
      <c r="Z151" s="16"/>
      <c r="AA151" s="15" t="str">
        <f t="shared" si="109"/>
        <v/>
      </c>
      <c r="AB151" s="15" t="str">
        <f t="shared" si="110"/>
        <v/>
      </c>
      <c r="AC151" s="14" t="str">
        <f t="shared" si="93"/>
        <v/>
      </c>
      <c r="AD151" s="6" t="e">
        <f t="shared" si="111"/>
        <v>#N/A</v>
      </c>
      <c r="AE151" s="6" t="e">
        <f t="shared" si="112"/>
        <v>#N/A</v>
      </c>
      <c r="AF151" s="6" t="e">
        <f t="shared" si="113"/>
        <v>#N/A</v>
      </c>
      <c r="AG151" s="6" t="str">
        <f t="shared" si="94"/>
        <v/>
      </c>
      <c r="AH151" s="6">
        <f t="shared" si="95"/>
        <v>1</v>
      </c>
      <c r="AI151" s="6" t="e">
        <f t="shared" si="114"/>
        <v>#N/A</v>
      </c>
      <c r="AJ151" s="6" t="e">
        <f t="shared" si="115"/>
        <v>#N/A</v>
      </c>
      <c r="AK151" s="6" t="e">
        <f t="shared" si="116"/>
        <v>#N/A</v>
      </c>
      <c r="AL151" s="6" t="e">
        <f t="shared" si="117"/>
        <v>#N/A</v>
      </c>
      <c r="AM151" s="7" t="str">
        <f t="shared" si="118"/>
        <v xml:space="preserve"> </v>
      </c>
      <c r="AN151" s="6" t="e">
        <f t="shared" si="119"/>
        <v>#N/A</v>
      </c>
      <c r="AO151" s="6" t="e">
        <f t="shared" si="120"/>
        <v>#N/A</v>
      </c>
      <c r="AP151" s="6" t="e">
        <f t="shared" si="121"/>
        <v>#N/A</v>
      </c>
      <c r="AQ151" s="6" t="e">
        <f t="shared" si="96"/>
        <v>#N/A</v>
      </c>
      <c r="AR151" s="6" t="e">
        <f t="shared" si="122"/>
        <v>#N/A</v>
      </c>
      <c r="AS151" s="6" t="e">
        <f t="shared" si="123"/>
        <v>#N/A</v>
      </c>
      <c r="AT151" s="6" t="e">
        <f t="shared" si="97"/>
        <v>#N/A</v>
      </c>
      <c r="AU151" s="6" t="e">
        <f t="shared" si="98"/>
        <v>#N/A</v>
      </c>
      <c r="AV151" s="6" t="e">
        <f t="shared" si="99"/>
        <v>#N/A</v>
      </c>
      <c r="AW151" s="6">
        <f t="shared" si="124"/>
        <v>0</v>
      </c>
      <c r="AX151" s="6" t="e">
        <f t="shared" si="125"/>
        <v>#N/A</v>
      </c>
      <c r="AY151" s="6" t="str">
        <f t="shared" si="100"/>
        <v/>
      </c>
      <c r="AZ151" s="6" t="str">
        <f t="shared" si="101"/>
        <v/>
      </c>
      <c r="BA151" s="6" t="str">
        <f t="shared" si="102"/>
        <v/>
      </c>
      <c r="BB151" s="6" t="str">
        <f t="shared" si="103"/>
        <v/>
      </c>
      <c r="BC151" s="42"/>
      <c r="BI151" t="s">
        <v>962</v>
      </c>
      <c r="CS151" s="253" t="str">
        <f t="shared" si="129"/>
        <v/>
      </c>
      <c r="CT151" s="1" t="str">
        <f t="shared" si="126"/>
        <v/>
      </c>
      <c r="CU151" s="1" t="str">
        <f t="shared" si="127"/>
        <v/>
      </c>
      <c r="CV151" s="399"/>
    </row>
    <row r="152" spans="1:100" s="1" customFormat="1" ht="13.5" customHeight="1" x14ac:dyDescent="0.15">
      <c r="A152" s="63">
        <v>137</v>
      </c>
      <c r="B152" s="313"/>
      <c r="C152" s="313"/>
      <c r="D152" s="313"/>
      <c r="E152" s="313"/>
      <c r="F152" s="313"/>
      <c r="G152" s="313"/>
      <c r="H152" s="313"/>
      <c r="I152" s="313"/>
      <c r="J152" s="313"/>
      <c r="K152" s="313"/>
      <c r="L152" s="314"/>
      <c r="M152" s="313"/>
      <c r="N152" s="365"/>
      <c r="O152" s="366"/>
      <c r="P152" s="370" t="str">
        <f>IF(G152="R",IF(OR(AND(実績排出量!H152=SUM(実績事業所!$B$2-1),3&lt;実績排出量!I152),AND(実績排出量!H152=実績事業所!$B$2,4&gt;実績排出量!I152)),"新規",""),"")</f>
        <v/>
      </c>
      <c r="Q152" s="373" t="str">
        <f t="shared" si="128"/>
        <v/>
      </c>
      <c r="R152" s="374" t="str">
        <f t="shared" si="104"/>
        <v/>
      </c>
      <c r="S152" s="298" t="str">
        <f t="shared" si="90"/>
        <v/>
      </c>
      <c r="T152" s="87" t="str">
        <f t="shared" si="91"/>
        <v/>
      </c>
      <c r="U152" s="88" t="str">
        <f t="shared" si="92"/>
        <v/>
      </c>
      <c r="V152" s="89" t="str">
        <f t="shared" si="105"/>
        <v/>
      </c>
      <c r="W152" s="90" t="str">
        <f t="shared" si="106"/>
        <v/>
      </c>
      <c r="X152" s="90" t="str">
        <f t="shared" si="107"/>
        <v/>
      </c>
      <c r="Y152" s="110" t="str">
        <f t="shared" si="108"/>
        <v/>
      </c>
      <c r="Z152" s="16"/>
      <c r="AA152" s="15" t="str">
        <f t="shared" si="109"/>
        <v/>
      </c>
      <c r="AB152" s="15" t="str">
        <f t="shared" si="110"/>
        <v/>
      </c>
      <c r="AC152" s="14" t="str">
        <f t="shared" si="93"/>
        <v/>
      </c>
      <c r="AD152" s="6" t="e">
        <f t="shared" si="111"/>
        <v>#N/A</v>
      </c>
      <c r="AE152" s="6" t="e">
        <f t="shared" si="112"/>
        <v>#N/A</v>
      </c>
      <c r="AF152" s="6" t="e">
        <f t="shared" si="113"/>
        <v>#N/A</v>
      </c>
      <c r="AG152" s="6" t="str">
        <f t="shared" si="94"/>
        <v/>
      </c>
      <c r="AH152" s="6">
        <f t="shared" si="95"/>
        <v>1</v>
      </c>
      <c r="AI152" s="6" t="e">
        <f t="shared" si="114"/>
        <v>#N/A</v>
      </c>
      <c r="AJ152" s="6" t="e">
        <f t="shared" si="115"/>
        <v>#N/A</v>
      </c>
      <c r="AK152" s="6" t="e">
        <f t="shared" si="116"/>
        <v>#N/A</v>
      </c>
      <c r="AL152" s="6" t="e">
        <f t="shared" si="117"/>
        <v>#N/A</v>
      </c>
      <c r="AM152" s="7" t="str">
        <f t="shared" si="118"/>
        <v xml:space="preserve"> </v>
      </c>
      <c r="AN152" s="6" t="e">
        <f t="shared" si="119"/>
        <v>#N/A</v>
      </c>
      <c r="AO152" s="6" t="e">
        <f t="shared" si="120"/>
        <v>#N/A</v>
      </c>
      <c r="AP152" s="6" t="e">
        <f t="shared" si="121"/>
        <v>#N/A</v>
      </c>
      <c r="AQ152" s="6" t="e">
        <f t="shared" si="96"/>
        <v>#N/A</v>
      </c>
      <c r="AR152" s="6" t="e">
        <f t="shared" si="122"/>
        <v>#N/A</v>
      </c>
      <c r="AS152" s="6" t="e">
        <f t="shared" si="123"/>
        <v>#N/A</v>
      </c>
      <c r="AT152" s="6" t="e">
        <f t="shared" si="97"/>
        <v>#N/A</v>
      </c>
      <c r="AU152" s="6" t="e">
        <f t="shared" si="98"/>
        <v>#N/A</v>
      </c>
      <c r="AV152" s="6" t="e">
        <f t="shared" si="99"/>
        <v>#N/A</v>
      </c>
      <c r="AW152" s="6">
        <f t="shared" si="124"/>
        <v>0</v>
      </c>
      <c r="AX152" s="6" t="e">
        <f t="shared" si="125"/>
        <v>#N/A</v>
      </c>
      <c r="AY152" s="6" t="str">
        <f t="shared" si="100"/>
        <v/>
      </c>
      <c r="AZ152" s="6" t="str">
        <f t="shared" si="101"/>
        <v/>
      </c>
      <c r="BA152" s="6" t="str">
        <f t="shared" si="102"/>
        <v/>
      </c>
      <c r="BB152" s="6" t="str">
        <f t="shared" si="103"/>
        <v/>
      </c>
      <c r="BC152" s="42"/>
      <c r="BI152" t="s">
        <v>963</v>
      </c>
      <c r="CS152" s="253" t="str">
        <f t="shared" si="129"/>
        <v/>
      </c>
      <c r="CT152" s="1" t="str">
        <f t="shared" si="126"/>
        <v/>
      </c>
      <c r="CU152" s="1" t="str">
        <f t="shared" si="127"/>
        <v/>
      </c>
      <c r="CV152" s="399"/>
    </row>
    <row r="153" spans="1:100" s="1" customFormat="1" ht="13.5" customHeight="1" x14ac:dyDescent="0.15">
      <c r="A153" s="63">
        <v>138</v>
      </c>
      <c r="B153" s="313"/>
      <c r="C153" s="313"/>
      <c r="D153" s="313"/>
      <c r="E153" s="313"/>
      <c r="F153" s="313"/>
      <c r="G153" s="313"/>
      <c r="H153" s="313"/>
      <c r="I153" s="313"/>
      <c r="J153" s="313"/>
      <c r="K153" s="313"/>
      <c r="L153" s="314"/>
      <c r="M153" s="313"/>
      <c r="N153" s="365"/>
      <c r="O153" s="366"/>
      <c r="P153" s="370" t="str">
        <f>IF(G153="R",IF(OR(AND(実績排出量!H153=SUM(実績事業所!$B$2-1),3&lt;実績排出量!I153),AND(実績排出量!H153=実績事業所!$B$2,4&gt;実績排出量!I153)),"新規",""),"")</f>
        <v/>
      </c>
      <c r="Q153" s="373" t="str">
        <f t="shared" si="128"/>
        <v/>
      </c>
      <c r="R153" s="374" t="str">
        <f t="shared" si="104"/>
        <v/>
      </c>
      <c r="S153" s="298" t="str">
        <f t="shared" si="90"/>
        <v/>
      </c>
      <c r="T153" s="87" t="str">
        <f t="shared" si="91"/>
        <v/>
      </c>
      <c r="U153" s="88" t="str">
        <f t="shared" si="92"/>
        <v/>
      </c>
      <c r="V153" s="89" t="str">
        <f t="shared" si="105"/>
        <v/>
      </c>
      <c r="W153" s="90" t="str">
        <f t="shared" si="106"/>
        <v/>
      </c>
      <c r="X153" s="90" t="str">
        <f t="shared" si="107"/>
        <v/>
      </c>
      <c r="Y153" s="110" t="str">
        <f t="shared" si="108"/>
        <v/>
      </c>
      <c r="Z153" s="16"/>
      <c r="AA153" s="15" t="str">
        <f t="shared" si="109"/>
        <v/>
      </c>
      <c r="AB153" s="15" t="str">
        <f t="shared" si="110"/>
        <v/>
      </c>
      <c r="AC153" s="14" t="str">
        <f t="shared" si="93"/>
        <v/>
      </c>
      <c r="AD153" s="6" t="e">
        <f t="shared" si="111"/>
        <v>#N/A</v>
      </c>
      <c r="AE153" s="6" t="e">
        <f t="shared" si="112"/>
        <v>#N/A</v>
      </c>
      <c r="AF153" s="6" t="e">
        <f t="shared" si="113"/>
        <v>#N/A</v>
      </c>
      <c r="AG153" s="6" t="str">
        <f t="shared" si="94"/>
        <v/>
      </c>
      <c r="AH153" s="6">
        <f t="shared" si="95"/>
        <v>1</v>
      </c>
      <c r="AI153" s="6" t="e">
        <f t="shared" si="114"/>
        <v>#N/A</v>
      </c>
      <c r="AJ153" s="6" t="e">
        <f t="shared" si="115"/>
        <v>#N/A</v>
      </c>
      <c r="AK153" s="6" t="e">
        <f t="shared" si="116"/>
        <v>#N/A</v>
      </c>
      <c r="AL153" s="6" t="e">
        <f t="shared" si="117"/>
        <v>#N/A</v>
      </c>
      <c r="AM153" s="7" t="str">
        <f t="shared" si="118"/>
        <v xml:space="preserve"> </v>
      </c>
      <c r="AN153" s="6" t="e">
        <f t="shared" si="119"/>
        <v>#N/A</v>
      </c>
      <c r="AO153" s="6" t="e">
        <f t="shared" si="120"/>
        <v>#N/A</v>
      </c>
      <c r="AP153" s="6" t="e">
        <f t="shared" si="121"/>
        <v>#N/A</v>
      </c>
      <c r="AQ153" s="6" t="e">
        <f t="shared" si="96"/>
        <v>#N/A</v>
      </c>
      <c r="AR153" s="6" t="e">
        <f t="shared" si="122"/>
        <v>#N/A</v>
      </c>
      <c r="AS153" s="6" t="e">
        <f t="shared" si="123"/>
        <v>#N/A</v>
      </c>
      <c r="AT153" s="6" t="e">
        <f t="shared" si="97"/>
        <v>#N/A</v>
      </c>
      <c r="AU153" s="6" t="e">
        <f t="shared" si="98"/>
        <v>#N/A</v>
      </c>
      <c r="AV153" s="6" t="e">
        <f t="shared" si="99"/>
        <v>#N/A</v>
      </c>
      <c r="AW153" s="6">
        <f t="shared" si="124"/>
        <v>0</v>
      </c>
      <c r="AX153" s="6" t="e">
        <f t="shared" si="125"/>
        <v>#N/A</v>
      </c>
      <c r="AY153" s="6" t="str">
        <f t="shared" si="100"/>
        <v/>
      </c>
      <c r="AZ153" s="6" t="str">
        <f t="shared" si="101"/>
        <v/>
      </c>
      <c r="BA153" s="6" t="str">
        <f t="shared" si="102"/>
        <v/>
      </c>
      <c r="BB153" s="6" t="str">
        <f t="shared" si="103"/>
        <v/>
      </c>
      <c r="BC153" s="42"/>
      <c r="BI153" t="s">
        <v>888</v>
      </c>
      <c r="CS153" s="253" t="str">
        <f t="shared" si="129"/>
        <v/>
      </c>
      <c r="CT153" s="1" t="str">
        <f t="shared" si="126"/>
        <v/>
      </c>
      <c r="CU153" s="1" t="str">
        <f t="shared" si="127"/>
        <v/>
      </c>
      <c r="CV153" s="399"/>
    </row>
    <row r="154" spans="1:100" s="1" customFormat="1" ht="13.5" customHeight="1" x14ac:dyDescent="0.15">
      <c r="A154" s="63">
        <v>139</v>
      </c>
      <c r="B154" s="313"/>
      <c r="C154" s="313"/>
      <c r="D154" s="313"/>
      <c r="E154" s="313"/>
      <c r="F154" s="313"/>
      <c r="G154" s="313"/>
      <c r="H154" s="313"/>
      <c r="I154" s="313"/>
      <c r="J154" s="313"/>
      <c r="K154" s="313"/>
      <c r="L154" s="314"/>
      <c r="M154" s="313"/>
      <c r="N154" s="365"/>
      <c r="O154" s="366"/>
      <c r="P154" s="370" t="str">
        <f>IF(G154="R",IF(OR(AND(実績排出量!H154=SUM(実績事業所!$B$2-1),3&lt;実績排出量!I154),AND(実績排出量!H154=実績事業所!$B$2,4&gt;実績排出量!I154)),"新規",""),"")</f>
        <v/>
      </c>
      <c r="Q154" s="373" t="str">
        <f t="shared" si="128"/>
        <v/>
      </c>
      <c r="R154" s="374" t="str">
        <f t="shared" si="104"/>
        <v/>
      </c>
      <c r="S154" s="298" t="str">
        <f t="shared" si="90"/>
        <v/>
      </c>
      <c r="T154" s="87" t="str">
        <f t="shared" si="91"/>
        <v/>
      </c>
      <c r="U154" s="88" t="str">
        <f t="shared" si="92"/>
        <v/>
      </c>
      <c r="V154" s="89" t="str">
        <f t="shared" si="105"/>
        <v/>
      </c>
      <c r="W154" s="90" t="str">
        <f t="shared" si="106"/>
        <v/>
      </c>
      <c r="X154" s="90" t="str">
        <f t="shared" si="107"/>
        <v/>
      </c>
      <c r="Y154" s="110" t="str">
        <f t="shared" si="108"/>
        <v/>
      </c>
      <c r="Z154" s="16"/>
      <c r="AA154" s="15" t="str">
        <f t="shared" si="109"/>
        <v/>
      </c>
      <c r="AB154" s="15" t="str">
        <f t="shared" si="110"/>
        <v/>
      </c>
      <c r="AC154" s="14" t="str">
        <f t="shared" si="93"/>
        <v/>
      </c>
      <c r="AD154" s="6" t="e">
        <f t="shared" si="111"/>
        <v>#N/A</v>
      </c>
      <c r="AE154" s="6" t="e">
        <f t="shared" si="112"/>
        <v>#N/A</v>
      </c>
      <c r="AF154" s="6" t="e">
        <f t="shared" si="113"/>
        <v>#N/A</v>
      </c>
      <c r="AG154" s="6" t="str">
        <f t="shared" si="94"/>
        <v/>
      </c>
      <c r="AH154" s="6">
        <f t="shared" si="95"/>
        <v>1</v>
      </c>
      <c r="AI154" s="6" t="e">
        <f t="shared" si="114"/>
        <v>#N/A</v>
      </c>
      <c r="AJ154" s="6" t="e">
        <f t="shared" si="115"/>
        <v>#N/A</v>
      </c>
      <c r="AK154" s="6" t="e">
        <f t="shared" si="116"/>
        <v>#N/A</v>
      </c>
      <c r="AL154" s="6" t="e">
        <f t="shared" si="117"/>
        <v>#N/A</v>
      </c>
      <c r="AM154" s="7" t="str">
        <f t="shared" si="118"/>
        <v xml:space="preserve"> </v>
      </c>
      <c r="AN154" s="6" t="e">
        <f t="shared" si="119"/>
        <v>#N/A</v>
      </c>
      <c r="AO154" s="6" t="e">
        <f t="shared" si="120"/>
        <v>#N/A</v>
      </c>
      <c r="AP154" s="6" t="e">
        <f t="shared" si="121"/>
        <v>#N/A</v>
      </c>
      <c r="AQ154" s="6" t="e">
        <f t="shared" si="96"/>
        <v>#N/A</v>
      </c>
      <c r="AR154" s="6" t="e">
        <f t="shared" si="122"/>
        <v>#N/A</v>
      </c>
      <c r="AS154" s="6" t="e">
        <f t="shared" si="123"/>
        <v>#N/A</v>
      </c>
      <c r="AT154" s="6" t="e">
        <f t="shared" si="97"/>
        <v>#N/A</v>
      </c>
      <c r="AU154" s="6" t="e">
        <f t="shared" si="98"/>
        <v>#N/A</v>
      </c>
      <c r="AV154" s="6" t="e">
        <f t="shared" si="99"/>
        <v>#N/A</v>
      </c>
      <c r="AW154" s="6">
        <f t="shared" si="124"/>
        <v>0</v>
      </c>
      <c r="AX154" s="6" t="e">
        <f t="shared" si="125"/>
        <v>#N/A</v>
      </c>
      <c r="AY154" s="6" t="str">
        <f t="shared" si="100"/>
        <v/>
      </c>
      <c r="AZ154" s="6" t="str">
        <f t="shared" si="101"/>
        <v/>
      </c>
      <c r="BA154" s="6" t="str">
        <f t="shared" si="102"/>
        <v/>
      </c>
      <c r="BB154" s="6" t="str">
        <f t="shared" si="103"/>
        <v/>
      </c>
      <c r="BC154" s="42"/>
      <c r="BI154" t="s">
        <v>889</v>
      </c>
      <c r="CS154" s="253" t="str">
        <f t="shared" si="129"/>
        <v/>
      </c>
      <c r="CT154" s="1" t="str">
        <f t="shared" si="126"/>
        <v/>
      </c>
      <c r="CU154" s="1" t="str">
        <f t="shared" si="127"/>
        <v/>
      </c>
      <c r="CV154" s="399"/>
    </row>
    <row r="155" spans="1:100" s="1" customFormat="1" ht="13.5" customHeight="1" x14ac:dyDescent="0.15">
      <c r="A155" s="63">
        <v>140</v>
      </c>
      <c r="B155" s="313"/>
      <c r="C155" s="313"/>
      <c r="D155" s="313"/>
      <c r="E155" s="313"/>
      <c r="F155" s="313"/>
      <c r="G155" s="313"/>
      <c r="H155" s="313"/>
      <c r="I155" s="313"/>
      <c r="J155" s="313"/>
      <c r="K155" s="313"/>
      <c r="L155" s="314"/>
      <c r="M155" s="313"/>
      <c r="N155" s="365"/>
      <c r="O155" s="366"/>
      <c r="P155" s="370" t="str">
        <f>IF(G155="R",IF(OR(AND(実績排出量!H155=SUM(実績事業所!$B$2-1),3&lt;実績排出量!I155),AND(実績排出量!H155=実績事業所!$B$2,4&gt;実績排出量!I155)),"新規",""),"")</f>
        <v/>
      </c>
      <c r="Q155" s="373" t="str">
        <f t="shared" si="128"/>
        <v/>
      </c>
      <c r="R155" s="374" t="str">
        <f t="shared" si="104"/>
        <v/>
      </c>
      <c r="S155" s="298" t="str">
        <f t="shared" si="90"/>
        <v/>
      </c>
      <c r="T155" s="87" t="str">
        <f t="shared" si="91"/>
        <v/>
      </c>
      <c r="U155" s="88" t="str">
        <f t="shared" si="92"/>
        <v/>
      </c>
      <c r="V155" s="89" t="str">
        <f t="shared" si="105"/>
        <v/>
      </c>
      <c r="W155" s="90" t="str">
        <f t="shared" si="106"/>
        <v/>
      </c>
      <c r="X155" s="90" t="str">
        <f t="shared" si="107"/>
        <v/>
      </c>
      <c r="Y155" s="110" t="str">
        <f t="shared" si="108"/>
        <v/>
      </c>
      <c r="Z155" s="16"/>
      <c r="AA155" s="15" t="str">
        <f t="shared" si="109"/>
        <v/>
      </c>
      <c r="AB155" s="15" t="str">
        <f t="shared" si="110"/>
        <v/>
      </c>
      <c r="AC155" s="14" t="str">
        <f t="shared" si="93"/>
        <v/>
      </c>
      <c r="AD155" s="6" t="e">
        <f t="shared" si="111"/>
        <v>#N/A</v>
      </c>
      <c r="AE155" s="6" t="e">
        <f t="shared" si="112"/>
        <v>#N/A</v>
      </c>
      <c r="AF155" s="6" t="e">
        <f t="shared" si="113"/>
        <v>#N/A</v>
      </c>
      <c r="AG155" s="6" t="str">
        <f t="shared" si="94"/>
        <v/>
      </c>
      <c r="AH155" s="6">
        <f t="shared" si="95"/>
        <v>1</v>
      </c>
      <c r="AI155" s="6" t="e">
        <f t="shared" si="114"/>
        <v>#N/A</v>
      </c>
      <c r="AJ155" s="6" t="e">
        <f t="shared" si="115"/>
        <v>#N/A</v>
      </c>
      <c r="AK155" s="6" t="e">
        <f t="shared" si="116"/>
        <v>#N/A</v>
      </c>
      <c r="AL155" s="6" t="e">
        <f t="shared" si="117"/>
        <v>#N/A</v>
      </c>
      <c r="AM155" s="7" t="str">
        <f t="shared" si="118"/>
        <v xml:space="preserve"> </v>
      </c>
      <c r="AN155" s="6" t="e">
        <f t="shared" si="119"/>
        <v>#N/A</v>
      </c>
      <c r="AO155" s="6" t="e">
        <f t="shared" si="120"/>
        <v>#N/A</v>
      </c>
      <c r="AP155" s="6" t="e">
        <f t="shared" si="121"/>
        <v>#N/A</v>
      </c>
      <c r="AQ155" s="6" t="e">
        <f t="shared" si="96"/>
        <v>#N/A</v>
      </c>
      <c r="AR155" s="6" t="e">
        <f t="shared" si="122"/>
        <v>#N/A</v>
      </c>
      <c r="AS155" s="6" t="e">
        <f t="shared" si="123"/>
        <v>#N/A</v>
      </c>
      <c r="AT155" s="6" t="e">
        <f t="shared" si="97"/>
        <v>#N/A</v>
      </c>
      <c r="AU155" s="6" t="e">
        <f t="shared" si="98"/>
        <v>#N/A</v>
      </c>
      <c r="AV155" s="6" t="e">
        <f t="shared" si="99"/>
        <v>#N/A</v>
      </c>
      <c r="AW155" s="6">
        <f t="shared" si="124"/>
        <v>0</v>
      </c>
      <c r="AX155" s="6" t="e">
        <f t="shared" si="125"/>
        <v>#N/A</v>
      </c>
      <c r="AY155" s="6" t="str">
        <f t="shared" si="100"/>
        <v/>
      </c>
      <c r="AZ155" s="6" t="str">
        <f t="shared" si="101"/>
        <v/>
      </c>
      <c r="BA155" s="6" t="str">
        <f t="shared" si="102"/>
        <v/>
      </c>
      <c r="BB155" s="6" t="str">
        <f t="shared" si="103"/>
        <v/>
      </c>
      <c r="BC155" s="42"/>
      <c r="BI155" t="s">
        <v>890</v>
      </c>
      <c r="CS155" s="253" t="str">
        <f t="shared" si="129"/>
        <v/>
      </c>
      <c r="CT155" s="1" t="str">
        <f t="shared" si="126"/>
        <v/>
      </c>
      <c r="CU155" s="1" t="str">
        <f t="shared" si="127"/>
        <v/>
      </c>
      <c r="CV155" s="399"/>
    </row>
    <row r="156" spans="1:100" s="1" customFormat="1" ht="13.5" customHeight="1" x14ac:dyDescent="0.15">
      <c r="A156" s="63">
        <v>141</v>
      </c>
      <c r="B156" s="313"/>
      <c r="C156" s="313"/>
      <c r="D156" s="313"/>
      <c r="E156" s="313"/>
      <c r="F156" s="313"/>
      <c r="G156" s="313"/>
      <c r="H156" s="313"/>
      <c r="I156" s="313"/>
      <c r="J156" s="313"/>
      <c r="K156" s="313"/>
      <c r="L156" s="314"/>
      <c r="M156" s="313"/>
      <c r="N156" s="365"/>
      <c r="O156" s="366"/>
      <c r="P156" s="370" t="str">
        <f>IF(G156="R",IF(OR(AND(実績排出量!H156=SUM(実績事業所!$B$2-1),3&lt;実績排出量!I156),AND(実績排出量!H156=実績事業所!$B$2,4&gt;実績排出量!I156)),"新規",""),"")</f>
        <v/>
      </c>
      <c r="Q156" s="373" t="str">
        <f t="shared" si="128"/>
        <v/>
      </c>
      <c r="R156" s="374" t="str">
        <f t="shared" si="104"/>
        <v/>
      </c>
      <c r="S156" s="298" t="str">
        <f t="shared" si="90"/>
        <v/>
      </c>
      <c r="T156" s="87" t="str">
        <f t="shared" si="91"/>
        <v/>
      </c>
      <c r="U156" s="88" t="str">
        <f t="shared" si="92"/>
        <v/>
      </c>
      <c r="V156" s="89" t="str">
        <f t="shared" si="105"/>
        <v/>
      </c>
      <c r="W156" s="90" t="str">
        <f t="shared" si="106"/>
        <v/>
      </c>
      <c r="X156" s="90" t="str">
        <f t="shared" si="107"/>
        <v/>
      </c>
      <c r="Y156" s="110" t="str">
        <f t="shared" si="108"/>
        <v/>
      </c>
      <c r="Z156" s="16"/>
      <c r="AA156" s="15" t="str">
        <f t="shared" si="109"/>
        <v/>
      </c>
      <c r="AB156" s="15" t="str">
        <f t="shared" si="110"/>
        <v/>
      </c>
      <c r="AC156" s="14" t="str">
        <f t="shared" si="93"/>
        <v/>
      </c>
      <c r="AD156" s="6" t="e">
        <f t="shared" si="111"/>
        <v>#N/A</v>
      </c>
      <c r="AE156" s="6" t="e">
        <f t="shared" si="112"/>
        <v>#N/A</v>
      </c>
      <c r="AF156" s="6" t="e">
        <f t="shared" si="113"/>
        <v>#N/A</v>
      </c>
      <c r="AG156" s="6" t="str">
        <f t="shared" si="94"/>
        <v/>
      </c>
      <c r="AH156" s="6">
        <f t="shared" si="95"/>
        <v>1</v>
      </c>
      <c r="AI156" s="6" t="e">
        <f t="shared" si="114"/>
        <v>#N/A</v>
      </c>
      <c r="AJ156" s="6" t="e">
        <f t="shared" si="115"/>
        <v>#N/A</v>
      </c>
      <c r="AK156" s="6" t="e">
        <f t="shared" si="116"/>
        <v>#N/A</v>
      </c>
      <c r="AL156" s="6" t="e">
        <f t="shared" si="117"/>
        <v>#N/A</v>
      </c>
      <c r="AM156" s="7" t="str">
        <f t="shared" si="118"/>
        <v xml:space="preserve"> </v>
      </c>
      <c r="AN156" s="6" t="e">
        <f t="shared" si="119"/>
        <v>#N/A</v>
      </c>
      <c r="AO156" s="6" t="e">
        <f t="shared" si="120"/>
        <v>#N/A</v>
      </c>
      <c r="AP156" s="6" t="e">
        <f t="shared" si="121"/>
        <v>#N/A</v>
      </c>
      <c r="AQ156" s="6" t="e">
        <f t="shared" si="96"/>
        <v>#N/A</v>
      </c>
      <c r="AR156" s="6" t="e">
        <f t="shared" si="122"/>
        <v>#N/A</v>
      </c>
      <c r="AS156" s="6" t="e">
        <f t="shared" si="123"/>
        <v>#N/A</v>
      </c>
      <c r="AT156" s="6" t="e">
        <f t="shared" si="97"/>
        <v>#N/A</v>
      </c>
      <c r="AU156" s="6" t="e">
        <f t="shared" si="98"/>
        <v>#N/A</v>
      </c>
      <c r="AV156" s="6" t="e">
        <f t="shared" si="99"/>
        <v>#N/A</v>
      </c>
      <c r="AW156" s="6">
        <f t="shared" si="124"/>
        <v>0</v>
      </c>
      <c r="AX156" s="6" t="e">
        <f t="shared" si="125"/>
        <v>#N/A</v>
      </c>
      <c r="AY156" s="6" t="str">
        <f t="shared" si="100"/>
        <v/>
      </c>
      <c r="AZ156" s="6" t="str">
        <f t="shared" si="101"/>
        <v/>
      </c>
      <c r="BA156" s="6" t="str">
        <f t="shared" si="102"/>
        <v/>
      </c>
      <c r="BB156" s="6" t="str">
        <f t="shared" si="103"/>
        <v/>
      </c>
      <c r="BC156" s="42"/>
      <c r="BI156" t="s">
        <v>766</v>
      </c>
      <c r="CS156" s="253" t="str">
        <f t="shared" si="129"/>
        <v/>
      </c>
      <c r="CT156" s="1" t="str">
        <f t="shared" si="126"/>
        <v/>
      </c>
      <c r="CU156" s="1" t="str">
        <f t="shared" si="127"/>
        <v/>
      </c>
      <c r="CV156" s="399"/>
    </row>
    <row r="157" spans="1:100" s="1" customFormat="1" ht="13.5" customHeight="1" x14ac:dyDescent="0.15">
      <c r="A157" s="63">
        <v>142</v>
      </c>
      <c r="B157" s="313"/>
      <c r="C157" s="313"/>
      <c r="D157" s="313"/>
      <c r="E157" s="313"/>
      <c r="F157" s="313"/>
      <c r="G157" s="313"/>
      <c r="H157" s="313"/>
      <c r="I157" s="313"/>
      <c r="J157" s="313"/>
      <c r="K157" s="313"/>
      <c r="L157" s="314"/>
      <c r="M157" s="313"/>
      <c r="N157" s="365"/>
      <c r="O157" s="366"/>
      <c r="P157" s="370" t="str">
        <f>IF(G157="R",IF(OR(AND(実績排出量!H157=SUM(実績事業所!$B$2-1),3&lt;実績排出量!I157),AND(実績排出量!H157=実績事業所!$B$2,4&gt;実績排出量!I157)),"新規",""),"")</f>
        <v/>
      </c>
      <c r="Q157" s="373" t="str">
        <f t="shared" si="128"/>
        <v/>
      </c>
      <c r="R157" s="374" t="str">
        <f t="shared" si="104"/>
        <v/>
      </c>
      <c r="S157" s="298" t="str">
        <f t="shared" si="90"/>
        <v/>
      </c>
      <c r="T157" s="87" t="str">
        <f t="shared" si="91"/>
        <v/>
      </c>
      <c r="U157" s="88" t="str">
        <f t="shared" si="92"/>
        <v/>
      </c>
      <c r="V157" s="89" t="str">
        <f t="shared" si="105"/>
        <v/>
      </c>
      <c r="W157" s="90" t="str">
        <f t="shared" si="106"/>
        <v/>
      </c>
      <c r="X157" s="90" t="str">
        <f t="shared" si="107"/>
        <v/>
      </c>
      <c r="Y157" s="110" t="str">
        <f t="shared" si="108"/>
        <v/>
      </c>
      <c r="Z157" s="16"/>
      <c r="AA157" s="15" t="str">
        <f t="shared" si="109"/>
        <v/>
      </c>
      <c r="AB157" s="15" t="str">
        <f t="shared" si="110"/>
        <v/>
      </c>
      <c r="AC157" s="14" t="str">
        <f t="shared" si="93"/>
        <v/>
      </c>
      <c r="AD157" s="6" t="e">
        <f t="shared" si="111"/>
        <v>#N/A</v>
      </c>
      <c r="AE157" s="6" t="e">
        <f t="shared" si="112"/>
        <v>#N/A</v>
      </c>
      <c r="AF157" s="6" t="e">
        <f t="shared" si="113"/>
        <v>#N/A</v>
      </c>
      <c r="AG157" s="6" t="str">
        <f t="shared" si="94"/>
        <v/>
      </c>
      <c r="AH157" s="6">
        <f t="shared" si="95"/>
        <v>1</v>
      </c>
      <c r="AI157" s="6" t="e">
        <f t="shared" si="114"/>
        <v>#N/A</v>
      </c>
      <c r="AJ157" s="6" t="e">
        <f t="shared" si="115"/>
        <v>#N/A</v>
      </c>
      <c r="AK157" s="6" t="e">
        <f t="shared" si="116"/>
        <v>#N/A</v>
      </c>
      <c r="AL157" s="6" t="e">
        <f t="shared" si="117"/>
        <v>#N/A</v>
      </c>
      <c r="AM157" s="7" t="str">
        <f t="shared" si="118"/>
        <v xml:space="preserve"> </v>
      </c>
      <c r="AN157" s="6" t="e">
        <f t="shared" si="119"/>
        <v>#N/A</v>
      </c>
      <c r="AO157" s="6" t="e">
        <f t="shared" si="120"/>
        <v>#N/A</v>
      </c>
      <c r="AP157" s="6" t="e">
        <f t="shared" si="121"/>
        <v>#N/A</v>
      </c>
      <c r="AQ157" s="6" t="e">
        <f t="shared" si="96"/>
        <v>#N/A</v>
      </c>
      <c r="AR157" s="6" t="e">
        <f t="shared" si="122"/>
        <v>#N/A</v>
      </c>
      <c r="AS157" s="6" t="e">
        <f t="shared" si="123"/>
        <v>#N/A</v>
      </c>
      <c r="AT157" s="6" t="e">
        <f t="shared" si="97"/>
        <v>#N/A</v>
      </c>
      <c r="AU157" s="6" t="e">
        <f t="shared" si="98"/>
        <v>#N/A</v>
      </c>
      <c r="AV157" s="6" t="e">
        <f t="shared" si="99"/>
        <v>#N/A</v>
      </c>
      <c r="AW157" s="6">
        <f t="shared" si="124"/>
        <v>0</v>
      </c>
      <c r="AX157" s="6" t="e">
        <f t="shared" si="125"/>
        <v>#N/A</v>
      </c>
      <c r="AY157" s="6" t="str">
        <f t="shared" si="100"/>
        <v/>
      </c>
      <c r="AZ157" s="6" t="str">
        <f t="shared" si="101"/>
        <v/>
      </c>
      <c r="BA157" s="6" t="str">
        <f t="shared" si="102"/>
        <v/>
      </c>
      <c r="BB157" s="6" t="str">
        <f t="shared" si="103"/>
        <v/>
      </c>
      <c r="BC157" s="42"/>
      <c r="BI157" t="s">
        <v>891</v>
      </c>
      <c r="CS157" s="253" t="str">
        <f t="shared" si="129"/>
        <v/>
      </c>
      <c r="CT157" s="1" t="str">
        <f t="shared" si="126"/>
        <v/>
      </c>
      <c r="CU157" s="1" t="str">
        <f t="shared" si="127"/>
        <v/>
      </c>
      <c r="CV157" s="399"/>
    </row>
    <row r="158" spans="1:100" s="1" customFormat="1" ht="13.5" customHeight="1" x14ac:dyDescent="0.15">
      <c r="A158" s="63">
        <v>143</v>
      </c>
      <c r="B158" s="313"/>
      <c r="C158" s="313"/>
      <c r="D158" s="313"/>
      <c r="E158" s="313"/>
      <c r="F158" s="313"/>
      <c r="G158" s="313"/>
      <c r="H158" s="313"/>
      <c r="I158" s="313"/>
      <c r="J158" s="313"/>
      <c r="K158" s="313"/>
      <c r="L158" s="314"/>
      <c r="M158" s="313"/>
      <c r="N158" s="365"/>
      <c r="O158" s="366"/>
      <c r="P158" s="370" t="str">
        <f>IF(G158="R",IF(OR(AND(実績排出量!H158=SUM(実績事業所!$B$2-1),3&lt;実績排出量!I158),AND(実績排出量!H158=実績事業所!$B$2,4&gt;実績排出量!I158)),"新規",""),"")</f>
        <v/>
      </c>
      <c r="Q158" s="373" t="str">
        <f t="shared" si="128"/>
        <v/>
      </c>
      <c r="R158" s="374" t="str">
        <f t="shared" si="104"/>
        <v/>
      </c>
      <c r="S158" s="298" t="str">
        <f t="shared" si="90"/>
        <v/>
      </c>
      <c r="T158" s="87" t="str">
        <f t="shared" si="91"/>
        <v/>
      </c>
      <c r="U158" s="88" t="str">
        <f t="shared" si="92"/>
        <v/>
      </c>
      <c r="V158" s="89" t="str">
        <f t="shared" si="105"/>
        <v/>
      </c>
      <c r="W158" s="90" t="str">
        <f t="shared" si="106"/>
        <v/>
      </c>
      <c r="X158" s="90" t="str">
        <f t="shared" si="107"/>
        <v/>
      </c>
      <c r="Y158" s="110" t="str">
        <f t="shared" si="108"/>
        <v/>
      </c>
      <c r="Z158" s="16"/>
      <c r="AA158" s="15" t="str">
        <f t="shared" si="109"/>
        <v/>
      </c>
      <c r="AB158" s="15" t="str">
        <f t="shared" si="110"/>
        <v/>
      </c>
      <c r="AC158" s="14" t="str">
        <f t="shared" si="93"/>
        <v/>
      </c>
      <c r="AD158" s="6" t="e">
        <f t="shared" si="111"/>
        <v>#N/A</v>
      </c>
      <c r="AE158" s="6" t="e">
        <f t="shared" si="112"/>
        <v>#N/A</v>
      </c>
      <c r="AF158" s="6" t="e">
        <f t="shared" si="113"/>
        <v>#N/A</v>
      </c>
      <c r="AG158" s="6" t="str">
        <f t="shared" si="94"/>
        <v/>
      </c>
      <c r="AH158" s="6">
        <f t="shared" si="95"/>
        <v>1</v>
      </c>
      <c r="AI158" s="6" t="e">
        <f t="shared" si="114"/>
        <v>#N/A</v>
      </c>
      <c r="AJ158" s="6" t="e">
        <f t="shared" si="115"/>
        <v>#N/A</v>
      </c>
      <c r="AK158" s="6" t="e">
        <f t="shared" si="116"/>
        <v>#N/A</v>
      </c>
      <c r="AL158" s="6" t="e">
        <f t="shared" si="117"/>
        <v>#N/A</v>
      </c>
      <c r="AM158" s="7" t="str">
        <f t="shared" si="118"/>
        <v xml:space="preserve"> </v>
      </c>
      <c r="AN158" s="6" t="e">
        <f t="shared" si="119"/>
        <v>#N/A</v>
      </c>
      <c r="AO158" s="6" t="e">
        <f t="shared" si="120"/>
        <v>#N/A</v>
      </c>
      <c r="AP158" s="6" t="e">
        <f t="shared" si="121"/>
        <v>#N/A</v>
      </c>
      <c r="AQ158" s="6" t="e">
        <f t="shared" si="96"/>
        <v>#N/A</v>
      </c>
      <c r="AR158" s="6" t="e">
        <f t="shared" si="122"/>
        <v>#N/A</v>
      </c>
      <c r="AS158" s="6" t="e">
        <f t="shared" si="123"/>
        <v>#N/A</v>
      </c>
      <c r="AT158" s="6" t="e">
        <f t="shared" si="97"/>
        <v>#N/A</v>
      </c>
      <c r="AU158" s="6" t="e">
        <f t="shared" si="98"/>
        <v>#N/A</v>
      </c>
      <c r="AV158" s="6" t="e">
        <f t="shared" si="99"/>
        <v>#N/A</v>
      </c>
      <c r="AW158" s="6">
        <f t="shared" si="124"/>
        <v>0</v>
      </c>
      <c r="AX158" s="6" t="e">
        <f t="shared" si="125"/>
        <v>#N/A</v>
      </c>
      <c r="AY158" s="6" t="str">
        <f t="shared" si="100"/>
        <v/>
      </c>
      <c r="AZ158" s="6" t="str">
        <f t="shared" si="101"/>
        <v/>
      </c>
      <c r="BA158" s="6" t="str">
        <f t="shared" si="102"/>
        <v/>
      </c>
      <c r="BB158" s="6" t="str">
        <f t="shared" si="103"/>
        <v/>
      </c>
      <c r="BC158" s="42"/>
      <c r="BI158" t="s">
        <v>892</v>
      </c>
      <c r="CS158" s="253" t="str">
        <f t="shared" si="129"/>
        <v/>
      </c>
      <c r="CT158" s="1" t="str">
        <f t="shared" si="126"/>
        <v/>
      </c>
      <c r="CU158" s="1" t="str">
        <f t="shared" si="127"/>
        <v/>
      </c>
      <c r="CV158" s="399"/>
    </row>
    <row r="159" spans="1:100" s="1" customFormat="1" ht="13.5" customHeight="1" x14ac:dyDescent="0.15">
      <c r="A159" s="63">
        <v>144</v>
      </c>
      <c r="B159" s="313"/>
      <c r="C159" s="313"/>
      <c r="D159" s="313"/>
      <c r="E159" s="313"/>
      <c r="F159" s="313"/>
      <c r="G159" s="313"/>
      <c r="H159" s="313"/>
      <c r="I159" s="313"/>
      <c r="J159" s="313"/>
      <c r="K159" s="313"/>
      <c r="L159" s="314"/>
      <c r="M159" s="313"/>
      <c r="N159" s="365"/>
      <c r="O159" s="366"/>
      <c r="P159" s="370" t="str">
        <f>IF(G159="R",IF(OR(AND(実績排出量!H159=SUM(実績事業所!$B$2-1),3&lt;実績排出量!I159),AND(実績排出量!H159=実績事業所!$B$2,4&gt;実績排出量!I159)),"新規",""),"")</f>
        <v/>
      </c>
      <c r="Q159" s="373" t="str">
        <f t="shared" si="128"/>
        <v/>
      </c>
      <c r="R159" s="374" t="str">
        <f t="shared" si="104"/>
        <v/>
      </c>
      <c r="S159" s="298" t="str">
        <f t="shared" si="90"/>
        <v/>
      </c>
      <c r="T159" s="87" t="str">
        <f t="shared" si="91"/>
        <v/>
      </c>
      <c r="U159" s="88" t="str">
        <f t="shared" si="92"/>
        <v/>
      </c>
      <c r="V159" s="89" t="str">
        <f t="shared" si="105"/>
        <v/>
      </c>
      <c r="W159" s="90" t="str">
        <f t="shared" si="106"/>
        <v/>
      </c>
      <c r="X159" s="90" t="str">
        <f t="shared" si="107"/>
        <v/>
      </c>
      <c r="Y159" s="110" t="str">
        <f t="shared" si="108"/>
        <v/>
      </c>
      <c r="Z159" s="16"/>
      <c r="AA159" s="15" t="str">
        <f t="shared" si="109"/>
        <v/>
      </c>
      <c r="AB159" s="15" t="str">
        <f t="shared" si="110"/>
        <v/>
      </c>
      <c r="AC159" s="14" t="str">
        <f t="shared" si="93"/>
        <v/>
      </c>
      <c r="AD159" s="6" t="e">
        <f t="shared" si="111"/>
        <v>#N/A</v>
      </c>
      <c r="AE159" s="6" t="e">
        <f t="shared" si="112"/>
        <v>#N/A</v>
      </c>
      <c r="AF159" s="6" t="e">
        <f t="shared" si="113"/>
        <v>#N/A</v>
      </c>
      <c r="AG159" s="6" t="str">
        <f t="shared" si="94"/>
        <v/>
      </c>
      <c r="AH159" s="6">
        <f t="shared" si="95"/>
        <v>1</v>
      </c>
      <c r="AI159" s="6" t="e">
        <f t="shared" si="114"/>
        <v>#N/A</v>
      </c>
      <c r="AJ159" s="6" t="e">
        <f t="shared" si="115"/>
        <v>#N/A</v>
      </c>
      <c r="AK159" s="6" t="e">
        <f t="shared" si="116"/>
        <v>#N/A</v>
      </c>
      <c r="AL159" s="6" t="e">
        <f t="shared" si="117"/>
        <v>#N/A</v>
      </c>
      <c r="AM159" s="7" t="str">
        <f t="shared" si="118"/>
        <v xml:space="preserve"> </v>
      </c>
      <c r="AN159" s="6" t="e">
        <f t="shared" si="119"/>
        <v>#N/A</v>
      </c>
      <c r="AO159" s="6" t="e">
        <f t="shared" si="120"/>
        <v>#N/A</v>
      </c>
      <c r="AP159" s="6" t="e">
        <f t="shared" si="121"/>
        <v>#N/A</v>
      </c>
      <c r="AQ159" s="6" t="e">
        <f t="shared" si="96"/>
        <v>#N/A</v>
      </c>
      <c r="AR159" s="6" t="e">
        <f t="shared" si="122"/>
        <v>#N/A</v>
      </c>
      <c r="AS159" s="6" t="e">
        <f t="shared" si="123"/>
        <v>#N/A</v>
      </c>
      <c r="AT159" s="6" t="e">
        <f t="shared" si="97"/>
        <v>#N/A</v>
      </c>
      <c r="AU159" s="6" t="e">
        <f t="shared" si="98"/>
        <v>#N/A</v>
      </c>
      <c r="AV159" s="6" t="e">
        <f t="shared" si="99"/>
        <v>#N/A</v>
      </c>
      <c r="AW159" s="6">
        <f t="shared" si="124"/>
        <v>0</v>
      </c>
      <c r="AX159" s="6" t="e">
        <f t="shared" si="125"/>
        <v>#N/A</v>
      </c>
      <c r="AY159" s="6" t="str">
        <f t="shared" si="100"/>
        <v/>
      </c>
      <c r="AZ159" s="6" t="str">
        <f t="shared" si="101"/>
        <v/>
      </c>
      <c r="BA159" s="6" t="str">
        <f t="shared" si="102"/>
        <v/>
      </c>
      <c r="BB159" s="6" t="str">
        <f t="shared" si="103"/>
        <v/>
      </c>
      <c r="BC159" s="42"/>
      <c r="BI159" t="s">
        <v>893</v>
      </c>
      <c r="CS159" s="253" t="str">
        <f t="shared" si="129"/>
        <v/>
      </c>
      <c r="CT159" s="1" t="str">
        <f t="shared" si="126"/>
        <v/>
      </c>
      <c r="CU159" s="1" t="str">
        <f t="shared" si="127"/>
        <v/>
      </c>
      <c r="CV159" s="399"/>
    </row>
    <row r="160" spans="1:100" s="1" customFormat="1" ht="13.5" customHeight="1" x14ac:dyDescent="0.15">
      <c r="A160" s="63">
        <v>145</v>
      </c>
      <c r="B160" s="313"/>
      <c r="C160" s="313"/>
      <c r="D160" s="313"/>
      <c r="E160" s="313"/>
      <c r="F160" s="313"/>
      <c r="G160" s="313"/>
      <c r="H160" s="313"/>
      <c r="I160" s="313"/>
      <c r="J160" s="313"/>
      <c r="K160" s="313"/>
      <c r="L160" s="314"/>
      <c r="M160" s="313"/>
      <c r="N160" s="365"/>
      <c r="O160" s="366"/>
      <c r="P160" s="370" t="str">
        <f>IF(G160="R",IF(OR(AND(実績排出量!H160=SUM(実績事業所!$B$2-1),3&lt;実績排出量!I160),AND(実績排出量!H160=実績事業所!$B$2,4&gt;実績排出量!I160)),"新規",""),"")</f>
        <v/>
      </c>
      <c r="Q160" s="373" t="str">
        <f t="shared" si="128"/>
        <v/>
      </c>
      <c r="R160" s="374" t="str">
        <f t="shared" si="104"/>
        <v/>
      </c>
      <c r="S160" s="298" t="str">
        <f t="shared" si="90"/>
        <v/>
      </c>
      <c r="T160" s="87" t="str">
        <f t="shared" si="91"/>
        <v/>
      </c>
      <c r="U160" s="88" t="str">
        <f t="shared" si="92"/>
        <v/>
      </c>
      <c r="V160" s="89" t="str">
        <f t="shared" si="105"/>
        <v/>
      </c>
      <c r="W160" s="90" t="str">
        <f t="shared" si="106"/>
        <v/>
      </c>
      <c r="X160" s="90" t="str">
        <f t="shared" si="107"/>
        <v/>
      </c>
      <c r="Y160" s="110" t="str">
        <f t="shared" si="108"/>
        <v/>
      </c>
      <c r="Z160" s="16"/>
      <c r="AA160" s="15" t="str">
        <f t="shared" si="109"/>
        <v/>
      </c>
      <c r="AB160" s="15" t="str">
        <f t="shared" si="110"/>
        <v/>
      </c>
      <c r="AC160" s="14" t="str">
        <f t="shared" si="93"/>
        <v/>
      </c>
      <c r="AD160" s="6" t="e">
        <f t="shared" si="111"/>
        <v>#N/A</v>
      </c>
      <c r="AE160" s="6" t="e">
        <f t="shared" si="112"/>
        <v>#N/A</v>
      </c>
      <c r="AF160" s="6" t="e">
        <f t="shared" si="113"/>
        <v>#N/A</v>
      </c>
      <c r="AG160" s="6" t="str">
        <f t="shared" si="94"/>
        <v/>
      </c>
      <c r="AH160" s="6">
        <f t="shared" si="95"/>
        <v>1</v>
      </c>
      <c r="AI160" s="6" t="e">
        <f t="shared" si="114"/>
        <v>#N/A</v>
      </c>
      <c r="AJ160" s="6" t="e">
        <f t="shared" si="115"/>
        <v>#N/A</v>
      </c>
      <c r="AK160" s="6" t="e">
        <f t="shared" si="116"/>
        <v>#N/A</v>
      </c>
      <c r="AL160" s="6" t="e">
        <f t="shared" si="117"/>
        <v>#N/A</v>
      </c>
      <c r="AM160" s="7" t="str">
        <f t="shared" si="118"/>
        <v xml:space="preserve"> </v>
      </c>
      <c r="AN160" s="6" t="e">
        <f t="shared" si="119"/>
        <v>#N/A</v>
      </c>
      <c r="AO160" s="6" t="e">
        <f t="shared" si="120"/>
        <v>#N/A</v>
      </c>
      <c r="AP160" s="6" t="e">
        <f t="shared" si="121"/>
        <v>#N/A</v>
      </c>
      <c r="AQ160" s="6" t="e">
        <f t="shared" si="96"/>
        <v>#N/A</v>
      </c>
      <c r="AR160" s="6" t="e">
        <f t="shared" si="122"/>
        <v>#N/A</v>
      </c>
      <c r="AS160" s="6" t="e">
        <f t="shared" si="123"/>
        <v>#N/A</v>
      </c>
      <c r="AT160" s="6" t="e">
        <f t="shared" si="97"/>
        <v>#N/A</v>
      </c>
      <c r="AU160" s="6" t="e">
        <f t="shared" si="98"/>
        <v>#N/A</v>
      </c>
      <c r="AV160" s="6" t="e">
        <f t="shared" si="99"/>
        <v>#N/A</v>
      </c>
      <c r="AW160" s="6">
        <f t="shared" si="124"/>
        <v>0</v>
      </c>
      <c r="AX160" s="6" t="e">
        <f t="shared" si="125"/>
        <v>#N/A</v>
      </c>
      <c r="AY160" s="6" t="str">
        <f t="shared" si="100"/>
        <v/>
      </c>
      <c r="AZ160" s="6" t="str">
        <f t="shared" si="101"/>
        <v/>
      </c>
      <c r="BA160" s="6" t="str">
        <f t="shared" si="102"/>
        <v/>
      </c>
      <c r="BB160" s="6" t="str">
        <f t="shared" si="103"/>
        <v/>
      </c>
      <c r="BC160" s="42"/>
      <c r="BI160" t="s">
        <v>894</v>
      </c>
      <c r="CS160" s="253" t="str">
        <f t="shared" si="129"/>
        <v/>
      </c>
      <c r="CT160" s="1" t="str">
        <f t="shared" si="126"/>
        <v/>
      </c>
      <c r="CU160" s="1" t="str">
        <f t="shared" si="127"/>
        <v/>
      </c>
      <c r="CV160" s="399"/>
    </row>
    <row r="161" spans="1:100" s="1" customFormat="1" ht="13.5" customHeight="1" x14ac:dyDescent="0.15">
      <c r="A161" s="63">
        <v>146</v>
      </c>
      <c r="B161" s="313"/>
      <c r="C161" s="313"/>
      <c r="D161" s="313"/>
      <c r="E161" s="313"/>
      <c r="F161" s="313"/>
      <c r="G161" s="313"/>
      <c r="H161" s="313"/>
      <c r="I161" s="313"/>
      <c r="J161" s="313"/>
      <c r="K161" s="313"/>
      <c r="L161" s="314"/>
      <c r="M161" s="313"/>
      <c r="N161" s="365"/>
      <c r="O161" s="366"/>
      <c r="P161" s="370" t="str">
        <f>IF(G161="R",IF(OR(AND(実績排出量!H161=SUM(実績事業所!$B$2-1),3&lt;実績排出量!I161),AND(実績排出量!H161=実績事業所!$B$2,4&gt;実績排出量!I161)),"新規",""),"")</f>
        <v/>
      </c>
      <c r="Q161" s="373" t="str">
        <f t="shared" si="128"/>
        <v/>
      </c>
      <c r="R161" s="374" t="str">
        <f t="shared" si="104"/>
        <v/>
      </c>
      <c r="S161" s="298" t="str">
        <f t="shared" si="90"/>
        <v/>
      </c>
      <c r="T161" s="87" t="str">
        <f t="shared" si="91"/>
        <v/>
      </c>
      <c r="U161" s="88" t="str">
        <f t="shared" si="92"/>
        <v/>
      </c>
      <c r="V161" s="89" t="str">
        <f t="shared" si="105"/>
        <v/>
      </c>
      <c r="W161" s="90" t="str">
        <f t="shared" si="106"/>
        <v/>
      </c>
      <c r="X161" s="90" t="str">
        <f t="shared" si="107"/>
        <v/>
      </c>
      <c r="Y161" s="110" t="str">
        <f t="shared" si="108"/>
        <v/>
      </c>
      <c r="Z161" s="16"/>
      <c r="AA161" s="15" t="str">
        <f t="shared" si="109"/>
        <v/>
      </c>
      <c r="AB161" s="15" t="str">
        <f t="shared" si="110"/>
        <v/>
      </c>
      <c r="AC161" s="14" t="str">
        <f t="shared" si="93"/>
        <v/>
      </c>
      <c r="AD161" s="6" t="e">
        <f t="shared" si="111"/>
        <v>#N/A</v>
      </c>
      <c r="AE161" s="6" t="e">
        <f t="shared" si="112"/>
        <v>#N/A</v>
      </c>
      <c r="AF161" s="6" t="e">
        <f t="shared" si="113"/>
        <v>#N/A</v>
      </c>
      <c r="AG161" s="6" t="str">
        <f t="shared" si="94"/>
        <v/>
      </c>
      <c r="AH161" s="6">
        <f t="shared" si="95"/>
        <v>1</v>
      </c>
      <c r="AI161" s="6" t="e">
        <f t="shared" si="114"/>
        <v>#N/A</v>
      </c>
      <c r="AJ161" s="6" t="e">
        <f t="shared" si="115"/>
        <v>#N/A</v>
      </c>
      <c r="AK161" s="6" t="e">
        <f t="shared" si="116"/>
        <v>#N/A</v>
      </c>
      <c r="AL161" s="6" t="e">
        <f t="shared" si="117"/>
        <v>#N/A</v>
      </c>
      <c r="AM161" s="7" t="str">
        <f t="shared" si="118"/>
        <v xml:space="preserve"> </v>
      </c>
      <c r="AN161" s="6" t="e">
        <f t="shared" si="119"/>
        <v>#N/A</v>
      </c>
      <c r="AO161" s="6" t="e">
        <f t="shared" si="120"/>
        <v>#N/A</v>
      </c>
      <c r="AP161" s="6" t="e">
        <f t="shared" si="121"/>
        <v>#N/A</v>
      </c>
      <c r="AQ161" s="6" t="e">
        <f t="shared" si="96"/>
        <v>#N/A</v>
      </c>
      <c r="AR161" s="6" t="e">
        <f t="shared" si="122"/>
        <v>#N/A</v>
      </c>
      <c r="AS161" s="6" t="e">
        <f t="shared" si="123"/>
        <v>#N/A</v>
      </c>
      <c r="AT161" s="6" t="e">
        <f t="shared" si="97"/>
        <v>#N/A</v>
      </c>
      <c r="AU161" s="6" t="e">
        <f t="shared" si="98"/>
        <v>#N/A</v>
      </c>
      <c r="AV161" s="6" t="e">
        <f t="shared" si="99"/>
        <v>#N/A</v>
      </c>
      <c r="AW161" s="6">
        <f t="shared" si="124"/>
        <v>0</v>
      </c>
      <c r="AX161" s="6" t="e">
        <f t="shared" si="125"/>
        <v>#N/A</v>
      </c>
      <c r="AY161" s="6" t="str">
        <f t="shared" si="100"/>
        <v/>
      </c>
      <c r="AZ161" s="6" t="str">
        <f t="shared" si="101"/>
        <v/>
      </c>
      <c r="BA161" s="6" t="str">
        <f t="shared" si="102"/>
        <v/>
      </c>
      <c r="BB161" s="6" t="str">
        <f t="shared" si="103"/>
        <v/>
      </c>
      <c r="BC161" s="42"/>
      <c r="BI161" t="s">
        <v>801</v>
      </c>
      <c r="CS161" s="253" t="str">
        <f t="shared" si="129"/>
        <v/>
      </c>
      <c r="CT161" s="1" t="str">
        <f t="shared" si="126"/>
        <v/>
      </c>
      <c r="CU161" s="1" t="str">
        <f t="shared" si="127"/>
        <v/>
      </c>
      <c r="CV161" s="399"/>
    </row>
    <row r="162" spans="1:100" s="1" customFormat="1" ht="13.5" customHeight="1" x14ac:dyDescent="0.15">
      <c r="A162" s="63">
        <v>147</v>
      </c>
      <c r="B162" s="313"/>
      <c r="C162" s="313"/>
      <c r="D162" s="313"/>
      <c r="E162" s="313"/>
      <c r="F162" s="313"/>
      <c r="G162" s="313"/>
      <c r="H162" s="313"/>
      <c r="I162" s="313"/>
      <c r="J162" s="313"/>
      <c r="K162" s="313"/>
      <c r="L162" s="314"/>
      <c r="M162" s="313"/>
      <c r="N162" s="365"/>
      <c r="O162" s="366"/>
      <c r="P162" s="370" t="str">
        <f>IF(G162="R",IF(OR(AND(実績排出量!H162=SUM(実績事業所!$B$2-1),3&lt;実績排出量!I162),AND(実績排出量!H162=実績事業所!$B$2,4&gt;実績排出量!I162)),"新規",""),"")</f>
        <v/>
      </c>
      <c r="Q162" s="373" t="str">
        <f t="shared" si="128"/>
        <v/>
      </c>
      <c r="R162" s="374" t="str">
        <f t="shared" si="104"/>
        <v/>
      </c>
      <c r="S162" s="298" t="str">
        <f t="shared" si="90"/>
        <v/>
      </c>
      <c r="T162" s="87" t="str">
        <f t="shared" si="91"/>
        <v/>
      </c>
      <c r="U162" s="88" t="str">
        <f t="shared" si="92"/>
        <v/>
      </c>
      <c r="V162" s="89" t="str">
        <f t="shared" si="105"/>
        <v/>
      </c>
      <c r="W162" s="90" t="str">
        <f t="shared" si="106"/>
        <v/>
      </c>
      <c r="X162" s="90" t="str">
        <f t="shared" si="107"/>
        <v/>
      </c>
      <c r="Y162" s="110" t="str">
        <f t="shared" si="108"/>
        <v/>
      </c>
      <c r="Z162" s="16"/>
      <c r="AA162" s="15" t="str">
        <f t="shared" si="109"/>
        <v/>
      </c>
      <c r="AB162" s="15" t="str">
        <f t="shared" si="110"/>
        <v/>
      </c>
      <c r="AC162" s="14" t="str">
        <f t="shared" si="93"/>
        <v/>
      </c>
      <c r="AD162" s="6" t="e">
        <f t="shared" si="111"/>
        <v>#N/A</v>
      </c>
      <c r="AE162" s="6" t="e">
        <f t="shared" si="112"/>
        <v>#N/A</v>
      </c>
      <c r="AF162" s="6" t="e">
        <f t="shared" si="113"/>
        <v>#N/A</v>
      </c>
      <c r="AG162" s="6" t="str">
        <f t="shared" si="94"/>
        <v/>
      </c>
      <c r="AH162" s="6">
        <f t="shared" si="95"/>
        <v>1</v>
      </c>
      <c r="AI162" s="6" t="e">
        <f t="shared" si="114"/>
        <v>#N/A</v>
      </c>
      <c r="AJ162" s="6" t="e">
        <f t="shared" si="115"/>
        <v>#N/A</v>
      </c>
      <c r="AK162" s="6" t="e">
        <f t="shared" si="116"/>
        <v>#N/A</v>
      </c>
      <c r="AL162" s="6" t="e">
        <f t="shared" si="117"/>
        <v>#N/A</v>
      </c>
      <c r="AM162" s="7" t="str">
        <f t="shared" si="118"/>
        <v xml:space="preserve"> </v>
      </c>
      <c r="AN162" s="6" t="e">
        <f t="shared" si="119"/>
        <v>#N/A</v>
      </c>
      <c r="AO162" s="6" t="e">
        <f t="shared" si="120"/>
        <v>#N/A</v>
      </c>
      <c r="AP162" s="6" t="e">
        <f t="shared" si="121"/>
        <v>#N/A</v>
      </c>
      <c r="AQ162" s="6" t="e">
        <f t="shared" si="96"/>
        <v>#N/A</v>
      </c>
      <c r="AR162" s="6" t="e">
        <f t="shared" si="122"/>
        <v>#N/A</v>
      </c>
      <c r="AS162" s="6" t="e">
        <f t="shared" si="123"/>
        <v>#N/A</v>
      </c>
      <c r="AT162" s="6" t="e">
        <f t="shared" si="97"/>
        <v>#N/A</v>
      </c>
      <c r="AU162" s="6" t="e">
        <f t="shared" si="98"/>
        <v>#N/A</v>
      </c>
      <c r="AV162" s="6" t="e">
        <f t="shared" si="99"/>
        <v>#N/A</v>
      </c>
      <c r="AW162" s="6">
        <f t="shared" si="124"/>
        <v>0</v>
      </c>
      <c r="AX162" s="6" t="e">
        <f t="shared" si="125"/>
        <v>#N/A</v>
      </c>
      <c r="AY162" s="6" t="str">
        <f t="shared" si="100"/>
        <v/>
      </c>
      <c r="AZ162" s="6" t="str">
        <f t="shared" si="101"/>
        <v/>
      </c>
      <c r="BA162" s="6" t="str">
        <f t="shared" si="102"/>
        <v/>
      </c>
      <c r="BB162" s="6" t="str">
        <f t="shared" si="103"/>
        <v/>
      </c>
      <c r="BC162" s="42"/>
      <c r="BI162" t="s">
        <v>803</v>
      </c>
      <c r="CS162" s="253" t="str">
        <f t="shared" si="129"/>
        <v/>
      </c>
      <c r="CT162" s="1" t="str">
        <f t="shared" si="126"/>
        <v/>
      </c>
      <c r="CU162" s="1" t="str">
        <f t="shared" si="127"/>
        <v/>
      </c>
      <c r="CV162" s="399"/>
    </row>
    <row r="163" spans="1:100" s="1" customFormat="1" ht="13.5" customHeight="1" x14ac:dyDescent="0.15">
      <c r="A163" s="63">
        <v>148</v>
      </c>
      <c r="B163" s="313"/>
      <c r="C163" s="313"/>
      <c r="D163" s="313"/>
      <c r="E163" s="313"/>
      <c r="F163" s="313"/>
      <c r="G163" s="313"/>
      <c r="H163" s="313"/>
      <c r="I163" s="313"/>
      <c r="J163" s="313"/>
      <c r="K163" s="313"/>
      <c r="L163" s="314"/>
      <c r="M163" s="313"/>
      <c r="N163" s="365"/>
      <c r="O163" s="366"/>
      <c r="P163" s="370" t="str">
        <f>IF(G163="R",IF(OR(AND(実績排出量!H163=SUM(実績事業所!$B$2-1),3&lt;実績排出量!I163),AND(実績排出量!H163=実績事業所!$B$2,4&gt;実績排出量!I163)),"新規",""),"")</f>
        <v/>
      </c>
      <c r="Q163" s="373" t="str">
        <f t="shared" si="128"/>
        <v/>
      </c>
      <c r="R163" s="374" t="str">
        <f t="shared" si="104"/>
        <v/>
      </c>
      <c r="S163" s="298" t="str">
        <f t="shared" si="90"/>
        <v/>
      </c>
      <c r="T163" s="87" t="str">
        <f t="shared" si="91"/>
        <v/>
      </c>
      <c r="U163" s="88" t="str">
        <f t="shared" si="92"/>
        <v/>
      </c>
      <c r="V163" s="89" t="str">
        <f t="shared" si="105"/>
        <v/>
      </c>
      <c r="W163" s="90" t="str">
        <f t="shared" si="106"/>
        <v/>
      </c>
      <c r="X163" s="90" t="str">
        <f t="shared" si="107"/>
        <v/>
      </c>
      <c r="Y163" s="110" t="str">
        <f t="shared" si="108"/>
        <v/>
      </c>
      <c r="Z163" s="16"/>
      <c r="AA163" s="15" t="str">
        <f t="shared" si="109"/>
        <v/>
      </c>
      <c r="AB163" s="15" t="str">
        <f t="shared" si="110"/>
        <v/>
      </c>
      <c r="AC163" s="14" t="str">
        <f t="shared" si="93"/>
        <v/>
      </c>
      <c r="AD163" s="6" t="e">
        <f t="shared" si="111"/>
        <v>#N/A</v>
      </c>
      <c r="AE163" s="6" t="e">
        <f t="shared" si="112"/>
        <v>#N/A</v>
      </c>
      <c r="AF163" s="6" t="e">
        <f t="shared" si="113"/>
        <v>#N/A</v>
      </c>
      <c r="AG163" s="6" t="str">
        <f t="shared" si="94"/>
        <v/>
      </c>
      <c r="AH163" s="6">
        <f t="shared" si="95"/>
        <v>1</v>
      </c>
      <c r="AI163" s="6" t="e">
        <f t="shared" si="114"/>
        <v>#N/A</v>
      </c>
      <c r="AJ163" s="6" t="e">
        <f t="shared" si="115"/>
        <v>#N/A</v>
      </c>
      <c r="AK163" s="6" t="e">
        <f t="shared" si="116"/>
        <v>#N/A</v>
      </c>
      <c r="AL163" s="6" t="e">
        <f t="shared" si="117"/>
        <v>#N/A</v>
      </c>
      <c r="AM163" s="7" t="str">
        <f t="shared" si="118"/>
        <v xml:space="preserve"> </v>
      </c>
      <c r="AN163" s="6" t="e">
        <f t="shared" si="119"/>
        <v>#N/A</v>
      </c>
      <c r="AO163" s="6" t="e">
        <f t="shared" si="120"/>
        <v>#N/A</v>
      </c>
      <c r="AP163" s="6" t="e">
        <f t="shared" si="121"/>
        <v>#N/A</v>
      </c>
      <c r="AQ163" s="6" t="e">
        <f t="shared" si="96"/>
        <v>#N/A</v>
      </c>
      <c r="AR163" s="6" t="e">
        <f t="shared" si="122"/>
        <v>#N/A</v>
      </c>
      <c r="AS163" s="6" t="e">
        <f t="shared" si="123"/>
        <v>#N/A</v>
      </c>
      <c r="AT163" s="6" t="e">
        <f t="shared" si="97"/>
        <v>#N/A</v>
      </c>
      <c r="AU163" s="6" t="e">
        <f t="shared" si="98"/>
        <v>#N/A</v>
      </c>
      <c r="AV163" s="6" t="e">
        <f t="shared" si="99"/>
        <v>#N/A</v>
      </c>
      <c r="AW163" s="6">
        <f t="shared" si="124"/>
        <v>0</v>
      </c>
      <c r="AX163" s="6" t="e">
        <f t="shared" si="125"/>
        <v>#N/A</v>
      </c>
      <c r="AY163" s="6" t="str">
        <f t="shared" si="100"/>
        <v/>
      </c>
      <c r="AZ163" s="6" t="str">
        <f t="shared" si="101"/>
        <v/>
      </c>
      <c r="BA163" s="6" t="str">
        <f t="shared" si="102"/>
        <v/>
      </c>
      <c r="BB163" s="6" t="str">
        <f t="shared" si="103"/>
        <v/>
      </c>
      <c r="BC163" s="42"/>
      <c r="BI163" t="s">
        <v>965</v>
      </c>
      <c r="CS163" s="253" t="str">
        <f t="shared" si="129"/>
        <v/>
      </c>
      <c r="CT163" s="1" t="str">
        <f t="shared" si="126"/>
        <v/>
      </c>
      <c r="CU163" s="1" t="str">
        <f t="shared" si="127"/>
        <v/>
      </c>
      <c r="CV163" s="399"/>
    </row>
    <row r="164" spans="1:100" s="1" customFormat="1" ht="13.5" customHeight="1" x14ac:dyDescent="0.15">
      <c r="A164" s="63">
        <v>149</v>
      </c>
      <c r="B164" s="313"/>
      <c r="C164" s="313"/>
      <c r="D164" s="313"/>
      <c r="E164" s="313"/>
      <c r="F164" s="313"/>
      <c r="G164" s="313"/>
      <c r="H164" s="313"/>
      <c r="I164" s="313"/>
      <c r="J164" s="313"/>
      <c r="K164" s="313"/>
      <c r="L164" s="314"/>
      <c r="M164" s="313"/>
      <c r="N164" s="365"/>
      <c r="O164" s="366"/>
      <c r="P164" s="370" t="str">
        <f>IF(G164="R",IF(OR(AND(実績排出量!H164=SUM(実績事業所!$B$2-1),3&lt;実績排出量!I164),AND(実績排出量!H164=実績事業所!$B$2,4&gt;実績排出量!I164)),"新規",""),"")</f>
        <v/>
      </c>
      <c r="Q164" s="373" t="str">
        <f t="shared" si="128"/>
        <v/>
      </c>
      <c r="R164" s="374" t="str">
        <f t="shared" si="104"/>
        <v/>
      </c>
      <c r="S164" s="298" t="str">
        <f t="shared" si="90"/>
        <v/>
      </c>
      <c r="T164" s="87" t="str">
        <f t="shared" si="91"/>
        <v/>
      </c>
      <c r="U164" s="88" t="str">
        <f t="shared" si="92"/>
        <v/>
      </c>
      <c r="V164" s="89" t="str">
        <f t="shared" si="105"/>
        <v/>
      </c>
      <c r="W164" s="90" t="str">
        <f t="shared" si="106"/>
        <v/>
      </c>
      <c r="X164" s="90" t="str">
        <f t="shared" si="107"/>
        <v/>
      </c>
      <c r="Y164" s="110" t="str">
        <f t="shared" si="108"/>
        <v/>
      </c>
      <c r="Z164" s="16"/>
      <c r="AA164" s="15" t="str">
        <f t="shared" si="109"/>
        <v/>
      </c>
      <c r="AB164" s="15" t="str">
        <f t="shared" si="110"/>
        <v/>
      </c>
      <c r="AC164" s="14" t="str">
        <f t="shared" si="93"/>
        <v/>
      </c>
      <c r="AD164" s="6" t="e">
        <f t="shared" si="111"/>
        <v>#N/A</v>
      </c>
      <c r="AE164" s="6" t="e">
        <f t="shared" si="112"/>
        <v>#N/A</v>
      </c>
      <c r="AF164" s="6" t="e">
        <f t="shared" si="113"/>
        <v>#N/A</v>
      </c>
      <c r="AG164" s="6" t="str">
        <f t="shared" si="94"/>
        <v/>
      </c>
      <c r="AH164" s="6">
        <f t="shared" si="95"/>
        <v>1</v>
      </c>
      <c r="AI164" s="6" t="e">
        <f t="shared" si="114"/>
        <v>#N/A</v>
      </c>
      <c r="AJ164" s="6" t="e">
        <f t="shared" si="115"/>
        <v>#N/A</v>
      </c>
      <c r="AK164" s="6" t="e">
        <f t="shared" si="116"/>
        <v>#N/A</v>
      </c>
      <c r="AL164" s="6" t="e">
        <f t="shared" si="117"/>
        <v>#N/A</v>
      </c>
      <c r="AM164" s="7" t="str">
        <f t="shared" si="118"/>
        <v xml:space="preserve"> </v>
      </c>
      <c r="AN164" s="6" t="e">
        <f t="shared" si="119"/>
        <v>#N/A</v>
      </c>
      <c r="AO164" s="6" t="e">
        <f t="shared" si="120"/>
        <v>#N/A</v>
      </c>
      <c r="AP164" s="6" t="e">
        <f t="shared" si="121"/>
        <v>#N/A</v>
      </c>
      <c r="AQ164" s="6" t="e">
        <f t="shared" si="96"/>
        <v>#N/A</v>
      </c>
      <c r="AR164" s="6" t="e">
        <f t="shared" si="122"/>
        <v>#N/A</v>
      </c>
      <c r="AS164" s="6" t="e">
        <f t="shared" si="123"/>
        <v>#N/A</v>
      </c>
      <c r="AT164" s="6" t="e">
        <f t="shared" si="97"/>
        <v>#N/A</v>
      </c>
      <c r="AU164" s="6" t="e">
        <f t="shared" si="98"/>
        <v>#N/A</v>
      </c>
      <c r="AV164" s="6" t="e">
        <f t="shared" si="99"/>
        <v>#N/A</v>
      </c>
      <c r="AW164" s="6">
        <f t="shared" si="124"/>
        <v>0</v>
      </c>
      <c r="AX164" s="6" t="e">
        <f t="shared" si="125"/>
        <v>#N/A</v>
      </c>
      <c r="AY164" s="6" t="str">
        <f t="shared" si="100"/>
        <v/>
      </c>
      <c r="AZ164" s="6" t="str">
        <f t="shared" si="101"/>
        <v/>
      </c>
      <c r="BA164" s="6" t="str">
        <f t="shared" si="102"/>
        <v/>
      </c>
      <c r="BB164" s="6" t="str">
        <f t="shared" si="103"/>
        <v/>
      </c>
      <c r="BC164" s="42"/>
      <c r="BI164" t="s">
        <v>966</v>
      </c>
      <c r="CS164" s="253" t="str">
        <f t="shared" si="129"/>
        <v/>
      </c>
      <c r="CT164" s="1" t="str">
        <f t="shared" si="126"/>
        <v/>
      </c>
      <c r="CU164" s="1" t="str">
        <f t="shared" si="127"/>
        <v/>
      </c>
      <c r="CV164" s="399"/>
    </row>
    <row r="165" spans="1:100" s="1" customFormat="1" ht="13.5" customHeight="1" x14ac:dyDescent="0.15">
      <c r="A165" s="63">
        <v>150</v>
      </c>
      <c r="B165" s="313"/>
      <c r="C165" s="313"/>
      <c r="D165" s="313"/>
      <c r="E165" s="313"/>
      <c r="F165" s="313"/>
      <c r="G165" s="313"/>
      <c r="H165" s="313"/>
      <c r="I165" s="313"/>
      <c r="J165" s="313"/>
      <c r="K165" s="313"/>
      <c r="L165" s="314"/>
      <c r="M165" s="313"/>
      <c r="N165" s="365"/>
      <c r="O165" s="366"/>
      <c r="P165" s="370" t="str">
        <f>IF(G165="R",IF(OR(AND(実績排出量!H165=SUM(実績事業所!$B$2-1),3&lt;実績排出量!I165),AND(実績排出量!H165=実績事業所!$B$2,4&gt;実績排出量!I165)),"新規",""),"")</f>
        <v/>
      </c>
      <c r="Q165" s="373" t="str">
        <f t="shared" si="128"/>
        <v/>
      </c>
      <c r="R165" s="374" t="str">
        <f t="shared" si="104"/>
        <v/>
      </c>
      <c r="S165" s="298" t="str">
        <f t="shared" si="90"/>
        <v/>
      </c>
      <c r="T165" s="87" t="str">
        <f t="shared" si="91"/>
        <v/>
      </c>
      <c r="U165" s="88" t="str">
        <f t="shared" si="92"/>
        <v/>
      </c>
      <c r="V165" s="89" t="str">
        <f t="shared" si="105"/>
        <v/>
      </c>
      <c r="W165" s="90" t="str">
        <f t="shared" si="106"/>
        <v/>
      </c>
      <c r="X165" s="90" t="str">
        <f t="shared" si="107"/>
        <v/>
      </c>
      <c r="Y165" s="110" t="str">
        <f t="shared" si="108"/>
        <v/>
      </c>
      <c r="Z165" s="16"/>
      <c r="AA165" s="15" t="str">
        <f t="shared" si="109"/>
        <v/>
      </c>
      <c r="AB165" s="15" t="str">
        <f t="shared" si="110"/>
        <v/>
      </c>
      <c r="AC165" s="14" t="str">
        <f t="shared" si="93"/>
        <v/>
      </c>
      <c r="AD165" s="6" t="e">
        <f t="shared" si="111"/>
        <v>#N/A</v>
      </c>
      <c r="AE165" s="6" t="e">
        <f t="shared" si="112"/>
        <v>#N/A</v>
      </c>
      <c r="AF165" s="6" t="e">
        <f t="shared" si="113"/>
        <v>#N/A</v>
      </c>
      <c r="AG165" s="6" t="str">
        <f t="shared" si="94"/>
        <v/>
      </c>
      <c r="AH165" s="6">
        <f t="shared" si="95"/>
        <v>1</v>
      </c>
      <c r="AI165" s="6" t="e">
        <f t="shared" si="114"/>
        <v>#N/A</v>
      </c>
      <c r="AJ165" s="6" t="e">
        <f t="shared" si="115"/>
        <v>#N/A</v>
      </c>
      <c r="AK165" s="6" t="e">
        <f t="shared" si="116"/>
        <v>#N/A</v>
      </c>
      <c r="AL165" s="6" t="e">
        <f t="shared" si="117"/>
        <v>#N/A</v>
      </c>
      <c r="AM165" s="7" t="str">
        <f t="shared" si="118"/>
        <v xml:space="preserve"> </v>
      </c>
      <c r="AN165" s="6" t="e">
        <f t="shared" si="119"/>
        <v>#N/A</v>
      </c>
      <c r="AO165" s="6" t="e">
        <f t="shared" si="120"/>
        <v>#N/A</v>
      </c>
      <c r="AP165" s="6" t="e">
        <f t="shared" si="121"/>
        <v>#N/A</v>
      </c>
      <c r="AQ165" s="6" t="e">
        <f t="shared" si="96"/>
        <v>#N/A</v>
      </c>
      <c r="AR165" s="6" t="e">
        <f t="shared" si="122"/>
        <v>#N/A</v>
      </c>
      <c r="AS165" s="6" t="e">
        <f t="shared" si="123"/>
        <v>#N/A</v>
      </c>
      <c r="AT165" s="6" t="e">
        <f t="shared" si="97"/>
        <v>#N/A</v>
      </c>
      <c r="AU165" s="6" t="e">
        <f t="shared" si="98"/>
        <v>#N/A</v>
      </c>
      <c r="AV165" s="6" t="e">
        <f t="shared" si="99"/>
        <v>#N/A</v>
      </c>
      <c r="AW165" s="6">
        <f t="shared" si="124"/>
        <v>0</v>
      </c>
      <c r="AX165" s="6" t="e">
        <f t="shared" si="125"/>
        <v>#N/A</v>
      </c>
      <c r="AY165" s="6" t="str">
        <f t="shared" si="100"/>
        <v/>
      </c>
      <c r="AZ165" s="6" t="str">
        <f t="shared" si="101"/>
        <v/>
      </c>
      <c r="BA165" s="6" t="str">
        <f t="shared" si="102"/>
        <v/>
      </c>
      <c r="BB165" s="6" t="str">
        <f t="shared" si="103"/>
        <v/>
      </c>
      <c r="BC165" s="42"/>
      <c r="BI165" t="s">
        <v>967</v>
      </c>
      <c r="CS165" s="253" t="str">
        <f t="shared" si="129"/>
        <v/>
      </c>
      <c r="CT165" s="1" t="str">
        <f t="shared" si="126"/>
        <v/>
      </c>
      <c r="CU165" s="1" t="str">
        <f t="shared" si="127"/>
        <v/>
      </c>
      <c r="CV165" s="399"/>
    </row>
    <row r="166" spans="1:100" s="1" customFormat="1" ht="13.5" customHeight="1" x14ac:dyDescent="0.15">
      <c r="A166" s="63">
        <v>151</v>
      </c>
      <c r="B166" s="313"/>
      <c r="C166" s="313"/>
      <c r="D166" s="313"/>
      <c r="E166" s="313"/>
      <c r="F166" s="313"/>
      <c r="G166" s="313"/>
      <c r="H166" s="313"/>
      <c r="I166" s="313"/>
      <c r="J166" s="313"/>
      <c r="K166" s="313"/>
      <c r="L166" s="314"/>
      <c r="M166" s="313"/>
      <c r="N166" s="365"/>
      <c r="O166" s="366"/>
      <c r="P166" s="370" t="str">
        <f>IF(G166="R",IF(OR(AND(実績排出量!H166=SUM(実績事業所!$B$2-1),3&lt;実績排出量!I166),AND(実績排出量!H166=実績事業所!$B$2,4&gt;実績排出量!I166)),"新規",""),"")</f>
        <v/>
      </c>
      <c r="Q166" s="373" t="str">
        <f t="shared" si="128"/>
        <v/>
      </c>
      <c r="R166" s="374" t="str">
        <f t="shared" si="104"/>
        <v/>
      </c>
      <c r="S166" s="298" t="str">
        <f t="shared" si="90"/>
        <v/>
      </c>
      <c r="T166" s="87" t="str">
        <f t="shared" si="91"/>
        <v/>
      </c>
      <c r="U166" s="88" t="str">
        <f t="shared" si="92"/>
        <v/>
      </c>
      <c r="V166" s="89" t="str">
        <f t="shared" si="105"/>
        <v/>
      </c>
      <c r="W166" s="90" t="str">
        <f t="shared" si="106"/>
        <v/>
      </c>
      <c r="X166" s="90" t="str">
        <f t="shared" si="107"/>
        <v/>
      </c>
      <c r="Y166" s="110" t="str">
        <f t="shared" si="108"/>
        <v/>
      </c>
      <c r="Z166" s="16"/>
      <c r="AA166" s="15" t="str">
        <f t="shared" si="109"/>
        <v/>
      </c>
      <c r="AB166" s="15" t="str">
        <f t="shared" si="110"/>
        <v/>
      </c>
      <c r="AC166" s="14" t="str">
        <f t="shared" si="93"/>
        <v/>
      </c>
      <c r="AD166" s="6" t="e">
        <f t="shared" si="111"/>
        <v>#N/A</v>
      </c>
      <c r="AE166" s="6" t="e">
        <f t="shared" si="112"/>
        <v>#N/A</v>
      </c>
      <c r="AF166" s="6" t="e">
        <f t="shared" si="113"/>
        <v>#N/A</v>
      </c>
      <c r="AG166" s="6" t="str">
        <f t="shared" si="94"/>
        <v/>
      </c>
      <c r="AH166" s="6">
        <f t="shared" si="95"/>
        <v>1</v>
      </c>
      <c r="AI166" s="6" t="e">
        <f t="shared" si="114"/>
        <v>#N/A</v>
      </c>
      <c r="AJ166" s="6" t="e">
        <f t="shared" si="115"/>
        <v>#N/A</v>
      </c>
      <c r="AK166" s="6" t="e">
        <f t="shared" si="116"/>
        <v>#N/A</v>
      </c>
      <c r="AL166" s="6" t="e">
        <f t="shared" si="117"/>
        <v>#N/A</v>
      </c>
      <c r="AM166" s="7" t="str">
        <f t="shared" si="118"/>
        <v xml:space="preserve"> </v>
      </c>
      <c r="AN166" s="6" t="e">
        <f t="shared" si="119"/>
        <v>#N/A</v>
      </c>
      <c r="AO166" s="6" t="e">
        <f t="shared" si="120"/>
        <v>#N/A</v>
      </c>
      <c r="AP166" s="6" t="e">
        <f t="shared" si="121"/>
        <v>#N/A</v>
      </c>
      <c r="AQ166" s="6" t="e">
        <f t="shared" si="96"/>
        <v>#N/A</v>
      </c>
      <c r="AR166" s="6" t="e">
        <f t="shared" si="122"/>
        <v>#N/A</v>
      </c>
      <c r="AS166" s="6" t="e">
        <f t="shared" si="123"/>
        <v>#N/A</v>
      </c>
      <c r="AT166" s="6" t="e">
        <f t="shared" si="97"/>
        <v>#N/A</v>
      </c>
      <c r="AU166" s="6" t="e">
        <f t="shared" si="98"/>
        <v>#N/A</v>
      </c>
      <c r="AV166" s="6" t="e">
        <f t="shared" si="99"/>
        <v>#N/A</v>
      </c>
      <c r="AW166" s="6">
        <f t="shared" si="124"/>
        <v>0</v>
      </c>
      <c r="AX166" s="6" t="e">
        <f t="shared" si="125"/>
        <v>#N/A</v>
      </c>
      <c r="AY166" s="6" t="str">
        <f t="shared" si="100"/>
        <v/>
      </c>
      <c r="AZ166" s="6" t="str">
        <f t="shared" si="101"/>
        <v/>
      </c>
      <c r="BA166" s="6" t="str">
        <f t="shared" si="102"/>
        <v/>
      </c>
      <c r="BB166" s="6" t="str">
        <f t="shared" si="103"/>
        <v/>
      </c>
      <c r="BC166" s="42"/>
      <c r="BI166" t="s">
        <v>968</v>
      </c>
      <c r="CS166" s="253" t="str">
        <f t="shared" si="129"/>
        <v/>
      </c>
      <c r="CT166" s="1" t="str">
        <f t="shared" si="126"/>
        <v/>
      </c>
      <c r="CU166" s="1" t="str">
        <f t="shared" si="127"/>
        <v/>
      </c>
      <c r="CV166" s="399"/>
    </row>
    <row r="167" spans="1:100" s="1" customFormat="1" ht="13.5" customHeight="1" x14ac:dyDescent="0.15">
      <c r="A167" s="63">
        <v>152</v>
      </c>
      <c r="B167" s="313"/>
      <c r="C167" s="313"/>
      <c r="D167" s="313"/>
      <c r="E167" s="313"/>
      <c r="F167" s="313"/>
      <c r="G167" s="313"/>
      <c r="H167" s="313"/>
      <c r="I167" s="313"/>
      <c r="J167" s="313"/>
      <c r="K167" s="313"/>
      <c r="L167" s="314"/>
      <c r="M167" s="313"/>
      <c r="N167" s="365"/>
      <c r="O167" s="366"/>
      <c r="P167" s="370" t="str">
        <f>IF(G167="R",IF(OR(AND(実績排出量!H167=SUM(実績事業所!$B$2-1),3&lt;実績排出量!I167),AND(実績排出量!H167=実績事業所!$B$2,4&gt;実績排出量!I167)),"新規",""),"")</f>
        <v/>
      </c>
      <c r="Q167" s="373" t="str">
        <f t="shared" si="128"/>
        <v/>
      </c>
      <c r="R167" s="374" t="str">
        <f t="shared" si="104"/>
        <v/>
      </c>
      <c r="S167" s="298" t="str">
        <f t="shared" si="90"/>
        <v/>
      </c>
      <c r="T167" s="87" t="str">
        <f t="shared" si="91"/>
        <v/>
      </c>
      <c r="U167" s="88" t="str">
        <f t="shared" si="92"/>
        <v/>
      </c>
      <c r="V167" s="89" t="str">
        <f t="shared" si="105"/>
        <v/>
      </c>
      <c r="W167" s="90" t="str">
        <f t="shared" si="106"/>
        <v/>
      </c>
      <c r="X167" s="90" t="str">
        <f t="shared" si="107"/>
        <v/>
      </c>
      <c r="Y167" s="110" t="str">
        <f t="shared" si="108"/>
        <v/>
      </c>
      <c r="Z167" s="16"/>
      <c r="AA167" s="15" t="str">
        <f t="shared" si="109"/>
        <v/>
      </c>
      <c r="AB167" s="15" t="str">
        <f t="shared" si="110"/>
        <v/>
      </c>
      <c r="AC167" s="14" t="str">
        <f t="shared" si="93"/>
        <v/>
      </c>
      <c r="AD167" s="6" t="e">
        <f t="shared" si="111"/>
        <v>#N/A</v>
      </c>
      <c r="AE167" s="6" t="e">
        <f t="shared" si="112"/>
        <v>#N/A</v>
      </c>
      <c r="AF167" s="6" t="e">
        <f t="shared" si="113"/>
        <v>#N/A</v>
      </c>
      <c r="AG167" s="6" t="str">
        <f t="shared" si="94"/>
        <v/>
      </c>
      <c r="AH167" s="6">
        <f t="shared" si="95"/>
        <v>1</v>
      </c>
      <c r="AI167" s="6" t="e">
        <f t="shared" si="114"/>
        <v>#N/A</v>
      </c>
      <c r="AJ167" s="6" t="e">
        <f t="shared" si="115"/>
        <v>#N/A</v>
      </c>
      <c r="AK167" s="6" t="e">
        <f t="shared" si="116"/>
        <v>#N/A</v>
      </c>
      <c r="AL167" s="6" t="e">
        <f t="shared" si="117"/>
        <v>#N/A</v>
      </c>
      <c r="AM167" s="7" t="str">
        <f t="shared" si="118"/>
        <v xml:space="preserve"> </v>
      </c>
      <c r="AN167" s="6" t="e">
        <f t="shared" si="119"/>
        <v>#N/A</v>
      </c>
      <c r="AO167" s="6" t="e">
        <f t="shared" si="120"/>
        <v>#N/A</v>
      </c>
      <c r="AP167" s="6" t="e">
        <f t="shared" si="121"/>
        <v>#N/A</v>
      </c>
      <c r="AQ167" s="6" t="e">
        <f t="shared" si="96"/>
        <v>#N/A</v>
      </c>
      <c r="AR167" s="6" t="e">
        <f t="shared" si="122"/>
        <v>#N/A</v>
      </c>
      <c r="AS167" s="6" t="e">
        <f t="shared" si="123"/>
        <v>#N/A</v>
      </c>
      <c r="AT167" s="6" t="e">
        <f t="shared" si="97"/>
        <v>#N/A</v>
      </c>
      <c r="AU167" s="6" t="e">
        <f t="shared" si="98"/>
        <v>#N/A</v>
      </c>
      <c r="AV167" s="6" t="e">
        <f t="shared" si="99"/>
        <v>#N/A</v>
      </c>
      <c r="AW167" s="6">
        <f t="shared" si="124"/>
        <v>0</v>
      </c>
      <c r="AX167" s="6" t="e">
        <f t="shared" si="125"/>
        <v>#N/A</v>
      </c>
      <c r="AY167" s="6" t="str">
        <f t="shared" si="100"/>
        <v/>
      </c>
      <c r="AZ167" s="6" t="str">
        <f t="shared" si="101"/>
        <v/>
      </c>
      <c r="BA167" s="6" t="str">
        <f t="shared" si="102"/>
        <v/>
      </c>
      <c r="BB167" s="6" t="str">
        <f t="shared" si="103"/>
        <v/>
      </c>
      <c r="BC167" s="42"/>
      <c r="BI167" t="s">
        <v>969</v>
      </c>
      <c r="CS167" s="253" t="str">
        <f t="shared" si="129"/>
        <v/>
      </c>
      <c r="CT167" s="1" t="str">
        <f t="shared" si="126"/>
        <v/>
      </c>
      <c r="CU167" s="1" t="str">
        <f t="shared" si="127"/>
        <v/>
      </c>
      <c r="CV167" s="399"/>
    </row>
    <row r="168" spans="1:100" s="1" customFormat="1" ht="13.5" customHeight="1" x14ac:dyDescent="0.15">
      <c r="A168" s="63">
        <v>153</v>
      </c>
      <c r="B168" s="313"/>
      <c r="C168" s="313"/>
      <c r="D168" s="313"/>
      <c r="E168" s="313"/>
      <c r="F168" s="313"/>
      <c r="G168" s="313"/>
      <c r="H168" s="313"/>
      <c r="I168" s="313"/>
      <c r="J168" s="313"/>
      <c r="K168" s="313"/>
      <c r="L168" s="314"/>
      <c r="M168" s="313"/>
      <c r="N168" s="365"/>
      <c r="O168" s="366"/>
      <c r="P168" s="370" t="str">
        <f>IF(G168="R",IF(OR(AND(実績排出量!H168=SUM(実績事業所!$B$2-1),3&lt;実績排出量!I168),AND(実績排出量!H168=実績事業所!$B$2,4&gt;実績排出量!I168)),"新規",""),"")</f>
        <v/>
      </c>
      <c r="Q168" s="373" t="str">
        <f t="shared" si="128"/>
        <v/>
      </c>
      <c r="R168" s="374" t="str">
        <f t="shared" si="104"/>
        <v/>
      </c>
      <c r="S168" s="298" t="str">
        <f t="shared" si="90"/>
        <v/>
      </c>
      <c r="T168" s="87" t="str">
        <f t="shared" si="91"/>
        <v/>
      </c>
      <c r="U168" s="88" t="str">
        <f t="shared" si="92"/>
        <v/>
      </c>
      <c r="V168" s="89" t="str">
        <f t="shared" si="105"/>
        <v/>
      </c>
      <c r="W168" s="90" t="str">
        <f t="shared" si="106"/>
        <v/>
      </c>
      <c r="X168" s="90" t="str">
        <f t="shared" si="107"/>
        <v/>
      </c>
      <c r="Y168" s="110" t="str">
        <f t="shared" si="108"/>
        <v/>
      </c>
      <c r="Z168" s="16"/>
      <c r="AA168" s="15" t="str">
        <f t="shared" si="109"/>
        <v/>
      </c>
      <c r="AB168" s="15" t="str">
        <f t="shared" si="110"/>
        <v/>
      </c>
      <c r="AC168" s="14" t="str">
        <f t="shared" si="93"/>
        <v/>
      </c>
      <c r="AD168" s="6" t="e">
        <f t="shared" si="111"/>
        <v>#N/A</v>
      </c>
      <c r="AE168" s="6" t="e">
        <f t="shared" si="112"/>
        <v>#N/A</v>
      </c>
      <c r="AF168" s="6" t="e">
        <f t="shared" si="113"/>
        <v>#N/A</v>
      </c>
      <c r="AG168" s="6" t="str">
        <f t="shared" si="94"/>
        <v/>
      </c>
      <c r="AH168" s="6">
        <f t="shared" si="95"/>
        <v>1</v>
      </c>
      <c r="AI168" s="6" t="e">
        <f t="shared" si="114"/>
        <v>#N/A</v>
      </c>
      <c r="AJ168" s="6" t="e">
        <f t="shared" si="115"/>
        <v>#N/A</v>
      </c>
      <c r="AK168" s="6" t="e">
        <f t="shared" si="116"/>
        <v>#N/A</v>
      </c>
      <c r="AL168" s="6" t="e">
        <f t="shared" si="117"/>
        <v>#N/A</v>
      </c>
      <c r="AM168" s="7" t="str">
        <f t="shared" si="118"/>
        <v xml:space="preserve"> </v>
      </c>
      <c r="AN168" s="6" t="e">
        <f t="shared" si="119"/>
        <v>#N/A</v>
      </c>
      <c r="AO168" s="6" t="e">
        <f t="shared" si="120"/>
        <v>#N/A</v>
      </c>
      <c r="AP168" s="6" t="e">
        <f t="shared" si="121"/>
        <v>#N/A</v>
      </c>
      <c r="AQ168" s="6" t="e">
        <f t="shared" si="96"/>
        <v>#N/A</v>
      </c>
      <c r="AR168" s="6" t="e">
        <f t="shared" si="122"/>
        <v>#N/A</v>
      </c>
      <c r="AS168" s="6" t="e">
        <f t="shared" si="123"/>
        <v>#N/A</v>
      </c>
      <c r="AT168" s="6" t="e">
        <f t="shared" si="97"/>
        <v>#N/A</v>
      </c>
      <c r="AU168" s="6" t="e">
        <f t="shared" si="98"/>
        <v>#N/A</v>
      </c>
      <c r="AV168" s="6" t="e">
        <f t="shared" si="99"/>
        <v>#N/A</v>
      </c>
      <c r="AW168" s="6">
        <f t="shared" si="124"/>
        <v>0</v>
      </c>
      <c r="AX168" s="6" t="e">
        <f t="shared" si="125"/>
        <v>#N/A</v>
      </c>
      <c r="AY168" s="6" t="str">
        <f t="shared" si="100"/>
        <v/>
      </c>
      <c r="AZ168" s="6" t="str">
        <f t="shared" si="101"/>
        <v/>
      </c>
      <c r="BA168" s="6" t="str">
        <f t="shared" si="102"/>
        <v/>
      </c>
      <c r="BB168" s="6" t="str">
        <f t="shared" si="103"/>
        <v/>
      </c>
      <c r="BC168" s="42"/>
      <c r="BI168" t="s">
        <v>895</v>
      </c>
      <c r="CS168" s="253" t="str">
        <f t="shared" si="129"/>
        <v/>
      </c>
      <c r="CT168" s="1" t="str">
        <f t="shared" si="126"/>
        <v/>
      </c>
      <c r="CU168" s="1" t="str">
        <f t="shared" si="127"/>
        <v/>
      </c>
      <c r="CV168" s="399"/>
    </row>
    <row r="169" spans="1:100" s="1" customFormat="1" ht="13.5" customHeight="1" x14ac:dyDescent="0.15">
      <c r="A169" s="63">
        <v>154</v>
      </c>
      <c r="B169" s="313"/>
      <c r="C169" s="313"/>
      <c r="D169" s="313"/>
      <c r="E169" s="313"/>
      <c r="F169" s="313"/>
      <c r="G169" s="313"/>
      <c r="H169" s="313"/>
      <c r="I169" s="313"/>
      <c r="J169" s="313"/>
      <c r="K169" s="313"/>
      <c r="L169" s="314"/>
      <c r="M169" s="313"/>
      <c r="N169" s="365"/>
      <c r="O169" s="366"/>
      <c r="P169" s="370" t="str">
        <f>IF(G169="R",IF(OR(AND(実績排出量!H169=SUM(実績事業所!$B$2-1),3&lt;実績排出量!I169),AND(実績排出量!H169=実績事業所!$B$2,4&gt;実績排出量!I169)),"新規",""),"")</f>
        <v/>
      </c>
      <c r="Q169" s="373" t="str">
        <f t="shared" si="128"/>
        <v/>
      </c>
      <c r="R169" s="374" t="str">
        <f t="shared" si="104"/>
        <v/>
      </c>
      <c r="S169" s="298" t="str">
        <f t="shared" si="90"/>
        <v/>
      </c>
      <c r="T169" s="87" t="str">
        <f t="shared" si="91"/>
        <v/>
      </c>
      <c r="U169" s="88" t="str">
        <f t="shared" si="92"/>
        <v/>
      </c>
      <c r="V169" s="89" t="str">
        <f t="shared" si="105"/>
        <v/>
      </c>
      <c r="W169" s="90" t="str">
        <f t="shared" si="106"/>
        <v/>
      </c>
      <c r="X169" s="90" t="str">
        <f t="shared" si="107"/>
        <v/>
      </c>
      <c r="Y169" s="110" t="str">
        <f t="shared" si="108"/>
        <v/>
      </c>
      <c r="Z169" s="16"/>
      <c r="AA169" s="15" t="str">
        <f t="shared" si="109"/>
        <v/>
      </c>
      <c r="AB169" s="15" t="str">
        <f t="shared" si="110"/>
        <v/>
      </c>
      <c r="AC169" s="14" t="str">
        <f t="shared" si="93"/>
        <v/>
      </c>
      <c r="AD169" s="6" t="e">
        <f t="shared" si="111"/>
        <v>#N/A</v>
      </c>
      <c r="AE169" s="6" t="e">
        <f t="shared" si="112"/>
        <v>#N/A</v>
      </c>
      <c r="AF169" s="6" t="e">
        <f t="shared" si="113"/>
        <v>#N/A</v>
      </c>
      <c r="AG169" s="6" t="str">
        <f t="shared" si="94"/>
        <v/>
      </c>
      <c r="AH169" s="6">
        <f t="shared" si="95"/>
        <v>1</v>
      </c>
      <c r="AI169" s="6" t="e">
        <f t="shared" si="114"/>
        <v>#N/A</v>
      </c>
      <c r="AJ169" s="6" t="e">
        <f t="shared" si="115"/>
        <v>#N/A</v>
      </c>
      <c r="AK169" s="6" t="e">
        <f t="shared" si="116"/>
        <v>#N/A</v>
      </c>
      <c r="AL169" s="6" t="e">
        <f t="shared" si="117"/>
        <v>#N/A</v>
      </c>
      <c r="AM169" s="7" t="str">
        <f t="shared" si="118"/>
        <v xml:space="preserve"> </v>
      </c>
      <c r="AN169" s="6" t="e">
        <f t="shared" si="119"/>
        <v>#N/A</v>
      </c>
      <c r="AO169" s="6" t="e">
        <f t="shared" si="120"/>
        <v>#N/A</v>
      </c>
      <c r="AP169" s="6" t="e">
        <f t="shared" si="121"/>
        <v>#N/A</v>
      </c>
      <c r="AQ169" s="6" t="e">
        <f t="shared" si="96"/>
        <v>#N/A</v>
      </c>
      <c r="AR169" s="6" t="e">
        <f t="shared" si="122"/>
        <v>#N/A</v>
      </c>
      <c r="AS169" s="6" t="e">
        <f t="shared" si="123"/>
        <v>#N/A</v>
      </c>
      <c r="AT169" s="6" t="e">
        <f t="shared" si="97"/>
        <v>#N/A</v>
      </c>
      <c r="AU169" s="6" t="e">
        <f t="shared" si="98"/>
        <v>#N/A</v>
      </c>
      <c r="AV169" s="6" t="e">
        <f t="shared" si="99"/>
        <v>#N/A</v>
      </c>
      <c r="AW169" s="6">
        <f t="shared" si="124"/>
        <v>0</v>
      </c>
      <c r="AX169" s="6" t="e">
        <f t="shared" si="125"/>
        <v>#N/A</v>
      </c>
      <c r="AY169" s="6" t="str">
        <f t="shared" si="100"/>
        <v/>
      </c>
      <c r="AZ169" s="6" t="str">
        <f t="shared" si="101"/>
        <v/>
      </c>
      <c r="BA169" s="6" t="str">
        <f t="shared" si="102"/>
        <v/>
      </c>
      <c r="BB169" s="6" t="str">
        <f t="shared" si="103"/>
        <v/>
      </c>
      <c r="BC169" s="42"/>
      <c r="BI169" t="s">
        <v>896</v>
      </c>
      <c r="CS169" s="253" t="str">
        <f t="shared" si="129"/>
        <v/>
      </c>
      <c r="CT169" s="1" t="str">
        <f t="shared" si="126"/>
        <v/>
      </c>
      <c r="CU169" s="1" t="str">
        <f t="shared" si="127"/>
        <v/>
      </c>
      <c r="CV169" s="399"/>
    </row>
    <row r="170" spans="1:100" s="1" customFormat="1" ht="13.5" customHeight="1" x14ac:dyDescent="0.15">
      <c r="A170" s="63">
        <v>155</v>
      </c>
      <c r="B170" s="313"/>
      <c r="C170" s="313"/>
      <c r="D170" s="313"/>
      <c r="E170" s="313"/>
      <c r="F170" s="313"/>
      <c r="G170" s="313"/>
      <c r="H170" s="313"/>
      <c r="I170" s="313"/>
      <c r="J170" s="313"/>
      <c r="K170" s="313"/>
      <c r="L170" s="314"/>
      <c r="M170" s="313"/>
      <c r="N170" s="365"/>
      <c r="O170" s="366"/>
      <c r="P170" s="370" t="str">
        <f>IF(G170="R",IF(OR(AND(実績排出量!H170=SUM(実績事業所!$B$2-1),3&lt;実績排出量!I170),AND(実績排出量!H170=実績事業所!$B$2,4&gt;実績排出量!I170)),"新規",""),"")</f>
        <v/>
      </c>
      <c r="Q170" s="373" t="str">
        <f t="shared" si="128"/>
        <v/>
      </c>
      <c r="R170" s="374" t="str">
        <f t="shared" si="104"/>
        <v/>
      </c>
      <c r="S170" s="298" t="str">
        <f t="shared" si="90"/>
        <v/>
      </c>
      <c r="T170" s="87" t="str">
        <f t="shared" si="91"/>
        <v/>
      </c>
      <c r="U170" s="88" t="str">
        <f t="shared" si="92"/>
        <v/>
      </c>
      <c r="V170" s="89" t="str">
        <f t="shared" si="105"/>
        <v/>
      </c>
      <c r="W170" s="90" t="str">
        <f t="shared" si="106"/>
        <v/>
      </c>
      <c r="X170" s="90" t="str">
        <f t="shared" si="107"/>
        <v/>
      </c>
      <c r="Y170" s="110" t="str">
        <f t="shared" si="108"/>
        <v/>
      </c>
      <c r="Z170" s="16"/>
      <c r="AA170" s="15" t="str">
        <f t="shared" si="109"/>
        <v/>
      </c>
      <c r="AB170" s="15" t="str">
        <f t="shared" si="110"/>
        <v/>
      </c>
      <c r="AC170" s="14" t="str">
        <f t="shared" si="93"/>
        <v/>
      </c>
      <c r="AD170" s="6" t="e">
        <f t="shared" si="111"/>
        <v>#N/A</v>
      </c>
      <c r="AE170" s="6" t="e">
        <f t="shared" si="112"/>
        <v>#N/A</v>
      </c>
      <c r="AF170" s="6" t="e">
        <f t="shared" si="113"/>
        <v>#N/A</v>
      </c>
      <c r="AG170" s="6" t="str">
        <f t="shared" si="94"/>
        <v/>
      </c>
      <c r="AH170" s="6">
        <f t="shared" si="95"/>
        <v>1</v>
      </c>
      <c r="AI170" s="6" t="e">
        <f t="shared" si="114"/>
        <v>#N/A</v>
      </c>
      <c r="AJ170" s="6" t="e">
        <f t="shared" si="115"/>
        <v>#N/A</v>
      </c>
      <c r="AK170" s="6" t="e">
        <f t="shared" si="116"/>
        <v>#N/A</v>
      </c>
      <c r="AL170" s="6" t="e">
        <f t="shared" si="117"/>
        <v>#N/A</v>
      </c>
      <c r="AM170" s="7" t="str">
        <f t="shared" si="118"/>
        <v xml:space="preserve"> </v>
      </c>
      <c r="AN170" s="6" t="e">
        <f t="shared" si="119"/>
        <v>#N/A</v>
      </c>
      <c r="AO170" s="6" t="e">
        <f t="shared" si="120"/>
        <v>#N/A</v>
      </c>
      <c r="AP170" s="6" t="e">
        <f t="shared" si="121"/>
        <v>#N/A</v>
      </c>
      <c r="AQ170" s="6" t="e">
        <f t="shared" si="96"/>
        <v>#N/A</v>
      </c>
      <c r="AR170" s="6" t="e">
        <f t="shared" si="122"/>
        <v>#N/A</v>
      </c>
      <c r="AS170" s="6" t="e">
        <f t="shared" si="123"/>
        <v>#N/A</v>
      </c>
      <c r="AT170" s="6" t="e">
        <f t="shared" si="97"/>
        <v>#N/A</v>
      </c>
      <c r="AU170" s="6" t="e">
        <f t="shared" si="98"/>
        <v>#N/A</v>
      </c>
      <c r="AV170" s="6" t="e">
        <f t="shared" si="99"/>
        <v>#N/A</v>
      </c>
      <c r="AW170" s="6">
        <f t="shared" si="124"/>
        <v>0</v>
      </c>
      <c r="AX170" s="6" t="e">
        <f t="shared" si="125"/>
        <v>#N/A</v>
      </c>
      <c r="AY170" s="6" t="str">
        <f t="shared" si="100"/>
        <v/>
      </c>
      <c r="AZ170" s="6" t="str">
        <f t="shared" si="101"/>
        <v/>
      </c>
      <c r="BA170" s="6" t="str">
        <f t="shared" si="102"/>
        <v/>
      </c>
      <c r="BB170" s="6" t="str">
        <f t="shared" si="103"/>
        <v/>
      </c>
      <c r="BC170" s="42"/>
      <c r="BI170" t="s">
        <v>897</v>
      </c>
      <c r="CS170" s="253" t="str">
        <f t="shared" si="129"/>
        <v/>
      </c>
      <c r="CT170" s="1" t="str">
        <f t="shared" si="126"/>
        <v/>
      </c>
      <c r="CU170" s="1" t="str">
        <f t="shared" si="127"/>
        <v/>
      </c>
      <c r="CV170" s="399"/>
    </row>
    <row r="171" spans="1:100" s="1" customFormat="1" ht="13.5" customHeight="1" x14ac:dyDescent="0.15">
      <c r="A171" s="63">
        <v>156</v>
      </c>
      <c r="B171" s="313"/>
      <c r="C171" s="313"/>
      <c r="D171" s="313"/>
      <c r="E171" s="313"/>
      <c r="F171" s="313"/>
      <c r="G171" s="313"/>
      <c r="H171" s="313"/>
      <c r="I171" s="313"/>
      <c r="J171" s="313"/>
      <c r="K171" s="313"/>
      <c r="L171" s="314"/>
      <c r="M171" s="313"/>
      <c r="N171" s="365"/>
      <c r="O171" s="366"/>
      <c r="P171" s="370" t="str">
        <f>IF(G171="R",IF(OR(AND(実績排出量!H171=SUM(実績事業所!$B$2-1),3&lt;実績排出量!I171),AND(実績排出量!H171=実績事業所!$B$2,4&gt;実績排出量!I171)),"新規",""),"")</f>
        <v/>
      </c>
      <c r="Q171" s="373" t="str">
        <f t="shared" si="128"/>
        <v/>
      </c>
      <c r="R171" s="374" t="str">
        <f t="shared" si="104"/>
        <v/>
      </c>
      <c r="S171" s="298" t="str">
        <f t="shared" si="90"/>
        <v/>
      </c>
      <c r="T171" s="87" t="str">
        <f t="shared" si="91"/>
        <v/>
      </c>
      <c r="U171" s="88" t="str">
        <f t="shared" si="92"/>
        <v/>
      </c>
      <c r="V171" s="89" t="str">
        <f t="shared" si="105"/>
        <v/>
      </c>
      <c r="W171" s="90" t="str">
        <f t="shared" si="106"/>
        <v/>
      </c>
      <c r="X171" s="90" t="str">
        <f t="shared" si="107"/>
        <v/>
      </c>
      <c r="Y171" s="110" t="str">
        <f t="shared" si="108"/>
        <v/>
      </c>
      <c r="Z171" s="16"/>
      <c r="AA171" s="15" t="str">
        <f t="shared" si="109"/>
        <v/>
      </c>
      <c r="AB171" s="15" t="str">
        <f t="shared" si="110"/>
        <v/>
      </c>
      <c r="AC171" s="14" t="str">
        <f t="shared" si="93"/>
        <v/>
      </c>
      <c r="AD171" s="6" t="e">
        <f t="shared" si="111"/>
        <v>#N/A</v>
      </c>
      <c r="AE171" s="6" t="e">
        <f t="shared" si="112"/>
        <v>#N/A</v>
      </c>
      <c r="AF171" s="6" t="e">
        <f t="shared" si="113"/>
        <v>#N/A</v>
      </c>
      <c r="AG171" s="6" t="str">
        <f t="shared" si="94"/>
        <v/>
      </c>
      <c r="AH171" s="6">
        <f t="shared" si="95"/>
        <v>1</v>
      </c>
      <c r="AI171" s="6" t="e">
        <f t="shared" si="114"/>
        <v>#N/A</v>
      </c>
      <c r="AJ171" s="6" t="e">
        <f t="shared" si="115"/>
        <v>#N/A</v>
      </c>
      <c r="AK171" s="6" t="e">
        <f t="shared" si="116"/>
        <v>#N/A</v>
      </c>
      <c r="AL171" s="6" t="e">
        <f t="shared" si="117"/>
        <v>#N/A</v>
      </c>
      <c r="AM171" s="7" t="str">
        <f t="shared" si="118"/>
        <v xml:space="preserve"> </v>
      </c>
      <c r="AN171" s="6" t="e">
        <f t="shared" si="119"/>
        <v>#N/A</v>
      </c>
      <c r="AO171" s="6" t="e">
        <f t="shared" si="120"/>
        <v>#N/A</v>
      </c>
      <c r="AP171" s="6" t="e">
        <f t="shared" si="121"/>
        <v>#N/A</v>
      </c>
      <c r="AQ171" s="6" t="e">
        <f t="shared" si="96"/>
        <v>#N/A</v>
      </c>
      <c r="AR171" s="6" t="e">
        <f t="shared" si="122"/>
        <v>#N/A</v>
      </c>
      <c r="AS171" s="6" t="e">
        <f t="shared" si="123"/>
        <v>#N/A</v>
      </c>
      <c r="AT171" s="6" t="e">
        <f t="shared" si="97"/>
        <v>#N/A</v>
      </c>
      <c r="AU171" s="6" t="e">
        <f t="shared" si="98"/>
        <v>#N/A</v>
      </c>
      <c r="AV171" s="6" t="e">
        <f t="shared" si="99"/>
        <v>#N/A</v>
      </c>
      <c r="AW171" s="6">
        <f t="shared" si="124"/>
        <v>0</v>
      </c>
      <c r="AX171" s="6" t="e">
        <f t="shared" si="125"/>
        <v>#N/A</v>
      </c>
      <c r="AY171" s="6" t="str">
        <f t="shared" si="100"/>
        <v/>
      </c>
      <c r="AZ171" s="6" t="str">
        <f t="shared" si="101"/>
        <v/>
      </c>
      <c r="BA171" s="6" t="str">
        <f t="shared" si="102"/>
        <v/>
      </c>
      <c r="BB171" s="6" t="str">
        <f t="shared" si="103"/>
        <v/>
      </c>
      <c r="BC171" s="42"/>
      <c r="BI171" t="s">
        <v>768</v>
      </c>
      <c r="CS171" s="253" t="str">
        <f t="shared" si="129"/>
        <v/>
      </c>
      <c r="CT171" s="1" t="str">
        <f t="shared" si="126"/>
        <v/>
      </c>
      <c r="CU171" s="1" t="str">
        <f t="shared" si="127"/>
        <v/>
      </c>
      <c r="CV171" s="399"/>
    </row>
    <row r="172" spans="1:100" s="1" customFormat="1" ht="13.5" customHeight="1" x14ac:dyDescent="0.15">
      <c r="A172" s="63">
        <v>157</v>
      </c>
      <c r="B172" s="313"/>
      <c r="C172" s="313"/>
      <c r="D172" s="313"/>
      <c r="E172" s="313"/>
      <c r="F172" s="313"/>
      <c r="G172" s="313"/>
      <c r="H172" s="313"/>
      <c r="I172" s="313"/>
      <c r="J172" s="313"/>
      <c r="K172" s="313"/>
      <c r="L172" s="314"/>
      <c r="M172" s="313"/>
      <c r="N172" s="365"/>
      <c r="O172" s="366"/>
      <c r="P172" s="370" t="str">
        <f>IF(G172="R",IF(OR(AND(実績排出量!H172=SUM(実績事業所!$B$2-1),3&lt;実績排出量!I172),AND(実績排出量!H172=実績事業所!$B$2,4&gt;実績排出量!I172)),"新規",""),"")</f>
        <v/>
      </c>
      <c r="Q172" s="373" t="str">
        <f t="shared" si="128"/>
        <v/>
      </c>
      <c r="R172" s="374" t="str">
        <f t="shared" si="104"/>
        <v/>
      </c>
      <c r="S172" s="298" t="str">
        <f t="shared" si="90"/>
        <v/>
      </c>
      <c r="T172" s="87" t="str">
        <f t="shared" si="91"/>
        <v/>
      </c>
      <c r="U172" s="88" t="str">
        <f t="shared" si="92"/>
        <v/>
      </c>
      <c r="V172" s="89" t="str">
        <f t="shared" si="105"/>
        <v/>
      </c>
      <c r="W172" s="90" t="str">
        <f t="shared" si="106"/>
        <v/>
      </c>
      <c r="X172" s="90" t="str">
        <f t="shared" si="107"/>
        <v/>
      </c>
      <c r="Y172" s="110" t="str">
        <f t="shared" si="108"/>
        <v/>
      </c>
      <c r="Z172" s="16"/>
      <c r="AA172" s="15" t="str">
        <f t="shared" si="109"/>
        <v/>
      </c>
      <c r="AB172" s="15" t="str">
        <f t="shared" si="110"/>
        <v/>
      </c>
      <c r="AC172" s="14" t="str">
        <f t="shared" si="93"/>
        <v/>
      </c>
      <c r="AD172" s="6" t="e">
        <f t="shared" si="111"/>
        <v>#N/A</v>
      </c>
      <c r="AE172" s="6" t="e">
        <f t="shared" si="112"/>
        <v>#N/A</v>
      </c>
      <c r="AF172" s="6" t="e">
        <f t="shared" si="113"/>
        <v>#N/A</v>
      </c>
      <c r="AG172" s="6" t="str">
        <f t="shared" si="94"/>
        <v/>
      </c>
      <c r="AH172" s="6">
        <f t="shared" si="95"/>
        <v>1</v>
      </c>
      <c r="AI172" s="6" t="e">
        <f t="shared" si="114"/>
        <v>#N/A</v>
      </c>
      <c r="AJ172" s="6" t="e">
        <f t="shared" si="115"/>
        <v>#N/A</v>
      </c>
      <c r="AK172" s="6" t="e">
        <f t="shared" si="116"/>
        <v>#N/A</v>
      </c>
      <c r="AL172" s="6" t="e">
        <f t="shared" si="117"/>
        <v>#N/A</v>
      </c>
      <c r="AM172" s="7" t="str">
        <f t="shared" si="118"/>
        <v xml:space="preserve"> </v>
      </c>
      <c r="AN172" s="6" t="e">
        <f t="shared" si="119"/>
        <v>#N/A</v>
      </c>
      <c r="AO172" s="6" t="e">
        <f t="shared" si="120"/>
        <v>#N/A</v>
      </c>
      <c r="AP172" s="6" t="e">
        <f t="shared" si="121"/>
        <v>#N/A</v>
      </c>
      <c r="AQ172" s="6" t="e">
        <f t="shared" si="96"/>
        <v>#N/A</v>
      </c>
      <c r="AR172" s="6" t="e">
        <f t="shared" si="122"/>
        <v>#N/A</v>
      </c>
      <c r="AS172" s="6" t="e">
        <f t="shared" si="123"/>
        <v>#N/A</v>
      </c>
      <c r="AT172" s="6" t="e">
        <f t="shared" si="97"/>
        <v>#N/A</v>
      </c>
      <c r="AU172" s="6" t="e">
        <f t="shared" si="98"/>
        <v>#N/A</v>
      </c>
      <c r="AV172" s="6" t="e">
        <f t="shared" si="99"/>
        <v>#N/A</v>
      </c>
      <c r="AW172" s="6">
        <f t="shared" si="124"/>
        <v>0</v>
      </c>
      <c r="AX172" s="6" t="e">
        <f t="shared" si="125"/>
        <v>#N/A</v>
      </c>
      <c r="AY172" s="6" t="str">
        <f t="shared" si="100"/>
        <v/>
      </c>
      <c r="AZ172" s="6" t="str">
        <f t="shared" si="101"/>
        <v/>
      </c>
      <c r="BA172" s="6" t="str">
        <f t="shared" si="102"/>
        <v/>
      </c>
      <c r="BB172" s="6" t="str">
        <f t="shared" si="103"/>
        <v/>
      </c>
      <c r="BC172" s="42"/>
      <c r="BI172" t="s">
        <v>970</v>
      </c>
      <c r="CS172" s="253" t="str">
        <f t="shared" si="129"/>
        <v/>
      </c>
      <c r="CT172" s="1" t="str">
        <f t="shared" si="126"/>
        <v/>
      </c>
      <c r="CU172" s="1" t="str">
        <f t="shared" si="127"/>
        <v/>
      </c>
      <c r="CV172" s="399"/>
    </row>
    <row r="173" spans="1:100" s="1" customFormat="1" ht="13.5" customHeight="1" x14ac:dyDescent="0.15">
      <c r="A173" s="63">
        <v>158</v>
      </c>
      <c r="B173" s="313"/>
      <c r="C173" s="313"/>
      <c r="D173" s="313"/>
      <c r="E173" s="313"/>
      <c r="F173" s="313"/>
      <c r="G173" s="313"/>
      <c r="H173" s="313"/>
      <c r="I173" s="313"/>
      <c r="J173" s="313"/>
      <c r="K173" s="313"/>
      <c r="L173" s="314"/>
      <c r="M173" s="313"/>
      <c r="N173" s="365"/>
      <c r="O173" s="366"/>
      <c r="P173" s="370" t="str">
        <f>IF(G173="R",IF(OR(AND(実績排出量!H173=SUM(実績事業所!$B$2-1),3&lt;実績排出量!I173),AND(実績排出量!H173=実績事業所!$B$2,4&gt;実績排出量!I173)),"新規",""),"")</f>
        <v/>
      </c>
      <c r="Q173" s="373" t="str">
        <f t="shared" si="128"/>
        <v/>
      </c>
      <c r="R173" s="374" t="str">
        <f t="shared" si="104"/>
        <v/>
      </c>
      <c r="S173" s="298" t="str">
        <f t="shared" si="90"/>
        <v/>
      </c>
      <c r="T173" s="87" t="str">
        <f t="shared" si="91"/>
        <v/>
      </c>
      <c r="U173" s="88" t="str">
        <f t="shared" si="92"/>
        <v/>
      </c>
      <c r="V173" s="89" t="str">
        <f t="shared" si="105"/>
        <v/>
      </c>
      <c r="W173" s="90" t="str">
        <f t="shared" si="106"/>
        <v/>
      </c>
      <c r="X173" s="90" t="str">
        <f t="shared" si="107"/>
        <v/>
      </c>
      <c r="Y173" s="110" t="str">
        <f t="shared" si="108"/>
        <v/>
      </c>
      <c r="Z173" s="16"/>
      <c r="AA173" s="15" t="str">
        <f t="shared" si="109"/>
        <v/>
      </c>
      <c r="AB173" s="15" t="str">
        <f t="shared" si="110"/>
        <v/>
      </c>
      <c r="AC173" s="14" t="str">
        <f t="shared" si="93"/>
        <v/>
      </c>
      <c r="AD173" s="6" t="e">
        <f t="shared" si="111"/>
        <v>#N/A</v>
      </c>
      <c r="AE173" s="6" t="e">
        <f t="shared" si="112"/>
        <v>#N/A</v>
      </c>
      <c r="AF173" s="6" t="e">
        <f t="shared" si="113"/>
        <v>#N/A</v>
      </c>
      <c r="AG173" s="6" t="str">
        <f t="shared" si="94"/>
        <v/>
      </c>
      <c r="AH173" s="6">
        <f t="shared" si="95"/>
        <v>1</v>
      </c>
      <c r="AI173" s="6" t="e">
        <f t="shared" si="114"/>
        <v>#N/A</v>
      </c>
      <c r="AJ173" s="6" t="e">
        <f t="shared" si="115"/>
        <v>#N/A</v>
      </c>
      <c r="AK173" s="6" t="e">
        <f t="shared" si="116"/>
        <v>#N/A</v>
      </c>
      <c r="AL173" s="6" t="e">
        <f t="shared" si="117"/>
        <v>#N/A</v>
      </c>
      <c r="AM173" s="7" t="str">
        <f t="shared" si="118"/>
        <v xml:space="preserve"> </v>
      </c>
      <c r="AN173" s="6" t="e">
        <f t="shared" si="119"/>
        <v>#N/A</v>
      </c>
      <c r="AO173" s="6" t="e">
        <f t="shared" si="120"/>
        <v>#N/A</v>
      </c>
      <c r="AP173" s="6" t="e">
        <f t="shared" si="121"/>
        <v>#N/A</v>
      </c>
      <c r="AQ173" s="6" t="e">
        <f t="shared" si="96"/>
        <v>#N/A</v>
      </c>
      <c r="AR173" s="6" t="e">
        <f t="shared" si="122"/>
        <v>#N/A</v>
      </c>
      <c r="AS173" s="6" t="e">
        <f t="shared" si="123"/>
        <v>#N/A</v>
      </c>
      <c r="AT173" s="6" t="e">
        <f t="shared" si="97"/>
        <v>#N/A</v>
      </c>
      <c r="AU173" s="6" t="e">
        <f t="shared" si="98"/>
        <v>#N/A</v>
      </c>
      <c r="AV173" s="6" t="e">
        <f t="shared" si="99"/>
        <v>#N/A</v>
      </c>
      <c r="AW173" s="6">
        <f t="shared" si="124"/>
        <v>0</v>
      </c>
      <c r="AX173" s="6" t="e">
        <f t="shared" si="125"/>
        <v>#N/A</v>
      </c>
      <c r="AY173" s="6" t="str">
        <f t="shared" si="100"/>
        <v/>
      </c>
      <c r="AZ173" s="6" t="str">
        <f t="shared" si="101"/>
        <v/>
      </c>
      <c r="BA173" s="6" t="str">
        <f t="shared" si="102"/>
        <v/>
      </c>
      <c r="BB173" s="6" t="str">
        <f t="shared" si="103"/>
        <v/>
      </c>
      <c r="BC173" s="42"/>
      <c r="BI173" t="s">
        <v>971</v>
      </c>
      <c r="CS173" s="253" t="str">
        <f t="shared" si="129"/>
        <v/>
      </c>
      <c r="CT173" s="1" t="str">
        <f t="shared" si="126"/>
        <v/>
      </c>
      <c r="CU173" s="1" t="str">
        <f t="shared" si="127"/>
        <v/>
      </c>
      <c r="CV173" s="399"/>
    </row>
    <row r="174" spans="1:100" s="1" customFormat="1" ht="13.5" customHeight="1" x14ac:dyDescent="0.15">
      <c r="A174" s="63">
        <v>159</v>
      </c>
      <c r="B174" s="313"/>
      <c r="C174" s="313"/>
      <c r="D174" s="313"/>
      <c r="E174" s="313"/>
      <c r="F174" s="313"/>
      <c r="G174" s="313"/>
      <c r="H174" s="313"/>
      <c r="I174" s="313"/>
      <c r="J174" s="313"/>
      <c r="K174" s="313"/>
      <c r="L174" s="314"/>
      <c r="M174" s="313"/>
      <c r="N174" s="365"/>
      <c r="O174" s="366"/>
      <c r="P174" s="370" t="str">
        <f>IF(G174="R",IF(OR(AND(実績排出量!H174=SUM(実績事業所!$B$2-1),3&lt;実績排出量!I174),AND(実績排出量!H174=実績事業所!$B$2,4&gt;実績排出量!I174)),"新規",""),"")</f>
        <v/>
      </c>
      <c r="Q174" s="373" t="str">
        <f t="shared" si="128"/>
        <v/>
      </c>
      <c r="R174" s="374" t="str">
        <f t="shared" si="104"/>
        <v/>
      </c>
      <c r="S174" s="298" t="str">
        <f t="shared" si="90"/>
        <v/>
      </c>
      <c r="T174" s="87" t="str">
        <f t="shared" si="91"/>
        <v/>
      </c>
      <c r="U174" s="88" t="str">
        <f t="shared" si="92"/>
        <v/>
      </c>
      <c r="V174" s="89" t="str">
        <f t="shared" si="105"/>
        <v/>
      </c>
      <c r="W174" s="90" t="str">
        <f t="shared" si="106"/>
        <v/>
      </c>
      <c r="X174" s="90" t="str">
        <f t="shared" si="107"/>
        <v/>
      </c>
      <c r="Y174" s="110" t="str">
        <f t="shared" si="108"/>
        <v/>
      </c>
      <c r="Z174" s="16"/>
      <c r="AA174" s="15" t="str">
        <f t="shared" si="109"/>
        <v/>
      </c>
      <c r="AB174" s="15" t="str">
        <f t="shared" si="110"/>
        <v/>
      </c>
      <c r="AC174" s="14" t="str">
        <f t="shared" si="93"/>
        <v/>
      </c>
      <c r="AD174" s="6" t="e">
        <f t="shared" si="111"/>
        <v>#N/A</v>
      </c>
      <c r="AE174" s="6" t="e">
        <f t="shared" si="112"/>
        <v>#N/A</v>
      </c>
      <c r="AF174" s="6" t="e">
        <f t="shared" si="113"/>
        <v>#N/A</v>
      </c>
      <c r="AG174" s="6" t="str">
        <f t="shared" si="94"/>
        <v/>
      </c>
      <c r="AH174" s="6">
        <f t="shared" si="95"/>
        <v>1</v>
      </c>
      <c r="AI174" s="6" t="e">
        <f t="shared" si="114"/>
        <v>#N/A</v>
      </c>
      <c r="AJ174" s="6" t="e">
        <f t="shared" si="115"/>
        <v>#N/A</v>
      </c>
      <c r="AK174" s="6" t="e">
        <f t="shared" si="116"/>
        <v>#N/A</v>
      </c>
      <c r="AL174" s="6" t="e">
        <f t="shared" si="117"/>
        <v>#N/A</v>
      </c>
      <c r="AM174" s="7" t="str">
        <f t="shared" si="118"/>
        <v xml:space="preserve"> </v>
      </c>
      <c r="AN174" s="6" t="e">
        <f t="shared" si="119"/>
        <v>#N/A</v>
      </c>
      <c r="AO174" s="6" t="e">
        <f t="shared" si="120"/>
        <v>#N/A</v>
      </c>
      <c r="AP174" s="6" t="e">
        <f t="shared" si="121"/>
        <v>#N/A</v>
      </c>
      <c r="AQ174" s="6" t="e">
        <f t="shared" si="96"/>
        <v>#N/A</v>
      </c>
      <c r="AR174" s="6" t="e">
        <f t="shared" si="122"/>
        <v>#N/A</v>
      </c>
      <c r="AS174" s="6" t="e">
        <f t="shared" si="123"/>
        <v>#N/A</v>
      </c>
      <c r="AT174" s="6" t="e">
        <f t="shared" si="97"/>
        <v>#N/A</v>
      </c>
      <c r="AU174" s="6" t="e">
        <f t="shared" si="98"/>
        <v>#N/A</v>
      </c>
      <c r="AV174" s="6" t="e">
        <f t="shared" si="99"/>
        <v>#N/A</v>
      </c>
      <c r="AW174" s="6">
        <f t="shared" si="124"/>
        <v>0</v>
      </c>
      <c r="AX174" s="6" t="e">
        <f t="shared" si="125"/>
        <v>#N/A</v>
      </c>
      <c r="AY174" s="6" t="str">
        <f t="shared" si="100"/>
        <v/>
      </c>
      <c r="AZ174" s="6" t="str">
        <f t="shared" si="101"/>
        <v/>
      </c>
      <c r="BA174" s="6" t="str">
        <f t="shared" si="102"/>
        <v/>
      </c>
      <c r="BB174" s="6" t="str">
        <f t="shared" si="103"/>
        <v/>
      </c>
      <c r="BC174" s="42"/>
      <c r="BI174" t="s">
        <v>972</v>
      </c>
      <c r="CS174" s="253" t="str">
        <f t="shared" si="129"/>
        <v/>
      </c>
      <c r="CT174" s="1" t="str">
        <f t="shared" si="126"/>
        <v/>
      </c>
      <c r="CU174" s="1" t="str">
        <f t="shared" si="127"/>
        <v/>
      </c>
      <c r="CV174" s="399"/>
    </row>
    <row r="175" spans="1:100" s="1" customFormat="1" ht="13.5" customHeight="1" x14ac:dyDescent="0.15">
      <c r="A175" s="63">
        <v>160</v>
      </c>
      <c r="B175" s="313"/>
      <c r="C175" s="313"/>
      <c r="D175" s="313"/>
      <c r="E175" s="313"/>
      <c r="F175" s="313"/>
      <c r="G175" s="313"/>
      <c r="H175" s="313"/>
      <c r="I175" s="313"/>
      <c r="J175" s="313"/>
      <c r="K175" s="313"/>
      <c r="L175" s="314"/>
      <c r="M175" s="313"/>
      <c r="N175" s="365"/>
      <c r="O175" s="366"/>
      <c r="P175" s="370" t="str">
        <f>IF(G175="R",IF(OR(AND(実績排出量!H175=SUM(実績事業所!$B$2-1),3&lt;実績排出量!I175),AND(実績排出量!H175=実績事業所!$B$2,4&gt;実績排出量!I175)),"新規",""),"")</f>
        <v/>
      </c>
      <c r="Q175" s="373" t="str">
        <f t="shared" si="128"/>
        <v/>
      </c>
      <c r="R175" s="374" t="str">
        <f t="shared" si="104"/>
        <v/>
      </c>
      <c r="S175" s="298" t="str">
        <f t="shared" si="90"/>
        <v/>
      </c>
      <c r="T175" s="87" t="str">
        <f t="shared" si="91"/>
        <v/>
      </c>
      <c r="U175" s="88" t="str">
        <f t="shared" si="92"/>
        <v/>
      </c>
      <c r="V175" s="89" t="str">
        <f t="shared" si="105"/>
        <v/>
      </c>
      <c r="W175" s="90" t="str">
        <f t="shared" si="106"/>
        <v/>
      </c>
      <c r="X175" s="90" t="str">
        <f t="shared" si="107"/>
        <v/>
      </c>
      <c r="Y175" s="110" t="str">
        <f t="shared" si="108"/>
        <v/>
      </c>
      <c r="Z175" s="16"/>
      <c r="AA175" s="15" t="str">
        <f t="shared" si="109"/>
        <v/>
      </c>
      <c r="AB175" s="15" t="str">
        <f t="shared" si="110"/>
        <v/>
      </c>
      <c r="AC175" s="14" t="str">
        <f t="shared" si="93"/>
        <v/>
      </c>
      <c r="AD175" s="6" t="e">
        <f t="shared" si="111"/>
        <v>#N/A</v>
      </c>
      <c r="AE175" s="6" t="e">
        <f t="shared" si="112"/>
        <v>#N/A</v>
      </c>
      <c r="AF175" s="6" t="e">
        <f t="shared" si="113"/>
        <v>#N/A</v>
      </c>
      <c r="AG175" s="6" t="str">
        <f t="shared" si="94"/>
        <v/>
      </c>
      <c r="AH175" s="6">
        <f t="shared" si="95"/>
        <v>1</v>
      </c>
      <c r="AI175" s="6" t="e">
        <f t="shared" si="114"/>
        <v>#N/A</v>
      </c>
      <c r="AJ175" s="6" t="e">
        <f t="shared" si="115"/>
        <v>#N/A</v>
      </c>
      <c r="AK175" s="6" t="e">
        <f t="shared" si="116"/>
        <v>#N/A</v>
      </c>
      <c r="AL175" s="6" t="e">
        <f t="shared" si="117"/>
        <v>#N/A</v>
      </c>
      <c r="AM175" s="7" t="str">
        <f t="shared" si="118"/>
        <v xml:space="preserve"> </v>
      </c>
      <c r="AN175" s="6" t="e">
        <f t="shared" si="119"/>
        <v>#N/A</v>
      </c>
      <c r="AO175" s="6" t="e">
        <f t="shared" si="120"/>
        <v>#N/A</v>
      </c>
      <c r="AP175" s="6" t="e">
        <f t="shared" si="121"/>
        <v>#N/A</v>
      </c>
      <c r="AQ175" s="6" t="e">
        <f t="shared" si="96"/>
        <v>#N/A</v>
      </c>
      <c r="AR175" s="6" t="e">
        <f t="shared" si="122"/>
        <v>#N/A</v>
      </c>
      <c r="AS175" s="6" t="e">
        <f t="shared" si="123"/>
        <v>#N/A</v>
      </c>
      <c r="AT175" s="6" t="e">
        <f t="shared" si="97"/>
        <v>#N/A</v>
      </c>
      <c r="AU175" s="6" t="e">
        <f t="shared" si="98"/>
        <v>#N/A</v>
      </c>
      <c r="AV175" s="6" t="e">
        <f t="shared" si="99"/>
        <v>#N/A</v>
      </c>
      <c r="AW175" s="6">
        <f t="shared" si="124"/>
        <v>0</v>
      </c>
      <c r="AX175" s="6" t="e">
        <f t="shared" si="125"/>
        <v>#N/A</v>
      </c>
      <c r="AY175" s="6" t="str">
        <f t="shared" si="100"/>
        <v/>
      </c>
      <c r="AZ175" s="6" t="str">
        <f t="shared" si="101"/>
        <v/>
      </c>
      <c r="BA175" s="6" t="str">
        <f t="shared" si="102"/>
        <v/>
      </c>
      <c r="BB175" s="6" t="str">
        <f t="shared" si="103"/>
        <v/>
      </c>
      <c r="BC175" s="42"/>
      <c r="BI175" t="s">
        <v>973</v>
      </c>
      <c r="CS175" s="253" t="str">
        <f t="shared" si="129"/>
        <v/>
      </c>
      <c r="CT175" s="1" t="str">
        <f t="shared" si="126"/>
        <v/>
      </c>
      <c r="CU175" s="1" t="str">
        <f t="shared" si="127"/>
        <v/>
      </c>
      <c r="CV175" s="399"/>
    </row>
    <row r="176" spans="1:100" s="1" customFormat="1" ht="13.5" customHeight="1" x14ac:dyDescent="0.15">
      <c r="A176" s="63">
        <v>161</v>
      </c>
      <c r="B176" s="313"/>
      <c r="C176" s="313"/>
      <c r="D176" s="313"/>
      <c r="E176" s="313"/>
      <c r="F176" s="313"/>
      <c r="G176" s="313"/>
      <c r="H176" s="313"/>
      <c r="I176" s="313"/>
      <c r="J176" s="313"/>
      <c r="K176" s="313"/>
      <c r="L176" s="314"/>
      <c r="M176" s="313"/>
      <c r="N176" s="365"/>
      <c r="O176" s="366"/>
      <c r="P176" s="370" t="str">
        <f>IF(G176="R",IF(OR(AND(実績排出量!H176=SUM(実績事業所!$B$2-1),3&lt;実績排出量!I176),AND(実績排出量!H176=実績事業所!$B$2,4&gt;実績排出量!I176)),"新規",""),"")</f>
        <v/>
      </c>
      <c r="Q176" s="373" t="str">
        <f t="shared" si="128"/>
        <v/>
      </c>
      <c r="R176" s="374" t="str">
        <f t="shared" si="104"/>
        <v/>
      </c>
      <c r="S176" s="298" t="str">
        <f t="shared" si="90"/>
        <v/>
      </c>
      <c r="T176" s="87" t="str">
        <f t="shared" si="91"/>
        <v/>
      </c>
      <c r="U176" s="88" t="str">
        <f t="shared" si="92"/>
        <v/>
      </c>
      <c r="V176" s="89" t="str">
        <f t="shared" si="105"/>
        <v/>
      </c>
      <c r="W176" s="90" t="str">
        <f t="shared" si="106"/>
        <v/>
      </c>
      <c r="X176" s="90" t="str">
        <f t="shared" si="107"/>
        <v/>
      </c>
      <c r="Y176" s="110" t="str">
        <f t="shared" si="108"/>
        <v/>
      </c>
      <c r="Z176" s="16"/>
      <c r="AA176" s="15" t="str">
        <f t="shared" si="109"/>
        <v/>
      </c>
      <c r="AB176" s="15" t="str">
        <f t="shared" si="110"/>
        <v/>
      </c>
      <c r="AC176" s="14" t="str">
        <f t="shared" si="93"/>
        <v/>
      </c>
      <c r="AD176" s="6" t="e">
        <f t="shared" si="111"/>
        <v>#N/A</v>
      </c>
      <c r="AE176" s="6" t="e">
        <f t="shared" si="112"/>
        <v>#N/A</v>
      </c>
      <c r="AF176" s="6" t="e">
        <f t="shared" si="113"/>
        <v>#N/A</v>
      </c>
      <c r="AG176" s="6" t="str">
        <f t="shared" si="94"/>
        <v/>
      </c>
      <c r="AH176" s="6">
        <f t="shared" si="95"/>
        <v>1</v>
      </c>
      <c r="AI176" s="6" t="e">
        <f t="shared" si="114"/>
        <v>#N/A</v>
      </c>
      <c r="AJ176" s="6" t="e">
        <f t="shared" si="115"/>
        <v>#N/A</v>
      </c>
      <c r="AK176" s="6" t="e">
        <f t="shared" si="116"/>
        <v>#N/A</v>
      </c>
      <c r="AL176" s="6" t="e">
        <f t="shared" si="117"/>
        <v>#N/A</v>
      </c>
      <c r="AM176" s="7" t="str">
        <f t="shared" si="118"/>
        <v xml:space="preserve"> </v>
      </c>
      <c r="AN176" s="6" t="e">
        <f t="shared" si="119"/>
        <v>#N/A</v>
      </c>
      <c r="AO176" s="6" t="e">
        <f t="shared" si="120"/>
        <v>#N/A</v>
      </c>
      <c r="AP176" s="6" t="e">
        <f t="shared" si="121"/>
        <v>#N/A</v>
      </c>
      <c r="AQ176" s="6" t="e">
        <f t="shared" si="96"/>
        <v>#N/A</v>
      </c>
      <c r="AR176" s="6" t="e">
        <f t="shared" si="122"/>
        <v>#N/A</v>
      </c>
      <c r="AS176" s="6" t="e">
        <f t="shared" si="123"/>
        <v>#N/A</v>
      </c>
      <c r="AT176" s="6" t="e">
        <f t="shared" si="97"/>
        <v>#N/A</v>
      </c>
      <c r="AU176" s="6" t="e">
        <f t="shared" si="98"/>
        <v>#N/A</v>
      </c>
      <c r="AV176" s="6" t="e">
        <f t="shared" si="99"/>
        <v>#N/A</v>
      </c>
      <c r="AW176" s="6">
        <f t="shared" si="124"/>
        <v>0</v>
      </c>
      <c r="AX176" s="6" t="e">
        <f t="shared" si="125"/>
        <v>#N/A</v>
      </c>
      <c r="AY176" s="6" t="str">
        <f t="shared" si="100"/>
        <v/>
      </c>
      <c r="AZ176" s="6" t="str">
        <f t="shared" si="101"/>
        <v/>
      </c>
      <c r="BA176" s="6" t="str">
        <f t="shared" si="102"/>
        <v/>
      </c>
      <c r="BB176" s="6" t="str">
        <f t="shared" si="103"/>
        <v/>
      </c>
      <c r="BC176" s="42"/>
      <c r="BI176" t="s">
        <v>974</v>
      </c>
      <c r="CS176" s="253" t="str">
        <f t="shared" si="129"/>
        <v/>
      </c>
      <c r="CT176" s="1" t="str">
        <f t="shared" si="126"/>
        <v/>
      </c>
      <c r="CU176" s="1" t="str">
        <f t="shared" si="127"/>
        <v/>
      </c>
      <c r="CV176" s="399"/>
    </row>
    <row r="177" spans="1:100" s="1" customFormat="1" ht="13.5" customHeight="1" x14ac:dyDescent="0.15">
      <c r="A177" s="63">
        <v>162</v>
      </c>
      <c r="B177" s="313"/>
      <c r="C177" s="313"/>
      <c r="D177" s="313"/>
      <c r="E177" s="313"/>
      <c r="F177" s="313"/>
      <c r="G177" s="313"/>
      <c r="H177" s="313"/>
      <c r="I177" s="313"/>
      <c r="J177" s="313"/>
      <c r="K177" s="313"/>
      <c r="L177" s="314"/>
      <c r="M177" s="313"/>
      <c r="N177" s="365"/>
      <c r="O177" s="366"/>
      <c r="P177" s="370" t="str">
        <f>IF(G177="R",IF(OR(AND(実績排出量!H177=SUM(実績事業所!$B$2-1),3&lt;実績排出量!I177),AND(実績排出量!H177=実績事業所!$B$2,4&gt;実績排出量!I177)),"新規",""),"")</f>
        <v/>
      </c>
      <c r="Q177" s="373" t="str">
        <f t="shared" si="128"/>
        <v/>
      </c>
      <c r="R177" s="374" t="str">
        <f t="shared" si="104"/>
        <v/>
      </c>
      <c r="S177" s="298" t="str">
        <f t="shared" si="90"/>
        <v/>
      </c>
      <c r="T177" s="87" t="str">
        <f t="shared" si="91"/>
        <v/>
      </c>
      <c r="U177" s="88" t="str">
        <f t="shared" si="92"/>
        <v/>
      </c>
      <c r="V177" s="89" t="str">
        <f t="shared" si="105"/>
        <v/>
      </c>
      <c r="W177" s="90" t="str">
        <f t="shared" si="106"/>
        <v/>
      </c>
      <c r="X177" s="90" t="str">
        <f t="shared" si="107"/>
        <v/>
      </c>
      <c r="Y177" s="110" t="str">
        <f t="shared" si="108"/>
        <v/>
      </c>
      <c r="Z177" s="16"/>
      <c r="AA177" s="15" t="str">
        <f t="shared" si="109"/>
        <v/>
      </c>
      <c r="AB177" s="15" t="str">
        <f t="shared" si="110"/>
        <v/>
      </c>
      <c r="AC177" s="14" t="str">
        <f t="shared" si="93"/>
        <v/>
      </c>
      <c r="AD177" s="6" t="e">
        <f t="shared" si="111"/>
        <v>#N/A</v>
      </c>
      <c r="AE177" s="6" t="e">
        <f t="shared" si="112"/>
        <v>#N/A</v>
      </c>
      <c r="AF177" s="6" t="e">
        <f t="shared" si="113"/>
        <v>#N/A</v>
      </c>
      <c r="AG177" s="6" t="str">
        <f t="shared" si="94"/>
        <v/>
      </c>
      <c r="AH177" s="6">
        <f t="shared" si="95"/>
        <v>1</v>
      </c>
      <c r="AI177" s="6" t="e">
        <f t="shared" si="114"/>
        <v>#N/A</v>
      </c>
      <c r="AJ177" s="6" t="e">
        <f t="shared" si="115"/>
        <v>#N/A</v>
      </c>
      <c r="AK177" s="6" t="e">
        <f t="shared" si="116"/>
        <v>#N/A</v>
      </c>
      <c r="AL177" s="6" t="e">
        <f t="shared" si="117"/>
        <v>#N/A</v>
      </c>
      <c r="AM177" s="7" t="str">
        <f t="shared" si="118"/>
        <v xml:space="preserve"> </v>
      </c>
      <c r="AN177" s="6" t="e">
        <f t="shared" si="119"/>
        <v>#N/A</v>
      </c>
      <c r="AO177" s="6" t="e">
        <f t="shared" si="120"/>
        <v>#N/A</v>
      </c>
      <c r="AP177" s="6" t="e">
        <f t="shared" si="121"/>
        <v>#N/A</v>
      </c>
      <c r="AQ177" s="6" t="e">
        <f t="shared" si="96"/>
        <v>#N/A</v>
      </c>
      <c r="AR177" s="6" t="e">
        <f t="shared" si="122"/>
        <v>#N/A</v>
      </c>
      <c r="AS177" s="6" t="e">
        <f t="shared" si="123"/>
        <v>#N/A</v>
      </c>
      <c r="AT177" s="6" t="e">
        <f t="shared" si="97"/>
        <v>#N/A</v>
      </c>
      <c r="AU177" s="6" t="e">
        <f t="shared" si="98"/>
        <v>#N/A</v>
      </c>
      <c r="AV177" s="6" t="e">
        <f t="shared" si="99"/>
        <v>#N/A</v>
      </c>
      <c r="AW177" s="6">
        <f t="shared" si="124"/>
        <v>0</v>
      </c>
      <c r="AX177" s="6" t="e">
        <f t="shared" si="125"/>
        <v>#N/A</v>
      </c>
      <c r="AY177" s="6" t="str">
        <f t="shared" si="100"/>
        <v/>
      </c>
      <c r="AZ177" s="6" t="str">
        <f t="shared" si="101"/>
        <v/>
      </c>
      <c r="BA177" s="6" t="str">
        <f t="shared" si="102"/>
        <v/>
      </c>
      <c r="BB177" s="6" t="str">
        <f t="shared" si="103"/>
        <v/>
      </c>
      <c r="BC177" s="42"/>
      <c r="BI177" t="s">
        <v>975</v>
      </c>
      <c r="CS177" s="253" t="str">
        <f t="shared" si="129"/>
        <v/>
      </c>
      <c r="CT177" s="1" t="str">
        <f t="shared" si="126"/>
        <v/>
      </c>
      <c r="CU177" s="1" t="str">
        <f t="shared" si="127"/>
        <v/>
      </c>
      <c r="CV177" s="399"/>
    </row>
    <row r="178" spans="1:100" s="1" customFormat="1" ht="13.5" customHeight="1" x14ac:dyDescent="0.15">
      <c r="A178" s="63">
        <v>163</v>
      </c>
      <c r="B178" s="313"/>
      <c r="C178" s="313"/>
      <c r="D178" s="313"/>
      <c r="E178" s="313"/>
      <c r="F178" s="313"/>
      <c r="G178" s="313"/>
      <c r="H178" s="313"/>
      <c r="I178" s="313"/>
      <c r="J178" s="313"/>
      <c r="K178" s="313"/>
      <c r="L178" s="314"/>
      <c r="M178" s="313"/>
      <c r="N178" s="365"/>
      <c r="O178" s="366"/>
      <c r="P178" s="370" t="str">
        <f>IF(G178="R",IF(OR(AND(実績排出量!H178=SUM(実績事業所!$B$2-1),3&lt;実績排出量!I178),AND(実績排出量!H178=実績事業所!$B$2,4&gt;実績排出量!I178)),"新規",""),"")</f>
        <v/>
      </c>
      <c r="Q178" s="373" t="str">
        <f t="shared" si="128"/>
        <v/>
      </c>
      <c r="R178" s="374" t="str">
        <f t="shared" si="104"/>
        <v/>
      </c>
      <c r="S178" s="298" t="str">
        <f t="shared" si="90"/>
        <v/>
      </c>
      <c r="T178" s="87" t="str">
        <f t="shared" si="91"/>
        <v/>
      </c>
      <c r="U178" s="88" t="str">
        <f t="shared" si="92"/>
        <v/>
      </c>
      <c r="V178" s="89" t="str">
        <f t="shared" si="105"/>
        <v/>
      </c>
      <c r="W178" s="90" t="str">
        <f t="shared" si="106"/>
        <v/>
      </c>
      <c r="X178" s="90" t="str">
        <f t="shared" si="107"/>
        <v/>
      </c>
      <c r="Y178" s="110" t="str">
        <f t="shared" si="108"/>
        <v/>
      </c>
      <c r="Z178" s="16"/>
      <c r="AA178" s="15" t="str">
        <f t="shared" si="109"/>
        <v/>
      </c>
      <c r="AB178" s="15" t="str">
        <f t="shared" si="110"/>
        <v/>
      </c>
      <c r="AC178" s="14" t="str">
        <f t="shared" si="93"/>
        <v/>
      </c>
      <c r="AD178" s="6" t="e">
        <f t="shared" si="111"/>
        <v>#N/A</v>
      </c>
      <c r="AE178" s="6" t="e">
        <f t="shared" si="112"/>
        <v>#N/A</v>
      </c>
      <c r="AF178" s="6" t="e">
        <f t="shared" si="113"/>
        <v>#N/A</v>
      </c>
      <c r="AG178" s="6" t="str">
        <f t="shared" si="94"/>
        <v/>
      </c>
      <c r="AH178" s="6">
        <f t="shared" si="95"/>
        <v>1</v>
      </c>
      <c r="AI178" s="6" t="e">
        <f t="shared" si="114"/>
        <v>#N/A</v>
      </c>
      <c r="AJ178" s="6" t="e">
        <f t="shared" si="115"/>
        <v>#N/A</v>
      </c>
      <c r="AK178" s="6" t="e">
        <f t="shared" si="116"/>
        <v>#N/A</v>
      </c>
      <c r="AL178" s="6" t="e">
        <f t="shared" si="117"/>
        <v>#N/A</v>
      </c>
      <c r="AM178" s="7" t="str">
        <f t="shared" si="118"/>
        <v xml:space="preserve"> </v>
      </c>
      <c r="AN178" s="6" t="e">
        <f t="shared" si="119"/>
        <v>#N/A</v>
      </c>
      <c r="AO178" s="6" t="e">
        <f t="shared" si="120"/>
        <v>#N/A</v>
      </c>
      <c r="AP178" s="6" t="e">
        <f t="shared" si="121"/>
        <v>#N/A</v>
      </c>
      <c r="AQ178" s="6" t="e">
        <f t="shared" si="96"/>
        <v>#N/A</v>
      </c>
      <c r="AR178" s="6" t="e">
        <f t="shared" si="122"/>
        <v>#N/A</v>
      </c>
      <c r="AS178" s="6" t="e">
        <f t="shared" si="123"/>
        <v>#N/A</v>
      </c>
      <c r="AT178" s="6" t="e">
        <f t="shared" si="97"/>
        <v>#N/A</v>
      </c>
      <c r="AU178" s="6" t="e">
        <f t="shared" si="98"/>
        <v>#N/A</v>
      </c>
      <c r="AV178" s="6" t="e">
        <f t="shared" si="99"/>
        <v>#N/A</v>
      </c>
      <c r="AW178" s="6">
        <f t="shared" si="124"/>
        <v>0</v>
      </c>
      <c r="AX178" s="6" t="e">
        <f t="shared" si="125"/>
        <v>#N/A</v>
      </c>
      <c r="AY178" s="6" t="str">
        <f t="shared" si="100"/>
        <v/>
      </c>
      <c r="AZ178" s="6" t="str">
        <f t="shared" si="101"/>
        <v/>
      </c>
      <c r="BA178" s="6" t="str">
        <f t="shared" si="102"/>
        <v/>
      </c>
      <c r="BB178" s="6" t="str">
        <f t="shared" si="103"/>
        <v/>
      </c>
      <c r="BC178" s="42"/>
      <c r="BI178" t="s">
        <v>976</v>
      </c>
      <c r="CS178" s="253" t="str">
        <f t="shared" si="129"/>
        <v/>
      </c>
      <c r="CT178" s="1" t="str">
        <f t="shared" si="126"/>
        <v/>
      </c>
      <c r="CU178" s="1" t="str">
        <f t="shared" si="127"/>
        <v/>
      </c>
      <c r="CV178" s="399"/>
    </row>
    <row r="179" spans="1:100" s="1" customFormat="1" ht="13.5" customHeight="1" x14ac:dyDescent="0.15">
      <c r="A179" s="63">
        <v>164</v>
      </c>
      <c r="B179" s="313"/>
      <c r="C179" s="313"/>
      <c r="D179" s="313"/>
      <c r="E179" s="313"/>
      <c r="F179" s="313"/>
      <c r="G179" s="313"/>
      <c r="H179" s="313"/>
      <c r="I179" s="313"/>
      <c r="J179" s="313"/>
      <c r="K179" s="313"/>
      <c r="L179" s="314"/>
      <c r="M179" s="313"/>
      <c r="N179" s="365"/>
      <c r="O179" s="366"/>
      <c r="P179" s="370" t="str">
        <f>IF(G179="R",IF(OR(AND(実績排出量!H179=SUM(実績事業所!$B$2-1),3&lt;実績排出量!I179),AND(実績排出量!H179=実績事業所!$B$2,4&gt;実績排出量!I179)),"新規",""),"")</f>
        <v/>
      </c>
      <c r="Q179" s="373" t="str">
        <f t="shared" si="128"/>
        <v/>
      </c>
      <c r="R179" s="374" t="str">
        <f t="shared" si="104"/>
        <v/>
      </c>
      <c r="S179" s="298" t="str">
        <f t="shared" si="90"/>
        <v/>
      </c>
      <c r="T179" s="87" t="str">
        <f t="shared" si="91"/>
        <v/>
      </c>
      <c r="U179" s="88" t="str">
        <f t="shared" si="92"/>
        <v/>
      </c>
      <c r="V179" s="89" t="str">
        <f t="shared" si="105"/>
        <v/>
      </c>
      <c r="W179" s="90" t="str">
        <f t="shared" si="106"/>
        <v/>
      </c>
      <c r="X179" s="90" t="str">
        <f t="shared" si="107"/>
        <v/>
      </c>
      <c r="Y179" s="110" t="str">
        <f t="shared" si="108"/>
        <v/>
      </c>
      <c r="Z179" s="16"/>
      <c r="AA179" s="15" t="str">
        <f t="shared" si="109"/>
        <v/>
      </c>
      <c r="AB179" s="15" t="str">
        <f t="shared" si="110"/>
        <v/>
      </c>
      <c r="AC179" s="14" t="str">
        <f t="shared" si="93"/>
        <v/>
      </c>
      <c r="AD179" s="6" t="e">
        <f t="shared" si="111"/>
        <v>#N/A</v>
      </c>
      <c r="AE179" s="6" t="e">
        <f t="shared" si="112"/>
        <v>#N/A</v>
      </c>
      <c r="AF179" s="6" t="e">
        <f t="shared" si="113"/>
        <v>#N/A</v>
      </c>
      <c r="AG179" s="6" t="str">
        <f t="shared" si="94"/>
        <v/>
      </c>
      <c r="AH179" s="6">
        <f t="shared" si="95"/>
        <v>1</v>
      </c>
      <c r="AI179" s="6" t="e">
        <f t="shared" si="114"/>
        <v>#N/A</v>
      </c>
      <c r="AJ179" s="6" t="e">
        <f t="shared" si="115"/>
        <v>#N/A</v>
      </c>
      <c r="AK179" s="6" t="e">
        <f t="shared" si="116"/>
        <v>#N/A</v>
      </c>
      <c r="AL179" s="6" t="e">
        <f t="shared" si="117"/>
        <v>#N/A</v>
      </c>
      <c r="AM179" s="7" t="str">
        <f t="shared" si="118"/>
        <v xml:space="preserve"> </v>
      </c>
      <c r="AN179" s="6" t="e">
        <f t="shared" si="119"/>
        <v>#N/A</v>
      </c>
      <c r="AO179" s="6" t="e">
        <f t="shared" si="120"/>
        <v>#N/A</v>
      </c>
      <c r="AP179" s="6" t="e">
        <f t="shared" si="121"/>
        <v>#N/A</v>
      </c>
      <c r="AQ179" s="6" t="e">
        <f t="shared" si="96"/>
        <v>#N/A</v>
      </c>
      <c r="AR179" s="6" t="e">
        <f t="shared" si="122"/>
        <v>#N/A</v>
      </c>
      <c r="AS179" s="6" t="e">
        <f t="shared" si="123"/>
        <v>#N/A</v>
      </c>
      <c r="AT179" s="6" t="e">
        <f t="shared" si="97"/>
        <v>#N/A</v>
      </c>
      <c r="AU179" s="6" t="e">
        <f t="shared" si="98"/>
        <v>#N/A</v>
      </c>
      <c r="AV179" s="6" t="e">
        <f t="shared" si="99"/>
        <v>#N/A</v>
      </c>
      <c r="AW179" s="6">
        <f t="shared" si="124"/>
        <v>0</v>
      </c>
      <c r="AX179" s="6" t="e">
        <f t="shared" si="125"/>
        <v>#N/A</v>
      </c>
      <c r="AY179" s="6" t="str">
        <f t="shared" si="100"/>
        <v/>
      </c>
      <c r="AZ179" s="6" t="str">
        <f t="shared" si="101"/>
        <v/>
      </c>
      <c r="BA179" s="6" t="str">
        <f t="shared" si="102"/>
        <v/>
      </c>
      <c r="BB179" s="6" t="str">
        <f t="shared" si="103"/>
        <v/>
      </c>
      <c r="BC179" s="42"/>
      <c r="BI179" t="s">
        <v>977</v>
      </c>
      <c r="CS179" s="253" t="str">
        <f t="shared" si="129"/>
        <v/>
      </c>
      <c r="CT179" s="1" t="str">
        <f t="shared" si="126"/>
        <v/>
      </c>
      <c r="CU179" s="1" t="str">
        <f t="shared" si="127"/>
        <v/>
      </c>
      <c r="CV179" s="399"/>
    </row>
    <row r="180" spans="1:100" s="1" customFormat="1" ht="13.5" customHeight="1" x14ac:dyDescent="0.15">
      <c r="A180" s="63">
        <v>165</v>
      </c>
      <c r="B180" s="313"/>
      <c r="C180" s="313"/>
      <c r="D180" s="313"/>
      <c r="E180" s="313"/>
      <c r="F180" s="313"/>
      <c r="G180" s="313"/>
      <c r="H180" s="313"/>
      <c r="I180" s="313"/>
      <c r="J180" s="313"/>
      <c r="K180" s="313"/>
      <c r="L180" s="314"/>
      <c r="M180" s="313"/>
      <c r="N180" s="365"/>
      <c r="O180" s="366"/>
      <c r="P180" s="370" t="str">
        <f>IF(G180="R",IF(OR(AND(実績排出量!H180=SUM(実績事業所!$B$2-1),3&lt;実績排出量!I180),AND(実績排出量!H180=実績事業所!$B$2,4&gt;実績排出量!I180)),"新規",""),"")</f>
        <v/>
      </c>
      <c r="Q180" s="373" t="str">
        <f t="shared" si="128"/>
        <v/>
      </c>
      <c r="R180" s="374" t="str">
        <f t="shared" si="104"/>
        <v/>
      </c>
      <c r="S180" s="298" t="str">
        <f t="shared" si="90"/>
        <v/>
      </c>
      <c r="T180" s="87" t="str">
        <f t="shared" si="91"/>
        <v/>
      </c>
      <c r="U180" s="88" t="str">
        <f t="shared" si="92"/>
        <v/>
      </c>
      <c r="V180" s="89" t="str">
        <f t="shared" si="105"/>
        <v/>
      </c>
      <c r="W180" s="90" t="str">
        <f t="shared" si="106"/>
        <v/>
      </c>
      <c r="X180" s="90" t="str">
        <f t="shared" si="107"/>
        <v/>
      </c>
      <c r="Y180" s="110" t="str">
        <f t="shared" si="108"/>
        <v/>
      </c>
      <c r="Z180" s="16"/>
      <c r="AA180" s="15" t="str">
        <f t="shared" si="109"/>
        <v/>
      </c>
      <c r="AB180" s="15" t="str">
        <f t="shared" si="110"/>
        <v/>
      </c>
      <c r="AC180" s="14" t="str">
        <f t="shared" si="93"/>
        <v/>
      </c>
      <c r="AD180" s="6" t="e">
        <f t="shared" si="111"/>
        <v>#N/A</v>
      </c>
      <c r="AE180" s="6" t="e">
        <f t="shared" si="112"/>
        <v>#N/A</v>
      </c>
      <c r="AF180" s="6" t="e">
        <f t="shared" si="113"/>
        <v>#N/A</v>
      </c>
      <c r="AG180" s="6" t="str">
        <f t="shared" si="94"/>
        <v/>
      </c>
      <c r="AH180" s="6">
        <f t="shared" si="95"/>
        <v>1</v>
      </c>
      <c r="AI180" s="6" t="e">
        <f t="shared" si="114"/>
        <v>#N/A</v>
      </c>
      <c r="AJ180" s="6" t="e">
        <f t="shared" si="115"/>
        <v>#N/A</v>
      </c>
      <c r="AK180" s="6" t="e">
        <f t="shared" si="116"/>
        <v>#N/A</v>
      </c>
      <c r="AL180" s="6" t="e">
        <f t="shared" si="117"/>
        <v>#N/A</v>
      </c>
      <c r="AM180" s="7" t="str">
        <f t="shared" si="118"/>
        <v xml:space="preserve"> </v>
      </c>
      <c r="AN180" s="6" t="e">
        <f t="shared" si="119"/>
        <v>#N/A</v>
      </c>
      <c r="AO180" s="6" t="e">
        <f t="shared" si="120"/>
        <v>#N/A</v>
      </c>
      <c r="AP180" s="6" t="e">
        <f t="shared" si="121"/>
        <v>#N/A</v>
      </c>
      <c r="AQ180" s="6" t="e">
        <f t="shared" si="96"/>
        <v>#N/A</v>
      </c>
      <c r="AR180" s="6" t="e">
        <f t="shared" si="122"/>
        <v>#N/A</v>
      </c>
      <c r="AS180" s="6" t="e">
        <f t="shared" si="123"/>
        <v>#N/A</v>
      </c>
      <c r="AT180" s="6" t="e">
        <f t="shared" si="97"/>
        <v>#N/A</v>
      </c>
      <c r="AU180" s="6" t="e">
        <f t="shared" si="98"/>
        <v>#N/A</v>
      </c>
      <c r="AV180" s="6" t="e">
        <f t="shared" si="99"/>
        <v>#N/A</v>
      </c>
      <c r="AW180" s="6">
        <f t="shared" si="124"/>
        <v>0</v>
      </c>
      <c r="AX180" s="6" t="e">
        <f t="shared" si="125"/>
        <v>#N/A</v>
      </c>
      <c r="AY180" s="6" t="str">
        <f t="shared" si="100"/>
        <v/>
      </c>
      <c r="AZ180" s="6" t="str">
        <f t="shared" si="101"/>
        <v/>
      </c>
      <c r="BA180" s="6" t="str">
        <f t="shared" si="102"/>
        <v/>
      </c>
      <c r="BB180" s="6" t="str">
        <f t="shared" si="103"/>
        <v/>
      </c>
      <c r="BC180" s="42"/>
      <c r="BI180" t="s">
        <v>978</v>
      </c>
      <c r="CS180" s="253" t="str">
        <f t="shared" si="129"/>
        <v/>
      </c>
      <c r="CT180" s="1" t="str">
        <f t="shared" si="126"/>
        <v/>
      </c>
      <c r="CU180" s="1" t="str">
        <f t="shared" si="127"/>
        <v/>
      </c>
      <c r="CV180" s="399"/>
    </row>
    <row r="181" spans="1:100" s="1" customFormat="1" ht="13.5" customHeight="1" x14ac:dyDescent="0.15">
      <c r="A181" s="63">
        <v>166</v>
      </c>
      <c r="B181" s="313"/>
      <c r="C181" s="313"/>
      <c r="D181" s="313"/>
      <c r="E181" s="313"/>
      <c r="F181" s="313"/>
      <c r="G181" s="313"/>
      <c r="H181" s="313"/>
      <c r="I181" s="313"/>
      <c r="J181" s="313"/>
      <c r="K181" s="313"/>
      <c r="L181" s="314"/>
      <c r="M181" s="313"/>
      <c r="N181" s="365"/>
      <c r="O181" s="366"/>
      <c r="P181" s="370" t="str">
        <f>IF(G181="R",IF(OR(AND(実績排出量!H181=SUM(実績事業所!$B$2-1),3&lt;実績排出量!I181),AND(実績排出量!H181=実績事業所!$B$2,4&gt;実績排出量!I181)),"新規",""),"")</f>
        <v/>
      </c>
      <c r="Q181" s="373" t="str">
        <f t="shared" si="128"/>
        <v/>
      </c>
      <c r="R181" s="374" t="str">
        <f t="shared" si="104"/>
        <v/>
      </c>
      <c r="S181" s="298" t="str">
        <f t="shared" si="90"/>
        <v/>
      </c>
      <c r="T181" s="87" t="str">
        <f t="shared" si="91"/>
        <v/>
      </c>
      <c r="U181" s="88" t="str">
        <f t="shared" si="92"/>
        <v/>
      </c>
      <c r="V181" s="89" t="str">
        <f t="shared" si="105"/>
        <v/>
      </c>
      <c r="W181" s="90" t="str">
        <f t="shared" si="106"/>
        <v/>
      </c>
      <c r="X181" s="90" t="str">
        <f t="shared" si="107"/>
        <v/>
      </c>
      <c r="Y181" s="110" t="str">
        <f t="shared" si="108"/>
        <v/>
      </c>
      <c r="Z181" s="16"/>
      <c r="AA181" s="15" t="str">
        <f t="shared" si="109"/>
        <v/>
      </c>
      <c r="AB181" s="15" t="str">
        <f t="shared" si="110"/>
        <v/>
      </c>
      <c r="AC181" s="14" t="str">
        <f t="shared" si="93"/>
        <v/>
      </c>
      <c r="AD181" s="6" t="e">
        <f t="shared" si="111"/>
        <v>#N/A</v>
      </c>
      <c r="AE181" s="6" t="e">
        <f t="shared" si="112"/>
        <v>#N/A</v>
      </c>
      <c r="AF181" s="6" t="e">
        <f t="shared" si="113"/>
        <v>#N/A</v>
      </c>
      <c r="AG181" s="6" t="str">
        <f t="shared" si="94"/>
        <v/>
      </c>
      <c r="AH181" s="6">
        <f t="shared" si="95"/>
        <v>1</v>
      </c>
      <c r="AI181" s="6" t="e">
        <f t="shared" si="114"/>
        <v>#N/A</v>
      </c>
      <c r="AJ181" s="6" t="e">
        <f t="shared" si="115"/>
        <v>#N/A</v>
      </c>
      <c r="AK181" s="6" t="e">
        <f t="shared" si="116"/>
        <v>#N/A</v>
      </c>
      <c r="AL181" s="6" t="e">
        <f t="shared" si="117"/>
        <v>#N/A</v>
      </c>
      <c r="AM181" s="7" t="str">
        <f t="shared" si="118"/>
        <v xml:space="preserve"> </v>
      </c>
      <c r="AN181" s="6" t="e">
        <f t="shared" si="119"/>
        <v>#N/A</v>
      </c>
      <c r="AO181" s="6" t="e">
        <f t="shared" si="120"/>
        <v>#N/A</v>
      </c>
      <c r="AP181" s="6" t="e">
        <f t="shared" si="121"/>
        <v>#N/A</v>
      </c>
      <c r="AQ181" s="6" t="e">
        <f t="shared" si="96"/>
        <v>#N/A</v>
      </c>
      <c r="AR181" s="6" t="e">
        <f t="shared" si="122"/>
        <v>#N/A</v>
      </c>
      <c r="AS181" s="6" t="e">
        <f t="shared" si="123"/>
        <v>#N/A</v>
      </c>
      <c r="AT181" s="6" t="e">
        <f t="shared" si="97"/>
        <v>#N/A</v>
      </c>
      <c r="AU181" s="6" t="e">
        <f t="shared" si="98"/>
        <v>#N/A</v>
      </c>
      <c r="AV181" s="6" t="e">
        <f t="shared" si="99"/>
        <v>#N/A</v>
      </c>
      <c r="AW181" s="6">
        <f t="shared" si="124"/>
        <v>0</v>
      </c>
      <c r="AX181" s="6" t="e">
        <f t="shared" si="125"/>
        <v>#N/A</v>
      </c>
      <c r="AY181" s="6" t="str">
        <f t="shared" si="100"/>
        <v/>
      </c>
      <c r="AZ181" s="6" t="str">
        <f t="shared" si="101"/>
        <v/>
      </c>
      <c r="BA181" s="6" t="str">
        <f t="shared" si="102"/>
        <v/>
      </c>
      <c r="BB181" s="6" t="str">
        <f t="shared" si="103"/>
        <v/>
      </c>
      <c r="BC181" s="42"/>
      <c r="BI181" t="s">
        <v>979</v>
      </c>
      <c r="CS181" s="253" t="str">
        <f t="shared" si="129"/>
        <v/>
      </c>
      <c r="CT181" s="1" t="str">
        <f t="shared" si="126"/>
        <v/>
      </c>
      <c r="CU181" s="1" t="str">
        <f t="shared" si="127"/>
        <v/>
      </c>
      <c r="CV181" s="399"/>
    </row>
    <row r="182" spans="1:100" s="1" customFormat="1" ht="13.5" customHeight="1" x14ac:dyDescent="0.15">
      <c r="A182" s="63">
        <v>167</v>
      </c>
      <c r="B182" s="313"/>
      <c r="C182" s="313"/>
      <c r="D182" s="313"/>
      <c r="E182" s="313"/>
      <c r="F182" s="313"/>
      <c r="G182" s="313"/>
      <c r="H182" s="313"/>
      <c r="I182" s="313"/>
      <c r="J182" s="313"/>
      <c r="K182" s="313"/>
      <c r="L182" s="314"/>
      <c r="M182" s="313"/>
      <c r="N182" s="365"/>
      <c r="O182" s="366"/>
      <c r="P182" s="370" t="str">
        <f>IF(G182="R",IF(OR(AND(実績排出量!H182=SUM(実績事業所!$B$2-1),3&lt;実績排出量!I182),AND(実績排出量!H182=実績事業所!$B$2,4&gt;実績排出量!I182)),"新規",""),"")</f>
        <v/>
      </c>
      <c r="Q182" s="373" t="str">
        <f t="shared" si="128"/>
        <v/>
      </c>
      <c r="R182" s="374" t="str">
        <f t="shared" si="104"/>
        <v/>
      </c>
      <c r="S182" s="298" t="str">
        <f t="shared" si="90"/>
        <v/>
      </c>
      <c r="T182" s="87" t="str">
        <f t="shared" si="91"/>
        <v/>
      </c>
      <c r="U182" s="88" t="str">
        <f t="shared" si="92"/>
        <v/>
      </c>
      <c r="V182" s="89" t="str">
        <f t="shared" si="105"/>
        <v/>
      </c>
      <c r="W182" s="90" t="str">
        <f t="shared" si="106"/>
        <v/>
      </c>
      <c r="X182" s="90" t="str">
        <f t="shared" si="107"/>
        <v/>
      </c>
      <c r="Y182" s="110" t="str">
        <f t="shared" si="108"/>
        <v/>
      </c>
      <c r="Z182" s="16"/>
      <c r="AA182" s="15" t="str">
        <f t="shared" si="109"/>
        <v/>
      </c>
      <c r="AB182" s="15" t="str">
        <f t="shared" si="110"/>
        <v/>
      </c>
      <c r="AC182" s="14" t="str">
        <f t="shared" si="93"/>
        <v/>
      </c>
      <c r="AD182" s="6" t="e">
        <f t="shared" si="111"/>
        <v>#N/A</v>
      </c>
      <c r="AE182" s="6" t="e">
        <f t="shared" si="112"/>
        <v>#N/A</v>
      </c>
      <c r="AF182" s="6" t="e">
        <f t="shared" si="113"/>
        <v>#N/A</v>
      </c>
      <c r="AG182" s="6" t="str">
        <f t="shared" si="94"/>
        <v/>
      </c>
      <c r="AH182" s="6">
        <f t="shared" si="95"/>
        <v>1</v>
      </c>
      <c r="AI182" s="6" t="e">
        <f t="shared" si="114"/>
        <v>#N/A</v>
      </c>
      <c r="AJ182" s="6" t="e">
        <f t="shared" si="115"/>
        <v>#N/A</v>
      </c>
      <c r="AK182" s="6" t="e">
        <f t="shared" si="116"/>
        <v>#N/A</v>
      </c>
      <c r="AL182" s="6" t="e">
        <f t="shared" si="117"/>
        <v>#N/A</v>
      </c>
      <c r="AM182" s="7" t="str">
        <f t="shared" si="118"/>
        <v xml:space="preserve"> </v>
      </c>
      <c r="AN182" s="6" t="e">
        <f t="shared" si="119"/>
        <v>#N/A</v>
      </c>
      <c r="AO182" s="6" t="e">
        <f t="shared" si="120"/>
        <v>#N/A</v>
      </c>
      <c r="AP182" s="6" t="e">
        <f t="shared" si="121"/>
        <v>#N/A</v>
      </c>
      <c r="AQ182" s="6" t="e">
        <f t="shared" si="96"/>
        <v>#N/A</v>
      </c>
      <c r="AR182" s="6" t="e">
        <f t="shared" si="122"/>
        <v>#N/A</v>
      </c>
      <c r="AS182" s="6" t="e">
        <f t="shared" si="123"/>
        <v>#N/A</v>
      </c>
      <c r="AT182" s="6" t="e">
        <f t="shared" si="97"/>
        <v>#N/A</v>
      </c>
      <c r="AU182" s="6" t="e">
        <f t="shared" si="98"/>
        <v>#N/A</v>
      </c>
      <c r="AV182" s="6" t="e">
        <f t="shared" si="99"/>
        <v>#N/A</v>
      </c>
      <c r="AW182" s="6">
        <f t="shared" si="124"/>
        <v>0</v>
      </c>
      <c r="AX182" s="6" t="e">
        <f t="shared" si="125"/>
        <v>#N/A</v>
      </c>
      <c r="AY182" s="6" t="str">
        <f t="shared" si="100"/>
        <v/>
      </c>
      <c r="AZ182" s="6" t="str">
        <f t="shared" si="101"/>
        <v/>
      </c>
      <c r="BA182" s="6" t="str">
        <f t="shared" si="102"/>
        <v/>
      </c>
      <c r="BB182" s="6" t="str">
        <f t="shared" si="103"/>
        <v/>
      </c>
      <c r="BC182" s="42"/>
      <c r="BI182" t="s">
        <v>980</v>
      </c>
      <c r="CS182" s="253" t="str">
        <f t="shared" si="129"/>
        <v/>
      </c>
      <c r="CT182" s="1" t="str">
        <f t="shared" si="126"/>
        <v/>
      </c>
      <c r="CU182" s="1" t="str">
        <f t="shared" si="127"/>
        <v/>
      </c>
      <c r="CV182" s="399"/>
    </row>
    <row r="183" spans="1:100" s="1" customFormat="1" ht="13.5" customHeight="1" x14ac:dyDescent="0.15">
      <c r="A183" s="63">
        <v>168</v>
      </c>
      <c r="B183" s="313"/>
      <c r="C183" s="313"/>
      <c r="D183" s="313"/>
      <c r="E183" s="313"/>
      <c r="F183" s="313"/>
      <c r="G183" s="313"/>
      <c r="H183" s="313"/>
      <c r="I183" s="313"/>
      <c r="J183" s="313"/>
      <c r="K183" s="313"/>
      <c r="L183" s="314"/>
      <c r="M183" s="313"/>
      <c r="N183" s="365"/>
      <c r="O183" s="366"/>
      <c r="P183" s="370" t="str">
        <f>IF(G183="R",IF(OR(AND(実績排出量!H183=SUM(実績事業所!$B$2-1),3&lt;実績排出量!I183),AND(実績排出量!H183=実績事業所!$B$2,4&gt;実績排出量!I183)),"新規",""),"")</f>
        <v/>
      </c>
      <c r="Q183" s="373" t="str">
        <f t="shared" si="128"/>
        <v/>
      </c>
      <c r="R183" s="374" t="str">
        <f t="shared" si="104"/>
        <v/>
      </c>
      <c r="S183" s="298" t="str">
        <f t="shared" si="90"/>
        <v/>
      </c>
      <c r="T183" s="87" t="str">
        <f t="shared" si="91"/>
        <v/>
      </c>
      <c r="U183" s="88" t="str">
        <f t="shared" si="92"/>
        <v/>
      </c>
      <c r="V183" s="89" t="str">
        <f t="shared" si="105"/>
        <v/>
      </c>
      <c r="W183" s="90" t="str">
        <f t="shared" si="106"/>
        <v/>
      </c>
      <c r="X183" s="90" t="str">
        <f t="shared" si="107"/>
        <v/>
      </c>
      <c r="Y183" s="110" t="str">
        <f t="shared" si="108"/>
        <v/>
      </c>
      <c r="Z183" s="16"/>
      <c r="AA183" s="15" t="str">
        <f t="shared" si="109"/>
        <v/>
      </c>
      <c r="AB183" s="15" t="str">
        <f t="shared" si="110"/>
        <v/>
      </c>
      <c r="AC183" s="14" t="str">
        <f t="shared" si="93"/>
        <v/>
      </c>
      <c r="AD183" s="6" t="e">
        <f t="shared" si="111"/>
        <v>#N/A</v>
      </c>
      <c r="AE183" s="6" t="e">
        <f t="shared" si="112"/>
        <v>#N/A</v>
      </c>
      <c r="AF183" s="6" t="e">
        <f t="shared" si="113"/>
        <v>#N/A</v>
      </c>
      <c r="AG183" s="6" t="str">
        <f t="shared" si="94"/>
        <v/>
      </c>
      <c r="AH183" s="6">
        <f t="shared" si="95"/>
        <v>1</v>
      </c>
      <c r="AI183" s="6" t="e">
        <f t="shared" si="114"/>
        <v>#N/A</v>
      </c>
      <c r="AJ183" s="6" t="e">
        <f t="shared" si="115"/>
        <v>#N/A</v>
      </c>
      <c r="AK183" s="6" t="e">
        <f t="shared" si="116"/>
        <v>#N/A</v>
      </c>
      <c r="AL183" s="6" t="e">
        <f t="shared" si="117"/>
        <v>#N/A</v>
      </c>
      <c r="AM183" s="7" t="str">
        <f t="shared" si="118"/>
        <v xml:space="preserve"> </v>
      </c>
      <c r="AN183" s="6" t="e">
        <f t="shared" si="119"/>
        <v>#N/A</v>
      </c>
      <c r="AO183" s="6" t="e">
        <f t="shared" si="120"/>
        <v>#N/A</v>
      </c>
      <c r="AP183" s="6" t="e">
        <f t="shared" si="121"/>
        <v>#N/A</v>
      </c>
      <c r="AQ183" s="6" t="e">
        <f t="shared" si="96"/>
        <v>#N/A</v>
      </c>
      <c r="AR183" s="6" t="e">
        <f t="shared" si="122"/>
        <v>#N/A</v>
      </c>
      <c r="AS183" s="6" t="e">
        <f t="shared" si="123"/>
        <v>#N/A</v>
      </c>
      <c r="AT183" s="6" t="e">
        <f t="shared" si="97"/>
        <v>#N/A</v>
      </c>
      <c r="AU183" s="6" t="e">
        <f t="shared" si="98"/>
        <v>#N/A</v>
      </c>
      <c r="AV183" s="6" t="e">
        <f t="shared" si="99"/>
        <v>#N/A</v>
      </c>
      <c r="AW183" s="6">
        <f t="shared" si="124"/>
        <v>0</v>
      </c>
      <c r="AX183" s="6" t="e">
        <f t="shared" si="125"/>
        <v>#N/A</v>
      </c>
      <c r="AY183" s="6" t="str">
        <f t="shared" si="100"/>
        <v/>
      </c>
      <c r="AZ183" s="6" t="str">
        <f t="shared" si="101"/>
        <v/>
      </c>
      <c r="BA183" s="6" t="str">
        <f t="shared" si="102"/>
        <v/>
      </c>
      <c r="BB183" s="6" t="str">
        <f t="shared" si="103"/>
        <v/>
      </c>
      <c r="BC183" s="42"/>
      <c r="BI183" t="s">
        <v>981</v>
      </c>
      <c r="CS183" s="253" t="str">
        <f t="shared" si="129"/>
        <v/>
      </c>
      <c r="CT183" s="1" t="str">
        <f t="shared" si="126"/>
        <v/>
      </c>
      <c r="CU183" s="1" t="str">
        <f t="shared" si="127"/>
        <v/>
      </c>
      <c r="CV183" s="399"/>
    </row>
    <row r="184" spans="1:100" s="1" customFormat="1" ht="13.5" customHeight="1" x14ac:dyDescent="0.15">
      <c r="A184" s="63">
        <v>169</v>
      </c>
      <c r="B184" s="313"/>
      <c r="C184" s="313"/>
      <c r="D184" s="313"/>
      <c r="E184" s="313"/>
      <c r="F184" s="313"/>
      <c r="G184" s="313"/>
      <c r="H184" s="313"/>
      <c r="I184" s="313"/>
      <c r="J184" s="313"/>
      <c r="K184" s="313"/>
      <c r="L184" s="314"/>
      <c r="M184" s="313"/>
      <c r="N184" s="365"/>
      <c r="O184" s="366"/>
      <c r="P184" s="370" t="str">
        <f>IF(G184="R",IF(OR(AND(実績排出量!H184=SUM(実績事業所!$B$2-1),3&lt;実績排出量!I184),AND(実績排出量!H184=実績事業所!$B$2,4&gt;実績排出量!I184)),"新規",""),"")</f>
        <v/>
      </c>
      <c r="Q184" s="373" t="str">
        <f t="shared" si="128"/>
        <v/>
      </c>
      <c r="R184" s="374" t="str">
        <f t="shared" si="104"/>
        <v/>
      </c>
      <c r="S184" s="298" t="str">
        <f t="shared" si="90"/>
        <v/>
      </c>
      <c r="T184" s="87" t="str">
        <f t="shared" si="91"/>
        <v/>
      </c>
      <c r="U184" s="88" t="str">
        <f t="shared" si="92"/>
        <v/>
      </c>
      <c r="V184" s="89" t="str">
        <f t="shared" si="105"/>
        <v/>
      </c>
      <c r="W184" s="90" t="str">
        <f t="shared" si="106"/>
        <v/>
      </c>
      <c r="X184" s="90" t="str">
        <f t="shared" si="107"/>
        <v/>
      </c>
      <c r="Y184" s="110" t="str">
        <f t="shared" si="108"/>
        <v/>
      </c>
      <c r="Z184" s="16"/>
      <c r="AA184" s="15" t="str">
        <f t="shared" si="109"/>
        <v/>
      </c>
      <c r="AB184" s="15" t="str">
        <f t="shared" si="110"/>
        <v/>
      </c>
      <c r="AC184" s="14" t="str">
        <f t="shared" si="93"/>
        <v/>
      </c>
      <c r="AD184" s="6" t="e">
        <f t="shared" si="111"/>
        <v>#N/A</v>
      </c>
      <c r="AE184" s="6" t="e">
        <f t="shared" si="112"/>
        <v>#N/A</v>
      </c>
      <c r="AF184" s="6" t="e">
        <f t="shared" si="113"/>
        <v>#N/A</v>
      </c>
      <c r="AG184" s="6" t="str">
        <f t="shared" si="94"/>
        <v/>
      </c>
      <c r="AH184" s="6">
        <f t="shared" si="95"/>
        <v>1</v>
      </c>
      <c r="AI184" s="6" t="e">
        <f t="shared" si="114"/>
        <v>#N/A</v>
      </c>
      <c r="AJ184" s="6" t="e">
        <f t="shared" si="115"/>
        <v>#N/A</v>
      </c>
      <c r="AK184" s="6" t="e">
        <f t="shared" si="116"/>
        <v>#N/A</v>
      </c>
      <c r="AL184" s="6" t="e">
        <f t="shared" si="117"/>
        <v>#N/A</v>
      </c>
      <c r="AM184" s="7" t="str">
        <f t="shared" si="118"/>
        <v xml:space="preserve"> </v>
      </c>
      <c r="AN184" s="6" t="e">
        <f t="shared" si="119"/>
        <v>#N/A</v>
      </c>
      <c r="AO184" s="6" t="e">
        <f t="shared" si="120"/>
        <v>#N/A</v>
      </c>
      <c r="AP184" s="6" t="e">
        <f t="shared" si="121"/>
        <v>#N/A</v>
      </c>
      <c r="AQ184" s="6" t="e">
        <f t="shared" si="96"/>
        <v>#N/A</v>
      </c>
      <c r="AR184" s="6" t="e">
        <f t="shared" si="122"/>
        <v>#N/A</v>
      </c>
      <c r="AS184" s="6" t="e">
        <f t="shared" si="123"/>
        <v>#N/A</v>
      </c>
      <c r="AT184" s="6" t="e">
        <f t="shared" si="97"/>
        <v>#N/A</v>
      </c>
      <c r="AU184" s="6" t="e">
        <f t="shared" si="98"/>
        <v>#N/A</v>
      </c>
      <c r="AV184" s="6" t="e">
        <f t="shared" si="99"/>
        <v>#N/A</v>
      </c>
      <c r="AW184" s="6">
        <f t="shared" si="124"/>
        <v>0</v>
      </c>
      <c r="AX184" s="6" t="e">
        <f t="shared" si="125"/>
        <v>#N/A</v>
      </c>
      <c r="AY184" s="6" t="str">
        <f t="shared" si="100"/>
        <v/>
      </c>
      <c r="AZ184" s="6" t="str">
        <f t="shared" si="101"/>
        <v/>
      </c>
      <c r="BA184" s="6" t="str">
        <f t="shared" si="102"/>
        <v/>
      </c>
      <c r="BB184" s="6" t="str">
        <f t="shared" si="103"/>
        <v/>
      </c>
      <c r="BC184" s="42"/>
      <c r="BI184" t="s">
        <v>982</v>
      </c>
      <c r="CS184" s="253" t="str">
        <f t="shared" si="129"/>
        <v/>
      </c>
      <c r="CT184" s="1" t="str">
        <f t="shared" si="126"/>
        <v/>
      </c>
      <c r="CU184" s="1" t="str">
        <f t="shared" si="127"/>
        <v/>
      </c>
      <c r="CV184" s="399"/>
    </row>
    <row r="185" spans="1:100" s="1" customFormat="1" ht="13.5" customHeight="1" x14ac:dyDescent="0.15">
      <c r="A185" s="63">
        <v>170</v>
      </c>
      <c r="B185" s="313"/>
      <c r="C185" s="313"/>
      <c r="D185" s="313"/>
      <c r="E185" s="313"/>
      <c r="F185" s="313"/>
      <c r="G185" s="313"/>
      <c r="H185" s="313"/>
      <c r="I185" s="313"/>
      <c r="J185" s="313"/>
      <c r="K185" s="313"/>
      <c r="L185" s="314"/>
      <c r="M185" s="313"/>
      <c r="N185" s="365"/>
      <c r="O185" s="366"/>
      <c r="P185" s="370" t="str">
        <f>IF(G185="R",IF(OR(AND(実績排出量!H185=SUM(実績事業所!$B$2-1),3&lt;実績排出量!I185),AND(実績排出量!H185=実績事業所!$B$2,4&gt;実績排出量!I185)),"新規",""),"")</f>
        <v/>
      </c>
      <c r="Q185" s="373" t="str">
        <f t="shared" si="128"/>
        <v/>
      </c>
      <c r="R185" s="374" t="str">
        <f t="shared" si="104"/>
        <v/>
      </c>
      <c r="S185" s="298" t="str">
        <f t="shared" si="90"/>
        <v/>
      </c>
      <c r="T185" s="87" t="str">
        <f t="shared" si="91"/>
        <v/>
      </c>
      <c r="U185" s="88" t="str">
        <f t="shared" si="92"/>
        <v/>
      </c>
      <c r="V185" s="89" t="str">
        <f t="shared" si="105"/>
        <v/>
      </c>
      <c r="W185" s="90" t="str">
        <f t="shared" si="106"/>
        <v/>
      </c>
      <c r="X185" s="90" t="str">
        <f t="shared" si="107"/>
        <v/>
      </c>
      <c r="Y185" s="110" t="str">
        <f t="shared" si="108"/>
        <v/>
      </c>
      <c r="Z185" s="16"/>
      <c r="AA185" s="15" t="str">
        <f t="shared" si="109"/>
        <v/>
      </c>
      <c r="AB185" s="15" t="str">
        <f t="shared" si="110"/>
        <v/>
      </c>
      <c r="AC185" s="14" t="str">
        <f t="shared" si="93"/>
        <v/>
      </c>
      <c r="AD185" s="6" t="e">
        <f t="shared" si="111"/>
        <v>#N/A</v>
      </c>
      <c r="AE185" s="6" t="e">
        <f t="shared" si="112"/>
        <v>#N/A</v>
      </c>
      <c r="AF185" s="6" t="e">
        <f t="shared" si="113"/>
        <v>#N/A</v>
      </c>
      <c r="AG185" s="6" t="str">
        <f t="shared" si="94"/>
        <v/>
      </c>
      <c r="AH185" s="6">
        <f t="shared" si="95"/>
        <v>1</v>
      </c>
      <c r="AI185" s="6" t="e">
        <f t="shared" si="114"/>
        <v>#N/A</v>
      </c>
      <c r="AJ185" s="6" t="e">
        <f t="shared" si="115"/>
        <v>#N/A</v>
      </c>
      <c r="AK185" s="6" t="e">
        <f t="shared" si="116"/>
        <v>#N/A</v>
      </c>
      <c r="AL185" s="6" t="e">
        <f t="shared" si="117"/>
        <v>#N/A</v>
      </c>
      <c r="AM185" s="7" t="str">
        <f t="shared" si="118"/>
        <v xml:space="preserve"> </v>
      </c>
      <c r="AN185" s="6" t="e">
        <f t="shared" si="119"/>
        <v>#N/A</v>
      </c>
      <c r="AO185" s="6" t="e">
        <f t="shared" si="120"/>
        <v>#N/A</v>
      </c>
      <c r="AP185" s="6" t="e">
        <f t="shared" si="121"/>
        <v>#N/A</v>
      </c>
      <c r="AQ185" s="6" t="e">
        <f t="shared" si="96"/>
        <v>#N/A</v>
      </c>
      <c r="AR185" s="6" t="e">
        <f t="shared" si="122"/>
        <v>#N/A</v>
      </c>
      <c r="AS185" s="6" t="e">
        <f t="shared" si="123"/>
        <v>#N/A</v>
      </c>
      <c r="AT185" s="6" t="e">
        <f t="shared" si="97"/>
        <v>#N/A</v>
      </c>
      <c r="AU185" s="6" t="e">
        <f t="shared" si="98"/>
        <v>#N/A</v>
      </c>
      <c r="AV185" s="6" t="e">
        <f t="shared" si="99"/>
        <v>#N/A</v>
      </c>
      <c r="AW185" s="6">
        <f t="shared" si="124"/>
        <v>0</v>
      </c>
      <c r="AX185" s="6" t="e">
        <f t="shared" si="125"/>
        <v>#N/A</v>
      </c>
      <c r="AY185" s="6" t="str">
        <f t="shared" si="100"/>
        <v/>
      </c>
      <c r="AZ185" s="6" t="str">
        <f t="shared" si="101"/>
        <v/>
      </c>
      <c r="BA185" s="6" t="str">
        <f t="shared" si="102"/>
        <v/>
      </c>
      <c r="BB185" s="6" t="str">
        <f t="shared" si="103"/>
        <v/>
      </c>
      <c r="BC185" s="42"/>
      <c r="BI185" t="s">
        <v>983</v>
      </c>
      <c r="CS185" s="253" t="str">
        <f t="shared" si="129"/>
        <v/>
      </c>
      <c r="CT185" s="1" t="str">
        <f t="shared" si="126"/>
        <v/>
      </c>
      <c r="CU185" s="1" t="str">
        <f t="shared" si="127"/>
        <v/>
      </c>
      <c r="CV185" s="399"/>
    </row>
    <row r="186" spans="1:100" s="1" customFormat="1" ht="13.5" customHeight="1" x14ac:dyDescent="0.15">
      <c r="A186" s="63">
        <v>171</v>
      </c>
      <c r="B186" s="313"/>
      <c r="C186" s="313"/>
      <c r="D186" s="313"/>
      <c r="E186" s="313"/>
      <c r="F186" s="313"/>
      <c r="G186" s="313"/>
      <c r="H186" s="313"/>
      <c r="I186" s="313"/>
      <c r="J186" s="313"/>
      <c r="K186" s="313"/>
      <c r="L186" s="314"/>
      <c r="M186" s="313"/>
      <c r="N186" s="365"/>
      <c r="O186" s="366"/>
      <c r="P186" s="370" t="str">
        <f>IF(G186="R",IF(OR(AND(実績排出量!H186=SUM(実績事業所!$B$2-1),3&lt;実績排出量!I186),AND(実績排出量!H186=実績事業所!$B$2,4&gt;実績排出量!I186)),"新規",""),"")</f>
        <v/>
      </c>
      <c r="Q186" s="373" t="str">
        <f t="shared" si="128"/>
        <v/>
      </c>
      <c r="R186" s="374" t="str">
        <f t="shared" si="104"/>
        <v/>
      </c>
      <c r="S186" s="298" t="str">
        <f t="shared" si="90"/>
        <v/>
      </c>
      <c r="T186" s="87" t="str">
        <f t="shared" si="91"/>
        <v/>
      </c>
      <c r="U186" s="88" t="str">
        <f t="shared" si="92"/>
        <v/>
      </c>
      <c r="V186" s="89" t="str">
        <f t="shared" si="105"/>
        <v/>
      </c>
      <c r="W186" s="90" t="str">
        <f t="shared" si="106"/>
        <v/>
      </c>
      <c r="X186" s="90" t="str">
        <f t="shared" si="107"/>
        <v/>
      </c>
      <c r="Y186" s="110" t="str">
        <f t="shared" si="108"/>
        <v/>
      </c>
      <c r="Z186" s="16"/>
      <c r="AA186" s="15" t="str">
        <f t="shared" si="109"/>
        <v/>
      </c>
      <c r="AB186" s="15" t="str">
        <f t="shared" si="110"/>
        <v/>
      </c>
      <c r="AC186" s="14" t="str">
        <f t="shared" si="93"/>
        <v/>
      </c>
      <c r="AD186" s="6" t="e">
        <f t="shared" si="111"/>
        <v>#N/A</v>
      </c>
      <c r="AE186" s="6" t="e">
        <f t="shared" si="112"/>
        <v>#N/A</v>
      </c>
      <c r="AF186" s="6" t="e">
        <f t="shared" si="113"/>
        <v>#N/A</v>
      </c>
      <c r="AG186" s="6" t="str">
        <f t="shared" si="94"/>
        <v/>
      </c>
      <c r="AH186" s="6">
        <f t="shared" si="95"/>
        <v>1</v>
      </c>
      <c r="AI186" s="6" t="e">
        <f t="shared" si="114"/>
        <v>#N/A</v>
      </c>
      <c r="AJ186" s="6" t="e">
        <f t="shared" si="115"/>
        <v>#N/A</v>
      </c>
      <c r="AK186" s="6" t="e">
        <f t="shared" si="116"/>
        <v>#N/A</v>
      </c>
      <c r="AL186" s="6" t="e">
        <f t="shared" si="117"/>
        <v>#N/A</v>
      </c>
      <c r="AM186" s="7" t="str">
        <f t="shared" si="118"/>
        <v xml:space="preserve"> </v>
      </c>
      <c r="AN186" s="6" t="e">
        <f t="shared" si="119"/>
        <v>#N/A</v>
      </c>
      <c r="AO186" s="6" t="e">
        <f t="shared" si="120"/>
        <v>#N/A</v>
      </c>
      <c r="AP186" s="6" t="e">
        <f t="shared" si="121"/>
        <v>#N/A</v>
      </c>
      <c r="AQ186" s="6" t="e">
        <f t="shared" si="96"/>
        <v>#N/A</v>
      </c>
      <c r="AR186" s="6" t="e">
        <f t="shared" si="122"/>
        <v>#N/A</v>
      </c>
      <c r="AS186" s="6" t="e">
        <f t="shared" si="123"/>
        <v>#N/A</v>
      </c>
      <c r="AT186" s="6" t="e">
        <f t="shared" si="97"/>
        <v>#N/A</v>
      </c>
      <c r="AU186" s="6" t="e">
        <f t="shared" si="98"/>
        <v>#N/A</v>
      </c>
      <c r="AV186" s="6" t="e">
        <f t="shared" si="99"/>
        <v>#N/A</v>
      </c>
      <c r="AW186" s="6">
        <f t="shared" si="124"/>
        <v>0</v>
      </c>
      <c r="AX186" s="6" t="e">
        <f t="shared" si="125"/>
        <v>#N/A</v>
      </c>
      <c r="AY186" s="6" t="str">
        <f t="shared" si="100"/>
        <v/>
      </c>
      <c r="AZ186" s="6" t="str">
        <f t="shared" si="101"/>
        <v/>
      </c>
      <c r="BA186" s="6" t="str">
        <f t="shared" si="102"/>
        <v/>
      </c>
      <c r="BB186" s="6" t="str">
        <f t="shared" si="103"/>
        <v/>
      </c>
      <c r="BC186" s="42"/>
      <c r="BI186" t="s">
        <v>984</v>
      </c>
      <c r="CS186" s="253" t="str">
        <f t="shared" si="129"/>
        <v/>
      </c>
      <c r="CT186" s="1" t="str">
        <f t="shared" si="126"/>
        <v/>
      </c>
      <c r="CU186" s="1" t="str">
        <f t="shared" si="127"/>
        <v/>
      </c>
      <c r="CV186" s="399"/>
    </row>
    <row r="187" spans="1:100" s="1" customFormat="1" ht="13.5" customHeight="1" x14ac:dyDescent="0.15">
      <c r="A187" s="63">
        <v>172</v>
      </c>
      <c r="B187" s="313"/>
      <c r="C187" s="313"/>
      <c r="D187" s="313"/>
      <c r="E187" s="313"/>
      <c r="F187" s="313"/>
      <c r="G187" s="313"/>
      <c r="H187" s="313"/>
      <c r="I187" s="313"/>
      <c r="J187" s="313"/>
      <c r="K187" s="313"/>
      <c r="L187" s="314"/>
      <c r="M187" s="313"/>
      <c r="N187" s="365"/>
      <c r="O187" s="366"/>
      <c r="P187" s="370" t="str">
        <f>IF(G187="R",IF(OR(AND(実績排出量!H187=SUM(実績事業所!$B$2-1),3&lt;実績排出量!I187),AND(実績排出量!H187=実績事業所!$B$2,4&gt;実績排出量!I187)),"新規",""),"")</f>
        <v/>
      </c>
      <c r="Q187" s="373" t="str">
        <f t="shared" si="128"/>
        <v/>
      </c>
      <c r="R187" s="374" t="str">
        <f t="shared" si="104"/>
        <v/>
      </c>
      <c r="S187" s="298" t="str">
        <f t="shared" si="90"/>
        <v/>
      </c>
      <c r="T187" s="87" t="str">
        <f t="shared" si="91"/>
        <v/>
      </c>
      <c r="U187" s="88" t="str">
        <f t="shared" si="92"/>
        <v/>
      </c>
      <c r="V187" s="89" t="str">
        <f t="shared" si="105"/>
        <v/>
      </c>
      <c r="W187" s="90" t="str">
        <f t="shared" si="106"/>
        <v/>
      </c>
      <c r="X187" s="90" t="str">
        <f t="shared" si="107"/>
        <v/>
      </c>
      <c r="Y187" s="110" t="str">
        <f t="shared" si="108"/>
        <v/>
      </c>
      <c r="Z187" s="16"/>
      <c r="AA187" s="15" t="str">
        <f t="shared" si="109"/>
        <v/>
      </c>
      <c r="AB187" s="15" t="str">
        <f t="shared" si="110"/>
        <v/>
      </c>
      <c r="AC187" s="14" t="str">
        <f t="shared" si="93"/>
        <v/>
      </c>
      <c r="AD187" s="6" t="e">
        <f t="shared" si="111"/>
        <v>#N/A</v>
      </c>
      <c r="AE187" s="6" t="e">
        <f t="shared" si="112"/>
        <v>#N/A</v>
      </c>
      <c r="AF187" s="6" t="e">
        <f t="shared" si="113"/>
        <v>#N/A</v>
      </c>
      <c r="AG187" s="6" t="str">
        <f t="shared" si="94"/>
        <v/>
      </c>
      <c r="AH187" s="6">
        <f t="shared" si="95"/>
        <v>1</v>
      </c>
      <c r="AI187" s="6" t="e">
        <f t="shared" si="114"/>
        <v>#N/A</v>
      </c>
      <c r="AJ187" s="6" t="e">
        <f t="shared" si="115"/>
        <v>#N/A</v>
      </c>
      <c r="AK187" s="6" t="e">
        <f t="shared" si="116"/>
        <v>#N/A</v>
      </c>
      <c r="AL187" s="6" t="e">
        <f t="shared" si="117"/>
        <v>#N/A</v>
      </c>
      <c r="AM187" s="7" t="str">
        <f t="shared" si="118"/>
        <v xml:space="preserve"> </v>
      </c>
      <c r="AN187" s="6" t="e">
        <f t="shared" si="119"/>
        <v>#N/A</v>
      </c>
      <c r="AO187" s="6" t="e">
        <f t="shared" si="120"/>
        <v>#N/A</v>
      </c>
      <c r="AP187" s="6" t="e">
        <f t="shared" si="121"/>
        <v>#N/A</v>
      </c>
      <c r="AQ187" s="6" t="e">
        <f t="shared" si="96"/>
        <v>#N/A</v>
      </c>
      <c r="AR187" s="6" t="e">
        <f t="shared" si="122"/>
        <v>#N/A</v>
      </c>
      <c r="AS187" s="6" t="e">
        <f t="shared" si="123"/>
        <v>#N/A</v>
      </c>
      <c r="AT187" s="6" t="e">
        <f t="shared" si="97"/>
        <v>#N/A</v>
      </c>
      <c r="AU187" s="6" t="e">
        <f t="shared" si="98"/>
        <v>#N/A</v>
      </c>
      <c r="AV187" s="6" t="e">
        <f t="shared" si="99"/>
        <v>#N/A</v>
      </c>
      <c r="AW187" s="6">
        <f t="shared" si="124"/>
        <v>0</v>
      </c>
      <c r="AX187" s="6" t="e">
        <f t="shared" si="125"/>
        <v>#N/A</v>
      </c>
      <c r="AY187" s="6" t="str">
        <f t="shared" si="100"/>
        <v/>
      </c>
      <c r="AZ187" s="6" t="str">
        <f t="shared" si="101"/>
        <v/>
      </c>
      <c r="BA187" s="6" t="str">
        <f t="shared" si="102"/>
        <v/>
      </c>
      <c r="BB187" s="6" t="str">
        <f t="shared" si="103"/>
        <v/>
      </c>
      <c r="BC187" s="42"/>
      <c r="BI187" t="s">
        <v>985</v>
      </c>
      <c r="CS187" s="253" t="str">
        <f t="shared" si="129"/>
        <v/>
      </c>
      <c r="CT187" s="1" t="str">
        <f t="shared" si="126"/>
        <v/>
      </c>
      <c r="CU187" s="1" t="str">
        <f t="shared" si="127"/>
        <v/>
      </c>
      <c r="CV187" s="399"/>
    </row>
    <row r="188" spans="1:100" s="1" customFormat="1" ht="13.5" customHeight="1" x14ac:dyDescent="0.15">
      <c r="A188" s="63">
        <v>173</v>
      </c>
      <c r="B188" s="313"/>
      <c r="C188" s="313"/>
      <c r="D188" s="313"/>
      <c r="E188" s="313"/>
      <c r="F188" s="313"/>
      <c r="G188" s="313"/>
      <c r="H188" s="313"/>
      <c r="I188" s="313"/>
      <c r="J188" s="313"/>
      <c r="K188" s="313"/>
      <c r="L188" s="314"/>
      <c r="M188" s="313"/>
      <c r="N188" s="365"/>
      <c r="O188" s="366"/>
      <c r="P188" s="370" t="str">
        <f>IF(G188="R",IF(OR(AND(実績排出量!H188=SUM(実績事業所!$B$2-1),3&lt;実績排出量!I188),AND(実績排出量!H188=実績事業所!$B$2,4&gt;実績排出量!I188)),"新規",""),"")</f>
        <v/>
      </c>
      <c r="Q188" s="373" t="str">
        <f t="shared" si="128"/>
        <v/>
      </c>
      <c r="R188" s="374" t="str">
        <f t="shared" si="104"/>
        <v/>
      </c>
      <c r="S188" s="298" t="str">
        <f t="shared" si="90"/>
        <v/>
      </c>
      <c r="T188" s="87" t="str">
        <f t="shared" si="91"/>
        <v/>
      </c>
      <c r="U188" s="88" t="str">
        <f t="shared" si="92"/>
        <v/>
      </c>
      <c r="V188" s="89" t="str">
        <f t="shared" si="105"/>
        <v/>
      </c>
      <c r="W188" s="90" t="str">
        <f t="shared" si="106"/>
        <v/>
      </c>
      <c r="X188" s="90" t="str">
        <f t="shared" si="107"/>
        <v/>
      </c>
      <c r="Y188" s="110" t="str">
        <f t="shared" si="108"/>
        <v/>
      </c>
      <c r="Z188" s="16"/>
      <c r="AA188" s="15" t="str">
        <f t="shared" si="109"/>
        <v/>
      </c>
      <c r="AB188" s="15" t="str">
        <f t="shared" si="110"/>
        <v/>
      </c>
      <c r="AC188" s="14" t="str">
        <f t="shared" si="93"/>
        <v/>
      </c>
      <c r="AD188" s="6" t="e">
        <f t="shared" si="111"/>
        <v>#N/A</v>
      </c>
      <c r="AE188" s="6" t="e">
        <f t="shared" si="112"/>
        <v>#N/A</v>
      </c>
      <c r="AF188" s="6" t="e">
        <f t="shared" si="113"/>
        <v>#N/A</v>
      </c>
      <c r="AG188" s="6" t="str">
        <f t="shared" si="94"/>
        <v/>
      </c>
      <c r="AH188" s="6">
        <f t="shared" si="95"/>
        <v>1</v>
      </c>
      <c r="AI188" s="6" t="e">
        <f t="shared" si="114"/>
        <v>#N/A</v>
      </c>
      <c r="AJ188" s="6" t="e">
        <f t="shared" si="115"/>
        <v>#N/A</v>
      </c>
      <c r="AK188" s="6" t="e">
        <f t="shared" si="116"/>
        <v>#N/A</v>
      </c>
      <c r="AL188" s="6" t="e">
        <f t="shared" si="117"/>
        <v>#N/A</v>
      </c>
      <c r="AM188" s="7" t="str">
        <f t="shared" si="118"/>
        <v xml:space="preserve"> </v>
      </c>
      <c r="AN188" s="6" t="e">
        <f t="shared" si="119"/>
        <v>#N/A</v>
      </c>
      <c r="AO188" s="6" t="e">
        <f t="shared" si="120"/>
        <v>#N/A</v>
      </c>
      <c r="AP188" s="6" t="e">
        <f t="shared" si="121"/>
        <v>#N/A</v>
      </c>
      <c r="AQ188" s="6" t="e">
        <f t="shared" si="96"/>
        <v>#N/A</v>
      </c>
      <c r="AR188" s="6" t="e">
        <f t="shared" si="122"/>
        <v>#N/A</v>
      </c>
      <c r="AS188" s="6" t="e">
        <f t="shared" si="123"/>
        <v>#N/A</v>
      </c>
      <c r="AT188" s="6" t="e">
        <f t="shared" si="97"/>
        <v>#N/A</v>
      </c>
      <c r="AU188" s="6" t="e">
        <f t="shared" si="98"/>
        <v>#N/A</v>
      </c>
      <c r="AV188" s="6" t="e">
        <f t="shared" si="99"/>
        <v>#N/A</v>
      </c>
      <c r="AW188" s="6">
        <f t="shared" si="124"/>
        <v>0</v>
      </c>
      <c r="AX188" s="6" t="e">
        <f t="shared" si="125"/>
        <v>#N/A</v>
      </c>
      <c r="AY188" s="6" t="str">
        <f t="shared" si="100"/>
        <v/>
      </c>
      <c r="AZ188" s="6" t="str">
        <f t="shared" si="101"/>
        <v/>
      </c>
      <c r="BA188" s="6" t="str">
        <f t="shared" si="102"/>
        <v/>
      </c>
      <c r="BB188" s="6" t="str">
        <f t="shared" si="103"/>
        <v/>
      </c>
      <c r="BC188" s="42"/>
      <c r="BI188" t="s">
        <v>782</v>
      </c>
      <c r="CS188" s="253" t="str">
        <f t="shared" si="129"/>
        <v/>
      </c>
      <c r="CT188" s="1" t="str">
        <f t="shared" si="126"/>
        <v/>
      </c>
      <c r="CU188" s="1" t="str">
        <f t="shared" si="127"/>
        <v/>
      </c>
      <c r="CV188" s="399"/>
    </row>
    <row r="189" spans="1:100" s="1" customFormat="1" ht="13.5" customHeight="1" x14ac:dyDescent="0.15">
      <c r="A189" s="63">
        <v>174</v>
      </c>
      <c r="B189" s="313"/>
      <c r="C189" s="313"/>
      <c r="D189" s="313"/>
      <c r="E189" s="313"/>
      <c r="F189" s="313"/>
      <c r="G189" s="313"/>
      <c r="H189" s="313"/>
      <c r="I189" s="313"/>
      <c r="J189" s="313"/>
      <c r="K189" s="313"/>
      <c r="L189" s="314"/>
      <c r="M189" s="313"/>
      <c r="N189" s="365"/>
      <c r="O189" s="366"/>
      <c r="P189" s="370" t="str">
        <f>IF(G189="R",IF(OR(AND(実績排出量!H189=SUM(実績事業所!$B$2-1),3&lt;実績排出量!I189),AND(実績排出量!H189=実績事業所!$B$2,4&gt;実績排出量!I189)),"新規",""),"")</f>
        <v/>
      </c>
      <c r="Q189" s="373" t="str">
        <f t="shared" si="128"/>
        <v/>
      </c>
      <c r="R189" s="374" t="str">
        <f t="shared" si="104"/>
        <v/>
      </c>
      <c r="S189" s="298" t="str">
        <f t="shared" si="90"/>
        <v/>
      </c>
      <c r="T189" s="87" t="str">
        <f t="shared" si="91"/>
        <v/>
      </c>
      <c r="U189" s="88" t="str">
        <f t="shared" si="92"/>
        <v/>
      </c>
      <c r="V189" s="89" t="str">
        <f t="shared" si="105"/>
        <v/>
      </c>
      <c r="W189" s="90" t="str">
        <f t="shared" si="106"/>
        <v/>
      </c>
      <c r="X189" s="90" t="str">
        <f t="shared" si="107"/>
        <v/>
      </c>
      <c r="Y189" s="110" t="str">
        <f t="shared" si="108"/>
        <v/>
      </c>
      <c r="Z189" s="16"/>
      <c r="AA189" s="15" t="str">
        <f t="shared" si="109"/>
        <v/>
      </c>
      <c r="AB189" s="15" t="str">
        <f t="shared" si="110"/>
        <v/>
      </c>
      <c r="AC189" s="14" t="str">
        <f t="shared" si="93"/>
        <v/>
      </c>
      <c r="AD189" s="6" t="e">
        <f t="shared" si="111"/>
        <v>#N/A</v>
      </c>
      <c r="AE189" s="6" t="e">
        <f t="shared" si="112"/>
        <v>#N/A</v>
      </c>
      <c r="AF189" s="6" t="e">
        <f t="shared" si="113"/>
        <v>#N/A</v>
      </c>
      <c r="AG189" s="6" t="str">
        <f t="shared" si="94"/>
        <v/>
      </c>
      <c r="AH189" s="6">
        <f t="shared" si="95"/>
        <v>1</v>
      </c>
      <c r="AI189" s="6" t="e">
        <f t="shared" si="114"/>
        <v>#N/A</v>
      </c>
      <c r="AJ189" s="6" t="e">
        <f t="shared" si="115"/>
        <v>#N/A</v>
      </c>
      <c r="AK189" s="6" t="e">
        <f t="shared" si="116"/>
        <v>#N/A</v>
      </c>
      <c r="AL189" s="6" t="e">
        <f t="shared" si="117"/>
        <v>#N/A</v>
      </c>
      <c r="AM189" s="7" t="str">
        <f t="shared" si="118"/>
        <v xml:space="preserve"> </v>
      </c>
      <c r="AN189" s="6" t="e">
        <f t="shared" si="119"/>
        <v>#N/A</v>
      </c>
      <c r="AO189" s="6" t="e">
        <f t="shared" si="120"/>
        <v>#N/A</v>
      </c>
      <c r="AP189" s="6" t="e">
        <f t="shared" si="121"/>
        <v>#N/A</v>
      </c>
      <c r="AQ189" s="6" t="e">
        <f t="shared" si="96"/>
        <v>#N/A</v>
      </c>
      <c r="AR189" s="6" t="e">
        <f t="shared" si="122"/>
        <v>#N/A</v>
      </c>
      <c r="AS189" s="6" t="e">
        <f t="shared" si="123"/>
        <v>#N/A</v>
      </c>
      <c r="AT189" s="6" t="e">
        <f t="shared" si="97"/>
        <v>#N/A</v>
      </c>
      <c r="AU189" s="6" t="e">
        <f t="shared" si="98"/>
        <v>#N/A</v>
      </c>
      <c r="AV189" s="6" t="e">
        <f t="shared" si="99"/>
        <v>#N/A</v>
      </c>
      <c r="AW189" s="6">
        <f t="shared" si="124"/>
        <v>0</v>
      </c>
      <c r="AX189" s="6" t="e">
        <f t="shared" si="125"/>
        <v>#N/A</v>
      </c>
      <c r="AY189" s="6" t="str">
        <f t="shared" si="100"/>
        <v/>
      </c>
      <c r="AZ189" s="6" t="str">
        <f t="shared" si="101"/>
        <v/>
      </c>
      <c r="BA189" s="6" t="str">
        <f t="shared" si="102"/>
        <v/>
      </c>
      <c r="BB189" s="6" t="str">
        <f t="shared" si="103"/>
        <v/>
      </c>
      <c r="BC189" s="42"/>
      <c r="BI189" t="s">
        <v>784</v>
      </c>
      <c r="CS189" s="253" t="str">
        <f t="shared" si="129"/>
        <v/>
      </c>
      <c r="CT189" s="1" t="str">
        <f t="shared" si="126"/>
        <v/>
      </c>
      <c r="CU189" s="1" t="str">
        <f t="shared" si="127"/>
        <v/>
      </c>
      <c r="CV189" s="399"/>
    </row>
    <row r="190" spans="1:100" s="1" customFormat="1" ht="13.5" customHeight="1" x14ac:dyDescent="0.15">
      <c r="A190" s="63">
        <v>175</v>
      </c>
      <c r="B190" s="313"/>
      <c r="C190" s="313"/>
      <c r="D190" s="313"/>
      <c r="E190" s="313"/>
      <c r="F190" s="313"/>
      <c r="G190" s="313"/>
      <c r="H190" s="313"/>
      <c r="I190" s="313"/>
      <c r="J190" s="313"/>
      <c r="K190" s="313"/>
      <c r="L190" s="314"/>
      <c r="M190" s="313"/>
      <c r="N190" s="365"/>
      <c r="O190" s="366"/>
      <c r="P190" s="370" t="str">
        <f>IF(G190="R",IF(OR(AND(実績排出量!H190=SUM(実績事業所!$B$2-1),3&lt;実績排出量!I190),AND(実績排出量!H190=実績事業所!$B$2,4&gt;実績排出量!I190)),"新規",""),"")</f>
        <v/>
      </c>
      <c r="Q190" s="373" t="str">
        <f t="shared" si="128"/>
        <v/>
      </c>
      <c r="R190" s="374" t="str">
        <f t="shared" si="104"/>
        <v/>
      </c>
      <c r="S190" s="298" t="str">
        <f t="shared" si="90"/>
        <v/>
      </c>
      <c r="T190" s="87" t="str">
        <f t="shared" si="91"/>
        <v/>
      </c>
      <c r="U190" s="88" t="str">
        <f t="shared" si="92"/>
        <v/>
      </c>
      <c r="V190" s="89" t="str">
        <f t="shared" si="105"/>
        <v/>
      </c>
      <c r="W190" s="90" t="str">
        <f t="shared" si="106"/>
        <v/>
      </c>
      <c r="X190" s="90" t="str">
        <f t="shared" si="107"/>
        <v/>
      </c>
      <c r="Y190" s="110" t="str">
        <f t="shared" si="108"/>
        <v/>
      </c>
      <c r="Z190" s="16"/>
      <c r="AA190" s="15" t="str">
        <f t="shared" si="109"/>
        <v/>
      </c>
      <c r="AB190" s="15" t="str">
        <f t="shared" si="110"/>
        <v/>
      </c>
      <c r="AC190" s="14" t="str">
        <f t="shared" si="93"/>
        <v/>
      </c>
      <c r="AD190" s="6" t="e">
        <f t="shared" si="111"/>
        <v>#N/A</v>
      </c>
      <c r="AE190" s="6" t="e">
        <f t="shared" si="112"/>
        <v>#N/A</v>
      </c>
      <c r="AF190" s="6" t="e">
        <f t="shared" si="113"/>
        <v>#N/A</v>
      </c>
      <c r="AG190" s="6" t="str">
        <f t="shared" si="94"/>
        <v/>
      </c>
      <c r="AH190" s="6">
        <f t="shared" si="95"/>
        <v>1</v>
      </c>
      <c r="AI190" s="6" t="e">
        <f t="shared" si="114"/>
        <v>#N/A</v>
      </c>
      <c r="AJ190" s="6" t="e">
        <f t="shared" si="115"/>
        <v>#N/A</v>
      </c>
      <c r="AK190" s="6" t="e">
        <f t="shared" si="116"/>
        <v>#N/A</v>
      </c>
      <c r="AL190" s="6" t="e">
        <f t="shared" si="117"/>
        <v>#N/A</v>
      </c>
      <c r="AM190" s="7" t="str">
        <f t="shared" si="118"/>
        <v xml:space="preserve"> </v>
      </c>
      <c r="AN190" s="6" t="e">
        <f t="shared" si="119"/>
        <v>#N/A</v>
      </c>
      <c r="AO190" s="6" t="e">
        <f t="shared" si="120"/>
        <v>#N/A</v>
      </c>
      <c r="AP190" s="6" t="e">
        <f t="shared" si="121"/>
        <v>#N/A</v>
      </c>
      <c r="AQ190" s="6" t="e">
        <f t="shared" si="96"/>
        <v>#N/A</v>
      </c>
      <c r="AR190" s="6" t="e">
        <f t="shared" si="122"/>
        <v>#N/A</v>
      </c>
      <c r="AS190" s="6" t="e">
        <f t="shared" si="123"/>
        <v>#N/A</v>
      </c>
      <c r="AT190" s="6" t="e">
        <f t="shared" si="97"/>
        <v>#N/A</v>
      </c>
      <c r="AU190" s="6" t="e">
        <f t="shared" si="98"/>
        <v>#N/A</v>
      </c>
      <c r="AV190" s="6" t="e">
        <f t="shared" si="99"/>
        <v>#N/A</v>
      </c>
      <c r="AW190" s="6">
        <f t="shared" si="124"/>
        <v>0</v>
      </c>
      <c r="AX190" s="6" t="e">
        <f t="shared" si="125"/>
        <v>#N/A</v>
      </c>
      <c r="AY190" s="6" t="str">
        <f t="shared" si="100"/>
        <v/>
      </c>
      <c r="AZ190" s="6" t="str">
        <f t="shared" si="101"/>
        <v/>
      </c>
      <c r="BA190" s="6" t="str">
        <f t="shared" si="102"/>
        <v/>
      </c>
      <c r="BB190" s="6" t="str">
        <f t="shared" si="103"/>
        <v/>
      </c>
      <c r="BC190" s="42"/>
      <c r="BI190" t="s">
        <v>786</v>
      </c>
      <c r="CS190" s="253" t="str">
        <f t="shared" si="129"/>
        <v/>
      </c>
      <c r="CT190" s="1" t="str">
        <f t="shared" si="126"/>
        <v/>
      </c>
      <c r="CU190" s="1" t="str">
        <f t="shared" si="127"/>
        <v/>
      </c>
      <c r="CV190" s="399"/>
    </row>
    <row r="191" spans="1:100" s="1" customFormat="1" ht="13.5" customHeight="1" x14ac:dyDescent="0.15">
      <c r="A191" s="63">
        <v>176</v>
      </c>
      <c r="B191" s="313"/>
      <c r="C191" s="313"/>
      <c r="D191" s="313"/>
      <c r="E191" s="313"/>
      <c r="F191" s="313"/>
      <c r="G191" s="313"/>
      <c r="H191" s="313"/>
      <c r="I191" s="313"/>
      <c r="J191" s="313"/>
      <c r="K191" s="313"/>
      <c r="L191" s="314"/>
      <c r="M191" s="313"/>
      <c r="N191" s="365"/>
      <c r="O191" s="366"/>
      <c r="P191" s="370" t="str">
        <f>IF(G191="R",IF(OR(AND(実績排出量!H191=SUM(実績事業所!$B$2-1),3&lt;実績排出量!I191),AND(実績排出量!H191=実績事業所!$B$2,4&gt;実績排出量!I191)),"新規",""),"")</f>
        <v/>
      </c>
      <c r="Q191" s="373" t="str">
        <f t="shared" si="128"/>
        <v/>
      </c>
      <c r="R191" s="374" t="str">
        <f t="shared" si="104"/>
        <v/>
      </c>
      <c r="S191" s="298" t="str">
        <f t="shared" si="90"/>
        <v/>
      </c>
      <c r="T191" s="87" t="str">
        <f t="shared" si="91"/>
        <v/>
      </c>
      <c r="U191" s="88" t="str">
        <f t="shared" si="92"/>
        <v/>
      </c>
      <c r="V191" s="89" t="str">
        <f t="shared" si="105"/>
        <v/>
      </c>
      <c r="W191" s="90" t="str">
        <f t="shared" si="106"/>
        <v/>
      </c>
      <c r="X191" s="90" t="str">
        <f t="shared" si="107"/>
        <v/>
      </c>
      <c r="Y191" s="110" t="str">
        <f t="shared" si="108"/>
        <v/>
      </c>
      <c r="Z191" s="16"/>
      <c r="AA191" s="15" t="str">
        <f t="shared" si="109"/>
        <v/>
      </c>
      <c r="AB191" s="15" t="str">
        <f t="shared" si="110"/>
        <v/>
      </c>
      <c r="AC191" s="14" t="str">
        <f t="shared" si="93"/>
        <v/>
      </c>
      <c r="AD191" s="6" t="e">
        <f t="shared" si="111"/>
        <v>#N/A</v>
      </c>
      <c r="AE191" s="6" t="e">
        <f t="shared" si="112"/>
        <v>#N/A</v>
      </c>
      <c r="AF191" s="6" t="e">
        <f t="shared" si="113"/>
        <v>#N/A</v>
      </c>
      <c r="AG191" s="6" t="str">
        <f t="shared" si="94"/>
        <v/>
      </c>
      <c r="AH191" s="6">
        <f t="shared" si="95"/>
        <v>1</v>
      </c>
      <c r="AI191" s="6" t="e">
        <f t="shared" si="114"/>
        <v>#N/A</v>
      </c>
      <c r="AJ191" s="6" t="e">
        <f t="shared" si="115"/>
        <v>#N/A</v>
      </c>
      <c r="AK191" s="6" t="e">
        <f t="shared" si="116"/>
        <v>#N/A</v>
      </c>
      <c r="AL191" s="6" t="e">
        <f t="shared" si="117"/>
        <v>#N/A</v>
      </c>
      <c r="AM191" s="7" t="str">
        <f t="shared" si="118"/>
        <v xml:space="preserve"> </v>
      </c>
      <c r="AN191" s="6" t="e">
        <f t="shared" si="119"/>
        <v>#N/A</v>
      </c>
      <c r="AO191" s="6" t="e">
        <f t="shared" si="120"/>
        <v>#N/A</v>
      </c>
      <c r="AP191" s="6" t="e">
        <f t="shared" si="121"/>
        <v>#N/A</v>
      </c>
      <c r="AQ191" s="6" t="e">
        <f t="shared" si="96"/>
        <v>#N/A</v>
      </c>
      <c r="AR191" s="6" t="e">
        <f t="shared" si="122"/>
        <v>#N/A</v>
      </c>
      <c r="AS191" s="6" t="e">
        <f t="shared" si="123"/>
        <v>#N/A</v>
      </c>
      <c r="AT191" s="6" t="e">
        <f t="shared" si="97"/>
        <v>#N/A</v>
      </c>
      <c r="AU191" s="6" t="e">
        <f t="shared" si="98"/>
        <v>#N/A</v>
      </c>
      <c r="AV191" s="6" t="e">
        <f t="shared" si="99"/>
        <v>#N/A</v>
      </c>
      <c r="AW191" s="6">
        <f t="shared" si="124"/>
        <v>0</v>
      </c>
      <c r="AX191" s="6" t="e">
        <f t="shared" si="125"/>
        <v>#N/A</v>
      </c>
      <c r="AY191" s="6" t="str">
        <f t="shared" si="100"/>
        <v/>
      </c>
      <c r="AZ191" s="6" t="str">
        <f t="shared" si="101"/>
        <v/>
      </c>
      <c r="BA191" s="6" t="str">
        <f t="shared" si="102"/>
        <v/>
      </c>
      <c r="BB191" s="6" t="str">
        <f t="shared" si="103"/>
        <v/>
      </c>
      <c r="BC191" s="42"/>
      <c r="BI191" t="s">
        <v>729</v>
      </c>
      <c r="CS191" s="253" t="str">
        <f t="shared" si="129"/>
        <v/>
      </c>
      <c r="CT191" s="1" t="str">
        <f t="shared" si="126"/>
        <v/>
      </c>
      <c r="CU191" s="1" t="str">
        <f t="shared" si="127"/>
        <v/>
      </c>
      <c r="CV191" s="399"/>
    </row>
    <row r="192" spans="1:100" s="1" customFormat="1" ht="13.5" customHeight="1" x14ac:dyDescent="0.15">
      <c r="A192" s="63">
        <v>177</v>
      </c>
      <c r="B192" s="313"/>
      <c r="C192" s="313"/>
      <c r="D192" s="313"/>
      <c r="E192" s="313"/>
      <c r="F192" s="313"/>
      <c r="G192" s="313"/>
      <c r="H192" s="313"/>
      <c r="I192" s="313"/>
      <c r="J192" s="313"/>
      <c r="K192" s="313"/>
      <c r="L192" s="314"/>
      <c r="M192" s="313"/>
      <c r="N192" s="365"/>
      <c r="O192" s="366"/>
      <c r="P192" s="370" t="str">
        <f>IF(G192="R",IF(OR(AND(実績排出量!H192=SUM(実績事業所!$B$2-1),3&lt;実績排出量!I192),AND(実績排出量!H192=実績事業所!$B$2,4&gt;実績排出量!I192)),"新規",""),"")</f>
        <v/>
      </c>
      <c r="Q192" s="373" t="str">
        <f t="shared" si="128"/>
        <v/>
      </c>
      <c r="R192" s="374" t="str">
        <f t="shared" si="104"/>
        <v/>
      </c>
      <c r="S192" s="298" t="str">
        <f t="shared" si="90"/>
        <v/>
      </c>
      <c r="T192" s="87" t="str">
        <f t="shared" si="91"/>
        <v/>
      </c>
      <c r="U192" s="88" t="str">
        <f t="shared" si="92"/>
        <v/>
      </c>
      <c r="V192" s="89" t="str">
        <f t="shared" si="105"/>
        <v/>
      </c>
      <c r="W192" s="90" t="str">
        <f t="shared" si="106"/>
        <v/>
      </c>
      <c r="X192" s="90" t="str">
        <f t="shared" si="107"/>
        <v/>
      </c>
      <c r="Y192" s="110" t="str">
        <f t="shared" si="108"/>
        <v/>
      </c>
      <c r="Z192" s="16"/>
      <c r="AA192" s="15" t="str">
        <f t="shared" si="109"/>
        <v/>
      </c>
      <c r="AB192" s="15" t="str">
        <f t="shared" si="110"/>
        <v/>
      </c>
      <c r="AC192" s="14" t="str">
        <f t="shared" si="93"/>
        <v/>
      </c>
      <c r="AD192" s="6" t="e">
        <f t="shared" si="111"/>
        <v>#N/A</v>
      </c>
      <c r="AE192" s="6" t="e">
        <f t="shared" si="112"/>
        <v>#N/A</v>
      </c>
      <c r="AF192" s="6" t="e">
        <f t="shared" si="113"/>
        <v>#N/A</v>
      </c>
      <c r="AG192" s="6" t="str">
        <f t="shared" si="94"/>
        <v/>
      </c>
      <c r="AH192" s="6">
        <f t="shared" si="95"/>
        <v>1</v>
      </c>
      <c r="AI192" s="6" t="e">
        <f t="shared" si="114"/>
        <v>#N/A</v>
      </c>
      <c r="AJ192" s="6" t="e">
        <f t="shared" si="115"/>
        <v>#N/A</v>
      </c>
      <c r="AK192" s="6" t="e">
        <f t="shared" si="116"/>
        <v>#N/A</v>
      </c>
      <c r="AL192" s="6" t="e">
        <f t="shared" si="117"/>
        <v>#N/A</v>
      </c>
      <c r="AM192" s="7" t="str">
        <f t="shared" si="118"/>
        <v xml:space="preserve"> </v>
      </c>
      <c r="AN192" s="6" t="e">
        <f t="shared" si="119"/>
        <v>#N/A</v>
      </c>
      <c r="AO192" s="6" t="e">
        <f t="shared" si="120"/>
        <v>#N/A</v>
      </c>
      <c r="AP192" s="6" t="e">
        <f t="shared" si="121"/>
        <v>#N/A</v>
      </c>
      <c r="AQ192" s="6" t="e">
        <f t="shared" si="96"/>
        <v>#N/A</v>
      </c>
      <c r="AR192" s="6" t="e">
        <f t="shared" si="122"/>
        <v>#N/A</v>
      </c>
      <c r="AS192" s="6" t="e">
        <f t="shared" si="123"/>
        <v>#N/A</v>
      </c>
      <c r="AT192" s="6" t="e">
        <f t="shared" si="97"/>
        <v>#N/A</v>
      </c>
      <c r="AU192" s="6" t="e">
        <f t="shared" si="98"/>
        <v>#N/A</v>
      </c>
      <c r="AV192" s="6" t="e">
        <f t="shared" si="99"/>
        <v>#N/A</v>
      </c>
      <c r="AW192" s="6">
        <f t="shared" si="124"/>
        <v>0</v>
      </c>
      <c r="AX192" s="6" t="e">
        <f t="shared" si="125"/>
        <v>#N/A</v>
      </c>
      <c r="AY192" s="6" t="str">
        <f t="shared" si="100"/>
        <v/>
      </c>
      <c r="AZ192" s="6" t="str">
        <f t="shared" si="101"/>
        <v/>
      </c>
      <c r="BA192" s="6" t="str">
        <f t="shared" si="102"/>
        <v/>
      </c>
      <c r="BB192" s="6" t="str">
        <f t="shared" si="103"/>
        <v/>
      </c>
      <c r="BC192" s="42"/>
      <c r="BI192" t="s">
        <v>731</v>
      </c>
      <c r="CS192" s="253" t="str">
        <f t="shared" si="129"/>
        <v/>
      </c>
      <c r="CT192" s="1" t="str">
        <f t="shared" si="126"/>
        <v/>
      </c>
      <c r="CU192" s="1" t="str">
        <f t="shared" si="127"/>
        <v/>
      </c>
      <c r="CV192" s="399"/>
    </row>
    <row r="193" spans="1:100" s="1" customFormat="1" ht="13.5" customHeight="1" x14ac:dyDescent="0.15">
      <c r="A193" s="63">
        <v>178</v>
      </c>
      <c r="B193" s="313"/>
      <c r="C193" s="313"/>
      <c r="D193" s="313"/>
      <c r="E193" s="313"/>
      <c r="F193" s="313"/>
      <c r="G193" s="313"/>
      <c r="H193" s="313"/>
      <c r="I193" s="313"/>
      <c r="J193" s="313"/>
      <c r="K193" s="313"/>
      <c r="L193" s="314"/>
      <c r="M193" s="313"/>
      <c r="N193" s="365"/>
      <c r="O193" s="366"/>
      <c r="P193" s="370" t="str">
        <f>IF(G193="R",IF(OR(AND(実績排出量!H193=SUM(実績事業所!$B$2-1),3&lt;実績排出量!I193),AND(実績排出量!H193=実績事業所!$B$2,4&gt;実績排出量!I193)),"新規",""),"")</f>
        <v/>
      </c>
      <c r="Q193" s="373" t="str">
        <f t="shared" si="128"/>
        <v/>
      </c>
      <c r="R193" s="374" t="str">
        <f t="shared" si="104"/>
        <v/>
      </c>
      <c r="S193" s="298" t="str">
        <f t="shared" si="90"/>
        <v/>
      </c>
      <c r="T193" s="87" t="str">
        <f t="shared" si="91"/>
        <v/>
      </c>
      <c r="U193" s="88" t="str">
        <f t="shared" si="92"/>
        <v/>
      </c>
      <c r="V193" s="89" t="str">
        <f t="shared" si="105"/>
        <v/>
      </c>
      <c r="W193" s="90" t="str">
        <f t="shared" si="106"/>
        <v/>
      </c>
      <c r="X193" s="90" t="str">
        <f t="shared" si="107"/>
        <v/>
      </c>
      <c r="Y193" s="110" t="str">
        <f t="shared" si="108"/>
        <v/>
      </c>
      <c r="Z193" s="16"/>
      <c r="AA193" s="15" t="str">
        <f t="shared" si="109"/>
        <v/>
      </c>
      <c r="AB193" s="15" t="str">
        <f t="shared" si="110"/>
        <v/>
      </c>
      <c r="AC193" s="14" t="str">
        <f t="shared" si="93"/>
        <v/>
      </c>
      <c r="AD193" s="6" t="e">
        <f t="shared" si="111"/>
        <v>#N/A</v>
      </c>
      <c r="AE193" s="6" t="e">
        <f t="shared" si="112"/>
        <v>#N/A</v>
      </c>
      <c r="AF193" s="6" t="e">
        <f t="shared" si="113"/>
        <v>#N/A</v>
      </c>
      <c r="AG193" s="6" t="str">
        <f t="shared" si="94"/>
        <v/>
      </c>
      <c r="AH193" s="6">
        <f t="shared" si="95"/>
        <v>1</v>
      </c>
      <c r="AI193" s="6" t="e">
        <f t="shared" si="114"/>
        <v>#N/A</v>
      </c>
      <c r="AJ193" s="6" t="e">
        <f t="shared" si="115"/>
        <v>#N/A</v>
      </c>
      <c r="AK193" s="6" t="e">
        <f t="shared" si="116"/>
        <v>#N/A</v>
      </c>
      <c r="AL193" s="6" t="e">
        <f t="shared" si="117"/>
        <v>#N/A</v>
      </c>
      <c r="AM193" s="7" t="str">
        <f t="shared" si="118"/>
        <v xml:space="preserve"> </v>
      </c>
      <c r="AN193" s="6" t="e">
        <f t="shared" si="119"/>
        <v>#N/A</v>
      </c>
      <c r="AO193" s="6" t="e">
        <f t="shared" si="120"/>
        <v>#N/A</v>
      </c>
      <c r="AP193" s="6" t="e">
        <f t="shared" si="121"/>
        <v>#N/A</v>
      </c>
      <c r="AQ193" s="6" t="e">
        <f t="shared" si="96"/>
        <v>#N/A</v>
      </c>
      <c r="AR193" s="6" t="e">
        <f t="shared" si="122"/>
        <v>#N/A</v>
      </c>
      <c r="AS193" s="6" t="e">
        <f t="shared" si="123"/>
        <v>#N/A</v>
      </c>
      <c r="AT193" s="6" t="e">
        <f t="shared" si="97"/>
        <v>#N/A</v>
      </c>
      <c r="AU193" s="6" t="e">
        <f t="shared" si="98"/>
        <v>#N/A</v>
      </c>
      <c r="AV193" s="6" t="e">
        <f t="shared" si="99"/>
        <v>#N/A</v>
      </c>
      <c r="AW193" s="6">
        <f t="shared" si="124"/>
        <v>0</v>
      </c>
      <c r="AX193" s="6" t="e">
        <f t="shared" si="125"/>
        <v>#N/A</v>
      </c>
      <c r="AY193" s="6" t="str">
        <f t="shared" si="100"/>
        <v/>
      </c>
      <c r="AZ193" s="6" t="str">
        <f t="shared" si="101"/>
        <v/>
      </c>
      <c r="BA193" s="6" t="str">
        <f t="shared" si="102"/>
        <v/>
      </c>
      <c r="BB193" s="6" t="str">
        <f t="shared" si="103"/>
        <v/>
      </c>
      <c r="BC193" s="42"/>
      <c r="BI193" t="s">
        <v>733</v>
      </c>
      <c r="CS193" s="253" t="str">
        <f t="shared" si="129"/>
        <v/>
      </c>
      <c r="CT193" s="1" t="str">
        <f t="shared" si="126"/>
        <v/>
      </c>
      <c r="CU193" s="1" t="str">
        <f t="shared" si="127"/>
        <v/>
      </c>
      <c r="CV193" s="399"/>
    </row>
    <row r="194" spans="1:100" s="1" customFormat="1" ht="13.5" customHeight="1" x14ac:dyDescent="0.15">
      <c r="A194" s="63">
        <v>179</v>
      </c>
      <c r="B194" s="313"/>
      <c r="C194" s="313"/>
      <c r="D194" s="313"/>
      <c r="E194" s="313"/>
      <c r="F194" s="313"/>
      <c r="G194" s="313"/>
      <c r="H194" s="313"/>
      <c r="I194" s="313"/>
      <c r="J194" s="313"/>
      <c r="K194" s="313"/>
      <c r="L194" s="314"/>
      <c r="M194" s="313"/>
      <c r="N194" s="365"/>
      <c r="O194" s="366"/>
      <c r="P194" s="370" t="str">
        <f>IF(G194="R",IF(OR(AND(実績排出量!H194=SUM(実績事業所!$B$2-1),3&lt;実績排出量!I194),AND(実績排出量!H194=実績事業所!$B$2,4&gt;実績排出量!I194)),"新規",""),"")</f>
        <v/>
      </c>
      <c r="Q194" s="373" t="str">
        <f t="shared" si="128"/>
        <v/>
      </c>
      <c r="R194" s="374" t="str">
        <f t="shared" si="104"/>
        <v/>
      </c>
      <c r="S194" s="298" t="str">
        <f t="shared" si="90"/>
        <v/>
      </c>
      <c r="T194" s="87" t="str">
        <f t="shared" si="91"/>
        <v/>
      </c>
      <c r="U194" s="88" t="str">
        <f t="shared" si="92"/>
        <v/>
      </c>
      <c r="V194" s="89" t="str">
        <f t="shared" si="105"/>
        <v/>
      </c>
      <c r="W194" s="90" t="str">
        <f t="shared" si="106"/>
        <v/>
      </c>
      <c r="X194" s="90" t="str">
        <f t="shared" si="107"/>
        <v/>
      </c>
      <c r="Y194" s="110" t="str">
        <f t="shared" si="108"/>
        <v/>
      </c>
      <c r="Z194" s="16"/>
      <c r="AA194" s="15" t="str">
        <f t="shared" si="109"/>
        <v/>
      </c>
      <c r="AB194" s="15" t="str">
        <f t="shared" si="110"/>
        <v/>
      </c>
      <c r="AC194" s="14" t="str">
        <f t="shared" si="93"/>
        <v/>
      </c>
      <c r="AD194" s="6" t="e">
        <f t="shared" si="111"/>
        <v>#N/A</v>
      </c>
      <c r="AE194" s="6" t="e">
        <f t="shared" si="112"/>
        <v>#N/A</v>
      </c>
      <c r="AF194" s="6" t="e">
        <f t="shared" si="113"/>
        <v>#N/A</v>
      </c>
      <c r="AG194" s="6" t="str">
        <f t="shared" si="94"/>
        <v/>
      </c>
      <c r="AH194" s="6">
        <f t="shared" si="95"/>
        <v>1</v>
      </c>
      <c r="AI194" s="6" t="e">
        <f t="shared" si="114"/>
        <v>#N/A</v>
      </c>
      <c r="AJ194" s="6" t="e">
        <f t="shared" si="115"/>
        <v>#N/A</v>
      </c>
      <c r="AK194" s="6" t="e">
        <f t="shared" si="116"/>
        <v>#N/A</v>
      </c>
      <c r="AL194" s="6" t="e">
        <f t="shared" si="117"/>
        <v>#N/A</v>
      </c>
      <c r="AM194" s="7" t="str">
        <f t="shared" si="118"/>
        <v xml:space="preserve"> </v>
      </c>
      <c r="AN194" s="6" t="e">
        <f t="shared" si="119"/>
        <v>#N/A</v>
      </c>
      <c r="AO194" s="6" t="e">
        <f t="shared" si="120"/>
        <v>#N/A</v>
      </c>
      <c r="AP194" s="6" t="e">
        <f t="shared" si="121"/>
        <v>#N/A</v>
      </c>
      <c r="AQ194" s="6" t="e">
        <f t="shared" si="96"/>
        <v>#N/A</v>
      </c>
      <c r="AR194" s="6" t="e">
        <f t="shared" si="122"/>
        <v>#N/A</v>
      </c>
      <c r="AS194" s="6" t="e">
        <f t="shared" si="123"/>
        <v>#N/A</v>
      </c>
      <c r="AT194" s="6" t="e">
        <f t="shared" si="97"/>
        <v>#N/A</v>
      </c>
      <c r="AU194" s="6" t="e">
        <f t="shared" si="98"/>
        <v>#N/A</v>
      </c>
      <c r="AV194" s="6" t="e">
        <f t="shared" si="99"/>
        <v>#N/A</v>
      </c>
      <c r="AW194" s="6">
        <f t="shared" si="124"/>
        <v>0</v>
      </c>
      <c r="AX194" s="6" t="e">
        <f t="shared" si="125"/>
        <v>#N/A</v>
      </c>
      <c r="AY194" s="6" t="str">
        <f t="shared" si="100"/>
        <v/>
      </c>
      <c r="AZ194" s="6" t="str">
        <f t="shared" si="101"/>
        <v/>
      </c>
      <c r="BA194" s="6" t="str">
        <f t="shared" si="102"/>
        <v/>
      </c>
      <c r="BB194" s="6" t="str">
        <f t="shared" si="103"/>
        <v/>
      </c>
      <c r="BC194" s="42"/>
      <c r="BI194" t="s">
        <v>743</v>
      </c>
      <c r="CS194" s="253" t="str">
        <f t="shared" si="129"/>
        <v/>
      </c>
      <c r="CT194" s="1" t="str">
        <f t="shared" si="126"/>
        <v/>
      </c>
      <c r="CU194" s="1" t="str">
        <f t="shared" si="127"/>
        <v/>
      </c>
      <c r="CV194" s="399"/>
    </row>
    <row r="195" spans="1:100" s="1" customFormat="1" ht="13.5" customHeight="1" x14ac:dyDescent="0.15">
      <c r="A195" s="63">
        <v>180</v>
      </c>
      <c r="B195" s="313"/>
      <c r="C195" s="313"/>
      <c r="D195" s="313"/>
      <c r="E195" s="313"/>
      <c r="F195" s="313"/>
      <c r="G195" s="313"/>
      <c r="H195" s="313"/>
      <c r="I195" s="313"/>
      <c r="J195" s="313"/>
      <c r="K195" s="313"/>
      <c r="L195" s="314"/>
      <c r="M195" s="313"/>
      <c r="N195" s="365"/>
      <c r="O195" s="366"/>
      <c r="P195" s="370" t="str">
        <f>IF(G195="R",IF(OR(AND(実績排出量!H195=SUM(実績事業所!$B$2-1),3&lt;実績排出量!I195),AND(実績排出量!H195=実績事業所!$B$2,4&gt;実績排出量!I195)),"新規",""),"")</f>
        <v/>
      </c>
      <c r="Q195" s="373" t="str">
        <f t="shared" si="128"/>
        <v/>
      </c>
      <c r="R195" s="374" t="str">
        <f t="shared" si="104"/>
        <v/>
      </c>
      <c r="S195" s="298" t="str">
        <f t="shared" si="90"/>
        <v/>
      </c>
      <c r="T195" s="87" t="str">
        <f t="shared" si="91"/>
        <v/>
      </c>
      <c r="U195" s="88" t="str">
        <f t="shared" si="92"/>
        <v/>
      </c>
      <c r="V195" s="89" t="str">
        <f t="shared" si="105"/>
        <v/>
      </c>
      <c r="W195" s="90" t="str">
        <f t="shared" si="106"/>
        <v/>
      </c>
      <c r="X195" s="90" t="str">
        <f t="shared" si="107"/>
        <v/>
      </c>
      <c r="Y195" s="110" t="str">
        <f t="shared" si="108"/>
        <v/>
      </c>
      <c r="Z195" s="16"/>
      <c r="AA195" s="15" t="str">
        <f t="shared" si="109"/>
        <v/>
      </c>
      <c r="AB195" s="15" t="str">
        <f t="shared" si="110"/>
        <v/>
      </c>
      <c r="AC195" s="14" t="str">
        <f t="shared" si="93"/>
        <v/>
      </c>
      <c r="AD195" s="6" t="e">
        <f t="shared" si="111"/>
        <v>#N/A</v>
      </c>
      <c r="AE195" s="6" t="e">
        <f t="shared" si="112"/>
        <v>#N/A</v>
      </c>
      <c r="AF195" s="6" t="e">
        <f t="shared" si="113"/>
        <v>#N/A</v>
      </c>
      <c r="AG195" s="6" t="str">
        <f t="shared" si="94"/>
        <v/>
      </c>
      <c r="AH195" s="6">
        <f t="shared" si="95"/>
        <v>1</v>
      </c>
      <c r="AI195" s="6" t="e">
        <f t="shared" si="114"/>
        <v>#N/A</v>
      </c>
      <c r="AJ195" s="6" t="e">
        <f t="shared" si="115"/>
        <v>#N/A</v>
      </c>
      <c r="AK195" s="6" t="e">
        <f t="shared" si="116"/>
        <v>#N/A</v>
      </c>
      <c r="AL195" s="6" t="e">
        <f t="shared" si="117"/>
        <v>#N/A</v>
      </c>
      <c r="AM195" s="7" t="str">
        <f t="shared" si="118"/>
        <v xml:space="preserve"> </v>
      </c>
      <c r="AN195" s="6" t="e">
        <f t="shared" si="119"/>
        <v>#N/A</v>
      </c>
      <c r="AO195" s="6" t="e">
        <f t="shared" si="120"/>
        <v>#N/A</v>
      </c>
      <c r="AP195" s="6" t="e">
        <f t="shared" si="121"/>
        <v>#N/A</v>
      </c>
      <c r="AQ195" s="6" t="e">
        <f t="shared" si="96"/>
        <v>#N/A</v>
      </c>
      <c r="AR195" s="6" t="e">
        <f t="shared" si="122"/>
        <v>#N/A</v>
      </c>
      <c r="AS195" s="6" t="e">
        <f t="shared" si="123"/>
        <v>#N/A</v>
      </c>
      <c r="AT195" s="6" t="e">
        <f t="shared" si="97"/>
        <v>#N/A</v>
      </c>
      <c r="AU195" s="6" t="e">
        <f t="shared" si="98"/>
        <v>#N/A</v>
      </c>
      <c r="AV195" s="6" t="e">
        <f t="shared" si="99"/>
        <v>#N/A</v>
      </c>
      <c r="AW195" s="6">
        <f t="shared" si="124"/>
        <v>0</v>
      </c>
      <c r="AX195" s="6" t="e">
        <f t="shared" si="125"/>
        <v>#N/A</v>
      </c>
      <c r="AY195" s="6" t="str">
        <f t="shared" si="100"/>
        <v/>
      </c>
      <c r="AZ195" s="6" t="str">
        <f t="shared" si="101"/>
        <v/>
      </c>
      <c r="BA195" s="6" t="str">
        <f t="shared" si="102"/>
        <v/>
      </c>
      <c r="BB195" s="6" t="str">
        <f t="shared" si="103"/>
        <v/>
      </c>
      <c r="BC195" s="42"/>
      <c r="BI195" t="s">
        <v>745</v>
      </c>
      <c r="CS195" s="253" t="str">
        <f t="shared" si="129"/>
        <v/>
      </c>
      <c r="CT195" s="1" t="str">
        <f t="shared" si="126"/>
        <v/>
      </c>
      <c r="CU195" s="1" t="str">
        <f t="shared" si="127"/>
        <v/>
      </c>
      <c r="CV195" s="399"/>
    </row>
    <row r="196" spans="1:100" s="1" customFormat="1" ht="13.5" customHeight="1" x14ac:dyDescent="0.15">
      <c r="A196" s="63">
        <v>181</v>
      </c>
      <c r="B196" s="313"/>
      <c r="C196" s="313"/>
      <c r="D196" s="313"/>
      <c r="E196" s="313"/>
      <c r="F196" s="313"/>
      <c r="G196" s="313"/>
      <c r="H196" s="313"/>
      <c r="I196" s="313"/>
      <c r="J196" s="313"/>
      <c r="K196" s="313"/>
      <c r="L196" s="314"/>
      <c r="M196" s="313"/>
      <c r="N196" s="365"/>
      <c r="O196" s="366"/>
      <c r="P196" s="370" t="str">
        <f>IF(G196="R",IF(OR(AND(実績排出量!H196=SUM(実績事業所!$B$2-1),3&lt;実績排出量!I196),AND(実績排出量!H196=実績事業所!$B$2,4&gt;実績排出量!I196)),"新規",""),"")</f>
        <v/>
      </c>
      <c r="Q196" s="373" t="str">
        <f t="shared" si="128"/>
        <v/>
      </c>
      <c r="R196" s="374" t="str">
        <f t="shared" si="104"/>
        <v/>
      </c>
      <c r="S196" s="298" t="str">
        <f t="shared" si="90"/>
        <v/>
      </c>
      <c r="T196" s="87" t="str">
        <f t="shared" si="91"/>
        <v/>
      </c>
      <c r="U196" s="88" t="str">
        <f t="shared" si="92"/>
        <v/>
      </c>
      <c r="V196" s="89" t="str">
        <f t="shared" si="105"/>
        <v/>
      </c>
      <c r="W196" s="90" t="str">
        <f t="shared" si="106"/>
        <v/>
      </c>
      <c r="X196" s="90" t="str">
        <f t="shared" si="107"/>
        <v/>
      </c>
      <c r="Y196" s="110" t="str">
        <f t="shared" si="108"/>
        <v/>
      </c>
      <c r="Z196" s="16"/>
      <c r="AA196" s="15" t="str">
        <f t="shared" si="109"/>
        <v/>
      </c>
      <c r="AB196" s="15" t="str">
        <f t="shared" si="110"/>
        <v/>
      </c>
      <c r="AC196" s="14" t="str">
        <f t="shared" si="93"/>
        <v/>
      </c>
      <c r="AD196" s="6" t="e">
        <f t="shared" si="111"/>
        <v>#N/A</v>
      </c>
      <c r="AE196" s="6" t="e">
        <f t="shared" si="112"/>
        <v>#N/A</v>
      </c>
      <c r="AF196" s="6" t="e">
        <f t="shared" si="113"/>
        <v>#N/A</v>
      </c>
      <c r="AG196" s="6" t="str">
        <f t="shared" si="94"/>
        <v/>
      </c>
      <c r="AH196" s="6">
        <f t="shared" si="95"/>
        <v>1</v>
      </c>
      <c r="AI196" s="6" t="e">
        <f t="shared" si="114"/>
        <v>#N/A</v>
      </c>
      <c r="AJ196" s="6" t="e">
        <f t="shared" si="115"/>
        <v>#N/A</v>
      </c>
      <c r="AK196" s="6" t="e">
        <f t="shared" si="116"/>
        <v>#N/A</v>
      </c>
      <c r="AL196" s="6" t="e">
        <f t="shared" si="117"/>
        <v>#N/A</v>
      </c>
      <c r="AM196" s="7" t="str">
        <f t="shared" si="118"/>
        <v xml:space="preserve"> </v>
      </c>
      <c r="AN196" s="6" t="e">
        <f t="shared" si="119"/>
        <v>#N/A</v>
      </c>
      <c r="AO196" s="6" t="e">
        <f t="shared" si="120"/>
        <v>#N/A</v>
      </c>
      <c r="AP196" s="6" t="e">
        <f t="shared" si="121"/>
        <v>#N/A</v>
      </c>
      <c r="AQ196" s="6" t="e">
        <f t="shared" si="96"/>
        <v>#N/A</v>
      </c>
      <c r="AR196" s="6" t="e">
        <f t="shared" si="122"/>
        <v>#N/A</v>
      </c>
      <c r="AS196" s="6" t="e">
        <f t="shared" si="123"/>
        <v>#N/A</v>
      </c>
      <c r="AT196" s="6" t="e">
        <f t="shared" si="97"/>
        <v>#N/A</v>
      </c>
      <c r="AU196" s="6" t="e">
        <f t="shared" si="98"/>
        <v>#N/A</v>
      </c>
      <c r="AV196" s="6" t="e">
        <f t="shared" si="99"/>
        <v>#N/A</v>
      </c>
      <c r="AW196" s="6">
        <f t="shared" si="124"/>
        <v>0</v>
      </c>
      <c r="AX196" s="6" t="e">
        <f t="shared" si="125"/>
        <v>#N/A</v>
      </c>
      <c r="AY196" s="6" t="str">
        <f t="shared" si="100"/>
        <v/>
      </c>
      <c r="AZ196" s="6" t="str">
        <f t="shared" si="101"/>
        <v/>
      </c>
      <c r="BA196" s="6" t="str">
        <f t="shared" si="102"/>
        <v/>
      </c>
      <c r="BB196" s="6" t="str">
        <f t="shared" si="103"/>
        <v/>
      </c>
      <c r="BC196" s="42"/>
      <c r="BI196" t="s">
        <v>747</v>
      </c>
      <c r="CS196" s="253" t="str">
        <f t="shared" si="129"/>
        <v/>
      </c>
      <c r="CT196" s="1" t="str">
        <f t="shared" si="126"/>
        <v/>
      </c>
      <c r="CU196" s="1" t="str">
        <f t="shared" si="127"/>
        <v/>
      </c>
      <c r="CV196" s="399"/>
    </row>
    <row r="197" spans="1:100" s="1" customFormat="1" ht="13.5" customHeight="1" x14ac:dyDescent="0.15">
      <c r="A197" s="63">
        <v>182</v>
      </c>
      <c r="B197" s="313"/>
      <c r="C197" s="313"/>
      <c r="D197" s="313"/>
      <c r="E197" s="313"/>
      <c r="F197" s="313"/>
      <c r="G197" s="313"/>
      <c r="H197" s="313"/>
      <c r="I197" s="313"/>
      <c r="J197" s="313"/>
      <c r="K197" s="313"/>
      <c r="L197" s="314"/>
      <c r="M197" s="313"/>
      <c r="N197" s="365"/>
      <c r="O197" s="366"/>
      <c r="P197" s="370" t="str">
        <f>IF(G197="R",IF(OR(AND(実績排出量!H197=SUM(実績事業所!$B$2-1),3&lt;実績排出量!I197),AND(実績排出量!H197=実績事業所!$B$2,4&gt;実績排出量!I197)),"新規",""),"")</f>
        <v/>
      </c>
      <c r="Q197" s="373" t="str">
        <f t="shared" si="128"/>
        <v/>
      </c>
      <c r="R197" s="374" t="str">
        <f t="shared" si="104"/>
        <v/>
      </c>
      <c r="S197" s="298" t="str">
        <f t="shared" si="90"/>
        <v/>
      </c>
      <c r="T197" s="87" t="str">
        <f t="shared" si="91"/>
        <v/>
      </c>
      <c r="U197" s="88" t="str">
        <f t="shared" si="92"/>
        <v/>
      </c>
      <c r="V197" s="89" t="str">
        <f t="shared" si="105"/>
        <v/>
      </c>
      <c r="W197" s="90" t="str">
        <f t="shared" si="106"/>
        <v/>
      </c>
      <c r="X197" s="90" t="str">
        <f t="shared" si="107"/>
        <v/>
      </c>
      <c r="Y197" s="110" t="str">
        <f t="shared" si="108"/>
        <v/>
      </c>
      <c r="Z197" s="16"/>
      <c r="AA197" s="15" t="str">
        <f t="shared" si="109"/>
        <v/>
      </c>
      <c r="AB197" s="15" t="str">
        <f t="shared" si="110"/>
        <v/>
      </c>
      <c r="AC197" s="14" t="str">
        <f t="shared" si="93"/>
        <v/>
      </c>
      <c r="AD197" s="6" t="e">
        <f t="shared" si="111"/>
        <v>#N/A</v>
      </c>
      <c r="AE197" s="6" t="e">
        <f t="shared" si="112"/>
        <v>#N/A</v>
      </c>
      <c r="AF197" s="6" t="e">
        <f t="shared" si="113"/>
        <v>#N/A</v>
      </c>
      <c r="AG197" s="6" t="str">
        <f t="shared" si="94"/>
        <v/>
      </c>
      <c r="AH197" s="6">
        <f t="shared" si="95"/>
        <v>1</v>
      </c>
      <c r="AI197" s="6" t="e">
        <f t="shared" si="114"/>
        <v>#N/A</v>
      </c>
      <c r="AJ197" s="6" t="e">
        <f t="shared" si="115"/>
        <v>#N/A</v>
      </c>
      <c r="AK197" s="6" t="e">
        <f t="shared" si="116"/>
        <v>#N/A</v>
      </c>
      <c r="AL197" s="6" t="e">
        <f t="shared" si="117"/>
        <v>#N/A</v>
      </c>
      <c r="AM197" s="7" t="str">
        <f t="shared" si="118"/>
        <v xml:space="preserve"> </v>
      </c>
      <c r="AN197" s="6" t="e">
        <f t="shared" si="119"/>
        <v>#N/A</v>
      </c>
      <c r="AO197" s="6" t="e">
        <f t="shared" si="120"/>
        <v>#N/A</v>
      </c>
      <c r="AP197" s="6" t="e">
        <f t="shared" si="121"/>
        <v>#N/A</v>
      </c>
      <c r="AQ197" s="6" t="e">
        <f t="shared" si="96"/>
        <v>#N/A</v>
      </c>
      <c r="AR197" s="6" t="e">
        <f t="shared" si="122"/>
        <v>#N/A</v>
      </c>
      <c r="AS197" s="6" t="e">
        <f t="shared" si="123"/>
        <v>#N/A</v>
      </c>
      <c r="AT197" s="6" t="e">
        <f t="shared" si="97"/>
        <v>#N/A</v>
      </c>
      <c r="AU197" s="6" t="e">
        <f t="shared" si="98"/>
        <v>#N/A</v>
      </c>
      <c r="AV197" s="6" t="e">
        <f t="shared" si="99"/>
        <v>#N/A</v>
      </c>
      <c r="AW197" s="6">
        <f t="shared" si="124"/>
        <v>0</v>
      </c>
      <c r="AX197" s="6" t="e">
        <f t="shared" si="125"/>
        <v>#N/A</v>
      </c>
      <c r="AY197" s="6" t="str">
        <f t="shared" si="100"/>
        <v/>
      </c>
      <c r="AZ197" s="6" t="str">
        <f t="shared" si="101"/>
        <v/>
      </c>
      <c r="BA197" s="6" t="str">
        <f t="shared" si="102"/>
        <v/>
      </c>
      <c r="BB197" s="6" t="str">
        <f t="shared" si="103"/>
        <v/>
      </c>
      <c r="BC197" s="42"/>
      <c r="BI197" t="s">
        <v>788</v>
      </c>
      <c r="CS197" s="253" t="str">
        <f t="shared" si="129"/>
        <v/>
      </c>
      <c r="CT197" s="1" t="str">
        <f t="shared" si="126"/>
        <v/>
      </c>
      <c r="CU197" s="1" t="str">
        <f t="shared" si="127"/>
        <v/>
      </c>
      <c r="CV197" s="399"/>
    </row>
    <row r="198" spans="1:100" s="1" customFormat="1" ht="13.5" customHeight="1" x14ac:dyDescent="0.15">
      <c r="A198" s="63">
        <v>183</v>
      </c>
      <c r="B198" s="313"/>
      <c r="C198" s="313"/>
      <c r="D198" s="313"/>
      <c r="E198" s="313"/>
      <c r="F198" s="313"/>
      <c r="G198" s="313"/>
      <c r="H198" s="313"/>
      <c r="I198" s="313"/>
      <c r="J198" s="313"/>
      <c r="K198" s="313"/>
      <c r="L198" s="314"/>
      <c r="M198" s="313"/>
      <c r="N198" s="365"/>
      <c r="O198" s="366"/>
      <c r="P198" s="370" t="str">
        <f>IF(G198="R",IF(OR(AND(実績排出量!H198=SUM(実績事業所!$B$2-1),3&lt;実績排出量!I198),AND(実績排出量!H198=実績事業所!$B$2,4&gt;実績排出量!I198)),"新規",""),"")</f>
        <v/>
      </c>
      <c r="Q198" s="373" t="str">
        <f t="shared" si="128"/>
        <v/>
      </c>
      <c r="R198" s="374" t="str">
        <f t="shared" si="104"/>
        <v/>
      </c>
      <c r="S198" s="298" t="str">
        <f t="shared" si="90"/>
        <v/>
      </c>
      <c r="T198" s="87" t="str">
        <f t="shared" si="91"/>
        <v/>
      </c>
      <c r="U198" s="88" t="str">
        <f t="shared" si="92"/>
        <v/>
      </c>
      <c r="V198" s="89" t="str">
        <f t="shared" si="105"/>
        <v/>
      </c>
      <c r="W198" s="90" t="str">
        <f t="shared" si="106"/>
        <v/>
      </c>
      <c r="X198" s="90" t="str">
        <f t="shared" si="107"/>
        <v/>
      </c>
      <c r="Y198" s="110" t="str">
        <f t="shared" si="108"/>
        <v/>
      </c>
      <c r="Z198" s="16"/>
      <c r="AA198" s="15" t="str">
        <f t="shared" si="109"/>
        <v/>
      </c>
      <c r="AB198" s="15" t="str">
        <f t="shared" si="110"/>
        <v/>
      </c>
      <c r="AC198" s="14" t="str">
        <f t="shared" si="93"/>
        <v/>
      </c>
      <c r="AD198" s="6" t="e">
        <f t="shared" si="111"/>
        <v>#N/A</v>
      </c>
      <c r="AE198" s="6" t="e">
        <f t="shared" si="112"/>
        <v>#N/A</v>
      </c>
      <c r="AF198" s="6" t="e">
        <f t="shared" si="113"/>
        <v>#N/A</v>
      </c>
      <c r="AG198" s="6" t="str">
        <f t="shared" si="94"/>
        <v/>
      </c>
      <c r="AH198" s="6">
        <f t="shared" si="95"/>
        <v>1</v>
      </c>
      <c r="AI198" s="6" t="e">
        <f t="shared" si="114"/>
        <v>#N/A</v>
      </c>
      <c r="AJ198" s="6" t="e">
        <f t="shared" si="115"/>
        <v>#N/A</v>
      </c>
      <c r="AK198" s="6" t="e">
        <f t="shared" si="116"/>
        <v>#N/A</v>
      </c>
      <c r="AL198" s="6" t="e">
        <f t="shared" si="117"/>
        <v>#N/A</v>
      </c>
      <c r="AM198" s="7" t="str">
        <f t="shared" si="118"/>
        <v xml:space="preserve"> </v>
      </c>
      <c r="AN198" s="6" t="e">
        <f t="shared" si="119"/>
        <v>#N/A</v>
      </c>
      <c r="AO198" s="6" t="e">
        <f t="shared" si="120"/>
        <v>#N/A</v>
      </c>
      <c r="AP198" s="6" t="e">
        <f t="shared" si="121"/>
        <v>#N/A</v>
      </c>
      <c r="AQ198" s="6" t="e">
        <f t="shared" si="96"/>
        <v>#N/A</v>
      </c>
      <c r="AR198" s="6" t="e">
        <f t="shared" si="122"/>
        <v>#N/A</v>
      </c>
      <c r="AS198" s="6" t="e">
        <f t="shared" si="123"/>
        <v>#N/A</v>
      </c>
      <c r="AT198" s="6" t="e">
        <f t="shared" si="97"/>
        <v>#N/A</v>
      </c>
      <c r="AU198" s="6" t="e">
        <f t="shared" si="98"/>
        <v>#N/A</v>
      </c>
      <c r="AV198" s="6" t="e">
        <f t="shared" si="99"/>
        <v>#N/A</v>
      </c>
      <c r="AW198" s="6">
        <f t="shared" si="124"/>
        <v>0</v>
      </c>
      <c r="AX198" s="6" t="e">
        <f t="shared" si="125"/>
        <v>#N/A</v>
      </c>
      <c r="AY198" s="6" t="str">
        <f t="shared" si="100"/>
        <v/>
      </c>
      <c r="AZ198" s="6" t="str">
        <f t="shared" si="101"/>
        <v/>
      </c>
      <c r="BA198" s="6" t="str">
        <f t="shared" si="102"/>
        <v/>
      </c>
      <c r="BB198" s="6" t="str">
        <f t="shared" si="103"/>
        <v/>
      </c>
      <c r="BC198" s="42"/>
      <c r="BI198" t="s">
        <v>790</v>
      </c>
      <c r="CS198" s="253" t="str">
        <f t="shared" si="129"/>
        <v/>
      </c>
      <c r="CT198" s="1" t="str">
        <f t="shared" si="126"/>
        <v/>
      </c>
      <c r="CU198" s="1" t="str">
        <f t="shared" si="127"/>
        <v/>
      </c>
      <c r="CV198" s="399"/>
    </row>
    <row r="199" spans="1:100" s="1" customFormat="1" ht="13.5" customHeight="1" x14ac:dyDescent="0.15">
      <c r="A199" s="63">
        <v>184</v>
      </c>
      <c r="B199" s="313"/>
      <c r="C199" s="313"/>
      <c r="D199" s="313"/>
      <c r="E199" s="313"/>
      <c r="F199" s="313"/>
      <c r="G199" s="313"/>
      <c r="H199" s="313"/>
      <c r="I199" s="313"/>
      <c r="J199" s="313"/>
      <c r="K199" s="313"/>
      <c r="L199" s="314"/>
      <c r="M199" s="313"/>
      <c r="N199" s="365"/>
      <c r="O199" s="366"/>
      <c r="P199" s="370" t="str">
        <f>IF(G199="R",IF(OR(AND(実績排出量!H199=SUM(実績事業所!$B$2-1),3&lt;実績排出量!I199),AND(実績排出量!H199=実績事業所!$B$2,4&gt;実績排出量!I199)),"新規",""),"")</f>
        <v/>
      </c>
      <c r="Q199" s="373" t="str">
        <f t="shared" si="128"/>
        <v/>
      </c>
      <c r="R199" s="374" t="str">
        <f t="shared" si="104"/>
        <v/>
      </c>
      <c r="S199" s="298" t="str">
        <f t="shared" si="90"/>
        <v/>
      </c>
      <c r="T199" s="87" t="str">
        <f t="shared" si="91"/>
        <v/>
      </c>
      <c r="U199" s="88" t="str">
        <f t="shared" si="92"/>
        <v/>
      </c>
      <c r="V199" s="89" t="str">
        <f t="shared" si="105"/>
        <v/>
      </c>
      <c r="W199" s="90" t="str">
        <f t="shared" si="106"/>
        <v/>
      </c>
      <c r="X199" s="90" t="str">
        <f t="shared" si="107"/>
        <v/>
      </c>
      <c r="Y199" s="110" t="str">
        <f t="shared" si="108"/>
        <v/>
      </c>
      <c r="Z199" s="16"/>
      <c r="AA199" s="15" t="str">
        <f t="shared" si="109"/>
        <v/>
      </c>
      <c r="AB199" s="15" t="str">
        <f t="shared" si="110"/>
        <v/>
      </c>
      <c r="AC199" s="14" t="str">
        <f t="shared" si="93"/>
        <v/>
      </c>
      <c r="AD199" s="6" t="e">
        <f t="shared" si="111"/>
        <v>#N/A</v>
      </c>
      <c r="AE199" s="6" t="e">
        <f t="shared" si="112"/>
        <v>#N/A</v>
      </c>
      <c r="AF199" s="6" t="e">
        <f t="shared" si="113"/>
        <v>#N/A</v>
      </c>
      <c r="AG199" s="6" t="str">
        <f t="shared" si="94"/>
        <v/>
      </c>
      <c r="AH199" s="6">
        <f t="shared" si="95"/>
        <v>1</v>
      </c>
      <c r="AI199" s="6" t="e">
        <f t="shared" si="114"/>
        <v>#N/A</v>
      </c>
      <c r="AJ199" s="6" t="e">
        <f t="shared" si="115"/>
        <v>#N/A</v>
      </c>
      <c r="AK199" s="6" t="e">
        <f t="shared" si="116"/>
        <v>#N/A</v>
      </c>
      <c r="AL199" s="6" t="e">
        <f t="shared" si="117"/>
        <v>#N/A</v>
      </c>
      <c r="AM199" s="7" t="str">
        <f t="shared" si="118"/>
        <v xml:space="preserve"> </v>
      </c>
      <c r="AN199" s="6" t="e">
        <f t="shared" si="119"/>
        <v>#N/A</v>
      </c>
      <c r="AO199" s="6" t="e">
        <f t="shared" si="120"/>
        <v>#N/A</v>
      </c>
      <c r="AP199" s="6" t="e">
        <f t="shared" si="121"/>
        <v>#N/A</v>
      </c>
      <c r="AQ199" s="6" t="e">
        <f t="shared" si="96"/>
        <v>#N/A</v>
      </c>
      <c r="AR199" s="6" t="e">
        <f t="shared" si="122"/>
        <v>#N/A</v>
      </c>
      <c r="AS199" s="6" t="e">
        <f t="shared" si="123"/>
        <v>#N/A</v>
      </c>
      <c r="AT199" s="6" t="e">
        <f t="shared" si="97"/>
        <v>#N/A</v>
      </c>
      <c r="AU199" s="6" t="e">
        <f t="shared" si="98"/>
        <v>#N/A</v>
      </c>
      <c r="AV199" s="6" t="e">
        <f t="shared" si="99"/>
        <v>#N/A</v>
      </c>
      <c r="AW199" s="6">
        <f t="shared" si="124"/>
        <v>0</v>
      </c>
      <c r="AX199" s="6" t="e">
        <f t="shared" si="125"/>
        <v>#N/A</v>
      </c>
      <c r="AY199" s="6" t="str">
        <f t="shared" si="100"/>
        <v/>
      </c>
      <c r="AZ199" s="6" t="str">
        <f t="shared" si="101"/>
        <v/>
      </c>
      <c r="BA199" s="6" t="str">
        <f t="shared" si="102"/>
        <v/>
      </c>
      <c r="BB199" s="6" t="str">
        <f t="shared" si="103"/>
        <v/>
      </c>
      <c r="BC199" s="42"/>
      <c r="BI199" t="s">
        <v>792</v>
      </c>
      <c r="CS199" s="253" t="str">
        <f t="shared" si="129"/>
        <v/>
      </c>
      <c r="CT199" s="1" t="str">
        <f t="shared" si="126"/>
        <v/>
      </c>
      <c r="CU199" s="1" t="str">
        <f t="shared" si="127"/>
        <v/>
      </c>
      <c r="CV199" s="399"/>
    </row>
    <row r="200" spans="1:100" s="1" customFormat="1" ht="13.5" customHeight="1" x14ac:dyDescent="0.15">
      <c r="A200" s="63">
        <v>185</v>
      </c>
      <c r="B200" s="313"/>
      <c r="C200" s="313"/>
      <c r="D200" s="313"/>
      <c r="E200" s="313"/>
      <c r="F200" s="313"/>
      <c r="G200" s="313"/>
      <c r="H200" s="313"/>
      <c r="I200" s="313"/>
      <c r="J200" s="313"/>
      <c r="K200" s="313"/>
      <c r="L200" s="314"/>
      <c r="M200" s="313"/>
      <c r="N200" s="365"/>
      <c r="O200" s="366"/>
      <c r="P200" s="370" t="str">
        <f>IF(G200="R",IF(OR(AND(実績排出量!H200=SUM(実績事業所!$B$2-1),3&lt;実績排出量!I200),AND(実績排出量!H200=実績事業所!$B$2,4&gt;実績排出量!I200)),"新規",""),"")</f>
        <v/>
      </c>
      <c r="Q200" s="373" t="str">
        <f t="shared" si="128"/>
        <v/>
      </c>
      <c r="R200" s="374" t="str">
        <f t="shared" si="104"/>
        <v/>
      </c>
      <c r="S200" s="298" t="str">
        <f t="shared" si="90"/>
        <v/>
      </c>
      <c r="T200" s="87" t="str">
        <f t="shared" si="91"/>
        <v/>
      </c>
      <c r="U200" s="88" t="str">
        <f t="shared" si="92"/>
        <v/>
      </c>
      <c r="V200" s="89" t="str">
        <f t="shared" si="105"/>
        <v/>
      </c>
      <c r="W200" s="90" t="str">
        <f t="shared" si="106"/>
        <v/>
      </c>
      <c r="X200" s="90" t="str">
        <f t="shared" si="107"/>
        <v/>
      </c>
      <c r="Y200" s="110" t="str">
        <f t="shared" si="108"/>
        <v/>
      </c>
      <c r="Z200" s="16"/>
      <c r="AA200" s="15" t="str">
        <f t="shared" si="109"/>
        <v/>
      </c>
      <c r="AB200" s="15" t="str">
        <f t="shared" si="110"/>
        <v/>
      </c>
      <c r="AC200" s="14" t="str">
        <f t="shared" si="93"/>
        <v/>
      </c>
      <c r="AD200" s="6" t="e">
        <f t="shared" si="111"/>
        <v>#N/A</v>
      </c>
      <c r="AE200" s="6" t="e">
        <f t="shared" si="112"/>
        <v>#N/A</v>
      </c>
      <c r="AF200" s="6" t="e">
        <f t="shared" si="113"/>
        <v>#N/A</v>
      </c>
      <c r="AG200" s="6" t="str">
        <f t="shared" si="94"/>
        <v/>
      </c>
      <c r="AH200" s="6">
        <f t="shared" si="95"/>
        <v>1</v>
      </c>
      <c r="AI200" s="6" t="e">
        <f t="shared" si="114"/>
        <v>#N/A</v>
      </c>
      <c r="AJ200" s="6" t="e">
        <f t="shared" si="115"/>
        <v>#N/A</v>
      </c>
      <c r="AK200" s="6" t="e">
        <f t="shared" si="116"/>
        <v>#N/A</v>
      </c>
      <c r="AL200" s="6" t="e">
        <f t="shared" si="117"/>
        <v>#N/A</v>
      </c>
      <c r="AM200" s="7" t="str">
        <f t="shared" si="118"/>
        <v xml:space="preserve"> </v>
      </c>
      <c r="AN200" s="6" t="e">
        <f t="shared" si="119"/>
        <v>#N/A</v>
      </c>
      <c r="AO200" s="6" t="e">
        <f t="shared" si="120"/>
        <v>#N/A</v>
      </c>
      <c r="AP200" s="6" t="e">
        <f t="shared" si="121"/>
        <v>#N/A</v>
      </c>
      <c r="AQ200" s="6" t="e">
        <f t="shared" si="96"/>
        <v>#N/A</v>
      </c>
      <c r="AR200" s="6" t="e">
        <f t="shared" si="122"/>
        <v>#N/A</v>
      </c>
      <c r="AS200" s="6" t="e">
        <f t="shared" si="123"/>
        <v>#N/A</v>
      </c>
      <c r="AT200" s="6" t="e">
        <f t="shared" si="97"/>
        <v>#N/A</v>
      </c>
      <c r="AU200" s="6" t="e">
        <f t="shared" si="98"/>
        <v>#N/A</v>
      </c>
      <c r="AV200" s="6" t="e">
        <f t="shared" si="99"/>
        <v>#N/A</v>
      </c>
      <c r="AW200" s="6">
        <f t="shared" si="124"/>
        <v>0</v>
      </c>
      <c r="AX200" s="6" t="e">
        <f t="shared" si="125"/>
        <v>#N/A</v>
      </c>
      <c r="AY200" s="6" t="str">
        <f t="shared" si="100"/>
        <v/>
      </c>
      <c r="AZ200" s="6" t="str">
        <f t="shared" si="101"/>
        <v/>
      </c>
      <c r="BA200" s="6" t="str">
        <f t="shared" si="102"/>
        <v/>
      </c>
      <c r="BB200" s="6" t="str">
        <f t="shared" si="103"/>
        <v/>
      </c>
      <c r="BC200" s="42"/>
      <c r="BI200" t="s">
        <v>735</v>
      </c>
      <c r="CS200" s="253" t="str">
        <f t="shared" si="129"/>
        <v/>
      </c>
      <c r="CT200" s="1" t="str">
        <f t="shared" si="126"/>
        <v/>
      </c>
      <c r="CU200" s="1" t="str">
        <f t="shared" si="127"/>
        <v/>
      </c>
      <c r="CV200" s="399"/>
    </row>
    <row r="201" spans="1:100" s="1" customFormat="1" ht="13.5" customHeight="1" x14ac:dyDescent="0.15">
      <c r="A201" s="63">
        <v>186</v>
      </c>
      <c r="B201" s="313"/>
      <c r="C201" s="313"/>
      <c r="D201" s="313"/>
      <c r="E201" s="313"/>
      <c r="F201" s="313"/>
      <c r="G201" s="313"/>
      <c r="H201" s="313"/>
      <c r="I201" s="313"/>
      <c r="J201" s="313"/>
      <c r="K201" s="313"/>
      <c r="L201" s="314"/>
      <c r="M201" s="313"/>
      <c r="N201" s="365"/>
      <c r="O201" s="366"/>
      <c r="P201" s="370" t="str">
        <f>IF(G201="R",IF(OR(AND(実績排出量!H201=SUM(実績事業所!$B$2-1),3&lt;実績排出量!I201),AND(実績排出量!H201=実績事業所!$B$2,4&gt;実績排出量!I201)),"新規",""),"")</f>
        <v/>
      </c>
      <c r="Q201" s="373" t="str">
        <f t="shared" si="128"/>
        <v/>
      </c>
      <c r="R201" s="374" t="str">
        <f t="shared" si="104"/>
        <v/>
      </c>
      <c r="S201" s="298" t="str">
        <f t="shared" si="90"/>
        <v/>
      </c>
      <c r="T201" s="87" t="str">
        <f t="shared" si="91"/>
        <v/>
      </c>
      <c r="U201" s="88" t="str">
        <f t="shared" si="92"/>
        <v/>
      </c>
      <c r="V201" s="89" t="str">
        <f t="shared" si="105"/>
        <v/>
      </c>
      <c r="W201" s="90" t="str">
        <f t="shared" si="106"/>
        <v/>
      </c>
      <c r="X201" s="90" t="str">
        <f t="shared" si="107"/>
        <v/>
      </c>
      <c r="Y201" s="110" t="str">
        <f t="shared" si="108"/>
        <v/>
      </c>
      <c r="Z201" s="16"/>
      <c r="AA201" s="15" t="str">
        <f t="shared" si="109"/>
        <v/>
      </c>
      <c r="AB201" s="15" t="str">
        <f t="shared" si="110"/>
        <v/>
      </c>
      <c r="AC201" s="14" t="str">
        <f t="shared" si="93"/>
        <v/>
      </c>
      <c r="AD201" s="6" t="e">
        <f t="shared" si="111"/>
        <v>#N/A</v>
      </c>
      <c r="AE201" s="6" t="e">
        <f t="shared" si="112"/>
        <v>#N/A</v>
      </c>
      <c r="AF201" s="6" t="e">
        <f t="shared" si="113"/>
        <v>#N/A</v>
      </c>
      <c r="AG201" s="6" t="str">
        <f t="shared" si="94"/>
        <v/>
      </c>
      <c r="AH201" s="6">
        <f t="shared" si="95"/>
        <v>1</v>
      </c>
      <c r="AI201" s="6" t="e">
        <f t="shared" si="114"/>
        <v>#N/A</v>
      </c>
      <c r="AJ201" s="6" t="e">
        <f t="shared" si="115"/>
        <v>#N/A</v>
      </c>
      <c r="AK201" s="6" t="e">
        <f t="shared" si="116"/>
        <v>#N/A</v>
      </c>
      <c r="AL201" s="6" t="e">
        <f t="shared" si="117"/>
        <v>#N/A</v>
      </c>
      <c r="AM201" s="7" t="str">
        <f t="shared" si="118"/>
        <v xml:space="preserve"> </v>
      </c>
      <c r="AN201" s="6" t="e">
        <f t="shared" si="119"/>
        <v>#N/A</v>
      </c>
      <c r="AO201" s="6" t="e">
        <f t="shared" si="120"/>
        <v>#N/A</v>
      </c>
      <c r="AP201" s="6" t="e">
        <f t="shared" si="121"/>
        <v>#N/A</v>
      </c>
      <c r="AQ201" s="6" t="e">
        <f t="shared" si="96"/>
        <v>#N/A</v>
      </c>
      <c r="AR201" s="6" t="e">
        <f t="shared" si="122"/>
        <v>#N/A</v>
      </c>
      <c r="AS201" s="6" t="e">
        <f t="shared" si="123"/>
        <v>#N/A</v>
      </c>
      <c r="AT201" s="6" t="e">
        <f t="shared" si="97"/>
        <v>#N/A</v>
      </c>
      <c r="AU201" s="6" t="e">
        <f t="shared" si="98"/>
        <v>#N/A</v>
      </c>
      <c r="AV201" s="6" t="e">
        <f t="shared" si="99"/>
        <v>#N/A</v>
      </c>
      <c r="AW201" s="6">
        <f t="shared" si="124"/>
        <v>0</v>
      </c>
      <c r="AX201" s="6" t="e">
        <f t="shared" si="125"/>
        <v>#N/A</v>
      </c>
      <c r="AY201" s="6" t="str">
        <f t="shared" si="100"/>
        <v/>
      </c>
      <c r="AZ201" s="6" t="str">
        <f t="shared" si="101"/>
        <v/>
      </c>
      <c r="BA201" s="6" t="str">
        <f t="shared" si="102"/>
        <v/>
      </c>
      <c r="BB201" s="6" t="str">
        <f t="shared" si="103"/>
        <v/>
      </c>
      <c r="BC201" s="42"/>
      <c r="BI201" t="s">
        <v>737</v>
      </c>
      <c r="CS201" s="253" t="str">
        <f t="shared" si="129"/>
        <v/>
      </c>
      <c r="CT201" s="1" t="str">
        <f t="shared" si="126"/>
        <v/>
      </c>
      <c r="CU201" s="1" t="str">
        <f t="shared" si="127"/>
        <v/>
      </c>
      <c r="CV201" s="399"/>
    </row>
    <row r="202" spans="1:100" s="1" customFormat="1" ht="13.5" customHeight="1" x14ac:dyDescent="0.15">
      <c r="A202" s="63">
        <v>187</v>
      </c>
      <c r="B202" s="313"/>
      <c r="C202" s="313"/>
      <c r="D202" s="313"/>
      <c r="E202" s="313"/>
      <c r="F202" s="313"/>
      <c r="G202" s="313"/>
      <c r="H202" s="313"/>
      <c r="I202" s="313"/>
      <c r="J202" s="313"/>
      <c r="K202" s="313"/>
      <c r="L202" s="314"/>
      <c r="M202" s="313"/>
      <c r="N202" s="365"/>
      <c r="O202" s="366"/>
      <c r="P202" s="370" t="str">
        <f>IF(G202="R",IF(OR(AND(実績排出量!H202=SUM(実績事業所!$B$2-1),3&lt;実績排出量!I202),AND(実績排出量!H202=実績事業所!$B$2,4&gt;実績排出量!I202)),"新規",""),"")</f>
        <v/>
      </c>
      <c r="Q202" s="373" t="str">
        <f t="shared" si="128"/>
        <v/>
      </c>
      <c r="R202" s="374" t="str">
        <f t="shared" si="104"/>
        <v/>
      </c>
      <c r="S202" s="298" t="str">
        <f t="shared" si="90"/>
        <v/>
      </c>
      <c r="T202" s="87" t="str">
        <f t="shared" si="91"/>
        <v/>
      </c>
      <c r="U202" s="88" t="str">
        <f t="shared" si="92"/>
        <v/>
      </c>
      <c r="V202" s="89" t="str">
        <f t="shared" si="105"/>
        <v/>
      </c>
      <c r="W202" s="90" t="str">
        <f t="shared" si="106"/>
        <v/>
      </c>
      <c r="X202" s="90" t="str">
        <f t="shared" si="107"/>
        <v/>
      </c>
      <c r="Y202" s="110" t="str">
        <f t="shared" si="108"/>
        <v/>
      </c>
      <c r="Z202" s="16"/>
      <c r="AA202" s="15" t="str">
        <f t="shared" si="109"/>
        <v/>
      </c>
      <c r="AB202" s="15" t="str">
        <f t="shared" si="110"/>
        <v/>
      </c>
      <c r="AC202" s="14" t="str">
        <f t="shared" si="93"/>
        <v/>
      </c>
      <c r="AD202" s="6" t="e">
        <f t="shared" si="111"/>
        <v>#N/A</v>
      </c>
      <c r="AE202" s="6" t="e">
        <f t="shared" si="112"/>
        <v>#N/A</v>
      </c>
      <c r="AF202" s="6" t="e">
        <f t="shared" si="113"/>
        <v>#N/A</v>
      </c>
      <c r="AG202" s="6" t="str">
        <f t="shared" si="94"/>
        <v/>
      </c>
      <c r="AH202" s="6">
        <f t="shared" si="95"/>
        <v>1</v>
      </c>
      <c r="AI202" s="6" t="e">
        <f t="shared" si="114"/>
        <v>#N/A</v>
      </c>
      <c r="AJ202" s="6" t="e">
        <f t="shared" si="115"/>
        <v>#N/A</v>
      </c>
      <c r="AK202" s="6" t="e">
        <f t="shared" si="116"/>
        <v>#N/A</v>
      </c>
      <c r="AL202" s="6" t="e">
        <f t="shared" si="117"/>
        <v>#N/A</v>
      </c>
      <c r="AM202" s="7" t="str">
        <f t="shared" si="118"/>
        <v xml:space="preserve"> </v>
      </c>
      <c r="AN202" s="6" t="e">
        <f t="shared" si="119"/>
        <v>#N/A</v>
      </c>
      <c r="AO202" s="6" t="e">
        <f t="shared" si="120"/>
        <v>#N/A</v>
      </c>
      <c r="AP202" s="6" t="e">
        <f t="shared" si="121"/>
        <v>#N/A</v>
      </c>
      <c r="AQ202" s="6" t="e">
        <f t="shared" si="96"/>
        <v>#N/A</v>
      </c>
      <c r="AR202" s="6" t="e">
        <f t="shared" si="122"/>
        <v>#N/A</v>
      </c>
      <c r="AS202" s="6" t="e">
        <f t="shared" si="123"/>
        <v>#N/A</v>
      </c>
      <c r="AT202" s="6" t="e">
        <f t="shared" si="97"/>
        <v>#N/A</v>
      </c>
      <c r="AU202" s="6" t="e">
        <f t="shared" si="98"/>
        <v>#N/A</v>
      </c>
      <c r="AV202" s="6" t="e">
        <f t="shared" si="99"/>
        <v>#N/A</v>
      </c>
      <c r="AW202" s="6">
        <f t="shared" si="124"/>
        <v>0</v>
      </c>
      <c r="AX202" s="6" t="e">
        <f t="shared" si="125"/>
        <v>#N/A</v>
      </c>
      <c r="AY202" s="6" t="str">
        <f t="shared" si="100"/>
        <v/>
      </c>
      <c r="AZ202" s="6" t="str">
        <f t="shared" si="101"/>
        <v/>
      </c>
      <c r="BA202" s="6" t="str">
        <f t="shared" si="102"/>
        <v/>
      </c>
      <c r="BB202" s="6" t="str">
        <f t="shared" si="103"/>
        <v/>
      </c>
      <c r="BC202" s="42"/>
      <c r="BI202" t="s">
        <v>739</v>
      </c>
      <c r="CS202" s="253" t="str">
        <f t="shared" si="129"/>
        <v/>
      </c>
      <c r="CT202" s="1" t="str">
        <f t="shared" si="126"/>
        <v/>
      </c>
      <c r="CU202" s="1" t="str">
        <f t="shared" si="127"/>
        <v/>
      </c>
      <c r="CV202" s="399"/>
    </row>
    <row r="203" spans="1:100" s="1" customFormat="1" ht="13.5" customHeight="1" x14ac:dyDescent="0.15">
      <c r="A203" s="63">
        <v>188</v>
      </c>
      <c r="B203" s="313"/>
      <c r="C203" s="313"/>
      <c r="D203" s="313"/>
      <c r="E203" s="313"/>
      <c r="F203" s="313"/>
      <c r="G203" s="313"/>
      <c r="H203" s="313"/>
      <c r="I203" s="313"/>
      <c r="J203" s="313"/>
      <c r="K203" s="313"/>
      <c r="L203" s="314"/>
      <c r="M203" s="313"/>
      <c r="N203" s="365"/>
      <c r="O203" s="366"/>
      <c r="P203" s="370" t="str">
        <f>IF(G203="R",IF(OR(AND(実績排出量!H203=SUM(実績事業所!$B$2-1),3&lt;実績排出量!I203),AND(実績排出量!H203=実績事業所!$B$2,4&gt;実績排出量!I203)),"新規",""),"")</f>
        <v/>
      </c>
      <c r="Q203" s="373" t="str">
        <f t="shared" si="128"/>
        <v/>
      </c>
      <c r="R203" s="374" t="str">
        <f t="shared" si="104"/>
        <v/>
      </c>
      <c r="S203" s="298" t="str">
        <f t="shared" si="90"/>
        <v/>
      </c>
      <c r="T203" s="87" t="str">
        <f t="shared" si="91"/>
        <v/>
      </c>
      <c r="U203" s="88" t="str">
        <f t="shared" si="92"/>
        <v/>
      </c>
      <c r="V203" s="89" t="str">
        <f t="shared" si="105"/>
        <v/>
      </c>
      <c r="W203" s="90" t="str">
        <f t="shared" si="106"/>
        <v/>
      </c>
      <c r="X203" s="90" t="str">
        <f t="shared" si="107"/>
        <v/>
      </c>
      <c r="Y203" s="110" t="str">
        <f t="shared" si="108"/>
        <v/>
      </c>
      <c r="Z203" s="16"/>
      <c r="AA203" s="15" t="str">
        <f t="shared" si="109"/>
        <v/>
      </c>
      <c r="AB203" s="15" t="str">
        <f t="shared" si="110"/>
        <v/>
      </c>
      <c r="AC203" s="14" t="str">
        <f t="shared" si="93"/>
        <v/>
      </c>
      <c r="AD203" s="6" t="e">
        <f t="shared" si="111"/>
        <v>#N/A</v>
      </c>
      <c r="AE203" s="6" t="e">
        <f t="shared" si="112"/>
        <v>#N/A</v>
      </c>
      <c r="AF203" s="6" t="e">
        <f t="shared" si="113"/>
        <v>#N/A</v>
      </c>
      <c r="AG203" s="6" t="str">
        <f t="shared" si="94"/>
        <v/>
      </c>
      <c r="AH203" s="6">
        <f t="shared" si="95"/>
        <v>1</v>
      </c>
      <c r="AI203" s="6" t="e">
        <f t="shared" si="114"/>
        <v>#N/A</v>
      </c>
      <c r="AJ203" s="6" t="e">
        <f t="shared" si="115"/>
        <v>#N/A</v>
      </c>
      <c r="AK203" s="6" t="e">
        <f t="shared" si="116"/>
        <v>#N/A</v>
      </c>
      <c r="AL203" s="6" t="e">
        <f t="shared" si="117"/>
        <v>#N/A</v>
      </c>
      <c r="AM203" s="7" t="str">
        <f t="shared" si="118"/>
        <v xml:space="preserve"> </v>
      </c>
      <c r="AN203" s="6" t="e">
        <f t="shared" si="119"/>
        <v>#N/A</v>
      </c>
      <c r="AO203" s="6" t="e">
        <f t="shared" si="120"/>
        <v>#N/A</v>
      </c>
      <c r="AP203" s="6" t="e">
        <f t="shared" si="121"/>
        <v>#N/A</v>
      </c>
      <c r="AQ203" s="6" t="e">
        <f t="shared" si="96"/>
        <v>#N/A</v>
      </c>
      <c r="AR203" s="6" t="e">
        <f t="shared" si="122"/>
        <v>#N/A</v>
      </c>
      <c r="AS203" s="6" t="e">
        <f t="shared" si="123"/>
        <v>#N/A</v>
      </c>
      <c r="AT203" s="6" t="e">
        <f t="shared" si="97"/>
        <v>#N/A</v>
      </c>
      <c r="AU203" s="6" t="e">
        <f t="shared" si="98"/>
        <v>#N/A</v>
      </c>
      <c r="AV203" s="6" t="e">
        <f t="shared" si="99"/>
        <v>#N/A</v>
      </c>
      <c r="AW203" s="6">
        <f t="shared" si="124"/>
        <v>0</v>
      </c>
      <c r="AX203" s="6" t="e">
        <f t="shared" si="125"/>
        <v>#N/A</v>
      </c>
      <c r="AY203" s="6" t="str">
        <f t="shared" si="100"/>
        <v/>
      </c>
      <c r="AZ203" s="6" t="str">
        <f t="shared" si="101"/>
        <v/>
      </c>
      <c r="BA203" s="6" t="str">
        <f t="shared" si="102"/>
        <v/>
      </c>
      <c r="BB203" s="6" t="str">
        <f t="shared" si="103"/>
        <v/>
      </c>
      <c r="BC203" s="42"/>
      <c r="BI203" t="s">
        <v>749</v>
      </c>
      <c r="CS203" s="253" t="str">
        <f t="shared" si="129"/>
        <v/>
      </c>
      <c r="CT203" s="1" t="str">
        <f t="shared" si="126"/>
        <v/>
      </c>
      <c r="CU203" s="1" t="str">
        <f t="shared" si="127"/>
        <v/>
      </c>
      <c r="CV203" s="399"/>
    </row>
    <row r="204" spans="1:100" s="1" customFormat="1" ht="13.5" customHeight="1" x14ac:dyDescent="0.15">
      <c r="A204" s="63">
        <v>189</v>
      </c>
      <c r="B204" s="313"/>
      <c r="C204" s="313"/>
      <c r="D204" s="313"/>
      <c r="E204" s="313"/>
      <c r="F204" s="313"/>
      <c r="G204" s="313"/>
      <c r="H204" s="313"/>
      <c r="I204" s="313"/>
      <c r="J204" s="313"/>
      <c r="K204" s="313"/>
      <c r="L204" s="314"/>
      <c r="M204" s="313"/>
      <c r="N204" s="365"/>
      <c r="O204" s="366"/>
      <c r="P204" s="370" t="str">
        <f>IF(G204="R",IF(OR(AND(実績排出量!H204=SUM(実績事業所!$B$2-1),3&lt;実績排出量!I204),AND(実績排出量!H204=実績事業所!$B$2,4&gt;実績排出量!I204)),"新規",""),"")</f>
        <v/>
      </c>
      <c r="Q204" s="373" t="str">
        <f t="shared" si="128"/>
        <v/>
      </c>
      <c r="R204" s="374" t="str">
        <f t="shared" si="104"/>
        <v/>
      </c>
      <c r="S204" s="298" t="str">
        <f t="shared" si="90"/>
        <v/>
      </c>
      <c r="T204" s="87" t="str">
        <f t="shared" si="91"/>
        <v/>
      </c>
      <c r="U204" s="88" t="str">
        <f t="shared" si="92"/>
        <v/>
      </c>
      <c r="V204" s="89" t="str">
        <f t="shared" si="105"/>
        <v/>
      </c>
      <c r="W204" s="90" t="str">
        <f t="shared" si="106"/>
        <v/>
      </c>
      <c r="X204" s="90" t="str">
        <f t="shared" si="107"/>
        <v/>
      </c>
      <c r="Y204" s="110" t="str">
        <f t="shared" si="108"/>
        <v/>
      </c>
      <c r="Z204" s="16"/>
      <c r="AA204" s="15" t="str">
        <f t="shared" si="109"/>
        <v/>
      </c>
      <c r="AB204" s="15" t="str">
        <f t="shared" si="110"/>
        <v/>
      </c>
      <c r="AC204" s="14" t="str">
        <f t="shared" si="93"/>
        <v/>
      </c>
      <c r="AD204" s="6" t="e">
        <f t="shared" si="111"/>
        <v>#N/A</v>
      </c>
      <c r="AE204" s="6" t="e">
        <f t="shared" si="112"/>
        <v>#N/A</v>
      </c>
      <c r="AF204" s="6" t="e">
        <f t="shared" si="113"/>
        <v>#N/A</v>
      </c>
      <c r="AG204" s="6" t="str">
        <f t="shared" si="94"/>
        <v/>
      </c>
      <c r="AH204" s="6">
        <f t="shared" si="95"/>
        <v>1</v>
      </c>
      <c r="AI204" s="6" t="e">
        <f t="shared" si="114"/>
        <v>#N/A</v>
      </c>
      <c r="AJ204" s="6" t="e">
        <f t="shared" si="115"/>
        <v>#N/A</v>
      </c>
      <c r="AK204" s="6" t="e">
        <f t="shared" si="116"/>
        <v>#N/A</v>
      </c>
      <c r="AL204" s="6" t="e">
        <f t="shared" si="117"/>
        <v>#N/A</v>
      </c>
      <c r="AM204" s="7" t="str">
        <f t="shared" si="118"/>
        <v xml:space="preserve"> </v>
      </c>
      <c r="AN204" s="6" t="e">
        <f t="shared" si="119"/>
        <v>#N/A</v>
      </c>
      <c r="AO204" s="6" t="e">
        <f t="shared" si="120"/>
        <v>#N/A</v>
      </c>
      <c r="AP204" s="6" t="e">
        <f t="shared" si="121"/>
        <v>#N/A</v>
      </c>
      <c r="AQ204" s="6" t="e">
        <f t="shared" si="96"/>
        <v>#N/A</v>
      </c>
      <c r="AR204" s="6" t="e">
        <f t="shared" si="122"/>
        <v>#N/A</v>
      </c>
      <c r="AS204" s="6" t="e">
        <f t="shared" si="123"/>
        <v>#N/A</v>
      </c>
      <c r="AT204" s="6" t="e">
        <f t="shared" si="97"/>
        <v>#N/A</v>
      </c>
      <c r="AU204" s="6" t="e">
        <f t="shared" si="98"/>
        <v>#N/A</v>
      </c>
      <c r="AV204" s="6" t="e">
        <f t="shared" si="99"/>
        <v>#N/A</v>
      </c>
      <c r="AW204" s="6">
        <f t="shared" si="124"/>
        <v>0</v>
      </c>
      <c r="AX204" s="6" t="e">
        <f t="shared" si="125"/>
        <v>#N/A</v>
      </c>
      <c r="AY204" s="6" t="str">
        <f t="shared" si="100"/>
        <v/>
      </c>
      <c r="AZ204" s="6" t="str">
        <f t="shared" si="101"/>
        <v/>
      </c>
      <c r="BA204" s="6" t="str">
        <f t="shared" si="102"/>
        <v/>
      </c>
      <c r="BB204" s="6" t="str">
        <f t="shared" si="103"/>
        <v/>
      </c>
      <c r="BC204" s="42"/>
      <c r="BI204" t="s">
        <v>751</v>
      </c>
      <c r="CS204" s="253" t="str">
        <f t="shared" si="129"/>
        <v/>
      </c>
      <c r="CT204" s="1" t="str">
        <f t="shared" si="126"/>
        <v/>
      </c>
      <c r="CU204" s="1" t="str">
        <f t="shared" si="127"/>
        <v/>
      </c>
      <c r="CV204" s="399"/>
    </row>
    <row r="205" spans="1:100" s="1" customFormat="1" ht="13.5" customHeight="1" x14ac:dyDescent="0.15">
      <c r="A205" s="63">
        <v>190</v>
      </c>
      <c r="B205" s="313"/>
      <c r="C205" s="313"/>
      <c r="D205" s="313"/>
      <c r="E205" s="313"/>
      <c r="F205" s="313"/>
      <c r="G205" s="313"/>
      <c r="H205" s="313"/>
      <c r="I205" s="313"/>
      <c r="J205" s="313"/>
      <c r="K205" s="313"/>
      <c r="L205" s="314"/>
      <c r="M205" s="313"/>
      <c r="N205" s="365"/>
      <c r="O205" s="366"/>
      <c r="P205" s="370" t="str">
        <f>IF(G205="R",IF(OR(AND(実績排出量!H205=SUM(実績事業所!$B$2-1),3&lt;実績排出量!I205),AND(実績排出量!H205=実績事業所!$B$2,4&gt;実績排出量!I205)),"新規",""),"")</f>
        <v/>
      </c>
      <c r="Q205" s="373" t="str">
        <f t="shared" si="128"/>
        <v/>
      </c>
      <c r="R205" s="374" t="str">
        <f t="shared" si="104"/>
        <v/>
      </c>
      <c r="S205" s="298" t="str">
        <f t="shared" si="90"/>
        <v/>
      </c>
      <c r="T205" s="87" t="str">
        <f t="shared" si="91"/>
        <v/>
      </c>
      <c r="U205" s="88" t="str">
        <f t="shared" si="92"/>
        <v/>
      </c>
      <c r="V205" s="89" t="str">
        <f t="shared" si="105"/>
        <v/>
      </c>
      <c r="W205" s="90" t="str">
        <f t="shared" si="106"/>
        <v/>
      </c>
      <c r="X205" s="90" t="str">
        <f t="shared" si="107"/>
        <v/>
      </c>
      <c r="Y205" s="110" t="str">
        <f t="shared" si="108"/>
        <v/>
      </c>
      <c r="Z205" s="16"/>
      <c r="AA205" s="15" t="str">
        <f t="shared" si="109"/>
        <v/>
      </c>
      <c r="AB205" s="15" t="str">
        <f t="shared" si="110"/>
        <v/>
      </c>
      <c r="AC205" s="14" t="str">
        <f t="shared" si="93"/>
        <v/>
      </c>
      <c r="AD205" s="6" t="e">
        <f t="shared" si="111"/>
        <v>#N/A</v>
      </c>
      <c r="AE205" s="6" t="e">
        <f t="shared" si="112"/>
        <v>#N/A</v>
      </c>
      <c r="AF205" s="6" t="e">
        <f t="shared" si="113"/>
        <v>#N/A</v>
      </c>
      <c r="AG205" s="6" t="str">
        <f t="shared" si="94"/>
        <v/>
      </c>
      <c r="AH205" s="6">
        <f t="shared" si="95"/>
        <v>1</v>
      </c>
      <c r="AI205" s="6" t="e">
        <f t="shared" si="114"/>
        <v>#N/A</v>
      </c>
      <c r="AJ205" s="6" t="e">
        <f t="shared" si="115"/>
        <v>#N/A</v>
      </c>
      <c r="AK205" s="6" t="e">
        <f t="shared" si="116"/>
        <v>#N/A</v>
      </c>
      <c r="AL205" s="6" t="e">
        <f t="shared" si="117"/>
        <v>#N/A</v>
      </c>
      <c r="AM205" s="7" t="str">
        <f t="shared" si="118"/>
        <v xml:space="preserve"> </v>
      </c>
      <c r="AN205" s="6" t="e">
        <f t="shared" si="119"/>
        <v>#N/A</v>
      </c>
      <c r="AO205" s="6" t="e">
        <f t="shared" si="120"/>
        <v>#N/A</v>
      </c>
      <c r="AP205" s="6" t="e">
        <f t="shared" si="121"/>
        <v>#N/A</v>
      </c>
      <c r="AQ205" s="6" t="e">
        <f t="shared" si="96"/>
        <v>#N/A</v>
      </c>
      <c r="AR205" s="6" t="e">
        <f t="shared" si="122"/>
        <v>#N/A</v>
      </c>
      <c r="AS205" s="6" t="e">
        <f t="shared" si="123"/>
        <v>#N/A</v>
      </c>
      <c r="AT205" s="6" t="e">
        <f t="shared" si="97"/>
        <v>#N/A</v>
      </c>
      <c r="AU205" s="6" t="e">
        <f t="shared" si="98"/>
        <v>#N/A</v>
      </c>
      <c r="AV205" s="6" t="e">
        <f t="shared" si="99"/>
        <v>#N/A</v>
      </c>
      <c r="AW205" s="6">
        <f t="shared" si="124"/>
        <v>0</v>
      </c>
      <c r="AX205" s="6" t="e">
        <f t="shared" si="125"/>
        <v>#N/A</v>
      </c>
      <c r="AY205" s="6" t="str">
        <f t="shared" si="100"/>
        <v/>
      </c>
      <c r="AZ205" s="6" t="str">
        <f t="shared" si="101"/>
        <v/>
      </c>
      <c r="BA205" s="6" t="str">
        <f t="shared" si="102"/>
        <v/>
      </c>
      <c r="BB205" s="6" t="str">
        <f t="shared" si="103"/>
        <v/>
      </c>
      <c r="BC205" s="42"/>
      <c r="BI205" t="s">
        <v>753</v>
      </c>
      <c r="CS205" s="253" t="str">
        <f t="shared" si="129"/>
        <v/>
      </c>
      <c r="CT205" s="1" t="str">
        <f t="shared" si="126"/>
        <v/>
      </c>
      <c r="CU205" s="1" t="str">
        <f t="shared" si="127"/>
        <v/>
      </c>
      <c r="CV205" s="399"/>
    </row>
    <row r="206" spans="1:100" s="1" customFormat="1" ht="13.5" customHeight="1" x14ac:dyDescent="0.15">
      <c r="A206" s="63">
        <v>191</v>
      </c>
      <c r="B206" s="313"/>
      <c r="C206" s="313"/>
      <c r="D206" s="313"/>
      <c r="E206" s="313"/>
      <c r="F206" s="313"/>
      <c r="G206" s="313"/>
      <c r="H206" s="313"/>
      <c r="I206" s="313"/>
      <c r="J206" s="313"/>
      <c r="K206" s="313"/>
      <c r="L206" s="314"/>
      <c r="M206" s="313"/>
      <c r="N206" s="365"/>
      <c r="O206" s="366"/>
      <c r="P206" s="370" t="str">
        <f>IF(G206="R",IF(OR(AND(実績排出量!H206=SUM(実績事業所!$B$2-1),3&lt;実績排出量!I206),AND(実績排出量!H206=実績事業所!$B$2,4&gt;実績排出量!I206)),"新規",""),"")</f>
        <v/>
      </c>
      <c r="Q206" s="373" t="str">
        <f t="shared" si="128"/>
        <v/>
      </c>
      <c r="R206" s="374" t="str">
        <f t="shared" si="104"/>
        <v/>
      </c>
      <c r="S206" s="298" t="str">
        <f t="shared" si="90"/>
        <v/>
      </c>
      <c r="T206" s="87" t="str">
        <f t="shared" si="91"/>
        <v/>
      </c>
      <c r="U206" s="88" t="str">
        <f t="shared" si="92"/>
        <v/>
      </c>
      <c r="V206" s="89" t="str">
        <f t="shared" si="105"/>
        <v/>
      </c>
      <c r="W206" s="90" t="str">
        <f t="shared" si="106"/>
        <v/>
      </c>
      <c r="X206" s="90" t="str">
        <f t="shared" si="107"/>
        <v/>
      </c>
      <c r="Y206" s="110" t="str">
        <f t="shared" si="108"/>
        <v/>
      </c>
      <c r="Z206" s="16"/>
      <c r="AA206" s="15" t="str">
        <f t="shared" si="109"/>
        <v/>
      </c>
      <c r="AB206" s="15" t="str">
        <f t="shared" si="110"/>
        <v/>
      </c>
      <c r="AC206" s="14" t="str">
        <f t="shared" si="93"/>
        <v/>
      </c>
      <c r="AD206" s="6" t="e">
        <f t="shared" si="111"/>
        <v>#N/A</v>
      </c>
      <c r="AE206" s="6" t="e">
        <f t="shared" si="112"/>
        <v>#N/A</v>
      </c>
      <c r="AF206" s="6" t="e">
        <f t="shared" si="113"/>
        <v>#N/A</v>
      </c>
      <c r="AG206" s="6" t="str">
        <f t="shared" si="94"/>
        <v/>
      </c>
      <c r="AH206" s="6">
        <f t="shared" si="95"/>
        <v>1</v>
      </c>
      <c r="AI206" s="6" t="e">
        <f t="shared" si="114"/>
        <v>#N/A</v>
      </c>
      <c r="AJ206" s="6" t="e">
        <f t="shared" si="115"/>
        <v>#N/A</v>
      </c>
      <c r="AK206" s="6" t="e">
        <f t="shared" si="116"/>
        <v>#N/A</v>
      </c>
      <c r="AL206" s="6" t="e">
        <f t="shared" si="117"/>
        <v>#N/A</v>
      </c>
      <c r="AM206" s="7" t="str">
        <f t="shared" si="118"/>
        <v xml:space="preserve"> </v>
      </c>
      <c r="AN206" s="6" t="e">
        <f t="shared" si="119"/>
        <v>#N/A</v>
      </c>
      <c r="AO206" s="6" t="e">
        <f t="shared" si="120"/>
        <v>#N/A</v>
      </c>
      <c r="AP206" s="6" t="e">
        <f t="shared" si="121"/>
        <v>#N/A</v>
      </c>
      <c r="AQ206" s="6" t="e">
        <f t="shared" si="96"/>
        <v>#N/A</v>
      </c>
      <c r="AR206" s="6" t="e">
        <f t="shared" si="122"/>
        <v>#N/A</v>
      </c>
      <c r="AS206" s="6" t="e">
        <f t="shared" si="123"/>
        <v>#N/A</v>
      </c>
      <c r="AT206" s="6" t="e">
        <f t="shared" si="97"/>
        <v>#N/A</v>
      </c>
      <c r="AU206" s="6" t="e">
        <f t="shared" si="98"/>
        <v>#N/A</v>
      </c>
      <c r="AV206" s="6" t="e">
        <f t="shared" si="99"/>
        <v>#N/A</v>
      </c>
      <c r="AW206" s="6">
        <f t="shared" si="124"/>
        <v>0</v>
      </c>
      <c r="AX206" s="6" t="e">
        <f t="shared" si="125"/>
        <v>#N/A</v>
      </c>
      <c r="AY206" s="6" t="str">
        <f t="shared" si="100"/>
        <v/>
      </c>
      <c r="AZ206" s="6" t="str">
        <f t="shared" si="101"/>
        <v/>
      </c>
      <c r="BA206" s="6" t="str">
        <f t="shared" si="102"/>
        <v/>
      </c>
      <c r="BB206" s="6" t="str">
        <f t="shared" si="103"/>
        <v/>
      </c>
      <c r="BC206" s="42"/>
      <c r="BI206" t="s">
        <v>755</v>
      </c>
      <c r="CS206" s="253" t="str">
        <f t="shared" si="129"/>
        <v/>
      </c>
      <c r="CT206" s="1" t="str">
        <f t="shared" si="126"/>
        <v/>
      </c>
      <c r="CU206" s="1" t="str">
        <f t="shared" si="127"/>
        <v/>
      </c>
      <c r="CV206" s="399"/>
    </row>
    <row r="207" spans="1:100" s="1" customFormat="1" ht="13.5" customHeight="1" x14ac:dyDescent="0.15">
      <c r="A207" s="63">
        <v>192</v>
      </c>
      <c r="B207" s="313"/>
      <c r="C207" s="313"/>
      <c r="D207" s="313"/>
      <c r="E207" s="313"/>
      <c r="F207" s="313"/>
      <c r="G207" s="313"/>
      <c r="H207" s="313"/>
      <c r="I207" s="313"/>
      <c r="J207" s="313"/>
      <c r="K207" s="313"/>
      <c r="L207" s="314"/>
      <c r="M207" s="313"/>
      <c r="N207" s="365"/>
      <c r="O207" s="366"/>
      <c r="P207" s="370" t="str">
        <f>IF(G207="R",IF(OR(AND(実績排出量!H207=SUM(実績事業所!$B$2-1),3&lt;実績排出量!I207),AND(実績排出量!H207=実績事業所!$B$2,4&gt;実績排出量!I207)),"新規",""),"")</f>
        <v/>
      </c>
      <c r="Q207" s="373" t="str">
        <f t="shared" si="128"/>
        <v/>
      </c>
      <c r="R207" s="374" t="str">
        <f t="shared" si="104"/>
        <v/>
      </c>
      <c r="S207" s="298" t="str">
        <f t="shared" si="90"/>
        <v/>
      </c>
      <c r="T207" s="87" t="str">
        <f t="shared" si="91"/>
        <v/>
      </c>
      <c r="U207" s="88" t="str">
        <f t="shared" si="92"/>
        <v/>
      </c>
      <c r="V207" s="89" t="str">
        <f t="shared" si="105"/>
        <v/>
      </c>
      <c r="W207" s="90" t="str">
        <f t="shared" si="106"/>
        <v/>
      </c>
      <c r="X207" s="90" t="str">
        <f t="shared" si="107"/>
        <v/>
      </c>
      <c r="Y207" s="110" t="str">
        <f t="shared" si="108"/>
        <v/>
      </c>
      <c r="Z207" s="16"/>
      <c r="AA207" s="15" t="str">
        <f t="shared" si="109"/>
        <v/>
      </c>
      <c r="AB207" s="15" t="str">
        <f t="shared" si="110"/>
        <v/>
      </c>
      <c r="AC207" s="14" t="str">
        <f t="shared" si="93"/>
        <v/>
      </c>
      <c r="AD207" s="6" t="e">
        <f t="shared" si="111"/>
        <v>#N/A</v>
      </c>
      <c r="AE207" s="6" t="e">
        <f t="shared" si="112"/>
        <v>#N/A</v>
      </c>
      <c r="AF207" s="6" t="e">
        <f t="shared" si="113"/>
        <v>#N/A</v>
      </c>
      <c r="AG207" s="6" t="str">
        <f t="shared" si="94"/>
        <v/>
      </c>
      <c r="AH207" s="6">
        <f t="shared" si="95"/>
        <v>1</v>
      </c>
      <c r="AI207" s="6" t="e">
        <f t="shared" si="114"/>
        <v>#N/A</v>
      </c>
      <c r="AJ207" s="6" t="e">
        <f t="shared" si="115"/>
        <v>#N/A</v>
      </c>
      <c r="AK207" s="6" t="e">
        <f t="shared" si="116"/>
        <v>#N/A</v>
      </c>
      <c r="AL207" s="6" t="e">
        <f t="shared" si="117"/>
        <v>#N/A</v>
      </c>
      <c r="AM207" s="7" t="str">
        <f t="shared" si="118"/>
        <v xml:space="preserve"> </v>
      </c>
      <c r="AN207" s="6" t="e">
        <f t="shared" si="119"/>
        <v>#N/A</v>
      </c>
      <c r="AO207" s="6" t="e">
        <f t="shared" si="120"/>
        <v>#N/A</v>
      </c>
      <c r="AP207" s="6" t="e">
        <f t="shared" si="121"/>
        <v>#N/A</v>
      </c>
      <c r="AQ207" s="6" t="e">
        <f t="shared" si="96"/>
        <v>#N/A</v>
      </c>
      <c r="AR207" s="6" t="e">
        <f t="shared" si="122"/>
        <v>#N/A</v>
      </c>
      <c r="AS207" s="6" t="e">
        <f t="shared" si="123"/>
        <v>#N/A</v>
      </c>
      <c r="AT207" s="6" t="e">
        <f t="shared" si="97"/>
        <v>#N/A</v>
      </c>
      <c r="AU207" s="6" t="e">
        <f t="shared" si="98"/>
        <v>#N/A</v>
      </c>
      <c r="AV207" s="6" t="e">
        <f t="shared" si="99"/>
        <v>#N/A</v>
      </c>
      <c r="AW207" s="6">
        <f t="shared" si="124"/>
        <v>0</v>
      </c>
      <c r="AX207" s="6" t="e">
        <f t="shared" si="125"/>
        <v>#N/A</v>
      </c>
      <c r="AY207" s="6" t="str">
        <f t="shared" si="100"/>
        <v/>
      </c>
      <c r="AZ207" s="6" t="str">
        <f t="shared" si="101"/>
        <v/>
      </c>
      <c r="BA207" s="6" t="str">
        <f t="shared" si="102"/>
        <v/>
      </c>
      <c r="BB207" s="6" t="str">
        <f t="shared" si="103"/>
        <v/>
      </c>
      <c r="BC207" s="42"/>
      <c r="BI207" t="s">
        <v>757</v>
      </c>
      <c r="CS207" s="253" t="str">
        <f t="shared" si="129"/>
        <v/>
      </c>
      <c r="CT207" s="1" t="str">
        <f t="shared" si="126"/>
        <v/>
      </c>
      <c r="CU207" s="1" t="str">
        <f t="shared" si="127"/>
        <v/>
      </c>
      <c r="CV207" s="399"/>
    </row>
    <row r="208" spans="1:100" s="1" customFormat="1" ht="13.5" customHeight="1" x14ac:dyDescent="0.15">
      <c r="A208" s="63">
        <v>193</v>
      </c>
      <c r="B208" s="313"/>
      <c r="C208" s="313"/>
      <c r="D208" s="313"/>
      <c r="E208" s="313"/>
      <c r="F208" s="313"/>
      <c r="G208" s="313"/>
      <c r="H208" s="313"/>
      <c r="I208" s="313"/>
      <c r="J208" s="313"/>
      <c r="K208" s="313"/>
      <c r="L208" s="314"/>
      <c r="M208" s="313"/>
      <c r="N208" s="365"/>
      <c r="O208" s="366"/>
      <c r="P208" s="370" t="str">
        <f>IF(G208="R",IF(OR(AND(実績排出量!H208=SUM(実績事業所!$B$2-1),3&lt;実績排出量!I208),AND(実績排出量!H208=実績事業所!$B$2,4&gt;実績排出量!I208)),"新規",""),"")</f>
        <v/>
      </c>
      <c r="Q208" s="373" t="str">
        <f t="shared" si="128"/>
        <v/>
      </c>
      <c r="R208" s="374" t="str">
        <f t="shared" si="104"/>
        <v/>
      </c>
      <c r="S208" s="298" t="str">
        <f t="shared" ref="S208:S215" si="130">IF(ISBLANK(M208)=TRUE,"",IF(ISNUMBER(AO208)=TRUE,AO208,"エラー"))</f>
        <v/>
      </c>
      <c r="T208" s="87" t="str">
        <f t="shared" ref="T208:T215" si="131">IF(ISBLANK(M208)=TRUE,"",IF(ISNUMBER(AR208)=TRUE,AR208,"エラー"))</f>
        <v/>
      </c>
      <c r="U208" s="88" t="str">
        <f t="shared" ref="U208:U215" si="132">IF(ISBLANK(M208)=TRUE,"",IF(ISNUMBER(AX208)=TRUE,AX208,"エラー"))</f>
        <v/>
      </c>
      <c r="V208" s="89" t="str">
        <f t="shared" si="105"/>
        <v/>
      </c>
      <c r="W208" s="90" t="str">
        <f t="shared" si="106"/>
        <v/>
      </c>
      <c r="X208" s="90" t="str">
        <f t="shared" si="107"/>
        <v/>
      </c>
      <c r="Y208" s="110" t="str">
        <f t="shared" si="108"/>
        <v/>
      </c>
      <c r="Z208" s="16"/>
      <c r="AA208" s="15" t="str">
        <f t="shared" si="109"/>
        <v/>
      </c>
      <c r="AB208" s="15" t="str">
        <f t="shared" si="110"/>
        <v/>
      </c>
      <c r="AC208" s="14" t="str">
        <f t="shared" ref="AC208:AC215" si="133">IF(ISBLANK(J208)=TRUE,"",IF(OR(ISBLANK(B208)=TRUE),1,""))</f>
        <v/>
      </c>
      <c r="AD208" s="6" t="e">
        <f t="shared" si="111"/>
        <v>#N/A</v>
      </c>
      <c r="AE208" s="6" t="e">
        <f t="shared" si="112"/>
        <v>#N/A</v>
      </c>
      <c r="AF208" s="6" t="e">
        <f t="shared" si="113"/>
        <v>#N/A</v>
      </c>
      <c r="AG208" s="6" t="str">
        <f t="shared" ref="AG208:AG215" si="134">IF(ISERROR(SEARCH("-",K208,1))=TRUE,ASC(UPPER(K208)),ASC(UPPER(LEFT(K208,SEARCH("-",K208,1)-1))))</f>
        <v/>
      </c>
      <c r="AH208" s="6">
        <f t="shared" ref="AH208:AH215" si="135">IF(L208&gt;3500,L208/1000,1)</f>
        <v>1</v>
      </c>
      <c r="AI208" s="6" t="e">
        <f t="shared" si="114"/>
        <v>#N/A</v>
      </c>
      <c r="AJ208" s="6" t="e">
        <f t="shared" si="115"/>
        <v>#N/A</v>
      </c>
      <c r="AK208" s="6" t="e">
        <f t="shared" si="116"/>
        <v>#N/A</v>
      </c>
      <c r="AL208" s="6" t="e">
        <f t="shared" si="117"/>
        <v>#N/A</v>
      </c>
      <c r="AM208" s="7" t="str">
        <f t="shared" si="118"/>
        <v xml:space="preserve"> </v>
      </c>
      <c r="AN208" s="6" t="e">
        <f t="shared" si="119"/>
        <v>#N/A</v>
      </c>
      <c r="AO208" s="6" t="e">
        <f t="shared" si="120"/>
        <v>#N/A</v>
      </c>
      <c r="AP208" s="6" t="e">
        <f t="shared" si="121"/>
        <v>#N/A</v>
      </c>
      <c r="AQ208" s="6" t="e">
        <f t="shared" ref="AQ208:AQ215" si="136">VLOOKUP(AJ208,$BZ$17:$CD$21,2,FALSE)</f>
        <v>#N/A</v>
      </c>
      <c r="AR208" s="6" t="e">
        <f t="shared" si="122"/>
        <v>#N/A</v>
      </c>
      <c r="AS208" s="6" t="e">
        <f t="shared" si="123"/>
        <v>#N/A</v>
      </c>
      <c r="AT208" s="6" t="e">
        <f t="shared" ref="AT208:AT215" si="137">VLOOKUP(AJ208,$BZ$17:$CD$21,3,FALSE)</f>
        <v>#N/A</v>
      </c>
      <c r="AU208" s="6" t="e">
        <f t="shared" ref="AU208:AU215" si="138">VLOOKUP(AJ208,$BZ$17:$CD$21,4,FALSE)</f>
        <v>#N/A</v>
      </c>
      <c r="AV208" s="6" t="e">
        <f t="shared" ref="AV208:AV215" si="139">VLOOKUP(AJ208,$BZ$17:$CD$21,5,FALSE)</f>
        <v>#N/A</v>
      </c>
      <c r="AW208" s="6">
        <f t="shared" si="124"/>
        <v>0</v>
      </c>
      <c r="AX208" s="6" t="e">
        <f t="shared" si="125"/>
        <v>#N/A</v>
      </c>
      <c r="AY208" s="6" t="str">
        <f t="shared" ref="AY208:AY215" si="140">IF(J208="","",VLOOKUP(J208,$BD$17:$BH$25,5,FALSE))</f>
        <v/>
      </c>
      <c r="AZ208" s="6" t="str">
        <f t="shared" ref="AZ208:AZ215" si="141">IF(D208="","",VLOOKUP(CONCATENATE("A",LEFT(D208)),$BW$17:$BX$26,2,FALSE))</f>
        <v/>
      </c>
      <c r="BA208" s="6" t="str">
        <f t="shared" ref="BA208:BA215" si="142">IF(AY208=AZ208,"",1)</f>
        <v/>
      </c>
      <c r="BB208" s="6" t="str">
        <f t="shared" ref="BB208:BB215" si="143">CONCATENATE(C208,D208,E208,F208)</f>
        <v/>
      </c>
      <c r="BC208" s="42"/>
      <c r="BI208" t="s">
        <v>759</v>
      </c>
      <c r="CS208" s="253" t="str">
        <f t="shared" si="129"/>
        <v/>
      </c>
      <c r="CT208" s="1" t="str">
        <f t="shared" si="126"/>
        <v/>
      </c>
      <c r="CU208" s="1" t="str">
        <f t="shared" si="127"/>
        <v/>
      </c>
      <c r="CV208" s="399"/>
    </row>
    <row r="209" spans="1:100" s="1" customFormat="1" ht="13.5" customHeight="1" x14ac:dyDescent="0.15">
      <c r="A209" s="63">
        <v>194</v>
      </c>
      <c r="B209" s="313"/>
      <c r="C209" s="313"/>
      <c r="D209" s="313"/>
      <c r="E209" s="313"/>
      <c r="F209" s="313"/>
      <c r="G209" s="313"/>
      <c r="H209" s="313"/>
      <c r="I209" s="313"/>
      <c r="J209" s="313"/>
      <c r="K209" s="313"/>
      <c r="L209" s="314"/>
      <c r="M209" s="313"/>
      <c r="N209" s="365"/>
      <c r="O209" s="366"/>
      <c r="P209" s="370" t="str">
        <f>IF(G209="R",IF(OR(AND(実績排出量!H209=SUM(実績事業所!$B$2-1),3&lt;実績排出量!I209),AND(実績排出量!H209=実績事業所!$B$2,4&gt;実績排出量!I209)),"新規",""),"")</f>
        <v/>
      </c>
      <c r="Q209" s="373" t="str">
        <f t="shared" si="128"/>
        <v/>
      </c>
      <c r="R209" s="374" t="str">
        <f t="shared" ref="R209:R215" si="144">IF(P209="減車","－","")</f>
        <v/>
      </c>
      <c r="S209" s="298" t="str">
        <f t="shared" si="130"/>
        <v/>
      </c>
      <c r="T209" s="87" t="str">
        <f t="shared" si="131"/>
        <v/>
      </c>
      <c r="U209" s="88" t="str">
        <f t="shared" si="132"/>
        <v/>
      </c>
      <c r="V209" s="89" t="str">
        <f t="shared" ref="V209:V215" si="145">IF(P209="減車",0,IF(OR(AA209="",AB209=""),"",AA209/AB209))</f>
        <v/>
      </c>
      <c r="W209" s="90" t="str">
        <f t="shared" ref="W209:W215" si="146">IF(P209="減車","-",IF(S209="","",IF(ISERROR(S209*AA209*AH209),"エラー",IF(ISBLANK(AA209)=TRUE,"エラー",IF(ISBLANK(S209)=TRUE,"エラー",IF(BA209=1,"エラー",S209*AH209*AA209/1000))))))</f>
        <v/>
      </c>
      <c r="X209" s="90" t="str">
        <f t="shared" ref="X209:X215" si="147">IF(P209="減車","-",IF(T209="","",IF(ISERROR(T209*AA209*AH209),"エラー",IF(ISBLANK(AA209)=TRUE,"エラー",IF(ISBLANK(T209)=TRUE,"エラー",IF(BA209=1,"エラー",T209*AH209*AA209/1000))))))</f>
        <v/>
      </c>
      <c r="Y209" s="110" t="str">
        <f t="shared" ref="Y209:Y215" si="148">IF(P209="減車","-",IF(U209="","",IF(ISERROR(U209*AB209),"エラー",IF(ISBLANK(AB209)=TRUE,"エラー",IF(ISBLANK(U209)=TRUE,"エラー",IF(BA209=1,"エラー",U209*AB209/1000))))))</f>
        <v/>
      </c>
      <c r="Z209" s="16"/>
      <c r="AA209" s="15" t="str">
        <f t="shared" ref="AA209:AA215" si="149">IF(Q209="","",Q209)</f>
        <v/>
      </c>
      <c r="AB209" s="15" t="str">
        <f t="shared" ref="AB209:AB215" si="150">IF(R209="","",R209)</f>
        <v/>
      </c>
      <c r="AC209" s="14" t="str">
        <f t="shared" si="133"/>
        <v/>
      </c>
      <c r="AD209" s="6" t="e">
        <f t="shared" ref="AD209:AD215" si="151">VLOOKUP(J209,$BD$17:$BG$23,2,FALSE)</f>
        <v>#N/A</v>
      </c>
      <c r="AE209" s="6" t="e">
        <f t="shared" ref="AE209:AE215" si="152">VLOOKUP(J209,$BD$17:$BG$23,3,FALSE)</f>
        <v>#N/A</v>
      </c>
      <c r="AF209" s="6" t="e">
        <f t="shared" ref="AF209:AF215" si="153">VLOOKUP(J209,$BD$17:$BG$23,4,FALSE)</f>
        <v>#N/A</v>
      </c>
      <c r="AG209" s="6" t="str">
        <f t="shared" si="134"/>
        <v/>
      </c>
      <c r="AH209" s="6">
        <f t="shared" si="135"/>
        <v>1</v>
      </c>
      <c r="AI209" s="6" t="e">
        <f t="shared" ref="AI209:AI215" si="154">IF(AF209=9,0,IF(L209&lt;=1700,1,IF(L209&lt;=2500,2,IF(L209&lt;=3500,3,4))))</f>
        <v>#N/A</v>
      </c>
      <c r="AJ209" s="6" t="e">
        <f t="shared" ref="AJ209:AJ215" si="155">IF(AF209=5,0,IF(AF209=9,0,IF(L209&lt;=1700,1,IF(L209&lt;=2500,2,IF(L209&lt;=3500,3,4)))))</f>
        <v>#N/A</v>
      </c>
      <c r="AK209" s="6" t="e">
        <f t="shared" ref="AK209:AK215" si="156">VLOOKUP(M209,$BL$17:$BM$27,2,FALSE)</f>
        <v>#N/A</v>
      </c>
      <c r="AL209" s="6" t="e">
        <f t="shared" ref="AL209:AL215" si="157">VLOOKUP(AN209,排出係数表,9,FALSE)</f>
        <v>#N/A</v>
      </c>
      <c r="AM209" s="7" t="str">
        <f t="shared" ref="AM209:AM215" si="158">IF(OR(ISBLANK(M209)=TRUE,ISBLANK(B209)=TRUE)," ",P209&amp;CONCATENATE(B209,AF209,AI209))</f>
        <v xml:space="preserve"> </v>
      </c>
      <c r="AN209" s="6" t="e">
        <f t="shared" ref="AN209:AN215" si="159">CONCATENATE(AD209,AJ209,AK209,AG209)</f>
        <v>#N/A</v>
      </c>
      <c r="AO209" s="6" t="e">
        <f t="shared" ref="AO209:AO215" si="160">IF(AND(N209="あり",AK209="軽"),AQ209,AP209)</f>
        <v>#N/A</v>
      </c>
      <c r="AP209" s="6" t="e">
        <f t="shared" ref="AP209:AP215" si="161">VLOOKUP(AN209,排出係数表,6,FALSE)</f>
        <v>#N/A</v>
      </c>
      <c r="AQ209" s="6" t="e">
        <f t="shared" si="136"/>
        <v>#N/A</v>
      </c>
      <c r="AR209" s="6" t="e">
        <f t="shared" ref="AR209:AR215" si="162">IF(AND(N209="あり",O209="なし",AK209="軽"),AT209,IF(AND(N209="あり",O209="あり(H17なし)",AK209="軽"),AT209,IF(AND(N209="あり",O209="",AK209="軽"),AT209,IF(AND(N209="なし",O209="あり(H17なし)",AK209="軽"),AU209,IF(AND(N209="",O209="あり(H17なし)",AK209="軽"),AU209,IF(AND(O209="あり(H17あり)",AK209="軽"),AV209,AS209))))))</f>
        <v>#N/A</v>
      </c>
      <c r="AS209" s="6" t="e">
        <f t="shared" ref="AS209:AS215" si="163">VLOOKUP(AN209,排出係数表,7,FALSE)</f>
        <v>#N/A</v>
      </c>
      <c r="AT209" s="6" t="e">
        <f t="shared" si="137"/>
        <v>#N/A</v>
      </c>
      <c r="AU209" s="6" t="e">
        <f t="shared" si="138"/>
        <v>#N/A</v>
      </c>
      <c r="AV209" s="6" t="e">
        <f t="shared" si="139"/>
        <v>#N/A</v>
      </c>
      <c r="AW209" s="6">
        <f t="shared" ref="AW209:AW215" si="164">IF(AND(N209="なし",O209="なし"),0,IF(AND(N209="",O209=""),0,IF(AND(N209="",O209="なし"),0,IF(AND(N209="なし",O209=""),0,1))))</f>
        <v>0</v>
      </c>
      <c r="AX209" s="6" t="e">
        <f t="shared" ref="AX209:AX215" si="165">VLOOKUP(AN209,排出係数表,8,FALSE)</f>
        <v>#N/A</v>
      </c>
      <c r="AY209" s="6" t="str">
        <f t="shared" si="140"/>
        <v/>
      </c>
      <c r="AZ209" s="6" t="str">
        <f t="shared" si="141"/>
        <v/>
      </c>
      <c r="BA209" s="6" t="str">
        <f t="shared" si="142"/>
        <v/>
      </c>
      <c r="BB209" s="6" t="str">
        <f t="shared" si="143"/>
        <v/>
      </c>
      <c r="BC209" s="42"/>
      <c r="BI209" t="s">
        <v>898</v>
      </c>
      <c r="CS209" s="253" t="str">
        <f t="shared" si="129"/>
        <v/>
      </c>
      <c r="CT209" s="1" t="str">
        <f t="shared" ref="CT209:CT215" si="166">IF(P209="","",IF(P209="新規",P209&amp;CS209,IF(P209="減車",P209&amp;CS209,"")))</f>
        <v/>
      </c>
      <c r="CU209" s="1" t="str">
        <f t="shared" ref="CU209:CU215" si="167">IF("新規"=P209,IF(OR(N209="あり",O209="あり(H17あり)",O209="あり(H17なし)"),"新規後付",""),IF("減車"=P209,IF(OR(N209="あり",O209="あり(H17あり)",O209="あり(H17なし)"),"減車後付",""),""))</f>
        <v/>
      </c>
      <c r="CV209" s="399"/>
    </row>
    <row r="210" spans="1:100" s="1" customFormat="1" ht="13.5" customHeight="1" x14ac:dyDescent="0.15">
      <c r="A210" s="63">
        <v>195</v>
      </c>
      <c r="B210" s="313"/>
      <c r="C210" s="313"/>
      <c r="D210" s="313"/>
      <c r="E210" s="313"/>
      <c r="F210" s="313"/>
      <c r="G210" s="313"/>
      <c r="H210" s="313"/>
      <c r="I210" s="313"/>
      <c r="J210" s="313"/>
      <c r="K210" s="313"/>
      <c r="L210" s="314"/>
      <c r="M210" s="313"/>
      <c r="N210" s="365"/>
      <c r="O210" s="366"/>
      <c r="P210" s="370" t="str">
        <f>IF(G210="R",IF(OR(AND(実績排出量!H210=SUM(実績事業所!$B$2-1),3&lt;実績排出量!I210),AND(実績排出量!H210=実績事業所!$B$2,4&gt;実績排出量!I210)),"新規",""),"")</f>
        <v/>
      </c>
      <c r="Q210" s="373" t="str">
        <f t="shared" ref="Q210:Q215" si="168">IF(P210="減車","－","")</f>
        <v/>
      </c>
      <c r="R210" s="374" t="str">
        <f t="shared" si="144"/>
        <v/>
      </c>
      <c r="S210" s="298" t="str">
        <f t="shared" si="130"/>
        <v/>
      </c>
      <c r="T210" s="87" t="str">
        <f t="shared" si="131"/>
        <v/>
      </c>
      <c r="U210" s="88" t="str">
        <f t="shared" si="132"/>
        <v/>
      </c>
      <c r="V210" s="89" t="str">
        <f t="shared" si="145"/>
        <v/>
      </c>
      <c r="W210" s="90" t="str">
        <f t="shared" si="146"/>
        <v/>
      </c>
      <c r="X210" s="90" t="str">
        <f t="shared" si="147"/>
        <v/>
      </c>
      <c r="Y210" s="110" t="str">
        <f t="shared" si="148"/>
        <v/>
      </c>
      <c r="Z210" s="16"/>
      <c r="AA210" s="15" t="str">
        <f t="shared" si="149"/>
        <v/>
      </c>
      <c r="AB210" s="15" t="str">
        <f t="shared" si="150"/>
        <v/>
      </c>
      <c r="AC210" s="14" t="str">
        <f t="shared" si="133"/>
        <v/>
      </c>
      <c r="AD210" s="6" t="e">
        <f t="shared" si="151"/>
        <v>#N/A</v>
      </c>
      <c r="AE210" s="6" t="e">
        <f t="shared" si="152"/>
        <v>#N/A</v>
      </c>
      <c r="AF210" s="6" t="e">
        <f t="shared" si="153"/>
        <v>#N/A</v>
      </c>
      <c r="AG210" s="6" t="str">
        <f t="shared" si="134"/>
        <v/>
      </c>
      <c r="AH210" s="6">
        <f t="shared" si="135"/>
        <v>1</v>
      </c>
      <c r="AI210" s="6" t="e">
        <f t="shared" si="154"/>
        <v>#N/A</v>
      </c>
      <c r="AJ210" s="6" t="e">
        <f t="shared" si="155"/>
        <v>#N/A</v>
      </c>
      <c r="AK210" s="6" t="e">
        <f t="shared" si="156"/>
        <v>#N/A</v>
      </c>
      <c r="AL210" s="6" t="e">
        <f t="shared" si="157"/>
        <v>#N/A</v>
      </c>
      <c r="AM210" s="7" t="str">
        <f t="shared" si="158"/>
        <v xml:space="preserve"> </v>
      </c>
      <c r="AN210" s="6" t="e">
        <f t="shared" si="159"/>
        <v>#N/A</v>
      </c>
      <c r="AO210" s="6" t="e">
        <f t="shared" si="160"/>
        <v>#N/A</v>
      </c>
      <c r="AP210" s="6" t="e">
        <f t="shared" si="161"/>
        <v>#N/A</v>
      </c>
      <c r="AQ210" s="6" t="e">
        <f t="shared" si="136"/>
        <v>#N/A</v>
      </c>
      <c r="AR210" s="6" t="e">
        <f t="shared" si="162"/>
        <v>#N/A</v>
      </c>
      <c r="AS210" s="6" t="e">
        <f t="shared" si="163"/>
        <v>#N/A</v>
      </c>
      <c r="AT210" s="6" t="e">
        <f t="shared" si="137"/>
        <v>#N/A</v>
      </c>
      <c r="AU210" s="6" t="e">
        <f t="shared" si="138"/>
        <v>#N/A</v>
      </c>
      <c r="AV210" s="6" t="e">
        <f t="shared" si="139"/>
        <v>#N/A</v>
      </c>
      <c r="AW210" s="6">
        <f t="shared" si="164"/>
        <v>0</v>
      </c>
      <c r="AX210" s="6" t="e">
        <f t="shared" si="165"/>
        <v>#N/A</v>
      </c>
      <c r="AY210" s="6" t="str">
        <f t="shared" si="140"/>
        <v/>
      </c>
      <c r="AZ210" s="6" t="str">
        <f t="shared" si="141"/>
        <v/>
      </c>
      <c r="BA210" s="6" t="str">
        <f t="shared" si="142"/>
        <v/>
      </c>
      <c r="BB210" s="6" t="str">
        <f t="shared" si="143"/>
        <v/>
      </c>
      <c r="BC210" s="42"/>
      <c r="BI210" t="s">
        <v>899</v>
      </c>
      <c r="CS210" s="253" t="str">
        <f t="shared" ref="CS210:CS215" si="169">IFERROR(VLOOKUP(AL210,$CQ$17:$CR$33,2,0),"")</f>
        <v/>
      </c>
      <c r="CT210" s="1" t="str">
        <f t="shared" si="166"/>
        <v/>
      </c>
      <c r="CU210" s="1" t="str">
        <f t="shared" si="167"/>
        <v/>
      </c>
      <c r="CV210" s="399"/>
    </row>
    <row r="211" spans="1:100" s="1" customFormat="1" ht="13.5" customHeight="1" x14ac:dyDescent="0.15">
      <c r="A211" s="63">
        <v>196</v>
      </c>
      <c r="B211" s="313"/>
      <c r="C211" s="313"/>
      <c r="D211" s="313"/>
      <c r="E211" s="313"/>
      <c r="F211" s="313"/>
      <c r="G211" s="313"/>
      <c r="H211" s="313"/>
      <c r="I211" s="313"/>
      <c r="J211" s="313"/>
      <c r="K211" s="313"/>
      <c r="L211" s="314"/>
      <c r="M211" s="313"/>
      <c r="N211" s="365"/>
      <c r="O211" s="366"/>
      <c r="P211" s="370" t="str">
        <f>IF(G211="R",IF(OR(AND(実績排出量!H211=SUM(実績事業所!$B$2-1),3&lt;実績排出量!I211),AND(実績排出量!H211=実績事業所!$B$2,4&gt;実績排出量!I211)),"新規",""),"")</f>
        <v/>
      </c>
      <c r="Q211" s="373" t="str">
        <f t="shared" si="168"/>
        <v/>
      </c>
      <c r="R211" s="374" t="str">
        <f t="shared" si="144"/>
        <v/>
      </c>
      <c r="S211" s="298" t="str">
        <f t="shared" si="130"/>
        <v/>
      </c>
      <c r="T211" s="87" t="str">
        <f t="shared" si="131"/>
        <v/>
      </c>
      <c r="U211" s="88" t="str">
        <f t="shared" si="132"/>
        <v/>
      </c>
      <c r="V211" s="89" t="str">
        <f t="shared" si="145"/>
        <v/>
      </c>
      <c r="W211" s="90" t="str">
        <f t="shared" si="146"/>
        <v/>
      </c>
      <c r="X211" s="90" t="str">
        <f t="shared" si="147"/>
        <v/>
      </c>
      <c r="Y211" s="110" t="str">
        <f t="shared" si="148"/>
        <v/>
      </c>
      <c r="Z211" s="16"/>
      <c r="AA211" s="15" t="str">
        <f t="shared" si="149"/>
        <v/>
      </c>
      <c r="AB211" s="15" t="str">
        <f t="shared" si="150"/>
        <v/>
      </c>
      <c r="AC211" s="14" t="str">
        <f t="shared" si="133"/>
        <v/>
      </c>
      <c r="AD211" s="6" t="e">
        <f t="shared" si="151"/>
        <v>#N/A</v>
      </c>
      <c r="AE211" s="6" t="e">
        <f t="shared" si="152"/>
        <v>#N/A</v>
      </c>
      <c r="AF211" s="6" t="e">
        <f t="shared" si="153"/>
        <v>#N/A</v>
      </c>
      <c r="AG211" s="6" t="str">
        <f t="shared" si="134"/>
        <v/>
      </c>
      <c r="AH211" s="6">
        <f t="shared" si="135"/>
        <v>1</v>
      </c>
      <c r="AI211" s="6" t="e">
        <f t="shared" si="154"/>
        <v>#N/A</v>
      </c>
      <c r="AJ211" s="6" t="e">
        <f t="shared" si="155"/>
        <v>#N/A</v>
      </c>
      <c r="AK211" s="6" t="e">
        <f t="shared" si="156"/>
        <v>#N/A</v>
      </c>
      <c r="AL211" s="6" t="e">
        <f t="shared" si="157"/>
        <v>#N/A</v>
      </c>
      <c r="AM211" s="7" t="str">
        <f t="shared" si="158"/>
        <v xml:space="preserve"> </v>
      </c>
      <c r="AN211" s="6" t="e">
        <f t="shared" si="159"/>
        <v>#N/A</v>
      </c>
      <c r="AO211" s="6" t="e">
        <f t="shared" si="160"/>
        <v>#N/A</v>
      </c>
      <c r="AP211" s="6" t="e">
        <f t="shared" si="161"/>
        <v>#N/A</v>
      </c>
      <c r="AQ211" s="6" t="e">
        <f t="shared" si="136"/>
        <v>#N/A</v>
      </c>
      <c r="AR211" s="6" t="e">
        <f t="shared" si="162"/>
        <v>#N/A</v>
      </c>
      <c r="AS211" s="6" t="e">
        <f t="shared" si="163"/>
        <v>#N/A</v>
      </c>
      <c r="AT211" s="6" t="e">
        <f t="shared" si="137"/>
        <v>#N/A</v>
      </c>
      <c r="AU211" s="6" t="e">
        <f t="shared" si="138"/>
        <v>#N/A</v>
      </c>
      <c r="AV211" s="6" t="e">
        <f t="shared" si="139"/>
        <v>#N/A</v>
      </c>
      <c r="AW211" s="6">
        <f t="shared" si="164"/>
        <v>0</v>
      </c>
      <c r="AX211" s="6" t="e">
        <f t="shared" si="165"/>
        <v>#N/A</v>
      </c>
      <c r="AY211" s="6" t="str">
        <f t="shared" si="140"/>
        <v/>
      </c>
      <c r="AZ211" s="6" t="str">
        <f t="shared" si="141"/>
        <v/>
      </c>
      <c r="BA211" s="6" t="str">
        <f t="shared" si="142"/>
        <v/>
      </c>
      <c r="BB211" s="6" t="str">
        <f t="shared" si="143"/>
        <v/>
      </c>
      <c r="BC211" s="42"/>
      <c r="BI211" t="s">
        <v>900</v>
      </c>
      <c r="CS211" s="253" t="str">
        <f t="shared" si="169"/>
        <v/>
      </c>
      <c r="CT211" s="1" t="str">
        <f t="shared" si="166"/>
        <v/>
      </c>
      <c r="CU211" s="1" t="str">
        <f t="shared" si="167"/>
        <v/>
      </c>
      <c r="CV211" s="399"/>
    </row>
    <row r="212" spans="1:100" s="1" customFormat="1" ht="13.5" customHeight="1" x14ac:dyDescent="0.15">
      <c r="A212" s="63">
        <v>197</v>
      </c>
      <c r="B212" s="313"/>
      <c r="C212" s="313"/>
      <c r="D212" s="313"/>
      <c r="E212" s="313"/>
      <c r="F212" s="313"/>
      <c r="G212" s="313"/>
      <c r="H212" s="313"/>
      <c r="I212" s="313"/>
      <c r="J212" s="313"/>
      <c r="K212" s="313"/>
      <c r="L212" s="314"/>
      <c r="M212" s="313"/>
      <c r="N212" s="365"/>
      <c r="O212" s="366"/>
      <c r="P212" s="370" t="str">
        <f>IF(G212="R",IF(OR(AND(実績排出量!H212=SUM(実績事業所!$B$2-1),3&lt;実績排出量!I212),AND(実績排出量!H212=実績事業所!$B$2,4&gt;実績排出量!I212)),"新規",""),"")</f>
        <v/>
      </c>
      <c r="Q212" s="373" t="str">
        <f t="shared" si="168"/>
        <v/>
      </c>
      <c r="R212" s="374" t="str">
        <f t="shared" si="144"/>
        <v/>
      </c>
      <c r="S212" s="298" t="str">
        <f t="shared" si="130"/>
        <v/>
      </c>
      <c r="T212" s="87" t="str">
        <f t="shared" si="131"/>
        <v/>
      </c>
      <c r="U212" s="88" t="str">
        <f t="shared" si="132"/>
        <v/>
      </c>
      <c r="V212" s="89" t="str">
        <f t="shared" si="145"/>
        <v/>
      </c>
      <c r="W212" s="90" t="str">
        <f t="shared" si="146"/>
        <v/>
      </c>
      <c r="X212" s="90" t="str">
        <f t="shared" si="147"/>
        <v/>
      </c>
      <c r="Y212" s="110" t="str">
        <f t="shared" si="148"/>
        <v/>
      </c>
      <c r="Z212" s="16"/>
      <c r="AA212" s="15" t="str">
        <f t="shared" si="149"/>
        <v/>
      </c>
      <c r="AB212" s="15" t="str">
        <f t="shared" si="150"/>
        <v/>
      </c>
      <c r="AC212" s="14" t="str">
        <f t="shared" si="133"/>
        <v/>
      </c>
      <c r="AD212" s="6" t="e">
        <f t="shared" si="151"/>
        <v>#N/A</v>
      </c>
      <c r="AE212" s="6" t="e">
        <f t="shared" si="152"/>
        <v>#N/A</v>
      </c>
      <c r="AF212" s="6" t="e">
        <f t="shared" si="153"/>
        <v>#N/A</v>
      </c>
      <c r="AG212" s="6" t="str">
        <f t="shared" si="134"/>
        <v/>
      </c>
      <c r="AH212" s="6">
        <f t="shared" si="135"/>
        <v>1</v>
      </c>
      <c r="AI212" s="6" t="e">
        <f t="shared" si="154"/>
        <v>#N/A</v>
      </c>
      <c r="AJ212" s="6" t="e">
        <f t="shared" si="155"/>
        <v>#N/A</v>
      </c>
      <c r="AK212" s="6" t="e">
        <f t="shared" si="156"/>
        <v>#N/A</v>
      </c>
      <c r="AL212" s="6" t="e">
        <f t="shared" si="157"/>
        <v>#N/A</v>
      </c>
      <c r="AM212" s="7" t="str">
        <f t="shared" si="158"/>
        <v xml:space="preserve"> </v>
      </c>
      <c r="AN212" s="6" t="e">
        <f t="shared" si="159"/>
        <v>#N/A</v>
      </c>
      <c r="AO212" s="6" t="e">
        <f t="shared" si="160"/>
        <v>#N/A</v>
      </c>
      <c r="AP212" s="6" t="e">
        <f t="shared" si="161"/>
        <v>#N/A</v>
      </c>
      <c r="AQ212" s="6" t="e">
        <f t="shared" si="136"/>
        <v>#N/A</v>
      </c>
      <c r="AR212" s="6" t="e">
        <f t="shared" si="162"/>
        <v>#N/A</v>
      </c>
      <c r="AS212" s="6" t="e">
        <f t="shared" si="163"/>
        <v>#N/A</v>
      </c>
      <c r="AT212" s="6" t="e">
        <f t="shared" si="137"/>
        <v>#N/A</v>
      </c>
      <c r="AU212" s="6" t="e">
        <f t="shared" si="138"/>
        <v>#N/A</v>
      </c>
      <c r="AV212" s="6" t="e">
        <f t="shared" si="139"/>
        <v>#N/A</v>
      </c>
      <c r="AW212" s="6">
        <f t="shared" si="164"/>
        <v>0</v>
      </c>
      <c r="AX212" s="6" t="e">
        <f t="shared" si="165"/>
        <v>#N/A</v>
      </c>
      <c r="AY212" s="6" t="str">
        <f t="shared" si="140"/>
        <v/>
      </c>
      <c r="AZ212" s="6" t="str">
        <f t="shared" si="141"/>
        <v/>
      </c>
      <c r="BA212" s="6" t="str">
        <f t="shared" si="142"/>
        <v/>
      </c>
      <c r="BB212" s="6" t="str">
        <f t="shared" si="143"/>
        <v/>
      </c>
      <c r="BC212" s="42"/>
      <c r="BI212" t="s">
        <v>901</v>
      </c>
      <c r="CS212" s="253" t="str">
        <f t="shared" si="169"/>
        <v/>
      </c>
      <c r="CT212" s="1" t="str">
        <f t="shared" si="166"/>
        <v/>
      </c>
      <c r="CU212" s="1" t="str">
        <f t="shared" si="167"/>
        <v/>
      </c>
      <c r="CV212" s="399"/>
    </row>
    <row r="213" spans="1:100" s="1" customFormat="1" ht="13.5" customHeight="1" x14ac:dyDescent="0.15">
      <c r="A213" s="63">
        <v>198</v>
      </c>
      <c r="B213" s="313"/>
      <c r="C213" s="313"/>
      <c r="D213" s="313"/>
      <c r="E213" s="313"/>
      <c r="F213" s="313"/>
      <c r="G213" s="313"/>
      <c r="H213" s="313"/>
      <c r="I213" s="313"/>
      <c r="J213" s="313"/>
      <c r="K213" s="313"/>
      <c r="L213" s="314"/>
      <c r="M213" s="313"/>
      <c r="N213" s="365"/>
      <c r="O213" s="366"/>
      <c r="P213" s="370" t="str">
        <f>IF(G213="R",IF(OR(AND(実績排出量!H213=SUM(実績事業所!$B$2-1),3&lt;実績排出量!I213),AND(実績排出量!H213=実績事業所!$B$2,4&gt;実績排出量!I213)),"新規",""),"")</f>
        <v/>
      </c>
      <c r="Q213" s="373" t="str">
        <f t="shared" si="168"/>
        <v/>
      </c>
      <c r="R213" s="374" t="str">
        <f t="shared" si="144"/>
        <v/>
      </c>
      <c r="S213" s="298" t="str">
        <f t="shared" si="130"/>
        <v/>
      </c>
      <c r="T213" s="87" t="str">
        <f t="shared" si="131"/>
        <v/>
      </c>
      <c r="U213" s="88" t="str">
        <f t="shared" si="132"/>
        <v/>
      </c>
      <c r="V213" s="89" t="str">
        <f t="shared" si="145"/>
        <v/>
      </c>
      <c r="W213" s="90" t="str">
        <f t="shared" si="146"/>
        <v/>
      </c>
      <c r="X213" s="90" t="str">
        <f t="shared" si="147"/>
        <v/>
      </c>
      <c r="Y213" s="110" t="str">
        <f t="shared" si="148"/>
        <v/>
      </c>
      <c r="Z213" s="16"/>
      <c r="AA213" s="15" t="str">
        <f t="shared" si="149"/>
        <v/>
      </c>
      <c r="AB213" s="15" t="str">
        <f t="shared" si="150"/>
        <v/>
      </c>
      <c r="AC213" s="14" t="str">
        <f t="shared" si="133"/>
        <v/>
      </c>
      <c r="AD213" s="6" t="e">
        <f t="shared" si="151"/>
        <v>#N/A</v>
      </c>
      <c r="AE213" s="6" t="e">
        <f t="shared" si="152"/>
        <v>#N/A</v>
      </c>
      <c r="AF213" s="6" t="e">
        <f t="shared" si="153"/>
        <v>#N/A</v>
      </c>
      <c r="AG213" s="6" t="str">
        <f t="shared" si="134"/>
        <v/>
      </c>
      <c r="AH213" s="6">
        <f t="shared" si="135"/>
        <v>1</v>
      </c>
      <c r="AI213" s="6" t="e">
        <f t="shared" si="154"/>
        <v>#N/A</v>
      </c>
      <c r="AJ213" s="6" t="e">
        <f t="shared" si="155"/>
        <v>#N/A</v>
      </c>
      <c r="AK213" s="6" t="e">
        <f t="shared" si="156"/>
        <v>#N/A</v>
      </c>
      <c r="AL213" s="6" t="e">
        <f t="shared" si="157"/>
        <v>#N/A</v>
      </c>
      <c r="AM213" s="7" t="str">
        <f t="shared" si="158"/>
        <v xml:space="preserve"> </v>
      </c>
      <c r="AN213" s="6" t="e">
        <f t="shared" si="159"/>
        <v>#N/A</v>
      </c>
      <c r="AO213" s="6" t="e">
        <f t="shared" si="160"/>
        <v>#N/A</v>
      </c>
      <c r="AP213" s="6" t="e">
        <f t="shared" si="161"/>
        <v>#N/A</v>
      </c>
      <c r="AQ213" s="6" t="e">
        <f t="shared" si="136"/>
        <v>#N/A</v>
      </c>
      <c r="AR213" s="6" t="e">
        <f t="shared" si="162"/>
        <v>#N/A</v>
      </c>
      <c r="AS213" s="6" t="e">
        <f t="shared" si="163"/>
        <v>#N/A</v>
      </c>
      <c r="AT213" s="6" t="e">
        <f t="shared" si="137"/>
        <v>#N/A</v>
      </c>
      <c r="AU213" s="6" t="e">
        <f t="shared" si="138"/>
        <v>#N/A</v>
      </c>
      <c r="AV213" s="6" t="e">
        <f t="shared" si="139"/>
        <v>#N/A</v>
      </c>
      <c r="AW213" s="6">
        <f t="shared" si="164"/>
        <v>0</v>
      </c>
      <c r="AX213" s="6" t="e">
        <f t="shared" si="165"/>
        <v>#N/A</v>
      </c>
      <c r="AY213" s="6" t="str">
        <f t="shared" si="140"/>
        <v/>
      </c>
      <c r="AZ213" s="6" t="str">
        <f t="shared" si="141"/>
        <v/>
      </c>
      <c r="BA213" s="6" t="str">
        <f t="shared" si="142"/>
        <v/>
      </c>
      <c r="BB213" s="6" t="str">
        <f t="shared" si="143"/>
        <v/>
      </c>
      <c r="BC213" s="42"/>
      <c r="BI213" t="s">
        <v>794</v>
      </c>
      <c r="CS213" s="253" t="str">
        <f t="shared" si="169"/>
        <v/>
      </c>
      <c r="CT213" s="1" t="str">
        <f t="shared" si="166"/>
        <v/>
      </c>
      <c r="CU213" s="1" t="str">
        <f t="shared" si="167"/>
        <v/>
      </c>
      <c r="CV213" s="399"/>
    </row>
    <row r="214" spans="1:100" s="1" customFormat="1" ht="13.5" customHeight="1" x14ac:dyDescent="0.15">
      <c r="A214" s="63">
        <v>199</v>
      </c>
      <c r="B214" s="313"/>
      <c r="C214" s="313"/>
      <c r="D214" s="313"/>
      <c r="E214" s="313"/>
      <c r="F214" s="313"/>
      <c r="G214" s="313"/>
      <c r="H214" s="313"/>
      <c r="I214" s="313"/>
      <c r="J214" s="313"/>
      <c r="K214" s="313"/>
      <c r="L214" s="314"/>
      <c r="M214" s="313"/>
      <c r="N214" s="365"/>
      <c r="O214" s="366"/>
      <c r="P214" s="370" t="str">
        <f>IF(G214="R",IF(OR(AND(実績排出量!H214=SUM(実績事業所!$B$2-1),3&lt;実績排出量!I214),AND(実績排出量!H214=実績事業所!$B$2,4&gt;実績排出量!I214)),"新規",""),"")</f>
        <v/>
      </c>
      <c r="Q214" s="373" t="str">
        <f t="shared" si="168"/>
        <v/>
      </c>
      <c r="R214" s="374" t="str">
        <f t="shared" si="144"/>
        <v/>
      </c>
      <c r="S214" s="298" t="str">
        <f t="shared" si="130"/>
        <v/>
      </c>
      <c r="T214" s="87" t="str">
        <f t="shared" si="131"/>
        <v/>
      </c>
      <c r="U214" s="88" t="str">
        <f t="shared" si="132"/>
        <v/>
      </c>
      <c r="V214" s="89" t="str">
        <f t="shared" si="145"/>
        <v/>
      </c>
      <c r="W214" s="90" t="str">
        <f t="shared" si="146"/>
        <v/>
      </c>
      <c r="X214" s="90" t="str">
        <f t="shared" si="147"/>
        <v/>
      </c>
      <c r="Y214" s="110" t="str">
        <f t="shared" si="148"/>
        <v/>
      </c>
      <c r="Z214" s="16"/>
      <c r="AA214" s="15" t="str">
        <f t="shared" si="149"/>
        <v/>
      </c>
      <c r="AB214" s="15" t="str">
        <f t="shared" si="150"/>
        <v/>
      </c>
      <c r="AC214" s="14" t="str">
        <f t="shared" si="133"/>
        <v/>
      </c>
      <c r="AD214" s="6" t="e">
        <f t="shared" si="151"/>
        <v>#N/A</v>
      </c>
      <c r="AE214" s="6" t="e">
        <f t="shared" si="152"/>
        <v>#N/A</v>
      </c>
      <c r="AF214" s="6" t="e">
        <f t="shared" si="153"/>
        <v>#N/A</v>
      </c>
      <c r="AG214" s="6" t="str">
        <f t="shared" si="134"/>
        <v/>
      </c>
      <c r="AH214" s="6">
        <f t="shared" si="135"/>
        <v>1</v>
      </c>
      <c r="AI214" s="6" t="e">
        <f t="shared" si="154"/>
        <v>#N/A</v>
      </c>
      <c r="AJ214" s="6" t="e">
        <f t="shared" si="155"/>
        <v>#N/A</v>
      </c>
      <c r="AK214" s="6" t="e">
        <f t="shared" si="156"/>
        <v>#N/A</v>
      </c>
      <c r="AL214" s="6" t="e">
        <f t="shared" si="157"/>
        <v>#N/A</v>
      </c>
      <c r="AM214" s="7" t="str">
        <f t="shared" si="158"/>
        <v xml:space="preserve"> </v>
      </c>
      <c r="AN214" s="6" t="e">
        <f t="shared" si="159"/>
        <v>#N/A</v>
      </c>
      <c r="AO214" s="6" t="e">
        <f t="shared" si="160"/>
        <v>#N/A</v>
      </c>
      <c r="AP214" s="6" t="e">
        <f t="shared" si="161"/>
        <v>#N/A</v>
      </c>
      <c r="AQ214" s="6" t="e">
        <f t="shared" si="136"/>
        <v>#N/A</v>
      </c>
      <c r="AR214" s="6" t="e">
        <f t="shared" si="162"/>
        <v>#N/A</v>
      </c>
      <c r="AS214" s="6" t="e">
        <f t="shared" si="163"/>
        <v>#N/A</v>
      </c>
      <c r="AT214" s="6" t="e">
        <f t="shared" si="137"/>
        <v>#N/A</v>
      </c>
      <c r="AU214" s="6" t="e">
        <f t="shared" si="138"/>
        <v>#N/A</v>
      </c>
      <c r="AV214" s="6" t="e">
        <f t="shared" si="139"/>
        <v>#N/A</v>
      </c>
      <c r="AW214" s="6">
        <f t="shared" si="164"/>
        <v>0</v>
      </c>
      <c r="AX214" s="6" t="e">
        <f t="shared" si="165"/>
        <v>#N/A</v>
      </c>
      <c r="AY214" s="6" t="str">
        <f t="shared" si="140"/>
        <v/>
      </c>
      <c r="AZ214" s="6" t="str">
        <f t="shared" si="141"/>
        <v/>
      </c>
      <c r="BA214" s="6" t="str">
        <f t="shared" si="142"/>
        <v/>
      </c>
      <c r="BB214" s="6" t="str">
        <f t="shared" si="143"/>
        <v/>
      </c>
      <c r="BC214" s="42"/>
      <c r="BI214" t="s">
        <v>796</v>
      </c>
      <c r="CS214" s="253" t="str">
        <f t="shared" si="169"/>
        <v/>
      </c>
      <c r="CT214" s="1" t="str">
        <f t="shared" si="166"/>
        <v/>
      </c>
      <c r="CU214" s="1" t="str">
        <f t="shared" si="167"/>
        <v/>
      </c>
      <c r="CV214" s="399"/>
    </row>
    <row r="215" spans="1:100" s="1" customFormat="1" ht="13.5" customHeight="1" x14ac:dyDescent="0.15">
      <c r="A215" s="63">
        <v>200</v>
      </c>
      <c r="B215" s="313"/>
      <c r="C215" s="313"/>
      <c r="D215" s="313"/>
      <c r="E215" s="313"/>
      <c r="F215" s="313"/>
      <c r="G215" s="313"/>
      <c r="H215" s="313"/>
      <c r="I215" s="313"/>
      <c r="J215" s="313"/>
      <c r="K215" s="313"/>
      <c r="L215" s="314"/>
      <c r="M215" s="313"/>
      <c r="N215" s="365"/>
      <c r="O215" s="366"/>
      <c r="P215" s="370" t="str">
        <f>IF(G215="R",IF(OR(AND(実績排出量!H215=SUM(実績事業所!$B$2-1),3&lt;実績排出量!I215),AND(実績排出量!H215=実績事業所!$B$2,4&gt;実績排出量!I215)),"新規",""),"")</f>
        <v/>
      </c>
      <c r="Q215" s="373" t="str">
        <f t="shared" si="168"/>
        <v/>
      </c>
      <c r="R215" s="374" t="str">
        <f t="shared" si="144"/>
        <v/>
      </c>
      <c r="S215" s="298" t="str">
        <f t="shared" si="130"/>
        <v/>
      </c>
      <c r="T215" s="87" t="str">
        <f t="shared" si="131"/>
        <v/>
      </c>
      <c r="U215" s="88" t="str">
        <f t="shared" si="132"/>
        <v/>
      </c>
      <c r="V215" s="89" t="str">
        <f t="shared" si="145"/>
        <v/>
      </c>
      <c r="W215" s="90" t="str">
        <f t="shared" si="146"/>
        <v/>
      </c>
      <c r="X215" s="90" t="str">
        <f t="shared" si="147"/>
        <v/>
      </c>
      <c r="Y215" s="110" t="str">
        <f t="shared" si="148"/>
        <v/>
      </c>
      <c r="Z215" s="16"/>
      <c r="AA215" s="15" t="str">
        <f t="shared" si="149"/>
        <v/>
      </c>
      <c r="AB215" s="15" t="str">
        <f t="shared" si="150"/>
        <v/>
      </c>
      <c r="AC215" s="14" t="str">
        <f t="shared" si="133"/>
        <v/>
      </c>
      <c r="AD215" s="6" t="e">
        <f t="shared" si="151"/>
        <v>#N/A</v>
      </c>
      <c r="AE215" s="6" t="e">
        <f t="shared" si="152"/>
        <v>#N/A</v>
      </c>
      <c r="AF215" s="6" t="e">
        <f t="shared" si="153"/>
        <v>#N/A</v>
      </c>
      <c r="AG215" s="6" t="str">
        <f t="shared" si="134"/>
        <v/>
      </c>
      <c r="AH215" s="6">
        <f t="shared" si="135"/>
        <v>1</v>
      </c>
      <c r="AI215" s="6" t="e">
        <f t="shared" si="154"/>
        <v>#N/A</v>
      </c>
      <c r="AJ215" s="6" t="e">
        <f t="shared" si="155"/>
        <v>#N/A</v>
      </c>
      <c r="AK215" s="6" t="e">
        <f t="shared" si="156"/>
        <v>#N/A</v>
      </c>
      <c r="AL215" s="6" t="e">
        <f t="shared" si="157"/>
        <v>#N/A</v>
      </c>
      <c r="AM215" s="7" t="str">
        <f t="shared" si="158"/>
        <v xml:space="preserve"> </v>
      </c>
      <c r="AN215" s="6" t="e">
        <f t="shared" si="159"/>
        <v>#N/A</v>
      </c>
      <c r="AO215" s="6" t="e">
        <f t="shared" si="160"/>
        <v>#N/A</v>
      </c>
      <c r="AP215" s="6" t="e">
        <f t="shared" si="161"/>
        <v>#N/A</v>
      </c>
      <c r="AQ215" s="6" t="e">
        <f t="shared" si="136"/>
        <v>#N/A</v>
      </c>
      <c r="AR215" s="6" t="e">
        <f t="shared" si="162"/>
        <v>#N/A</v>
      </c>
      <c r="AS215" s="6" t="e">
        <f t="shared" si="163"/>
        <v>#N/A</v>
      </c>
      <c r="AT215" s="6" t="e">
        <f t="shared" si="137"/>
        <v>#N/A</v>
      </c>
      <c r="AU215" s="6" t="e">
        <f t="shared" si="138"/>
        <v>#N/A</v>
      </c>
      <c r="AV215" s="6" t="e">
        <f t="shared" si="139"/>
        <v>#N/A</v>
      </c>
      <c r="AW215" s="6">
        <f t="shared" si="164"/>
        <v>0</v>
      </c>
      <c r="AX215" s="6" t="e">
        <f t="shared" si="165"/>
        <v>#N/A</v>
      </c>
      <c r="AY215" s="6" t="str">
        <f t="shared" si="140"/>
        <v/>
      </c>
      <c r="AZ215" s="6" t="str">
        <f t="shared" si="141"/>
        <v/>
      </c>
      <c r="BA215" s="6" t="str">
        <f t="shared" si="142"/>
        <v/>
      </c>
      <c r="BB215" s="6" t="str">
        <f t="shared" si="143"/>
        <v/>
      </c>
      <c r="BC215" s="42"/>
      <c r="BI215" t="s">
        <v>988</v>
      </c>
      <c r="CS215" s="253" t="str">
        <f t="shared" si="169"/>
        <v/>
      </c>
      <c r="CT215" s="1" t="str">
        <f t="shared" si="166"/>
        <v/>
      </c>
      <c r="CU215" s="1" t="str">
        <f t="shared" si="167"/>
        <v/>
      </c>
      <c r="CV215" s="399"/>
    </row>
    <row r="216" spans="1:100" s="1" customFormat="1" ht="13.5" customHeight="1" x14ac:dyDescent="0.15">
      <c r="A216" s="63">
        <v>201</v>
      </c>
      <c r="B216" s="313"/>
      <c r="C216" s="313"/>
      <c r="D216" s="313"/>
      <c r="E216" s="313"/>
      <c r="F216" s="313"/>
      <c r="G216" s="313"/>
      <c r="H216" s="313"/>
      <c r="I216" s="313"/>
      <c r="J216" s="313"/>
      <c r="K216" s="313"/>
      <c r="L216" s="314"/>
      <c r="M216" s="313"/>
      <c r="N216" s="365"/>
      <c r="O216" s="366"/>
      <c r="P216" s="370" t="str">
        <f>IF(G216="R",IF(OR(AND(実績排出量!H216=SUM(実績事業所!$B$2-1),3&lt;実績排出量!I216),AND(実績排出量!H216=実績事業所!$B$2,4&gt;実績排出量!I216)),"新規",""),"")</f>
        <v/>
      </c>
      <c r="Q216" s="373" t="str">
        <f t="shared" ref="Q216:Q279" si="170">IF(P216="減車","－","")</f>
        <v/>
      </c>
      <c r="R216" s="374" t="str">
        <f t="shared" ref="R216:R279" si="171">IF(P216="減車","－","")</f>
        <v/>
      </c>
      <c r="S216" s="298" t="str">
        <f t="shared" ref="S216:S279" si="172">IF(ISBLANK(M216)=TRUE,"",IF(ISNUMBER(AO216)=TRUE,AO216,"エラー"))</f>
        <v/>
      </c>
      <c r="T216" s="87" t="str">
        <f t="shared" ref="T216:T279" si="173">IF(ISBLANK(M216)=TRUE,"",IF(ISNUMBER(AR216)=TRUE,AR216,"エラー"))</f>
        <v/>
      </c>
      <c r="U216" s="88" t="str">
        <f t="shared" ref="U216:U279" si="174">IF(ISBLANK(M216)=TRUE,"",IF(ISNUMBER(AX216)=TRUE,AX216,"エラー"))</f>
        <v/>
      </c>
      <c r="V216" s="89" t="str">
        <f t="shared" ref="V216:V279" si="175">IF(P216="減車",0,IF(OR(AA216="",AB216=""),"",AA216/AB216))</f>
        <v/>
      </c>
      <c r="W216" s="90" t="str">
        <f t="shared" ref="W216:W279" si="176">IF(P216="減車","-",IF(S216="","",IF(ISERROR(S216*AA216*AH216),"エラー",IF(ISBLANK(AA216)=TRUE,"エラー",IF(ISBLANK(S216)=TRUE,"エラー",IF(BA216=1,"エラー",S216*AH216*AA216/1000))))))</f>
        <v/>
      </c>
      <c r="X216" s="90" t="str">
        <f t="shared" ref="X216:X279" si="177">IF(P216="減車","-",IF(T216="","",IF(ISERROR(T216*AA216*AH216),"エラー",IF(ISBLANK(AA216)=TRUE,"エラー",IF(ISBLANK(T216)=TRUE,"エラー",IF(BA216=1,"エラー",T216*AH216*AA216/1000))))))</f>
        <v/>
      </c>
      <c r="Y216" s="110" t="str">
        <f t="shared" ref="Y216:Y279" si="178">IF(P216="減車","-",IF(U216="","",IF(ISERROR(U216*AB216),"エラー",IF(ISBLANK(AB216)=TRUE,"エラー",IF(ISBLANK(U216)=TRUE,"エラー",IF(BA216=1,"エラー",U216*AB216/1000))))))</f>
        <v/>
      </c>
      <c r="Z216" s="16"/>
      <c r="AA216" s="15" t="str">
        <f t="shared" ref="AA216:AA279" si="179">IF(Q216="","",Q216)</f>
        <v/>
      </c>
      <c r="AB216" s="15" t="str">
        <f t="shared" ref="AB216:AB279" si="180">IF(R216="","",R216)</f>
        <v/>
      </c>
      <c r="AC216" s="14" t="str">
        <f t="shared" ref="AC216:AC279" si="181">IF(ISBLANK(J216)=TRUE,"",IF(OR(ISBLANK(B216)=TRUE),1,""))</f>
        <v/>
      </c>
      <c r="AD216" s="6" t="e">
        <f t="shared" ref="AD216:AD279" si="182">VLOOKUP(J216,$BD$17:$BG$23,2,FALSE)</f>
        <v>#N/A</v>
      </c>
      <c r="AE216" s="6" t="e">
        <f t="shared" ref="AE216:AE279" si="183">VLOOKUP(J216,$BD$17:$BG$23,3,FALSE)</f>
        <v>#N/A</v>
      </c>
      <c r="AF216" s="6" t="e">
        <f t="shared" ref="AF216:AF279" si="184">VLOOKUP(J216,$BD$17:$BG$23,4,FALSE)</f>
        <v>#N/A</v>
      </c>
      <c r="AG216" s="6" t="str">
        <f t="shared" ref="AG216:AG279" si="185">IF(ISERROR(SEARCH("-",K216,1))=TRUE,ASC(UPPER(K216)),ASC(UPPER(LEFT(K216,SEARCH("-",K216,1)-1))))</f>
        <v/>
      </c>
      <c r="AH216" s="6">
        <f t="shared" ref="AH216:AH279" si="186">IF(L216&gt;3500,L216/1000,1)</f>
        <v>1</v>
      </c>
      <c r="AI216" s="6" t="e">
        <f t="shared" ref="AI216:AI279" si="187">IF(AF216=9,0,IF(L216&lt;=1700,1,IF(L216&lt;=2500,2,IF(L216&lt;=3500,3,4))))</f>
        <v>#N/A</v>
      </c>
      <c r="AJ216" s="6" t="e">
        <f t="shared" ref="AJ216:AJ279" si="188">IF(AF216=5,0,IF(AF216=9,0,IF(L216&lt;=1700,1,IF(L216&lt;=2500,2,IF(L216&lt;=3500,3,4)))))</f>
        <v>#N/A</v>
      </c>
      <c r="AK216" s="6" t="e">
        <f t="shared" ref="AK216:AK279" si="189">VLOOKUP(M216,$BL$17:$BM$27,2,FALSE)</f>
        <v>#N/A</v>
      </c>
      <c r="AL216" s="6" t="e">
        <f t="shared" ref="AL216:AL279" si="190">VLOOKUP(AN216,排出係数表,9,FALSE)</f>
        <v>#N/A</v>
      </c>
      <c r="AM216" s="7" t="str">
        <f t="shared" ref="AM216:AM279" si="191">IF(OR(ISBLANK(M216)=TRUE,ISBLANK(B216)=TRUE)," ",P216&amp;CONCATENATE(B216,AF216,AI216))</f>
        <v xml:space="preserve"> </v>
      </c>
      <c r="AN216" s="6" t="e">
        <f t="shared" ref="AN216:AN279" si="192">CONCATENATE(AD216,AJ216,AK216,AG216)</f>
        <v>#N/A</v>
      </c>
      <c r="AO216" s="6" t="e">
        <f t="shared" ref="AO216:AO279" si="193">IF(AND(N216="あり",AK216="軽"),AQ216,AP216)</f>
        <v>#N/A</v>
      </c>
      <c r="AP216" s="6" t="e">
        <f t="shared" ref="AP216:AP279" si="194">VLOOKUP(AN216,排出係数表,6,FALSE)</f>
        <v>#N/A</v>
      </c>
      <c r="AQ216" s="6" t="e">
        <f t="shared" ref="AQ216:AQ279" si="195">VLOOKUP(AJ216,$BZ$17:$CD$21,2,FALSE)</f>
        <v>#N/A</v>
      </c>
      <c r="AR216" s="6" t="e">
        <f t="shared" ref="AR216:AR279" si="196">IF(AND(N216="あり",O216="なし",AK216="軽"),AT216,IF(AND(N216="あり",O216="あり(H17なし)",AK216="軽"),AT216,IF(AND(N216="あり",O216="",AK216="軽"),AT216,IF(AND(N216="なし",O216="あり(H17なし)",AK216="軽"),AU216,IF(AND(N216="",O216="あり(H17なし)",AK216="軽"),AU216,IF(AND(O216="あり(H17あり)",AK216="軽"),AV216,AS216))))))</f>
        <v>#N/A</v>
      </c>
      <c r="AS216" s="6" t="e">
        <f t="shared" ref="AS216:AS279" si="197">VLOOKUP(AN216,排出係数表,7,FALSE)</f>
        <v>#N/A</v>
      </c>
      <c r="AT216" s="6" t="e">
        <f t="shared" ref="AT216:AT279" si="198">VLOOKUP(AJ216,$BZ$17:$CD$21,3,FALSE)</f>
        <v>#N/A</v>
      </c>
      <c r="AU216" s="6" t="e">
        <f t="shared" ref="AU216:AU279" si="199">VLOOKUP(AJ216,$BZ$17:$CD$21,4,FALSE)</f>
        <v>#N/A</v>
      </c>
      <c r="AV216" s="6" t="e">
        <f t="shared" ref="AV216:AV279" si="200">VLOOKUP(AJ216,$BZ$17:$CD$21,5,FALSE)</f>
        <v>#N/A</v>
      </c>
      <c r="AW216" s="6">
        <f t="shared" ref="AW216:AW279" si="201">IF(AND(N216="なし",O216="なし"),0,IF(AND(N216="",O216=""),0,IF(AND(N216="",O216="なし"),0,IF(AND(N216="なし",O216=""),0,1))))</f>
        <v>0</v>
      </c>
      <c r="AX216" s="6" t="e">
        <f t="shared" ref="AX216:AX279" si="202">VLOOKUP(AN216,排出係数表,8,FALSE)</f>
        <v>#N/A</v>
      </c>
      <c r="AY216" s="6" t="str">
        <f t="shared" ref="AY216:AY279" si="203">IF(J216="","",VLOOKUP(J216,$BD$17:$BH$25,5,FALSE))</f>
        <v/>
      </c>
      <c r="AZ216" s="6" t="str">
        <f t="shared" ref="AZ216:AZ279" si="204">IF(D216="","",VLOOKUP(CONCATENATE("A",LEFT(D216)),$BW$17:$BX$26,2,FALSE))</f>
        <v/>
      </c>
      <c r="BA216" s="6" t="str">
        <f t="shared" ref="BA216:BA279" si="205">IF(AY216=AZ216,"",1)</f>
        <v/>
      </c>
      <c r="BB216" s="6" t="str">
        <f t="shared" ref="BB216:BB279" si="206">CONCATENATE(C216,D216,E216,F216)</f>
        <v/>
      </c>
      <c r="BC216" s="42"/>
      <c r="BI216" t="s">
        <v>989</v>
      </c>
      <c r="CS216" s="253" t="str">
        <f t="shared" ref="CS216:CS279" si="207">IFERROR(VLOOKUP(AL216,$CQ$17:$CR$33,2,0),"")</f>
        <v/>
      </c>
      <c r="CT216" s="1" t="str">
        <f t="shared" ref="CT216:CT279" si="208">IF(P216="","",IF(P216="新規",P216&amp;CS216,IF(P216="減車",P216&amp;CS216,"")))</f>
        <v/>
      </c>
      <c r="CU216" s="1" t="str">
        <f t="shared" ref="CU216:CU279" si="209">IF("新規"=P216,IF(OR(N216="あり",O216="あり(H17あり)",O216="あり(H17なし)"),"新規後付",""),IF("減車"=P216,IF(OR(N216="あり",O216="あり(H17あり)",O216="あり(H17なし)"),"減車後付",""),""))</f>
        <v/>
      </c>
      <c r="CV216" s="399"/>
    </row>
    <row r="217" spans="1:100" s="1" customFormat="1" ht="13.5" customHeight="1" x14ac:dyDescent="0.15">
      <c r="A217" s="63">
        <v>202</v>
      </c>
      <c r="B217" s="313"/>
      <c r="C217" s="313"/>
      <c r="D217" s="313"/>
      <c r="E217" s="313"/>
      <c r="F217" s="313"/>
      <c r="G217" s="313"/>
      <c r="H217" s="313"/>
      <c r="I217" s="313"/>
      <c r="J217" s="313"/>
      <c r="K217" s="313"/>
      <c r="L217" s="314"/>
      <c r="M217" s="313"/>
      <c r="N217" s="365"/>
      <c r="O217" s="366"/>
      <c r="P217" s="370" t="str">
        <f>IF(G217="R",IF(OR(AND(実績排出量!H217=SUM(実績事業所!$B$2-1),3&lt;実績排出量!I217),AND(実績排出量!H217=実績事業所!$B$2,4&gt;実績排出量!I217)),"新規",""),"")</f>
        <v/>
      </c>
      <c r="Q217" s="373" t="str">
        <f t="shared" si="170"/>
        <v/>
      </c>
      <c r="R217" s="374" t="str">
        <f t="shared" si="171"/>
        <v/>
      </c>
      <c r="S217" s="298" t="str">
        <f t="shared" si="172"/>
        <v/>
      </c>
      <c r="T217" s="87" t="str">
        <f t="shared" si="173"/>
        <v/>
      </c>
      <c r="U217" s="88" t="str">
        <f t="shared" si="174"/>
        <v/>
      </c>
      <c r="V217" s="89" t="str">
        <f t="shared" si="175"/>
        <v/>
      </c>
      <c r="W217" s="90" t="str">
        <f t="shared" si="176"/>
        <v/>
      </c>
      <c r="X217" s="90" t="str">
        <f t="shared" si="177"/>
        <v/>
      </c>
      <c r="Y217" s="110" t="str">
        <f t="shared" si="178"/>
        <v/>
      </c>
      <c r="Z217" s="16"/>
      <c r="AA217" s="15" t="str">
        <f t="shared" si="179"/>
        <v/>
      </c>
      <c r="AB217" s="15" t="str">
        <f t="shared" si="180"/>
        <v/>
      </c>
      <c r="AC217" s="14" t="str">
        <f t="shared" si="181"/>
        <v/>
      </c>
      <c r="AD217" s="6" t="e">
        <f t="shared" si="182"/>
        <v>#N/A</v>
      </c>
      <c r="AE217" s="6" t="e">
        <f t="shared" si="183"/>
        <v>#N/A</v>
      </c>
      <c r="AF217" s="6" t="e">
        <f t="shared" si="184"/>
        <v>#N/A</v>
      </c>
      <c r="AG217" s="6" t="str">
        <f t="shared" si="185"/>
        <v/>
      </c>
      <c r="AH217" s="6">
        <f t="shared" si="186"/>
        <v>1</v>
      </c>
      <c r="AI217" s="6" t="e">
        <f t="shared" si="187"/>
        <v>#N/A</v>
      </c>
      <c r="AJ217" s="6" t="e">
        <f t="shared" si="188"/>
        <v>#N/A</v>
      </c>
      <c r="AK217" s="6" t="e">
        <f t="shared" si="189"/>
        <v>#N/A</v>
      </c>
      <c r="AL217" s="6" t="e">
        <f t="shared" si="190"/>
        <v>#N/A</v>
      </c>
      <c r="AM217" s="7" t="str">
        <f t="shared" si="191"/>
        <v xml:space="preserve"> </v>
      </c>
      <c r="AN217" s="6" t="e">
        <f t="shared" si="192"/>
        <v>#N/A</v>
      </c>
      <c r="AO217" s="6" t="e">
        <f t="shared" si="193"/>
        <v>#N/A</v>
      </c>
      <c r="AP217" s="6" t="e">
        <f t="shared" si="194"/>
        <v>#N/A</v>
      </c>
      <c r="AQ217" s="6" t="e">
        <f t="shared" si="195"/>
        <v>#N/A</v>
      </c>
      <c r="AR217" s="6" t="e">
        <f t="shared" si="196"/>
        <v>#N/A</v>
      </c>
      <c r="AS217" s="6" t="e">
        <f t="shared" si="197"/>
        <v>#N/A</v>
      </c>
      <c r="AT217" s="6" t="e">
        <f t="shared" si="198"/>
        <v>#N/A</v>
      </c>
      <c r="AU217" s="6" t="e">
        <f t="shared" si="199"/>
        <v>#N/A</v>
      </c>
      <c r="AV217" s="6" t="e">
        <f t="shared" si="200"/>
        <v>#N/A</v>
      </c>
      <c r="AW217" s="6">
        <f t="shared" si="201"/>
        <v>0</v>
      </c>
      <c r="AX217" s="6" t="e">
        <f t="shared" si="202"/>
        <v>#N/A</v>
      </c>
      <c r="AY217" s="6" t="str">
        <f t="shared" si="203"/>
        <v/>
      </c>
      <c r="AZ217" s="6" t="str">
        <f t="shared" si="204"/>
        <v/>
      </c>
      <c r="BA217" s="6" t="str">
        <f t="shared" si="205"/>
        <v/>
      </c>
      <c r="BB217" s="6" t="str">
        <f t="shared" si="206"/>
        <v/>
      </c>
      <c r="BC217" s="42"/>
      <c r="BI217" t="s">
        <v>990</v>
      </c>
      <c r="CS217" s="253" t="str">
        <f t="shared" si="207"/>
        <v/>
      </c>
      <c r="CT217" s="1" t="str">
        <f t="shared" si="208"/>
        <v/>
      </c>
      <c r="CU217" s="1" t="str">
        <f t="shared" si="209"/>
        <v/>
      </c>
      <c r="CV217" s="399"/>
    </row>
    <row r="218" spans="1:100" s="1" customFormat="1" ht="13.5" customHeight="1" x14ac:dyDescent="0.15">
      <c r="A218" s="63">
        <v>203</v>
      </c>
      <c r="B218" s="313"/>
      <c r="C218" s="313"/>
      <c r="D218" s="313"/>
      <c r="E218" s="313"/>
      <c r="F218" s="313"/>
      <c r="G218" s="313"/>
      <c r="H218" s="313"/>
      <c r="I218" s="313"/>
      <c r="J218" s="313"/>
      <c r="K218" s="313"/>
      <c r="L218" s="314"/>
      <c r="M218" s="313"/>
      <c r="N218" s="365"/>
      <c r="O218" s="366"/>
      <c r="P218" s="370" t="str">
        <f>IF(G218="R",IF(OR(AND(実績排出量!H218=SUM(実績事業所!$B$2-1),3&lt;実績排出量!I218),AND(実績排出量!H218=実績事業所!$B$2,4&gt;実績排出量!I218)),"新規",""),"")</f>
        <v/>
      </c>
      <c r="Q218" s="373" t="str">
        <f t="shared" si="170"/>
        <v/>
      </c>
      <c r="R218" s="374" t="str">
        <f t="shared" si="171"/>
        <v/>
      </c>
      <c r="S218" s="298" t="str">
        <f t="shared" si="172"/>
        <v/>
      </c>
      <c r="T218" s="87" t="str">
        <f t="shared" si="173"/>
        <v/>
      </c>
      <c r="U218" s="88" t="str">
        <f t="shared" si="174"/>
        <v/>
      </c>
      <c r="V218" s="89" t="str">
        <f t="shared" si="175"/>
        <v/>
      </c>
      <c r="W218" s="90" t="str">
        <f t="shared" si="176"/>
        <v/>
      </c>
      <c r="X218" s="90" t="str">
        <f t="shared" si="177"/>
        <v/>
      </c>
      <c r="Y218" s="110" t="str">
        <f t="shared" si="178"/>
        <v/>
      </c>
      <c r="Z218" s="16"/>
      <c r="AA218" s="15" t="str">
        <f t="shared" si="179"/>
        <v/>
      </c>
      <c r="AB218" s="15" t="str">
        <f t="shared" si="180"/>
        <v/>
      </c>
      <c r="AC218" s="14" t="str">
        <f t="shared" si="181"/>
        <v/>
      </c>
      <c r="AD218" s="6" t="e">
        <f t="shared" si="182"/>
        <v>#N/A</v>
      </c>
      <c r="AE218" s="6" t="e">
        <f t="shared" si="183"/>
        <v>#N/A</v>
      </c>
      <c r="AF218" s="6" t="e">
        <f t="shared" si="184"/>
        <v>#N/A</v>
      </c>
      <c r="AG218" s="6" t="str">
        <f t="shared" si="185"/>
        <v/>
      </c>
      <c r="AH218" s="6">
        <f t="shared" si="186"/>
        <v>1</v>
      </c>
      <c r="AI218" s="6" t="e">
        <f t="shared" si="187"/>
        <v>#N/A</v>
      </c>
      <c r="AJ218" s="6" t="e">
        <f t="shared" si="188"/>
        <v>#N/A</v>
      </c>
      <c r="AK218" s="6" t="e">
        <f t="shared" si="189"/>
        <v>#N/A</v>
      </c>
      <c r="AL218" s="6" t="e">
        <f t="shared" si="190"/>
        <v>#N/A</v>
      </c>
      <c r="AM218" s="7" t="str">
        <f t="shared" si="191"/>
        <v xml:space="preserve"> </v>
      </c>
      <c r="AN218" s="6" t="e">
        <f t="shared" si="192"/>
        <v>#N/A</v>
      </c>
      <c r="AO218" s="6" t="e">
        <f t="shared" si="193"/>
        <v>#N/A</v>
      </c>
      <c r="AP218" s="6" t="e">
        <f t="shared" si="194"/>
        <v>#N/A</v>
      </c>
      <c r="AQ218" s="6" t="e">
        <f t="shared" si="195"/>
        <v>#N/A</v>
      </c>
      <c r="AR218" s="6" t="e">
        <f t="shared" si="196"/>
        <v>#N/A</v>
      </c>
      <c r="AS218" s="6" t="e">
        <f t="shared" si="197"/>
        <v>#N/A</v>
      </c>
      <c r="AT218" s="6" t="e">
        <f t="shared" si="198"/>
        <v>#N/A</v>
      </c>
      <c r="AU218" s="6" t="e">
        <f t="shared" si="199"/>
        <v>#N/A</v>
      </c>
      <c r="AV218" s="6" t="e">
        <f t="shared" si="200"/>
        <v>#N/A</v>
      </c>
      <c r="AW218" s="6">
        <f t="shared" si="201"/>
        <v>0</v>
      </c>
      <c r="AX218" s="6" t="e">
        <f t="shared" si="202"/>
        <v>#N/A</v>
      </c>
      <c r="AY218" s="6" t="str">
        <f t="shared" si="203"/>
        <v/>
      </c>
      <c r="AZ218" s="6" t="str">
        <f t="shared" si="204"/>
        <v/>
      </c>
      <c r="BA218" s="6" t="str">
        <f t="shared" si="205"/>
        <v/>
      </c>
      <c r="BB218" s="6" t="str">
        <f t="shared" si="206"/>
        <v/>
      </c>
      <c r="BC218" s="42"/>
      <c r="BI218" t="s">
        <v>991</v>
      </c>
      <c r="CS218" s="253" t="str">
        <f t="shared" si="207"/>
        <v/>
      </c>
      <c r="CT218" s="1" t="str">
        <f t="shared" si="208"/>
        <v/>
      </c>
      <c r="CU218" s="1" t="str">
        <f t="shared" si="209"/>
        <v/>
      </c>
      <c r="CV218" s="399"/>
    </row>
    <row r="219" spans="1:100" s="1" customFormat="1" ht="13.5" customHeight="1" x14ac:dyDescent="0.15">
      <c r="A219" s="63">
        <v>204</v>
      </c>
      <c r="B219" s="313"/>
      <c r="C219" s="313"/>
      <c r="D219" s="313"/>
      <c r="E219" s="313"/>
      <c r="F219" s="313"/>
      <c r="G219" s="313"/>
      <c r="H219" s="313"/>
      <c r="I219" s="313"/>
      <c r="J219" s="313"/>
      <c r="K219" s="313"/>
      <c r="L219" s="314"/>
      <c r="M219" s="313"/>
      <c r="N219" s="365"/>
      <c r="O219" s="366"/>
      <c r="P219" s="370" t="str">
        <f>IF(G219="R",IF(OR(AND(実績排出量!H219=SUM(実績事業所!$B$2-1),3&lt;実績排出量!I219),AND(実績排出量!H219=実績事業所!$B$2,4&gt;実績排出量!I219)),"新規",""),"")</f>
        <v/>
      </c>
      <c r="Q219" s="373" t="str">
        <f t="shared" si="170"/>
        <v/>
      </c>
      <c r="R219" s="374" t="str">
        <f t="shared" si="171"/>
        <v/>
      </c>
      <c r="S219" s="298" t="str">
        <f t="shared" si="172"/>
        <v/>
      </c>
      <c r="T219" s="87" t="str">
        <f t="shared" si="173"/>
        <v/>
      </c>
      <c r="U219" s="88" t="str">
        <f t="shared" si="174"/>
        <v/>
      </c>
      <c r="V219" s="89" t="str">
        <f t="shared" si="175"/>
        <v/>
      </c>
      <c r="W219" s="90" t="str">
        <f t="shared" si="176"/>
        <v/>
      </c>
      <c r="X219" s="90" t="str">
        <f t="shared" si="177"/>
        <v/>
      </c>
      <c r="Y219" s="110" t="str">
        <f t="shared" si="178"/>
        <v/>
      </c>
      <c r="Z219" s="16"/>
      <c r="AA219" s="15" t="str">
        <f t="shared" si="179"/>
        <v/>
      </c>
      <c r="AB219" s="15" t="str">
        <f t="shared" si="180"/>
        <v/>
      </c>
      <c r="AC219" s="14" t="str">
        <f t="shared" si="181"/>
        <v/>
      </c>
      <c r="AD219" s="6" t="e">
        <f t="shared" si="182"/>
        <v>#N/A</v>
      </c>
      <c r="AE219" s="6" t="e">
        <f t="shared" si="183"/>
        <v>#N/A</v>
      </c>
      <c r="AF219" s="6" t="e">
        <f t="shared" si="184"/>
        <v>#N/A</v>
      </c>
      <c r="AG219" s="6" t="str">
        <f t="shared" si="185"/>
        <v/>
      </c>
      <c r="AH219" s="6">
        <f t="shared" si="186"/>
        <v>1</v>
      </c>
      <c r="AI219" s="6" t="e">
        <f t="shared" si="187"/>
        <v>#N/A</v>
      </c>
      <c r="AJ219" s="6" t="e">
        <f t="shared" si="188"/>
        <v>#N/A</v>
      </c>
      <c r="AK219" s="6" t="e">
        <f t="shared" si="189"/>
        <v>#N/A</v>
      </c>
      <c r="AL219" s="6" t="e">
        <f t="shared" si="190"/>
        <v>#N/A</v>
      </c>
      <c r="AM219" s="7" t="str">
        <f t="shared" si="191"/>
        <v xml:space="preserve"> </v>
      </c>
      <c r="AN219" s="6" t="e">
        <f t="shared" si="192"/>
        <v>#N/A</v>
      </c>
      <c r="AO219" s="6" t="e">
        <f t="shared" si="193"/>
        <v>#N/A</v>
      </c>
      <c r="AP219" s="6" t="e">
        <f t="shared" si="194"/>
        <v>#N/A</v>
      </c>
      <c r="AQ219" s="6" t="e">
        <f t="shared" si="195"/>
        <v>#N/A</v>
      </c>
      <c r="AR219" s="6" t="e">
        <f t="shared" si="196"/>
        <v>#N/A</v>
      </c>
      <c r="AS219" s="6" t="e">
        <f t="shared" si="197"/>
        <v>#N/A</v>
      </c>
      <c r="AT219" s="6" t="e">
        <f t="shared" si="198"/>
        <v>#N/A</v>
      </c>
      <c r="AU219" s="6" t="e">
        <f t="shared" si="199"/>
        <v>#N/A</v>
      </c>
      <c r="AV219" s="6" t="e">
        <f t="shared" si="200"/>
        <v>#N/A</v>
      </c>
      <c r="AW219" s="6">
        <f t="shared" si="201"/>
        <v>0</v>
      </c>
      <c r="AX219" s="6" t="e">
        <f t="shared" si="202"/>
        <v>#N/A</v>
      </c>
      <c r="AY219" s="6" t="str">
        <f t="shared" si="203"/>
        <v/>
      </c>
      <c r="AZ219" s="6" t="str">
        <f t="shared" si="204"/>
        <v/>
      </c>
      <c r="BA219" s="6" t="str">
        <f t="shared" si="205"/>
        <v/>
      </c>
      <c r="BB219" s="6" t="str">
        <f t="shared" si="206"/>
        <v/>
      </c>
      <c r="BC219" s="42"/>
      <c r="BI219" t="s">
        <v>992</v>
      </c>
      <c r="CS219" s="253" t="str">
        <f t="shared" si="207"/>
        <v/>
      </c>
      <c r="CT219" s="1" t="str">
        <f t="shared" si="208"/>
        <v/>
      </c>
      <c r="CU219" s="1" t="str">
        <f t="shared" si="209"/>
        <v/>
      </c>
      <c r="CV219" s="399"/>
    </row>
    <row r="220" spans="1:100" s="1" customFormat="1" ht="13.5" customHeight="1" x14ac:dyDescent="0.15">
      <c r="A220" s="63">
        <v>205</v>
      </c>
      <c r="B220" s="313"/>
      <c r="C220" s="313"/>
      <c r="D220" s="313"/>
      <c r="E220" s="313"/>
      <c r="F220" s="313"/>
      <c r="G220" s="313"/>
      <c r="H220" s="313"/>
      <c r="I220" s="313"/>
      <c r="J220" s="313"/>
      <c r="K220" s="313"/>
      <c r="L220" s="314"/>
      <c r="M220" s="313"/>
      <c r="N220" s="365"/>
      <c r="O220" s="366"/>
      <c r="P220" s="370" t="str">
        <f>IF(G220="R",IF(OR(AND(実績排出量!H220=SUM(実績事業所!$B$2-1),3&lt;実績排出量!I220),AND(実績排出量!H220=実績事業所!$B$2,4&gt;実績排出量!I220)),"新規",""),"")</f>
        <v/>
      </c>
      <c r="Q220" s="373" t="str">
        <f t="shared" si="170"/>
        <v/>
      </c>
      <c r="R220" s="374" t="str">
        <f t="shared" si="171"/>
        <v/>
      </c>
      <c r="S220" s="298" t="str">
        <f t="shared" si="172"/>
        <v/>
      </c>
      <c r="T220" s="87" t="str">
        <f t="shared" si="173"/>
        <v/>
      </c>
      <c r="U220" s="88" t="str">
        <f t="shared" si="174"/>
        <v/>
      </c>
      <c r="V220" s="89" t="str">
        <f t="shared" si="175"/>
        <v/>
      </c>
      <c r="W220" s="90" t="str">
        <f t="shared" si="176"/>
        <v/>
      </c>
      <c r="X220" s="90" t="str">
        <f t="shared" si="177"/>
        <v/>
      </c>
      <c r="Y220" s="110" t="str">
        <f t="shared" si="178"/>
        <v/>
      </c>
      <c r="Z220" s="16"/>
      <c r="AA220" s="15" t="str">
        <f t="shared" si="179"/>
        <v/>
      </c>
      <c r="AB220" s="15" t="str">
        <f t="shared" si="180"/>
        <v/>
      </c>
      <c r="AC220" s="14" t="str">
        <f t="shared" si="181"/>
        <v/>
      </c>
      <c r="AD220" s="6" t="e">
        <f t="shared" si="182"/>
        <v>#N/A</v>
      </c>
      <c r="AE220" s="6" t="e">
        <f t="shared" si="183"/>
        <v>#N/A</v>
      </c>
      <c r="AF220" s="6" t="e">
        <f t="shared" si="184"/>
        <v>#N/A</v>
      </c>
      <c r="AG220" s="6" t="str">
        <f t="shared" si="185"/>
        <v/>
      </c>
      <c r="AH220" s="6">
        <f t="shared" si="186"/>
        <v>1</v>
      </c>
      <c r="AI220" s="6" t="e">
        <f t="shared" si="187"/>
        <v>#N/A</v>
      </c>
      <c r="AJ220" s="6" t="e">
        <f t="shared" si="188"/>
        <v>#N/A</v>
      </c>
      <c r="AK220" s="6" t="e">
        <f t="shared" si="189"/>
        <v>#N/A</v>
      </c>
      <c r="AL220" s="6" t="e">
        <f t="shared" si="190"/>
        <v>#N/A</v>
      </c>
      <c r="AM220" s="7" t="str">
        <f t="shared" si="191"/>
        <v xml:space="preserve"> </v>
      </c>
      <c r="AN220" s="6" t="e">
        <f t="shared" si="192"/>
        <v>#N/A</v>
      </c>
      <c r="AO220" s="6" t="e">
        <f t="shared" si="193"/>
        <v>#N/A</v>
      </c>
      <c r="AP220" s="6" t="e">
        <f t="shared" si="194"/>
        <v>#N/A</v>
      </c>
      <c r="AQ220" s="6" t="e">
        <f t="shared" si="195"/>
        <v>#N/A</v>
      </c>
      <c r="AR220" s="6" t="e">
        <f t="shared" si="196"/>
        <v>#N/A</v>
      </c>
      <c r="AS220" s="6" t="e">
        <f t="shared" si="197"/>
        <v>#N/A</v>
      </c>
      <c r="AT220" s="6" t="e">
        <f t="shared" si="198"/>
        <v>#N/A</v>
      </c>
      <c r="AU220" s="6" t="e">
        <f t="shared" si="199"/>
        <v>#N/A</v>
      </c>
      <c r="AV220" s="6" t="e">
        <f t="shared" si="200"/>
        <v>#N/A</v>
      </c>
      <c r="AW220" s="6">
        <f t="shared" si="201"/>
        <v>0</v>
      </c>
      <c r="AX220" s="6" t="e">
        <f t="shared" si="202"/>
        <v>#N/A</v>
      </c>
      <c r="AY220" s="6" t="str">
        <f t="shared" si="203"/>
        <v/>
      </c>
      <c r="AZ220" s="6" t="str">
        <f t="shared" si="204"/>
        <v/>
      </c>
      <c r="BA220" s="6" t="str">
        <f t="shared" si="205"/>
        <v/>
      </c>
      <c r="BB220" s="6" t="str">
        <f t="shared" si="206"/>
        <v/>
      </c>
      <c r="BC220" s="42"/>
      <c r="BI220" t="s">
        <v>902</v>
      </c>
      <c r="CS220" s="253" t="str">
        <f t="shared" si="207"/>
        <v/>
      </c>
      <c r="CT220" s="1" t="str">
        <f t="shared" si="208"/>
        <v/>
      </c>
      <c r="CU220" s="1" t="str">
        <f t="shared" si="209"/>
        <v/>
      </c>
      <c r="CV220" s="399"/>
    </row>
    <row r="221" spans="1:100" s="1" customFormat="1" ht="13.5" customHeight="1" x14ac:dyDescent="0.15">
      <c r="A221" s="63">
        <v>206</v>
      </c>
      <c r="B221" s="313"/>
      <c r="C221" s="313"/>
      <c r="D221" s="313"/>
      <c r="E221" s="313"/>
      <c r="F221" s="313"/>
      <c r="G221" s="313"/>
      <c r="H221" s="313"/>
      <c r="I221" s="313"/>
      <c r="J221" s="313"/>
      <c r="K221" s="313"/>
      <c r="L221" s="314"/>
      <c r="M221" s="313"/>
      <c r="N221" s="365"/>
      <c r="O221" s="366"/>
      <c r="P221" s="370" t="str">
        <f>IF(G221="R",IF(OR(AND(実績排出量!H221=SUM(実績事業所!$B$2-1),3&lt;実績排出量!I221),AND(実績排出量!H221=実績事業所!$B$2,4&gt;実績排出量!I221)),"新規",""),"")</f>
        <v/>
      </c>
      <c r="Q221" s="373" t="str">
        <f t="shared" si="170"/>
        <v/>
      </c>
      <c r="R221" s="374" t="str">
        <f t="shared" si="171"/>
        <v/>
      </c>
      <c r="S221" s="298" t="str">
        <f t="shared" si="172"/>
        <v/>
      </c>
      <c r="T221" s="87" t="str">
        <f t="shared" si="173"/>
        <v/>
      </c>
      <c r="U221" s="88" t="str">
        <f t="shared" si="174"/>
        <v/>
      </c>
      <c r="V221" s="89" t="str">
        <f t="shared" si="175"/>
        <v/>
      </c>
      <c r="W221" s="90" t="str">
        <f t="shared" si="176"/>
        <v/>
      </c>
      <c r="X221" s="90" t="str">
        <f t="shared" si="177"/>
        <v/>
      </c>
      <c r="Y221" s="110" t="str">
        <f t="shared" si="178"/>
        <v/>
      </c>
      <c r="Z221" s="16"/>
      <c r="AA221" s="15" t="str">
        <f t="shared" si="179"/>
        <v/>
      </c>
      <c r="AB221" s="15" t="str">
        <f t="shared" si="180"/>
        <v/>
      </c>
      <c r="AC221" s="14" t="str">
        <f t="shared" si="181"/>
        <v/>
      </c>
      <c r="AD221" s="6" t="e">
        <f t="shared" si="182"/>
        <v>#N/A</v>
      </c>
      <c r="AE221" s="6" t="e">
        <f t="shared" si="183"/>
        <v>#N/A</v>
      </c>
      <c r="AF221" s="6" t="e">
        <f t="shared" si="184"/>
        <v>#N/A</v>
      </c>
      <c r="AG221" s="6" t="str">
        <f t="shared" si="185"/>
        <v/>
      </c>
      <c r="AH221" s="6">
        <f t="shared" si="186"/>
        <v>1</v>
      </c>
      <c r="AI221" s="6" t="e">
        <f t="shared" si="187"/>
        <v>#N/A</v>
      </c>
      <c r="AJ221" s="6" t="e">
        <f t="shared" si="188"/>
        <v>#N/A</v>
      </c>
      <c r="AK221" s="6" t="e">
        <f t="shared" si="189"/>
        <v>#N/A</v>
      </c>
      <c r="AL221" s="6" t="e">
        <f t="shared" si="190"/>
        <v>#N/A</v>
      </c>
      <c r="AM221" s="7" t="str">
        <f t="shared" si="191"/>
        <v xml:space="preserve"> </v>
      </c>
      <c r="AN221" s="6" t="e">
        <f t="shared" si="192"/>
        <v>#N/A</v>
      </c>
      <c r="AO221" s="6" t="e">
        <f t="shared" si="193"/>
        <v>#N/A</v>
      </c>
      <c r="AP221" s="6" t="e">
        <f t="shared" si="194"/>
        <v>#N/A</v>
      </c>
      <c r="AQ221" s="6" t="e">
        <f t="shared" si="195"/>
        <v>#N/A</v>
      </c>
      <c r="AR221" s="6" t="e">
        <f t="shared" si="196"/>
        <v>#N/A</v>
      </c>
      <c r="AS221" s="6" t="e">
        <f t="shared" si="197"/>
        <v>#N/A</v>
      </c>
      <c r="AT221" s="6" t="e">
        <f t="shared" si="198"/>
        <v>#N/A</v>
      </c>
      <c r="AU221" s="6" t="e">
        <f t="shared" si="199"/>
        <v>#N/A</v>
      </c>
      <c r="AV221" s="6" t="e">
        <f t="shared" si="200"/>
        <v>#N/A</v>
      </c>
      <c r="AW221" s="6">
        <f t="shared" si="201"/>
        <v>0</v>
      </c>
      <c r="AX221" s="6" t="e">
        <f t="shared" si="202"/>
        <v>#N/A</v>
      </c>
      <c r="AY221" s="6" t="str">
        <f t="shared" si="203"/>
        <v/>
      </c>
      <c r="AZ221" s="6" t="str">
        <f t="shared" si="204"/>
        <v/>
      </c>
      <c r="BA221" s="6" t="str">
        <f t="shared" si="205"/>
        <v/>
      </c>
      <c r="BB221" s="6" t="str">
        <f t="shared" si="206"/>
        <v/>
      </c>
      <c r="BC221" s="42"/>
      <c r="BI221" t="s">
        <v>903</v>
      </c>
      <c r="CS221" s="253" t="str">
        <f t="shared" si="207"/>
        <v/>
      </c>
      <c r="CT221" s="1" t="str">
        <f t="shared" si="208"/>
        <v/>
      </c>
      <c r="CU221" s="1" t="str">
        <f t="shared" si="209"/>
        <v/>
      </c>
      <c r="CV221" s="399"/>
    </row>
    <row r="222" spans="1:100" s="1" customFormat="1" ht="13.5" customHeight="1" x14ac:dyDescent="0.15">
      <c r="A222" s="63">
        <v>207</v>
      </c>
      <c r="B222" s="313"/>
      <c r="C222" s="313"/>
      <c r="D222" s="313"/>
      <c r="E222" s="313"/>
      <c r="F222" s="313"/>
      <c r="G222" s="313"/>
      <c r="H222" s="313"/>
      <c r="I222" s="313"/>
      <c r="J222" s="313"/>
      <c r="K222" s="313"/>
      <c r="L222" s="314"/>
      <c r="M222" s="313"/>
      <c r="N222" s="365"/>
      <c r="O222" s="366"/>
      <c r="P222" s="370" t="str">
        <f>IF(G222="R",IF(OR(AND(実績排出量!H222=SUM(実績事業所!$B$2-1),3&lt;実績排出量!I222),AND(実績排出量!H222=実績事業所!$B$2,4&gt;実績排出量!I222)),"新規",""),"")</f>
        <v/>
      </c>
      <c r="Q222" s="373" t="str">
        <f t="shared" si="170"/>
        <v/>
      </c>
      <c r="R222" s="374" t="str">
        <f t="shared" si="171"/>
        <v/>
      </c>
      <c r="S222" s="298" t="str">
        <f t="shared" si="172"/>
        <v/>
      </c>
      <c r="T222" s="87" t="str">
        <f t="shared" si="173"/>
        <v/>
      </c>
      <c r="U222" s="88" t="str">
        <f t="shared" si="174"/>
        <v/>
      </c>
      <c r="V222" s="89" t="str">
        <f t="shared" si="175"/>
        <v/>
      </c>
      <c r="W222" s="90" t="str">
        <f t="shared" si="176"/>
        <v/>
      </c>
      <c r="X222" s="90" t="str">
        <f t="shared" si="177"/>
        <v/>
      </c>
      <c r="Y222" s="110" t="str">
        <f t="shared" si="178"/>
        <v/>
      </c>
      <c r="Z222" s="16"/>
      <c r="AA222" s="15" t="str">
        <f t="shared" si="179"/>
        <v/>
      </c>
      <c r="AB222" s="15" t="str">
        <f t="shared" si="180"/>
        <v/>
      </c>
      <c r="AC222" s="14" t="str">
        <f t="shared" si="181"/>
        <v/>
      </c>
      <c r="AD222" s="6" t="e">
        <f t="shared" si="182"/>
        <v>#N/A</v>
      </c>
      <c r="AE222" s="6" t="e">
        <f t="shared" si="183"/>
        <v>#N/A</v>
      </c>
      <c r="AF222" s="6" t="e">
        <f t="shared" si="184"/>
        <v>#N/A</v>
      </c>
      <c r="AG222" s="6" t="str">
        <f t="shared" si="185"/>
        <v/>
      </c>
      <c r="AH222" s="6">
        <f t="shared" si="186"/>
        <v>1</v>
      </c>
      <c r="AI222" s="6" t="e">
        <f t="shared" si="187"/>
        <v>#N/A</v>
      </c>
      <c r="AJ222" s="6" t="e">
        <f t="shared" si="188"/>
        <v>#N/A</v>
      </c>
      <c r="AK222" s="6" t="e">
        <f t="shared" si="189"/>
        <v>#N/A</v>
      </c>
      <c r="AL222" s="6" t="e">
        <f t="shared" si="190"/>
        <v>#N/A</v>
      </c>
      <c r="AM222" s="7" t="str">
        <f t="shared" si="191"/>
        <v xml:space="preserve"> </v>
      </c>
      <c r="AN222" s="6" t="e">
        <f t="shared" si="192"/>
        <v>#N/A</v>
      </c>
      <c r="AO222" s="6" t="e">
        <f t="shared" si="193"/>
        <v>#N/A</v>
      </c>
      <c r="AP222" s="6" t="e">
        <f t="shared" si="194"/>
        <v>#N/A</v>
      </c>
      <c r="AQ222" s="6" t="e">
        <f t="shared" si="195"/>
        <v>#N/A</v>
      </c>
      <c r="AR222" s="6" t="e">
        <f t="shared" si="196"/>
        <v>#N/A</v>
      </c>
      <c r="AS222" s="6" t="e">
        <f t="shared" si="197"/>
        <v>#N/A</v>
      </c>
      <c r="AT222" s="6" t="e">
        <f t="shared" si="198"/>
        <v>#N/A</v>
      </c>
      <c r="AU222" s="6" t="e">
        <f t="shared" si="199"/>
        <v>#N/A</v>
      </c>
      <c r="AV222" s="6" t="e">
        <f t="shared" si="200"/>
        <v>#N/A</v>
      </c>
      <c r="AW222" s="6">
        <f t="shared" si="201"/>
        <v>0</v>
      </c>
      <c r="AX222" s="6" t="e">
        <f t="shared" si="202"/>
        <v>#N/A</v>
      </c>
      <c r="AY222" s="6" t="str">
        <f t="shared" si="203"/>
        <v/>
      </c>
      <c r="AZ222" s="6" t="str">
        <f t="shared" si="204"/>
        <v/>
      </c>
      <c r="BA222" s="6" t="str">
        <f t="shared" si="205"/>
        <v/>
      </c>
      <c r="BB222" s="6" t="str">
        <f t="shared" si="206"/>
        <v/>
      </c>
      <c r="BC222" s="42"/>
      <c r="BI222" t="s">
        <v>904</v>
      </c>
      <c r="CS222" s="253" t="str">
        <f t="shared" si="207"/>
        <v/>
      </c>
      <c r="CT222" s="1" t="str">
        <f t="shared" si="208"/>
        <v/>
      </c>
      <c r="CU222" s="1" t="str">
        <f t="shared" si="209"/>
        <v/>
      </c>
      <c r="CV222" s="399"/>
    </row>
    <row r="223" spans="1:100" s="1" customFormat="1" ht="13.5" customHeight="1" x14ac:dyDescent="0.15">
      <c r="A223" s="63">
        <v>208</v>
      </c>
      <c r="B223" s="313"/>
      <c r="C223" s="313"/>
      <c r="D223" s="313"/>
      <c r="E223" s="313"/>
      <c r="F223" s="313"/>
      <c r="G223" s="313"/>
      <c r="H223" s="313"/>
      <c r="I223" s="313"/>
      <c r="J223" s="313"/>
      <c r="K223" s="313"/>
      <c r="L223" s="314"/>
      <c r="M223" s="313"/>
      <c r="N223" s="365"/>
      <c r="O223" s="366"/>
      <c r="P223" s="370" t="str">
        <f>IF(G223="R",IF(OR(AND(実績排出量!H223=SUM(実績事業所!$B$2-1),3&lt;実績排出量!I223),AND(実績排出量!H223=実績事業所!$B$2,4&gt;実績排出量!I223)),"新規",""),"")</f>
        <v/>
      </c>
      <c r="Q223" s="373" t="str">
        <f t="shared" si="170"/>
        <v/>
      </c>
      <c r="R223" s="374" t="str">
        <f t="shared" si="171"/>
        <v/>
      </c>
      <c r="S223" s="298" t="str">
        <f t="shared" si="172"/>
        <v/>
      </c>
      <c r="T223" s="87" t="str">
        <f t="shared" si="173"/>
        <v/>
      </c>
      <c r="U223" s="88" t="str">
        <f t="shared" si="174"/>
        <v/>
      </c>
      <c r="V223" s="89" t="str">
        <f t="shared" si="175"/>
        <v/>
      </c>
      <c r="W223" s="90" t="str">
        <f t="shared" si="176"/>
        <v/>
      </c>
      <c r="X223" s="90" t="str">
        <f t="shared" si="177"/>
        <v/>
      </c>
      <c r="Y223" s="110" t="str">
        <f t="shared" si="178"/>
        <v/>
      </c>
      <c r="Z223" s="16"/>
      <c r="AA223" s="15" t="str">
        <f t="shared" si="179"/>
        <v/>
      </c>
      <c r="AB223" s="15" t="str">
        <f t="shared" si="180"/>
        <v/>
      </c>
      <c r="AC223" s="14" t="str">
        <f t="shared" si="181"/>
        <v/>
      </c>
      <c r="AD223" s="6" t="e">
        <f t="shared" si="182"/>
        <v>#N/A</v>
      </c>
      <c r="AE223" s="6" t="e">
        <f t="shared" si="183"/>
        <v>#N/A</v>
      </c>
      <c r="AF223" s="6" t="e">
        <f t="shared" si="184"/>
        <v>#N/A</v>
      </c>
      <c r="AG223" s="6" t="str">
        <f t="shared" si="185"/>
        <v/>
      </c>
      <c r="AH223" s="6">
        <f t="shared" si="186"/>
        <v>1</v>
      </c>
      <c r="AI223" s="6" t="e">
        <f t="shared" si="187"/>
        <v>#N/A</v>
      </c>
      <c r="AJ223" s="6" t="e">
        <f t="shared" si="188"/>
        <v>#N/A</v>
      </c>
      <c r="AK223" s="6" t="e">
        <f t="shared" si="189"/>
        <v>#N/A</v>
      </c>
      <c r="AL223" s="6" t="e">
        <f t="shared" si="190"/>
        <v>#N/A</v>
      </c>
      <c r="AM223" s="7" t="str">
        <f t="shared" si="191"/>
        <v xml:space="preserve"> </v>
      </c>
      <c r="AN223" s="6" t="e">
        <f t="shared" si="192"/>
        <v>#N/A</v>
      </c>
      <c r="AO223" s="6" t="e">
        <f t="shared" si="193"/>
        <v>#N/A</v>
      </c>
      <c r="AP223" s="6" t="e">
        <f t="shared" si="194"/>
        <v>#N/A</v>
      </c>
      <c r="AQ223" s="6" t="e">
        <f t="shared" si="195"/>
        <v>#N/A</v>
      </c>
      <c r="AR223" s="6" t="e">
        <f t="shared" si="196"/>
        <v>#N/A</v>
      </c>
      <c r="AS223" s="6" t="e">
        <f t="shared" si="197"/>
        <v>#N/A</v>
      </c>
      <c r="AT223" s="6" t="e">
        <f t="shared" si="198"/>
        <v>#N/A</v>
      </c>
      <c r="AU223" s="6" t="e">
        <f t="shared" si="199"/>
        <v>#N/A</v>
      </c>
      <c r="AV223" s="6" t="e">
        <f t="shared" si="200"/>
        <v>#N/A</v>
      </c>
      <c r="AW223" s="6">
        <f t="shared" si="201"/>
        <v>0</v>
      </c>
      <c r="AX223" s="6" t="e">
        <f t="shared" si="202"/>
        <v>#N/A</v>
      </c>
      <c r="AY223" s="6" t="str">
        <f t="shared" si="203"/>
        <v/>
      </c>
      <c r="AZ223" s="6" t="str">
        <f t="shared" si="204"/>
        <v/>
      </c>
      <c r="BA223" s="6" t="str">
        <f t="shared" si="205"/>
        <v/>
      </c>
      <c r="BB223" s="6" t="str">
        <f t="shared" si="206"/>
        <v/>
      </c>
      <c r="BC223" s="42"/>
      <c r="BI223" t="s">
        <v>905</v>
      </c>
      <c r="CS223" s="253" t="str">
        <f t="shared" si="207"/>
        <v/>
      </c>
      <c r="CT223" s="1" t="str">
        <f t="shared" si="208"/>
        <v/>
      </c>
      <c r="CU223" s="1" t="str">
        <f t="shared" si="209"/>
        <v/>
      </c>
      <c r="CV223" s="399"/>
    </row>
    <row r="224" spans="1:100" s="1" customFormat="1" ht="13.5" customHeight="1" x14ac:dyDescent="0.15">
      <c r="A224" s="63">
        <v>209</v>
      </c>
      <c r="B224" s="313"/>
      <c r="C224" s="313"/>
      <c r="D224" s="313"/>
      <c r="E224" s="313"/>
      <c r="F224" s="313"/>
      <c r="G224" s="313"/>
      <c r="H224" s="313"/>
      <c r="I224" s="313"/>
      <c r="J224" s="313"/>
      <c r="K224" s="313"/>
      <c r="L224" s="314"/>
      <c r="M224" s="313"/>
      <c r="N224" s="365"/>
      <c r="O224" s="366"/>
      <c r="P224" s="370" t="str">
        <f>IF(G224="R",IF(OR(AND(実績排出量!H224=SUM(実績事業所!$B$2-1),3&lt;実績排出量!I224),AND(実績排出量!H224=実績事業所!$B$2,4&gt;実績排出量!I224)),"新規",""),"")</f>
        <v/>
      </c>
      <c r="Q224" s="373" t="str">
        <f t="shared" si="170"/>
        <v/>
      </c>
      <c r="R224" s="374" t="str">
        <f t="shared" si="171"/>
        <v/>
      </c>
      <c r="S224" s="298" t="str">
        <f t="shared" si="172"/>
        <v/>
      </c>
      <c r="T224" s="87" t="str">
        <f t="shared" si="173"/>
        <v/>
      </c>
      <c r="U224" s="88" t="str">
        <f t="shared" si="174"/>
        <v/>
      </c>
      <c r="V224" s="89" t="str">
        <f t="shared" si="175"/>
        <v/>
      </c>
      <c r="W224" s="90" t="str">
        <f t="shared" si="176"/>
        <v/>
      </c>
      <c r="X224" s="90" t="str">
        <f t="shared" si="177"/>
        <v/>
      </c>
      <c r="Y224" s="110" t="str">
        <f t="shared" si="178"/>
        <v/>
      </c>
      <c r="Z224" s="16"/>
      <c r="AA224" s="15" t="str">
        <f t="shared" si="179"/>
        <v/>
      </c>
      <c r="AB224" s="15" t="str">
        <f t="shared" si="180"/>
        <v/>
      </c>
      <c r="AC224" s="14" t="str">
        <f t="shared" si="181"/>
        <v/>
      </c>
      <c r="AD224" s="6" t="e">
        <f t="shared" si="182"/>
        <v>#N/A</v>
      </c>
      <c r="AE224" s="6" t="e">
        <f t="shared" si="183"/>
        <v>#N/A</v>
      </c>
      <c r="AF224" s="6" t="e">
        <f t="shared" si="184"/>
        <v>#N/A</v>
      </c>
      <c r="AG224" s="6" t="str">
        <f t="shared" si="185"/>
        <v/>
      </c>
      <c r="AH224" s="6">
        <f t="shared" si="186"/>
        <v>1</v>
      </c>
      <c r="AI224" s="6" t="e">
        <f t="shared" si="187"/>
        <v>#N/A</v>
      </c>
      <c r="AJ224" s="6" t="e">
        <f t="shared" si="188"/>
        <v>#N/A</v>
      </c>
      <c r="AK224" s="6" t="e">
        <f t="shared" si="189"/>
        <v>#N/A</v>
      </c>
      <c r="AL224" s="6" t="e">
        <f t="shared" si="190"/>
        <v>#N/A</v>
      </c>
      <c r="AM224" s="7" t="str">
        <f t="shared" si="191"/>
        <v xml:space="preserve"> </v>
      </c>
      <c r="AN224" s="6" t="e">
        <f t="shared" si="192"/>
        <v>#N/A</v>
      </c>
      <c r="AO224" s="6" t="e">
        <f t="shared" si="193"/>
        <v>#N/A</v>
      </c>
      <c r="AP224" s="6" t="e">
        <f t="shared" si="194"/>
        <v>#N/A</v>
      </c>
      <c r="AQ224" s="6" t="e">
        <f t="shared" si="195"/>
        <v>#N/A</v>
      </c>
      <c r="AR224" s="6" t="e">
        <f t="shared" si="196"/>
        <v>#N/A</v>
      </c>
      <c r="AS224" s="6" t="e">
        <f t="shared" si="197"/>
        <v>#N/A</v>
      </c>
      <c r="AT224" s="6" t="e">
        <f t="shared" si="198"/>
        <v>#N/A</v>
      </c>
      <c r="AU224" s="6" t="e">
        <f t="shared" si="199"/>
        <v>#N/A</v>
      </c>
      <c r="AV224" s="6" t="e">
        <f t="shared" si="200"/>
        <v>#N/A</v>
      </c>
      <c r="AW224" s="6">
        <f t="shared" si="201"/>
        <v>0</v>
      </c>
      <c r="AX224" s="6" t="e">
        <f t="shared" si="202"/>
        <v>#N/A</v>
      </c>
      <c r="AY224" s="6" t="str">
        <f t="shared" si="203"/>
        <v/>
      </c>
      <c r="AZ224" s="6" t="str">
        <f t="shared" si="204"/>
        <v/>
      </c>
      <c r="BA224" s="6" t="str">
        <f t="shared" si="205"/>
        <v/>
      </c>
      <c r="BB224" s="6" t="str">
        <f t="shared" si="206"/>
        <v/>
      </c>
      <c r="BC224" s="42"/>
      <c r="BI224" t="s">
        <v>798</v>
      </c>
      <c r="CS224" s="253" t="str">
        <f t="shared" si="207"/>
        <v/>
      </c>
      <c r="CT224" s="1" t="str">
        <f t="shared" si="208"/>
        <v/>
      </c>
      <c r="CU224" s="1" t="str">
        <f t="shared" si="209"/>
        <v/>
      </c>
      <c r="CV224" s="399"/>
    </row>
    <row r="225" spans="1:100" s="1" customFormat="1" ht="13.5" customHeight="1" x14ac:dyDescent="0.15">
      <c r="A225" s="63">
        <v>210</v>
      </c>
      <c r="B225" s="313"/>
      <c r="C225" s="313"/>
      <c r="D225" s="313"/>
      <c r="E225" s="313"/>
      <c r="F225" s="313"/>
      <c r="G225" s="313"/>
      <c r="H225" s="313"/>
      <c r="I225" s="313"/>
      <c r="J225" s="313"/>
      <c r="K225" s="313"/>
      <c r="L225" s="314"/>
      <c r="M225" s="313"/>
      <c r="N225" s="365"/>
      <c r="O225" s="366"/>
      <c r="P225" s="370" t="str">
        <f>IF(G225="R",IF(OR(AND(実績排出量!H225=SUM(実績事業所!$B$2-1),3&lt;実績排出量!I225),AND(実績排出量!H225=実績事業所!$B$2,4&gt;実績排出量!I225)),"新規",""),"")</f>
        <v/>
      </c>
      <c r="Q225" s="373" t="str">
        <f t="shared" si="170"/>
        <v/>
      </c>
      <c r="R225" s="374" t="str">
        <f t="shared" si="171"/>
        <v/>
      </c>
      <c r="S225" s="298" t="str">
        <f t="shared" si="172"/>
        <v/>
      </c>
      <c r="T225" s="87" t="str">
        <f t="shared" si="173"/>
        <v/>
      </c>
      <c r="U225" s="88" t="str">
        <f t="shared" si="174"/>
        <v/>
      </c>
      <c r="V225" s="89" t="str">
        <f t="shared" si="175"/>
        <v/>
      </c>
      <c r="W225" s="90" t="str">
        <f t="shared" si="176"/>
        <v/>
      </c>
      <c r="X225" s="90" t="str">
        <f t="shared" si="177"/>
        <v/>
      </c>
      <c r="Y225" s="110" t="str">
        <f t="shared" si="178"/>
        <v/>
      </c>
      <c r="Z225" s="16"/>
      <c r="AA225" s="15" t="str">
        <f t="shared" si="179"/>
        <v/>
      </c>
      <c r="AB225" s="15" t="str">
        <f t="shared" si="180"/>
        <v/>
      </c>
      <c r="AC225" s="14" t="str">
        <f t="shared" si="181"/>
        <v/>
      </c>
      <c r="AD225" s="6" t="e">
        <f t="shared" si="182"/>
        <v>#N/A</v>
      </c>
      <c r="AE225" s="6" t="e">
        <f t="shared" si="183"/>
        <v>#N/A</v>
      </c>
      <c r="AF225" s="6" t="e">
        <f t="shared" si="184"/>
        <v>#N/A</v>
      </c>
      <c r="AG225" s="6" t="str">
        <f t="shared" si="185"/>
        <v/>
      </c>
      <c r="AH225" s="6">
        <f t="shared" si="186"/>
        <v>1</v>
      </c>
      <c r="AI225" s="6" t="e">
        <f t="shared" si="187"/>
        <v>#N/A</v>
      </c>
      <c r="AJ225" s="6" t="e">
        <f t="shared" si="188"/>
        <v>#N/A</v>
      </c>
      <c r="AK225" s="6" t="e">
        <f t="shared" si="189"/>
        <v>#N/A</v>
      </c>
      <c r="AL225" s="6" t="e">
        <f t="shared" si="190"/>
        <v>#N/A</v>
      </c>
      <c r="AM225" s="7" t="str">
        <f t="shared" si="191"/>
        <v xml:space="preserve"> </v>
      </c>
      <c r="AN225" s="6" t="e">
        <f t="shared" si="192"/>
        <v>#N/A</v>
      </c>
      <c r="AO225" s="6" t="e">
        <f t="shared" si="193"/>
        <v>#N/A</v>
      </c>
      <c r="AP225" s="6" t="e">
        <f t="shared" si="194"/>
        <v>#N/A</v>
      </c>
      <c r="AQ225" s="6" t="e">
        <f t="shared" si="195"/>
        <v>#N/A</v>
      </c>
      <c r="AR225" s="6" t="e">
        <f t="shared" si="196"/>
        <v>#N/A</v>
      </c>
      <c r="AS225" s="6" t="e">
        <f t="shared" si="197"/>
        <v>#N/A</v>
      </c>
      <c r="AT225" s="6" t="e">
        <f t="shared" si="198"/>
        <v>#N/A</v>
      </c>
      <c r="AU225" s="6" t="e">
        <f t="shared" si="199"/>
        <v>#N/A</v>
      </c>
      <c r="AV225" s="6" t="e">
        <f t="shared" si="200"/>
        <v>#N/A</v>
      </c>
      <c r="AW225" s="6">
        <f t="shared" si="201"/>
        <v>0</v>
      </c>
      <c r="AX225" s="6" t="e">
        <f t="shared" si="202"/>
        <v>#N/A</v>
      </c>
      <c r="AY225" s="6" t="str">
        <f t="shared" si="203"/>
        <v/>
      </c>
      <c r="AZ225" s="6" t="str">
        <f t="shared" si="204"/>
        <v/>
      </c>
      <c r="BA225" s="6" t="str">
        <f t="shared" si="205"/>
        <v/>
      </c>
      <c r="BB225" s="6" t="str">
        <f t="shared" si="206"/>
        <v/>
      </c>
      <c r="BC225" s="42"/>
      <c r="BI225" t="s">
        <v>800</v>
      </c>
      <c r="CS225" s="253" t="str">
        <f t="shared" si="207"/>
        <v/>
      </c>
      <c r="CT225" s="1" t="str">
        <f t="shared" si="208"/>
        <v/>
      </c>
      <c r="CU225" s="1" t="str">
        <f t="shared" si="209"/>
        <v/>
      </c>
      <c r="CV225" s="399"/>
    </row>
    <row r="226" spans="1:100" s="1" customFormat="1" ht="13.5" customHeight="1" x14ac:dyDescent="0.15">
      <c r="A226" s="63">
        <v>211</v>
      </c>
      <c r="B226" s="313"/>
      <c r="C226" s="313"/>
      <c r="D226" s="313"/>
      <c r="E226" s="313"/>
      <c r="F226" s="313"/>
      <c r="G226" s="313"/>
      <c r="H226" s="313"/>
      <c r="I226" s="313"/>
      <c r="J226" s="313"/>
      <c r="K226" s="313"/>
      <c r="L226" s="314"/>
      <c r="M226" s="313"/>
      <c r="N226" s="365"/>
      <c r="O226" s="366"/>
      <c r="P226" s="370" t="str">
        <f>IF(G226="R",IF(OR(AND(実績排出量!H226=SUM(実績事業所!$B$2-1),3&lt;実績排出量!I226),AND(実績排出量!H226=実績事業所!$B$2,4&gt;実績排出量!I226)),"新規",""),"")</f>
        <v/>
      </c>
      <c r="Q226" s="373" t="str">
        <f t="shared" si="170"/>
        <v/>
      </c>
      <c r="R226" s="374" t="str">
        <f t="shared" si="171"/>
        <v/>
      </c>
      <c r="S226" s="298" t="str">
        <f t="shared" si="172"/>
        <v/>
      </c>
      <c r="T226" s="87" t="str">
        <f t="shared" si="173"/>
        <v/>
      </c>
      <c r="U226" s="88" t="str">
        <f t="shared" si="174"/>
        <v/>
      </c>
      <c r="V226" s="89" t="str">
        <f t="shared" si="175"/>
        <v/>
      </c>
      <c r="W226" s="90" t="str">
        <f t="shared" si="176"/>
        <v/>
      </c>
      <c r="X226" s="90" t="str">
        <f t="shared" si="177"/>
        <v/>
      </c>
      <c r="Y226" s="110" t="str">
        <f t="shared" si="178"/>
        <v/>
      </c>
      <c r="Z226" s="16"/>
      <c r="AA226" s="15" t="str">
        <f t="shared" si="179"/>
        <v/>
      </c>
      <c r="AB226" s="15" t="str">
        <f t="shared" si="180"/>
        <v/>
      </c>
      <c r="AC226" s="14" t="str">
        <f t="shared" si="181"/>
        <v/>
      </c>
      <c r="AD226" s="6" t="e">
        <f t="shared" si="182"/>
        <v>#N/A</v>
      </c>
      <c r="AE226" s="6" t="e">
        <f t="shared" si="183"/>
        <v>#N/A</v>
      </c>
      <c r="AF226" s="6" t="e">
        <f t="shared" si="184"/>
        <v>#N/A</v>
      </c>
      <c r="AG226" s="6" t="str">
        <f t="shared" si="185"/>
        <v/>
      </c>
      <c r="AH226" s="6">
        <f t="shared" si="186"/>
        <v>1</v>
      </c>
      <c r="AI226" s="6" t="e">
        <f t="shared" si="187"/>
        <v>#N/A</v>
      </c>
      <c r="AJ226" s="6" t="e">
        <f t="shared" si="188"/>
        <v>#N/A</v>
      </c>
      <c r="AK226" s="6" t="e">
        <f t="shared" si="189"/>
        <v>#N/A</v>
      </c>
      <c r="AL226" s="6" t="e">
        <f t="shared" si="190"/>
        <v>#N/A</v>
      </c>
      <c r="AM226" s="7" t="str">
        <f t="shared" si="191"/>
        <v xml:space="preserve"> </v>
      </c>
      <c r="AN226" s="6" t="e">
        <f t="shared" si="192"/>
        <v>#N/A</v>
      </c>
      <c r="AO226" s="6" t="e">
        <f t="shared" si="193"/>
        <v>#N/A</v>
      </c>
      <c r="AP226" s="6" t="e">
        <f t="shared" si="194"/>
        <v>#N/A</v>
      </c>
      <c r="AQ226" s="6" t="e">
        <f t="shared" si="195"/>
        <v>#N/A</v>
      </c>
      <c r="AR226" s="6" t="e">
        <f t="shared" si="196"/>
        <v>#N/A</v>
      </c>
      <c r="AS226" s="6" t="e">
        <f t="shared" si="197"/>
        <v>#N/A</v>
      </c>
      <c r="AT226" s="6" t="e">
        <f t="shared" si="198"/>
        <v>#N/A</v>
      </c>
      <c r="AU226" s="6" t="e">
        <f t="shared" si="199"/>
        <v>#N/A</v>
      </c>
      <c r="AV226" s="6" t="e">
        <f t="shared" si="200"/>
        <v>#N/A</v>
      </c>
      <c r="AW226" s="6">
        <f t="shared" si="201"/>
        <v>0</v>
      </c>
      <c r="AX226" s="6" t="e">
        <f t="shared" si="202"/>
        <v>#N/A</v>
      </c>
      <c r="AY226" s="6" t="str">
        <f t="shared" si="203"/>
        <v/>
      </c>
      <c r="AZ226" s="6" t="str">
        <f t="shared" si="204"/>
        <v/>
      </c>
      <c r="BA226" s="6" t="str">
        <f t="shared" si="205"/>
        <v/>
      </c>
      <c r="BB226" s="6" t="str">
        <f t="shared" si="206"/>
        <v/>
      </c>
      <c r="BC226" s="42"/>
      <c r="BI226" t="s">
        <v>994</v>
      </c>
      <c r="CS226" s="253" t="str">
        <f t="shared" si="207"/>
        <v/>
      </c>
      <c r="CT226" s="1" t="str">
        <f t="shared" si="208"/>
        <v/>
      </c>
      <c r="CU226" s="1" t="str">
        <f t="shared" si="209"/>
        <v/>
      </c>
      <c r="CV226" s="399"/>
    </row>
    <row r="227" spans="1:100" s="1" customFormat="1" ht="13.5" customHeight="1" x14ac:dyDescent="0.15">
      <c r="A227" s="63">
        <v>212</v>
      </c>
      <c r="B227" s="313"/>
      <c r="C227" s="313"/>
      <c r="D227" s="313"/>
      <c r="E227" s="313"/>
      <c r="F227" s="313"/>
      <c r="G227" s="313"/>
      <c r="H227" s="313"/>
      <c r="I227" s="313"/>
      <c r="J227" s="313"/>
      <c r="K227" s="313"/>
      <c r="L227" s="314"/>
      <c r="M227" s="313"/>
      <c r="N227" s="365"/>
      <c r="O227" s="366"/>
      <c r="P227" s="370" t="str">
        <f>IF(G227="R",IF(OR(AND(実績排出量!H227=SUM(実績事業所!$B$2-1),3&lt;実績排出量!I227),AND(実績排出量!H227=実績事業所!$B$2,4&gt;実績排出量!I227)),"新規",""),"")</f>
        <v/>
      </c>
      <c r="Q227" s="373" t="str">
        <f t="shared" si="170"/>
        <v/>
      </c>
      <c r="R227" s="374" t="str">
        <f t="shared" si="171"/>
        <v/>
      </c>
      <c r="S227" s="298" t="str">
        <f t="shared" si="172"/>
        <v/>
      </c>
      <c r="T227" s="87" t="str">
        <f t="shared" si="173"/>
        <v/>
      </c>
      <c r="U227" s="88" t="str">
        <f t="shared" si="174"/>
        <v/>
      </c>
      <c r="V227" s="89" t="str">
        <f t="shared" si="175"/>
        <v/>
      </c>
      <c r="W227" s="90" t="str">
        <f t="shared" si="176"/>
        <v/>
      </c>
      <c r="X227" s="90" t="str">
        <f t="shared" si="177"/>
        <v/>
      </c>
      <c r="Y227" s="110" t="str">
        <f t="shared" si="178"/>
        <v/>
      </c>
      <c r="Z227" s="16"/>
      <c r="AA227" s="15" t="str">
        <f t="shared" si="179"/>
        <v/>
      </c>
      <c r="AB227" s="15" t="str">
        <f t="shared" si="180"/>
        <v/>
      </c>
      <c r="AC227" s="14" t="str">
        <f t="shared" si="181"/>
        <v/>
      </c>
      <c r="AD227" s="6" t="e">
        <f t="shared" si="182"/>
        <v>#N/A</v>
      </c>
      <c r="AE227" s="6" t="e">
        <f t="shared" si="183"/>
        <v>#N/A</v>
      </c>
      <c r="AF227" s="6" t="e">
        <f t="shared" si="184"/>
        <v>#N/A</v>
      </c>
      <c r="AG227" s="6" t="str">
        <f t="shared" si="185"/>
        <v/>
      </c>
      <c r="AH227" s="6">
        <f t="shared" si="186"/>
        <v>1</v>
      </c>
      <c r="AI227" s="6" t="e">
        <f t="shared" si="187"/>
        <v>#N/A</v>
      </c>
      <c r="AJ227" s="6" t="e">
        <f t="shared" si="188"/>
        <v>#N/A</v>
      </c>
      <c r="AK227" s="6" t="e">
        <f t="shared" si="189"/>
        <v>#N/A</v>
      </c>
      <c r="AL227" s="6" t="e">
        <f t="shared" si="190"/>
        <v>#N/A</v>
      </c>
      <c r="AM227" s="7" t="str">
        <f t="shared" si="191"/>
        <v xml:space="preserve"> </v>
      </c>
      <c r="AN227" s="6" t="e">
        <f t="shared" si="192"/>
        <v>#N/A</v>
      </c>
      <c r="AO227" s="6" t="e">
        <f t="shared" si="193"/>
        <v>#N/A</v>
      </c>
      <c r="AP227" s="6" t="e">
        <f t="shared" si="194"/>
        <v>#N/A</v>
      </c>
      <c r="AQ227" s="6" t="e">
        <f t="shared" si="195"/>
        <v>#N/A</v>
      </c>
      <c r="AR227" s="6" t="e">
        <f t="shared" si="196"/>
        <v>#N/A</v>
      </c>
      <c r="AS227" s="6" t="e">
        <f t="shared" si="197"/>
        <v>#N/A</v>
      </c>
      <c r="AT227" s="6" t="e">
        <f t="shared" si="198"/>
        <v>#N/A</v>
      </c>
      <c r="AU227" s="6" t="e">
        <f t="shared" si="199"/>
        <v>#N/A</v>
      </c>
      <c r="AV227" s="6" t="e">
        <f t="shared" si="200"/>
        <v>#N/A</v>
      </c>
      <c r="AW227" s="6">
        <f t="shared" si="201"/>
        <v>0</v>
      </c>
      <c r="AX227" s="6" t="e">
        <f t="shared" si="202"/>
        <v>#N/A</v>
      </c>
      <c r="AY227" s="6" t="str">
        <f t="shared" si="203"/>
        <v/>
      </c>
      <c r="AZ227" s="6" t="str">
        <f t="shared" si="204"/>
        <v/>
      </c>
      <c r="BA227" s="6" t="str">
        <f t="shared" si="205"/>
        <v/>
      </c>
      <c r="BB227" s="6" t="str">
        <f t="shared" si="206"/>
        <v/>
      </c>
      <c r="BC227" s="42"/>
      <c r="BI227" t="s">
        <v>995</v>
      </c>
      <c r="CS227" s="253" t="str">
        <f t="shared" si="207"/>
        <v/>
      </c>
      <c r="CT227" s="1" t="str">
        <f t="shared" si="208"/>
        <v/>
      </c>
      <c r="CU227" s="1" t="str">
        <f t="shared" si="209"/>
        <v/>
      </c>
      <c r="CV227" s="399"/>
    </row>
    <row r="228" spans="1:100" s="1" customFormat="1" ht="13.5" customHeight="1" x14ac:dyDescent="0.15">
      <c r="A228" s="63">
        <v>213</v>
      </c>
      <c r="B228" s="313"/>
      <c r="C228" s="313"/>
      <c r="D228" s="313"/>
      <c r="E228" s="313"/>
      <c r="F228" s="313"/>
      <c r="G228" s="313"/>
      <c r="H228" s="313"/>
      <c r="I228" s="313"/>
      <c r="J228" s="313"/>
      <c r="K228" s="313"/>
      <c r="L228" s="314"/>
      <c r="M228" s="313"/>
      <c r="N228" s="365"/>
      <c r="O228" s="366"/>
      <c r="P228" s="370" t="str">
        <f>IF(G228="R",IF(OR(AND(実績排出量!H228=SUM(実績事業所!$B$2-1),3&lt;実績排出量!I228),AND(実績排出量!H228=実績事業所!$B$2,4&gt;実績排出量!I228)),"新規",""),"")</f>
        <v/>
      </c>
      <c r="Q228" s="373" t="str">
        <f t="shared" si="170"/>
        <v/>
      </c>
      <c r="R228" s="374" t="str">
        <f t="shared" si="171"/>
        <v/>
      </c>
      <c r="S228" s="298" t="str">
        <f t="shared" si="172"/>
        <v/>
      </c>
      <c r="T228" s="87" t="str">
        <f t="shared" si="173"/>
        <v/>
      </c>
      <c r="U228" s="88" t="str">
        <f t="shared" si="174"/>
        <v/>
      </c>
      <c r="V228" s="89" t="str">
        <f t="shared" si="175"/>
        <v/>
      </c>
      <c r="W228" s="90" t="str">
        <f t="shared" si="176"/>
        <v/>
      </c>
      <c r="X228" s="90" t="str">
        <f t="shared" si="177"/>
        <v/>
      </c>
      <c r="Y228" s="110" t="str">
        <f t="shared" si="178"/>
        <v/>
      </c>
      <c r="Z228" s="16"/>
      <c r="AA228" s="15" t="str">
        <f t="shared" si="179"/>
        <v/>
      </c>
      <c r="AB228" s="15" t="str">
        <f t="shared" si="180"/>
        <v/>
      </c>
      <c r="AC228" s="14" t="str">
        <f t="shared" si="181"/>
        <v/>
      </c>
      <c r="AD228" s="6" t="e">
        <f t="shared" si="182"/>
        <v>#N/A</v>
      </c>
      <c r="AE228" s="6" t="e">
        <f t="shared" si="183"/>
        <v>#N/A</v>
      </c>
      <c r="AF228" s="6" t="e">
        <f t="shared" si="184"/>
        <v>#N/A</v>
      </c>
      <c r="AG228" s="6" t="str">
        <f t="shared" si="185"/>
        <v/>
      </c>
      <c r="AH228" s="6">
        <f t="shared" si="186"/>
        <v>1</v>
      </c>
      <c r="AI228" s="6" t="e">
        <f t="shared" si="187"/>
        <v>#N/A</v>
      </c>
      <c r="AJ228" s="6" t="e">
        <f t="shared" si="188"/>
        <v>#N/A</v>
      </c>
      <c r="AK228" s="6" t="e">
        <f t="shared" si="189"/>
        <v>#N/A</v>
      </c>
      <c r="AL228" s="6" t="e">
        <f t="shared" si="190"/>
        <v>#N/A</v>
      </c>
      <c r="AM228" s="7" t="str">
        <f t="shared" si="191"/>
        <v xml:space="preserve"> </v>
      </c>
      <c r="AN228" s="6" t="e">
        <f t="shared" si="192"/>
        <v>#N/A</v>
      </c>
      <c r="AO228" s="6" t="e">
        <f t="shared" si="193"/>
        <v>#N/A</v>
      </c>
      <c r="AP228" s="6" t="e">
        <f t="shared" si="194"/>
        <v>#N/A</v>
      </c>
      <c r="AQ228" s="6" t="e">
        <f t="shared" si="195"/>
        <v>#N/A</v>
      </c>
      <c r="AR228" s="6" t="e">
        <f t="shared" si="196"/>
        <v>#N/A</v>
      </c>
      <c r="AS228" s="6" t="e">
        <f t="shared" si="197"/>
        <v>#N/A</v>
      </c>
      <c r="AT228" s="6" t="e">
        <f t="shared" si="198"/>
        <v>#N/A</v>
      </c>
      <c r="AU228" s="6" t="e">
        <f t="shared" si="199"/>
        <v>#N/A</v>
      </c>
      <c r="AV228" s="6" t="e">
        <f t="shared" si="200"/>
        <v>#N/A</v>
      </c>
      <c r="AW228" s="6">
        <f t="shared" si="201"/>
        <v>0</v>
      </c>
      <c r="AX228" s="6" t="e">
        <f t="shared" si="202"/>
        <v>#N/A</v>
      </c>
      <c r="AY228" s="6" t="str">
        <f t="shared" si="203"/>
        <v/>
      </c>
      <c r="AZ228" s="6" t="str">
        <f t="shared" si="204"/>
        <v/>
      </c>
      <c r="BA228" s="6" t="str">
        <f t="shared" si="205"/>
        <v/>
      </c>
      <c r="BB228" s="6" t="str">
        <f t="shared" si="206"/>
        <v/>
      </c>
      <c r="BC228" s="42"/>
      <c r="BI228" t="s">
        <v>996</v>
      </c>
      <c r="CS228" s="253" t="str">
        <f t="shared" si="207"/>
        <v/>
      </c>
      <c r="CT228" s="1" t="str">
        <f t="shared" si="208"/>
        <v/>
      </c>
      <c r="CU228" s="1" t="str">
        <f t="shared" si="209"/>
        <v/>
      </c>
      <c r="CV228" s="399"/>
    </row>
    <row r="229" spans="1:100" s="1" customFormat="1" ht="13.5" customHeight="1" x14ac:dyDescent="0.15">
      <c r="A229" s="63">
        <v>214</v>
      </c>
      <c r="B229" s="313"/>
      <c r="C229" s="313"/>
      <c r="D229" s="313"/>
      <c r="E229" s="313"/>
      <c r="F229" s="313"/>
      <c r="G229" s="313"/>
      <c r="H229" s="313"/>
      <c r="I229" s="313"/>
      <c r="J229" s="313"/>
      <c r="K229" s="313"/>
      <c r="L229" s="314"/>
      <c r="M229" s="313"/>
      <c r="N229" s="365"/>
      <c r="O229" s="366"/>
      <c r="P229" s="370" t="str">
        <f>IF(G229="R",IF(OR(AND(実績排出量!H229=SUM(実績事業所!$B$2-1),3&lt;実績排出量!I229),AND(実績排出量!H229=実績事業所!$B$2,4&gt;実績排出量!I229)),"新規",""),"")</f>
        <v/>
      </c>
      <c r="Q229" s="373" t="str">
        <f t="shared" si="170"/>
        <v/>
      </c>
      <c r="R229" s="374" t="str">
        <f t="shared" si="171"/>
        <v/>
      </c>
      <c r="S229" s="298" t="str">
        <f t="shared" si="172"/>
        <v/>
      </c>
      <c r="T229" s="87" t="str">
        <f t="shared" si="173"/>
        <v/>
      </c>
      <c r="U229" s="88" t="str">
        <f t="shared" si="174"/>
        <v/>
      </c>
      <c r="V229" s="89" t="str">
        <f t="shared" si="175"/>
        <v/>
      </c>
      <c r="W229" s="90" t="str">
        <f t="shared" si="176"/>
        <v/>
      </c>
      <c r="X229" s="90" t="str">
        <f t="shared" si="177"/>
        <v/>
      </c>
      <c r="Y229" s="110" t="str">
        <f t="shared" si="178"/>
        <v/>
      </c>
      <c r="Z229" s="16"/>
      <c r="AA229" s="15" t="str">
        <f t="shared" si="179"/>
        <v/>
      </c>
      <c r="AB229" s="15" t="str">
        <f t="shared" si="180"/>
        <v/>
      </c>
      <c r="AC229" s="14" t="str">
        <f t="shared" si="181"/>
        <v/>
      </c>
      <c r="AD229" s="6" t="e">
        <f t="shared" si="182"/>
        <v>#N/A</v>
      </c>
      <c r="AE229" s="6" t="e">
        <f t="shared" si="183"/>
        <v>#N/A</v>
      </c>
      <c r="AF229" s="6" t="e">
        <f t="shared" si="184"/>
        <v>#N/A</v>
      </c>
      <c r="AG229" s="6" t="str">
        <f t="shared" si="185"/>
        <v/>
      </c>
      <c r="AH229" s="6">
        <f t="shared" si="186"/>
        <v>1</v>
      </c>
      <c r="AI229" s="6" t="e">
        <f t="shared" si="187"/>
        <v>#N/A</v>
      </c>
      <c r="AJ229" s="6" t="e">
        <f t="shared" si="188"/>
        <v>#N/A</v>
      </c>
      <c r="AK229" s="6" t="e">
        <f t="shared" si="189"/>
        <v>#N/A</v>
      </c>
      <c r="AL229" s="6" t="e">
        <f t="shared" si="190"/>
        <v>#N/A</v>
      </c>
      <c r="AM229" s="7" t="str">
        <f t="shared" si="191"/>
        <v xml:space="preserve"> </v>
      </c>
      <c r="AN229" s="6" t="e">
        <f t="shared" si="192"/>
        <v>#N/A</v>
      </c>
      <c r="AO229" s="6" t="e">
        <f t="shared" si="193"/>
        <v>#N/A</v>
      </c>
      <c r="AP229" s="6" t="e">
        <f t="shared" si="194"/>
        <v>#N/A</v>
      </c>
      <c r="AQ229" s="6" t="e">
        <f t="shared" si="195"/>
        <v>#N/A</v>
      </c>
      <c r="AR229" s="6" t="e">
        <f t="shared" si="196"/>
        <v>#N/A</v>
      </c>
      <c r="AS229" s="6" t="e">
        <f t="shared" si="197"/>
        <v>#N/A</v>
      </c>
      <c r="AT229" s="6" t="e">
        <f t="shared" si="198"/>
        <v>#N/A</v>
      </c>
      <c r="AU229" s="6" t="e">
        <f t="shared" si="199"/>
        <v>#N/A</v>
      </c>
      <c r="AV229" s="6" t="e">
        <f t="shared" si="200"/>
        <v>#N/A</v>
      </c>
      <c r="AW229" s="6">
        <f t="shared" si="201"/>
        <v>0</v>
      </c>
      <c r="AX229" s="6" t="e">
        <f t="shared" si="202"/>
        <v>#N/A</v>
      </c>
      <c r="AY229" s="6" t="str">
        <f t="shared" si="203"/>
        <v/>
      </c>
      <c r="AZ229" s="6" t="str">
        <f t="shared" si="204"/>
        <v/>
      </c>
      <c r="BA229" s="6" t="str">
        <f t="shared" si="205"/>
        <v/>
      </c>
      <c r="BB229" s="6" t="str">
        <f t="shared" si="206"/>
        <v/>
      </c>
      <c r="BC229" s="42"/>
      <c r="BI229" t="s">
        <v>997</v>
      </c>
      <c r="CS229" s="253" t="str">
        <f t="shared" si="207"/>
        <v/>
      </c>
      <c r="CT229" s="1" t="str">
        <f t="shared" si="208"/>
        <v/>
      </c>
      <c r="CU229" s="1" t="str">
        <f t="shared" si="209"/>
        <v/>
      </c>
      <c r="CV229" s="399"/>
    </row>
    <row r="230" spans="1:100" s="1" customFormat="1" ht="13.5" customHeight="1" x14ac:dyDescent="0.15">
      <c r="A230" s="63">
        <v>215</v>
      </c>
      <c r="B230" s="313"/>
      <c r="C230" s="313"/>
      <c r="D230" s="313"/>
      <c r="E230" s="313"/>
      <c r="F230" s="313"/>
      <c r="G230" s="313"/>
      <c r="H230" s="313"/>
      <c r="I230" s="313"/>
      <c r="J230" s="313"/>
      <c r="K230" s="313"/>
      <c r="L230" s="314"/>
      <c r="M230" s="313"/>
      <c r="N230" s="365"/>
      <c r="O230" s="366"/>
      <c r="P230" s="370" t="str">
        <f>IF(G230="R",IF(OR(AND(実績排出量!H230=SUM(実績事業所!$B$2-1),3&lt;実績排出量!I230),AND(実績排出量!H230=実績事業所!$B$2,4&gt;実績排出量!I230)),"新規",""),"")</f>
        <v/>
      </c>
      <c r="Q230" s="373" t="str">
        <f t="shared" si="170"/>
        <v/>
      </c>
      <c r="R230" s="374" t="str">
        <f t="shared" si="171"/>
        <v/>
      </c>
      <c r="S230" s="298" t="str">
        <f t="shared" si="172"/>
        <v/>
      </c>
      <c r="T230" s="87" t="str">
        <f t="shared" si="173"/>
        <v/>
      </c>
      <c r="U230" s="88" t="str">
        <f t="shared" si="174"/>
        <v/>
      </c>
      <c r="V230" s="89" t="str">
        <f t="shared" si="175"/>
        <v/>
      </c>
      <c r="W230" s="90" t="str">
        <f t="shared" si="176"/>
        <v/>
      </c>
      <c r="X230" s="90" t="str">
        <f t="shared" si="177"/>
        <v/>
      </c>
      <c r="Y230" s="110" t="str">
        <f t="shared" si="178"/>
        <v/>
      </c>
      <c r="Z230" s="16"/>
      <c r="AA230" s="15" t="str">
        <f t="shared" si="179"/>
        <v/>
      </c>
      <c r="AB230" s="15" t="str">
        <f t="shared" si="180"/>
        <v/>
      </c>
      <c r="AC230" s="14" t="str">
        <f t="shared" si="181"/>
        <v/>
      </c>
      <c r="AD230" s="6" t="e">
        <f t="shared" si="182"/>
        <v>#N/A</v>
      </c>
      <c r="AE230" s="6" t="e">
        <f t="shared" si="183"/>
        <v>#N/A</v>
      </c>
      <c r="AF230" s="6" t="e">
        <f t="shared" si="184"/>
        <v>#N/A</v>
      </c>
      <c r="AG230" s="6" t="str">
        <f t="shared" si="185"/>
        <v/>
      </c>
      <c r="AH230" s="6">
        <f t="shared" si="186"/>
        <v>1</v>
      </c>
      <c r="AI230" s="6" t="e">
        <f t="shared" si="187"/>
        <v>#N/A</v>
      </c>
      <c r="AJ230" s="6" t="e">
        <f t="shared" si="188"/>
        <v>#N/A</v>
      </c>
      <c r="AK230" s="6" t="e">
        <f t="shared" si="189"/>
        <v>#N/A</v>
      </c>
      <c r="AL230" s="6" t="e">
        <f t="shared" si="190"/>
        <v>#N/A</v>
      </c>
      <c r="AM230" s="7" t="str">
        <f t="shared" si="191"/>
        <v xml:space="preserve"> </v>
      </c>
      <c r="AN230" s="6" t="e">
        <f t="shared" si="192"/>
        <v>#N/A</v>
      </c>
      <c r="AO230" s="6" t="e">
        <f t="shared" si="193"/>
        <v>#N/A</v>
      </c>
      <c r="AP230" s="6" t="e">
        <f t="shared" si="194"/>
        <v>#N/A</v>
      </c>
      <c r="AQ230" s="6" t="e">
        <f t="shared" si="195"/>
        <v>#N/A</v>
      </c>
      <c r="AR230" s="6" t="e">
        <f t="shared" si="196"/>
        <v>#N/A</v>
      </c>
      <c r="AS230" s="6" t="e">
        <f t="shared" si="197"/>
        <v>#N/A</v>
      </c>
      <c r="AT230" s="6" t="e">
        <f t="shared" si="198"/>
        <v>#N/A</v>
      </c>
      <c r="AU230" s="6" t="e">
        <f t="shared" si="199"/>
        <v>#N/A</v>
      </c>
      <c r="AV230" s="6" t="e">
        <f t="shared" si="200"/>
        <v>#N/A</v>
      </c>
      <c r="AW230" s="6">
        <f t="shared" si="201"/>
        <v>0</v>
      </c>
      <c r="AX230" s="6" t="e">
        <f t="shared" si="202"/>
        <v>#N/A</v>
      </c>
      <c r="AY230" s="6" t="str">
        <f t="shared" si="203"/>
        <v/>
      </c>
      <c r="AZ230" s="6" t="str">
        <f t="shared" si="204"/>
        <v/>
      </c>
      <c r="BA230" s="6" t="str">
        <f t="shared" si="205"/>
        <v/>
      </c>
      <c r="BB230" s="6" t="str">
        <f t="shared" si="206"/>
        <v/>
      </c>
      <c r="BC230" s="42"/>
      <c r="BI230" t="s">
        <v>998</v>
      </c>
      <c r="CS230" s="253" t="str">
        <f t="shared" si="207"/>
        <v/>
      </c>
      <c r="CT230" s="1" t="str">
        <f t="shared" si="208"/>
        <v/>
      </c>
      <c r="CU230" s="1" t="str">
        <f t="shared" si="209"/>
        <v/>
      </c>
      <c r="CV230" s="399"/>
    </row>
    <row r="231" spans="1:100" s="1" customFormat="1" ht="13.5" customHeight="1" x14ac:dyDescent="0.15">
      <c r="A231" s="63">
        <v>216</v>
      </c>
      <c r="B231" s="313"/>
      <c r="C231" s="313"/>
      <c r="D231" s="313"/>
      <c r="E231" s="313"/>
      <c r="F231" s="313"/>
      <c r="G231" s="313"/>
      <c r="H231" s="313"/>
      <c r="I231" s="313"/>
      <c r="J231" s="313"/>
      <c r="K231" s="313"/>
      <c r="L231" s="314"/>
      <c r="M231" s="313"/>
      <c r="N231" s="365"/>
      <c r="O231" s="366"/>
      <c r="P231" s="370" t="str">
        <f>IF(G231="R",IF(OR(AND(実績排出量!H231=SUM(実績事業所!$B$2-1),3&lt;実績排出量!I231),AND(実績排出量!H231=実績事業所!$B$2,4&gt;実績排出量!I231)),"新規",""),"")</f>
        <v/>
      </c>
      <c r="Q231" s="373" t="str">
        <f t="shared" si="170"/>
        <v/>
      </c>
      <c r="R231" s="374" t="str">
        <f t="shared" si="171"/>
        <v/>
      </c>
      <c r="S231" s="298" t="str">
        <f t="shared" si="172"/>
        <v/>
      </c>
      <c r="T231" s="87" t="str">
        <f t="shared" si="173"/>
        <v/>
      </c>
      <c r="U231" s="88" t="str">
        <f t="shared" si="174"/>
        <v/>
      </c>
      <c r="V231" s="89" t="str">
        <f t="shared" si="175"/>
        <v/>
      </c>
      <c r="W231" s="90" t="str">
        <f t="shared" si="176"/>
        <v/>
      </c>
      <c r="X231" s="90" t="str">
        <f t="shared" si="177"/>
        <v/>
      </c>
      <c r="Y231" s="110" t="str">
        <f t="shared" si="178"/>
        <v/>
      </c>
      <c r="Z231" s="16"/>
      <c r="AA231" s="15" t="str">
        <f t="shared" si="179"/>
        <v/>
      </c>
      <c r="AB231" s="15" t="str">
        <f t="shared" si="180"/>
        <v/>
      </c>
      <c r="AC231" s="14" t="str">
        <f t="shared" si="181"/>
        <v/>
      </c>
      <c r="AD231" s="6" t="e">
        <f t="shared" si="182"/>
        <v>#N/A</v>
      </c>
      <c r="AE231" s="6" t="e">
        <f t="shared" si="183"/>
        <v>#N/A</v>
      </c>
      <c r="AF231" s="6" t="e">
        <f t="shared" si="184"/>
        <v>#N/A</v>
      </c>
      <c r="AG231" s="6" t="str">
        <f t="shared" si="185"/>
        <v/>
      </c>
      <c r="AH231" s="6">
        <f t="shared" si="186"/>
        <v>1</v>
      </c>
      <c r="AI231" s="6" t="e">
        <f t="shared" si="187"/>
        <v>#N/A</v>
      </c>
      <c r="AJ231" s="6" t="e">
        <f t="shared" si="188"/>
        <v>#N/A</v>
      </c>
      <c r="AK231" s="6" t="e">
        <f t="shared" si="189"/>
        <v>#N/A</v>
      </c>
      <c r="AL231" s="6" t="e">
        <f t="shared" si="190"/>
        <v>#N/A</v>
      </c>
      <c r="AM231" s="7" t="str">
        <f t="shared" si="191"/>
        <v xml:space="preserve"> </v>
      </c>
      <c r="AN231" s="6" t="e">
        <f t="shared" si="192"/>
        <v>#N/A</v>
      </c>
      <c r="AO231" s="6" t="e">
        <f t="shared" si="193"/>
        <v>#N/A</v>
      </c>
      <c r="AP231" s="6" t="e">
        <f t="shared" si="194"/>
        <v>#N/A</v>
      </c>
      <c r="AQ231" s="6" t="e">
        <f t="shared" si="195"/>
        <v>#N/A</v>
      </c>
      <c r="AR231" s="6" t="e">
        <f t="shared" si="196"/>
        <v>#N/A</v>
      </c>
      <c r="AS231" s="6" t="e">
        <f t="shared" si="197"/>
        <v>#N/A</v>
      </c>
      <c r="AT231" s="6" t="e">
        <f t="shared" si="198"/>
        <v>#N/A</v>
      </c>
      <c r="AU231" s="6" t="e">
        <f t="shared" si="199"/>
        <v>#N/A</v>
      </c>
      <c r="AV231" s="6" t="e">
        <f t="shared" si="200"/>
        <v>#N/A</v>
      </c>
      <c r="AW231" s="6">
        <f t="shared" si="201"/>
        <v>0</v>
      </c>
      <c r="AX231" s="6" t="e">
        <f t="shared" si="202"/>
        <v>#N/A</v>
      </c>
      <c r="AY231" s="6" t="str">
        <f t="shared" si="203"/>
        <v/>
      </c>
      <c r="AZ231" s="6" t="str">
        <f t="shared" si="204"/>
        <v/>
      </c>
      <c r="BA231" s="6" t="str">
        <f t="shared" si="205"/>
        <v/>
      </c>
      <c r="BB231" s="6" t="str">
        <f t="shared" si="206"/>
        <v/>
      </c>
      <c r="BC231" s="42"/>
      <c r="BI231" t="s">
        <v>906</v>
      </c>
      <c r="CS231" s="253" t="str">
        <f t="shared" si="207"/>
        <v/>
      </c>
      <c r="CT231" s="1" t="str">
        <f t="shared" si="208"/>
        <v/>
      </c>
      <c r="CU231" s="1" t="str">
        <f t="shared" si="209"/>
        <v/>
      </c>
      <c r="CV231" s="399"/>
    </row>
    <row r="232" spans="1:100" s="1" customFormat="1" ht="13.5" customHeight="1" x14ac:dyDescent="0.15">
      <c r="A232" s="63">
        <v>217</v>
      </c>
      <c r="B232" s="313"/>
      <c r="C232" s="313"/>
      <c r="D232" s="313"/>
      <c r="E232" s="313"/>
      <c r="F232" s="313"/>
      <c r="G232" s="313"/>
      <c r="H232" s="313"/>
      <c r="I232" s="313"/>
      <c r="J232" s="313"/>
      <c r="K232" s="313"/>
      <c r="L232" s="314"/>
      <c r="M232" s="313"/>
      <c r="N232" s="365"/>
      <c r="O232" s="366"/>
      <c r="P232" s="370" t="str">
        <f>IF(G232="R",IF(OR(AND(実績排出量!H232=SUM(実績事業所!$B$2-1),3&lt;実績排出量!I232),AND(実績排出量!H232=実績事業所!$B$2,4&gt;実績排出量!I232)),"新規",""),"")</f>
        <v/>
      </c>
      <c r="Q232" s="373" t="str">
        <f t="shared" si="170"/>
        <v/>
      </c>
      <c r="R232" s="374" t="str">
        <f t="shared" si="171"/>
        <v/>
      </c>
      <c r="S232" s="298" t="str">
        <f t="shared" si="172"/>
        <v/>
      </c>
      <c r="T232" s="87" t="str">
        <f t="shared" si="173"/>
        <v/>
      </c>
      <c r="U232" s="88" t="str">
        <f t="shared" si="174"/>
        <v/>
      </c>
      <c r="V232" s="89" t="str">
        <f t="shared" si="175"/>
        <v/>
      </c>
      <c r="W232" s="90" t="str">
        <f t="shared" si="176"/>
        <v/>
      </c>
      <c r="X232" s="90" t="str">
        <f t="shared" si="177"/>
        <v/>
      </c>
      <c r="Y232" s="110" t="str">
        <f t="shared" si="178"/>
        <v/>
      </c>
      <c r="Z232" s="16"/>
      <c r="AA232" s="15" t="str">
        <f t="shared" si="179"/>
        <v/>
      </c>
      <c r="AB232" s="15" t="str">
        <f t="shared" si="180"/>
        <v/>
      </c>
      <c r="AC232" s="14" t="str">
        <f t="shared" si="181"/>
        <v/>
      </c>
      <c r="AD232" s="6" t="e">
        <f t="shared" si="182"/>
        <v>#N/A</v>
      </c>
      <c r="AE232" s="6" t="e">
        <f t="shared" si="183"/>
        <v>#N/A</v>
      </c>
      <c r="AF232" s="6" t="e">
        <f t="shared" si="184"/>
        <v>#N/A</v>
      </c>
      <c r="AG232" s="6" t="str">
        <f t="shared" si="185"/>
        <v/>
      </c>
      <c r="AH232" s="6">
        <f t="shared" si="186"/>
        <v>1</v>
      </c>
      <c r="AI232" s="6" t="e">
        <f t="shared" si="187"/>
        <v>#N/A</v>
      </c>
      <c r="AJ232" s="6" t="e">
        <f t="shared" si="188"/>
        <v>#N/A</v>
      </c>
      <c r="AK232" s="6" t="e">
        <f t="shared" si="189"/>
        <v>#N/A</v>
      </c>
      <c r="AL232" s="6" t="e">
        <f t="shared" si="190"/>
        <v>#N/A</v>
      </c>
      <c r="AM232" s="7" t="str">
        <f t="shared" si="191"/>
        <v xml:space="preserve"> </v>
      </c>
      <c r="AN232" s="6" t="e">
        <f t="shared" si="192"/>
        <v>#N/A</v>
      </c>
      <c r="AO232" s="6" t="e">
        <f t="shared" si="193"/>
        <v>#N/A</v>
      </c>
      <c r="AP232" s="6" t="e">
        <f t="shared" si="194"/>
        <v>#N/A</v>
      </c>
      <c r="AQ232" s="6" t="e">
        <f t="shared" si="195"/>
        <v>#N/A</v>
      </c>
      <c r="AR232" s="6" t="e">
        <f t="shared" si="196"/>
        <v>#N/A</v>
      </c>
      <c r="AS232" s="6" t="e">
        <f t="shared" si="197"/>
        <v>#N/A</v>
      </c>
      <c r="AT232" s="6" t="e">
        <f t="shared" si="198"/>
        <v>#N/A</v>
      </c>
      <c r="AU232" s="6" t="e">
        <f t="shared" si="199"/>
        <v>#N/A</v>
      </c>
      <c r="AV232" s="6" t="e">
        <f t="shared" si="200"/>
        <v>#N/A</v>
      </c>
      <c r="AW232" s="6">
        <f t="shared" si="201"/>
        <v>0</v>
      </c>
      <c r="AX232" s="6" t="e">
        <f t="shared" si="202"/>
        <v>#N/A</v>
      </c>
      <c r="AY232" s="6" t="str">
        <f t="shared" si="203"/>
        <v/>
      </c>
      <c r="AZ232" s="6" t="str">
        <f t="shared" si="204"/>
        <v/>
      </c>
      <c r="BA232" s="6" t="str">
        <f t="shared" si="205"/>
        <v/>
      </c>
      <c r="BB232" s="6" t="str">
        <f t="shared" si="206"/>
        <v/>
      </c>
      <c r="BC232" s="42"/>
      <c r="BI232" t="s">
        <v>907</v>
      </c>
      <c r="CS232" s="253" t="str">
        <f t="shared" si="207"/>
        <v/>
      </c>
      <c r="CT232" s="1" t="str">
        <f t="shared" si="208"/>
        <v/>
      </c>
      <c r="CU232" s="1" t="str">
        <f t="shared" si="209"/>
        <v/>
      </c>
      <c r="CV232" s="399"/>
    </row>
    <row r="233" spans="1:100" s="1" customFormat="1" ht="13.5" customHeight="1" x14ac:dyDescent="0.15">
      <c r="A233" s="63">
        <v>218</v>
      </c>
      <c r="B233" s="313"/>
      <c r="C233" s="313"/>
      <c r="D233" s="313"/>
      <c r="E233" s="313"/>
      <c r="F233" s="313"/>
      <c r="G233" s="313"/>
      <c r="H233" s="313"/>
      <c r="I233" s="313"/>
      <c r="J233" s="313"/>
      <c r="K233" s="313"/>
      <c r="L233" s="314"/>
      <c r="M233" s="313"/>
      <c r="N233" s="365"/>
      <c r="O233" s="366"/>
      <c r="P233" s="370" t="str">
        <f>IF(G233="R",IF(OR(AND(実績排出量!H233=SUM(実績事業所!$B$2-1),3&lt;実績排出量!I233),AND(実績排出量!H233=実績事業所!$B$2,4&gt;実績排出量!I233)),"新規",""),"")</f>
        <v/>
      </c>
      <c r="Q233" s="373" t="str">
        <f t="shared" si="170"/>
        <v/>
      </c>
      <c r="R233" s="374" t="str">
        <f t="shared" si="171"/>
        <v/>
      </c>
      <c r="S233" s="298" t="str">
        <f t="shared" si="172"/>
        <v/>
      </c>
      <c r="T233" s="87" t="str">
        <f t="shared" si="173"/>
        <v/>
      </c>
      <c r="U233" s="88" t="str">
        <f t="shared" si="174"/>
        <v/>
      </c>
      <c r="V233" s="89" t="str">
        <f t="shared" si="175"/>
        <v/>
      </c>
      <c r="W233" s="90" t="str">
        <f t="shared" si="176"/>
        <v/>
      </c>
      <c r="X233" s="90" t="str">
        <f t="shared" si="177"/>
        <v/>
      </c>
      <c r="Y233" s="110" t="str">
        <f t="shared" si="178"/>
        <v/>
      </c>
      <c r="Z233" s="16"/>
      <c r="AA233" s="15" t="str">
        <f t="shared" si="179"/>
        <v/>
      </c>
      <c r="AB233" s="15" t="str">
        <f t="shared" si="180"/>
        <v/>
      </c>
      <c r="AC233" s="14" t="str">
        <f t="shared" si="181"/>
        <v/>
      </c>
      <c r="AD233" s="6" t="e">
        <f t="shared" si="182"/>
        <v>#N/A</v>
      </c>
      <c r="AE233" s="6" t="e">
        <f t="shared" si="183"/>
        <v>#N/A</v>
      </c>
      <c r="AF233" s="6" t="e">
        <f t="shared" si="184"/>
        <v>#N/A</v>
      </c>
      <c r="AG233" s="6" t="str">
        <f t="shared" si="185"/>
        <v/>
      </c>
      <c r="AH233" s="6">
        <f t="shared" si="186"/>
        <v>1</v>
      </c>
      <c r="AI233" s="6" t="e">
        <f t="shared" si="187"/>
        <v>#N/A</v>
      </c>
      <c r="AJ233" s="6" t="e">
        <f t="shared" si="188"/>
        <v>#N/A</v>
      </c>
      <c r="AK233" s="6" t="e">
        <f t="shared" si="189"/>
        <v>#N/A</v>
      </c>
      <c r="AL233" s="6" t="e">
        <f t="shared" si="190"/>
        <v>#N/A</v>
      </c>
      <c r="AM233" s="7" t="str">
        <f t="shared" si="191"/>
        <v xml:space="preserve"> </v>
      </c>
      <c r="AN233" s="6" t="e">
        <f t="shared" si="192"/>
        <v>#N/A</v>
      </c>
      <c r="AO233" s="6" t="e">
        <f t="shared" si="193"/>
        <v>#N/A</v>
      </c>
      <c r="AP233" s="6" t="e">
        <f t="shared" si="194"/>
        <v>#N/A</v>
      </c>
      <c r="AQ233" s="6" t="e">
        <f t="shared" si="195"/>
        <v>#N/A</v>
      </c>
      <c r="AR233" s="6" t="e">
        <f t="shared" si="196"/>
        <v>#N/A</v>
      </c>
      <c r="AS233" s="6" t="e">
        <f t="shared" si="197"/>
        <v>#N/A</v>
      </c>
      <c r="AT233" s="6" t="e">
        <f t="shared" si="198"/>
        <v>#N/A</v>
      </c>
      <c r="AU233" s="6" t="e">
        <f t="shared" si="199"/>
        <v>#N/A</v>
      </c>
      <c r="AV233" s="6" t="e">
        <f t="shared" si="200"/>
        <v>#N/A</v>
      </c>
      <c r="AW233" s="6">
        <f t="shared" si="201"/>
        <v>0</v>
      </c>
      <c r="AX233" s="6" t="e">
        <f t="shared" si="202"/>
        <v>#N/A</v>
      </c>
      <c r="AY233" s="6" t="str">
        <f t="shared" si="203"/>
        <v/>
      </c>
      <c r="AZ233" s="6" t="str">
        <f t="shared" si="204"/>
        <v/>
      </c>
      <c r="BA233" s="6" t="str">
        <f t="shared" si="205"/>
        <v/>
      </c>
      <c r="BB233" s="6" t="str">
        <f t="shared" si="206"/>
        <v/>
      </c>
      <c r="BC233" s="42"/>
      <c r="BI233" t="s">
        <v>908</v>
      </c>
      <c r="CS233" s="253" t="str">
        <f t="shared" si="207"/>
        <v/>
      </c>
      <c r="CT233" s="1" t="str">
        <f t="shared" si="208"/>
        <v/>
      </c>
      <c r="CU233" s="1" t="str">
        <f t="shared" si="209"/>
        <v/>
      </c>
      <c r="CV233" s="399"/>
    </row>
    <row r="234" spans="1:100" s="1" customFormat="1" ht="13.5" customHeight="1" x14ac:dyDescent="0.15">
      <c r="A234" s="63">
        <v>219</v>
      </c>
      <c r="B234" s="313"/>
      <c r="C234" s="313"/>
      <c r="D234" s="313"/>
      <c r="E234" s="313"/>
      <c r="F234" s="313"/>
      <c r="G234" s="313"/>
      <c r="H234" s="313"/>
      <c r="I234" s="313"/>
      <c r="J234" s="313"/>
      <c r="K234" s="313"/>
      <c r="L234" s="314"/>
      <c r="M234" s="313"/>
      <c r="N234" s="365"/>
      <c r="O234" s="366"/>
      <c r="P234" s="370" t="str">
        <f>IF(G234="R",IF(OR(AND(実績排出量!H234=SUM(実績事業所!$B$2-1),3&lt;実績排出量!I234),AND(実績排出量!H234=実績事業所!$B$2,4&gt;実績排出量!I234)),"新規",""),"")</f>
        <v/>
      </c>
      <c r="Q234" s="373" t="str">
        <f t="shared" si="170"/>
        <v/>
      </c>
      <c r="R234" s="374" t="str">
        <f t="shared" si="171"/>
        <v/>
      </c>
      <c r="S234" s="298" t="str">
        <f t="shared" si="172"/>
        <v/>
      </c>
      <c r="T234" s="87" t="str">
        <f t="shared" si="173"/>
        <v/>
      </c>
      <c r="U234" s="88" t="str">
        <f t="shared" si="174"/>
        <v/>
      </c>
      <c r="V234" s="89" t="str">
        <f t="shared" si="175"/>
        <v/>
      </c>
      <c r="W234" s="90" t="str">
        <f t="shared" si="176"/>
        <v/>
      </c>
      <c r="X234" s="90" t="str">
        <f t="shared" si="177"/>
        <v/>
      </c>
      <c r="Y234" s="110" t="str">
        <f t="shared" si="178"/>
        <v/>
      </c>
      <c r="Z234" s="16"/>
      <c r="AA234" s="15" t="str">
        <f t="shared" si="179"/>
        <v/>
      </c>
      <c r="AB234" s="15" t="str">
        <f t="shared" si="180"/>
        <v/>
      </c>
      <c r="AC234" s="14" t="str">
        <f t="shared" si="181"/>
        <v/>
      </c>
      <c r="AD234" s="6" t="e">
        <f t="shared" si="182"/>
        <v>#N/A</v>
      </c>
      <c r="AE234" s="6" t="e">
        <f t="shared" si="183"/>
        <v>#N/A</v>
      </c>
      <c r="AF234" s="6" t="e">
        <f t="shared" si="184"/>
        <v>#N/A</v>
      </c>
      <c r="AG234" s="6" t="str">
        <f t="shared" si="185"/>
        <v/>
      </c>
      <c r="AH234" s="6">
        <f t="shared" si="186"/>
        <v>1</v>
      </c>
      <c r="AI234" s="6" t="e">
        <f t="shared" si="187"/>
        <v>#N/A</v>
      </c>
      <c r="AJ234" s="6" t="e">
        <f t="shared" si="188"/>
        <v>#N/A</v>
      </c>
      <c r="AK234" s="6" t="e">
        <f t="shared" si="189"/>
        <v>#N/A</v>
      </c>
      <c r="AL234" s="6" t="e">
        <f t="shared" si="190"/>
        <v>#N/A</v>
      </c>
      <c r="AM234" s="7" t="str">
        <f t="shared" si="191"/>
        <v xml:space="preserve"> </v>
      </c>
      <c r="AN234" s="6" t="e">
        <f t="shared" si="192"/>
        <v>#N/A</v>
      </c>
      <c r="AO234" s="6" t="e">
        <f t="shared" si="193"/>
        <v>#N/A</v>
      </c>
      <c r="AP234" s="6" t="e">
        <f t="shared" si="194"/>
        <v>#N/A</v>
      </c>
      <c r="AQ234" s="6" t="e">
        <f t="shared" si="195"/>
        <v>#N/A</v>
      </c>
      <c r="AR234" s="6" t="e">
        <f t="shared" si="196"/>
        <v>#N/A</v>
      </c>
      <c r="AS234" s="6" t="e">
        <f t="shared" si="197"/>
        <v>#N/A</v>
      </c>
      <c r="AT234" s="6" t="e">
        <f t="shared" si="198"/>
        <v>#N/A</v>
      </c>
      <c r="AU234" s="6" t="e">
        <f t="shared" si="199"/>
        <v>#N/A</v>
      </c>
      <c r="AV234" s="6" t="e">
        <f t="shared" si="200"/>
        <v>#N/A</v>
      </c>
      <c r="AW234" s="6">
        <f t="shared" si="201"/>
        <v>0</v>
      </c>
      <c r="AX234" s="6" t="e">
        <f t="shared" si="202"/>
        <v>#N/A</v>
      </c>
      <c r="AY234" s="6" t="str">
        <f t="shared" si="203"/>
        <v/>
      </c>
      <c r="AZ234" s="6" t="str">
        <f t="shared" si="204"/>
        <v/>
      </c>
      <c r="BA234" s="6" t="str">
        <f t="shared" si="205"/>
        <v/>
      </c>
      <c r="BB234" s="6" t="str">
        <f t="shared" si="206"/>
        <v/>
      </c>
      <c r="BC234" s="42"/>
      <c r="BI234" t="s">
        <v>909</v>
      </c>
      <c r="CS234" s="253" t="str">
        <f t="shared" si="207"/>
        <v/>
      </c>
      <c r="CT234" s="1" t="str">
        <f t="shared" si="208"/>
        <v/>
      </c>
      <c r="CU234" s="1" t="str">
        <f t="shared" si="209"/>
        <v/>
      </c>
      <c r="CV234" s="399"/>
    </row>
    <row r="235" spans="1:100" s="1" customFormat="1" ht="13.5" customHeight="1" x14ac:dyDescent="0.15">
      <c r="A235" s="63">
        <v>220</v>
      </c>
      <c r="B235" s="313"/>
      <c r="C235" s="313"/>
      <c r="D235" s="313"/>
      <c r="E235" s="313"/>
      <c r="F235" s="313"/>
      <c r="G235" s="313"/>
      <c r="H235" s="313"/>
      <c r="I235" s="313"/>
      <c r="J235" s="313"/>
      <c r="K235" s="313"/>
      <c r="L235" s="314"/>
      <c r="M235" s="313"/>
      <c r="N235" s="365"/>
      <c r="O235" s="366"/>
      <c r="P235" s="370" t="str">
        <f>IF(G235="R",IF(OR(AND(実績排出量!H235=SUM(実績事業所!$B$2-1),3&lt;実績排出量!I235),AND(実績排出量!H235=実績事業所!$B$2,4&gt;実績排出量!I235)),"新規",""),"")</f>
        <v/>
      </c>
      <c r="Q235" s="373" t="str">
        <f t="shared" si="170"/>
        <v/>
      </c>
      <c r="R235" s="374" t="str">
        <f t="shared" si="171"/>
        <v/>
      </c>
      <c r="S235" s="298" t="str">
        <f t="shared" si="172"/>
        <v/>
      </c>
      <c r="T235" s="87" t="str">
        <f t="shared" si="173"/>
        <v/>
      </c>
      <c r="U235" s="88" t="str">
        <f t="shared" si="174"/>
        <v/>
      </c>
      <c r="V235" s="89" t="str">
        <f t="shared" si="175"/>
        <v/>
      </c>
      <c r="W235" s="90" t="str">
        <f t="shared" si="176"/>
        <v/>
      </c>
      <c r="X235" s="90" t="str">
        <f t="shared" si="177"/>
        <v/>
      </c>
      <c r="Y235" s="110" t="str">
        <f t="shared" si="178"/>
        <v/>
      </c>
      <c r="Z235" s="16"/>
      <c r="AA235" s="15" t="str">
        <f t="shared" si="179"/>
        <v/>
      </c>
      <c r="AB235" s="15" t="str">
        <f t="shared" si="180"/>
        <v/>
      </c>
      <c r="AC235" s="14" t="str">
        <f t="shared" si="181"/>
        <v/>
      </c>
      <c r="AD235" s="6" t="e">
        <f t="shared" si="182"/>
        <v>#N/A</v>
      </c>
      <c r="AE235" s="6" t="e">
        <f t="shared" si="183"/>
        <v>#N/A</v>
      </c>
      <c r="AF235" s="6" t="e">
        <f t="shared" si="184"/>
        <v>#N/A</v>
      </c>
      <c r="AG235" s="6" t="str">
        <f t="shared" si="185"/>
        <v/>
      </c>
      <c r="AH235" s="6">
        <f t="shared" si="186"/>
        <v>1</v>
      </c>
      <c r="AI235" s="6" t="e">
        <f t="shared" si="187"/>
        <v>#N/A</v>
      </c>
      <c r="AJ235" s="6" t="e">
        <f t="shared" si="188"/>
        <v>#N/A</v>
      </c>
      <c r="AK235" s="6" t="e">
        <f t="shared" si="189"/>
        <v>#N/A</v>
      </c>
      <c r="AL235" s="6" t="e">
        <f t="shared" si="190"/>
        <v>#N/A</v>
      </c>
      <c r="AM235" s="7" t="str">
        <f t="shared" si="191"/>
        <v xml:space="preserve"> </v>
      </c>
      <c r="AN235" s="6" t="e">
        <f t="shared" si="192"/>
        <v>#N/A</v>
      </c>
      <c r="AO235" s="6" t="e">
        <f t="shared" si="193"/>
        <v>#N/A</v>
      </c>
      <c r="AP235" s="6" t="e">
        <f t="shared" si="194"/>
        <v>#N/A</v>
      </c>
      <c r="AQ235" s="6" t="e">
        <f t="shared" si="195"/>
        <v>#N/A</v>
      </c>
      <c r="AR235" s="6" t="e">
        <f t="shared" si="196"/>
        <v>#N/A</v>
      </c>
      <c r="AS235" s="6" t="e">
        <f t="shared" si="197"/>
        <v>#N/A</v>
      </c>
      <c r="AT235" s="6" t="e">
        <f t="shared" si="198"/>
        <v>#N/A</v>
      </c>
      <c r="AU235" s="6" t="e">
        <f t="shared" si="199"/>
        <v>#N/A</v>
      </c>
      <c r="AV235" s="6" t="e">
        <f t="shared" si="200"/>
        <v>#N/A</v>
      </c>
      <c r="AW235" s="6">
        <f t="shared" si="201"/>
        <v>0</v>
      </c>
      <c r="AX235" s="6" t="e">
        <f t="shared" si="202"/>
        <v>#N/A</v>
      </c>
      <c r="AY235" s="6" t="str">
        <f t="shared" si="203"/>
        <v/>
      </c>
      <c r="AZ235" s="6" t="str">
        <f t="shared" si="204"/>
        <v/>
      </c>
      <c r="BA235" s="6" t="str">
        <f t="shared" si="205"/>
        <v/>
      </c>
      <c r="BB235" s="6" t="str">
        <f t="shared" si="206"/>
        <v/>
      </c>
      <c r="BC235" s="42"/>
      <c r="BI235" t="s">
        <v>802</v>
      </c>
      <c r="CS235" s="253" t="str">
        <f t="shared" si="207"/>
        <v/>
      </c>
      <c r="CT235" s="1" t="str">
        <f t="shared" si="208"/>
        <v/>
      </c>
      <c r="CU235" s="1" t="str">
        <f t="shared" si="209"/>
        <v/>
      </c>
      <c r="CV235" s="399"/>
    </row>
    <row r="236" spans="1:100" s="1" customFormat="1" ht="13.5" customHeight="1" x14ac:dyDescent="0.15">
      <c r="A236" s="63">
        <v>221</v>
      </c>
      <c r="B236" s="313"/>
      <c r="C236" s="313"/>
      <c r="D236" s="313"/>
      <c r="E236" s="313"/>
      <c r="F236" s="313"/>
      <c r="G236" s="313"/>
      <c r="H236" s="313"/>
      <c r="I236" s="313"/>
      <c r="J236" s="313"/>
      <c r="K236" s="313"/>
      <c r="L236" s="314"/>
      <c r="M236" s="313"/>
      <c r="N236" s="365"/>
      <c r="O236" s="366"/>
      <c r="P236" s="370" t="str">
        <f>IF(G236="R",IF(OR(AND(実績排出量!H236=SUM(実績事業所!$B$2-1),3&lt;実績排出量!I236),AND(実績排出量!H236=実績事業所!$B$2,4&gt;実績排出量!I236)),"新規",""),"")</f>
        <v/>
      </c>
      <c r="Q236" s="373" t="str">
        <f t="shared" si="170"/>
        <v/>
      </c>
      <c r="R236" s="374" t="str">
        <f t="shared" si="171"/>
        <v/>
      </c>
      <c r="S236" s="298" t="str">
        <f t="shared" si="172"/>
        <v/>
      </c>
      <c r="T236" s="87" t="str">
        <f t="shared" si="173"/>
        <v/>
      </c>
      <c r="U236" s="88" t="str">
        <f t="shared" si="174"/>
        <v/>
      </c>
      <c r="V236" s="89" t="str">
        <f t="shared" si="175"/>
        <v/>
      </c>
      <c r="W236" s="90" t="str">
        <f t="shared" si="176"/>
        <v/>
      </c>
      <c r="X236" s="90" t="str">
        <f t="shared" si="177"/>
        <v/>
      </c>
      <c r="Y236" s="110" t="str">
        <f t="shared" si="178"/>
        <v/>
      </c>
      <c r="Z236" s="16"/>
      <c r="AA236" s="15" t="str">
        <f t="shared" si="179"/>
        <v/>
      </c>
      <c r="AB236" s="15" t="str">
        <f t="shared" si="180"/>
        <v/>
      </c>
      <c r="AC236" s="14" t="str">
        <f t="shared" si="181"/>
        <v/>
      </c>
      <c r="AD236" s="6" t="e">
        <f t="shared" si="182"/>
        <v>#N/A</v>
      </c>
      <c r="AE236" s="6" t="e">
        <f t="shared" si="183"/>
        <v>#N/A</v>
      </c>
      <c r="AF236" s="6" t="e">
        <f t="shared" si="184"/>
        <v>#N/A</v>
      </c>
      <c r="AG236" s="6" t="str">
        <f t="shared" si="185"/>
        <v/>
      </c>
      <c r="AH236" s="6">
        <f t="shared" si="186"/>
        <v>1</v>
      </c>
      <c r="AI236" s="6" t="e">
        <f t="shared" si="187"/>
        <v>#N/A</v>
      </c>
      <c r="AJ236" s="6" t="e">
        <f t="shared" si="188"/>
        <v>#N/A</v>
      </c>
      <c r="AK236" s="6" t="e">
        <f t="shared" si="189"/>
        <v>#N/A</v>
      </c>
      <c r="AL236" s="6" t="e">
        <f t="shared" si="190"/>
        <v>#N/A</v>
      </c>
      <c r="AM236" s="7" t="str">
        <f t="shared" si="191"/>
        <v xml:space="preserve"> </v>
      </c>
      <c r="AN236" s="6" t="e">
        <f t="shared" si="192"/>
        <v>#N/A</v>
      </c>
      <c r="AO236" s="6" t="e">
        <f t="shared" si="193"/>
        <v>#N/A</v>
      </c>
      <c r="AP236" s="6" t="e">
        <f t="shared" si="194"/>
        <v>#N/A</v>
      </c>
      <c r="AQ236" s="6" t="e">
        <f t="shared" si="195"/>
        <v>#N/A</v>
      </c>
      <c r="AR236" s="6" t="e">
        <f t="shared" si="196"/>
        <v>#N/A</v>
      </c>
      <c r="AS236" s="6" t="e">
        <f t="shared" si="197"/>
        <v>#N/A</v>
      </c>
      <c r="AT236" s="6" t="e">
        <f t="shared" si="198"/>
        <v>#N/A</v>
      </c>
      <c r="AU236" s="6" t="e">
        <f t="shared" si="199"/>
        <v>#N/A</v>
      </c>
      <c r="AV236" s="6" t="e">
        <f t="shared" si="200"/>
        <v>#N/A</v>
      </c>
      <c r="AW236" s="6">
        <f t="shared" si="201"/>
        <v>0</v>
      </c>
      <c r="AX236" s="6" t="e">
        <f t="shared" si="202"/>
        <v>#N/A</v>
      </c>
      <c r="AY236" s="6" t="str">
        <f t="shared" si="203"/>
        <v/>
      </c>
      <c r="AZ236" s="6" t="str">
        <f t="shared" si="204"/>
        <v/>
      </c>
      <c r="BA236" s="6" t="str">
        <f t="shared" si="205"/>
        <v/>
      </c>
      <c r="BB236" s="6" t="str">
        <f t="shared" si="206"/>
        <v/>
      </c>
      <c r="BC236" s="42"/>
      <c r="BI236" t="s">
        <v>804</v>
      </c>
      <c r="CS236" s="253" t="str">
        <f t="shared" si="207"/>
        <v/>
      </c>
      <c r="CT236" s="1" t="str">
        <f t="shared" si="208"/>
        <v/>
      </c>
      <c r="CU236" s="1" t="str">
        <f t="shared" si="209"/>
        <v/>
      </c>
      <c r="CV236" s="399"/>
    </row>
    <row r="237" spans="1:100" s="1" customFormat="1" ht="13.5" customHeight="1" x14ac:dyDescent="0.15">
      <c r="A237" s="63">
        <v>222</v>
      </c>
      <c r="B237" s="313"/>
      <c r="C237" s="313"/>
      <c r="D237" s="313"/>
      <c r="E237" s="313"/>
      <c r="F237" s="313"/>
      <c r="G237" s="313"/>
      <c r="H237" s="313"/>
      <c r="I237" s="313"/>
      <c r="J237" s="313"/>
      <c r="K237" s="313"/>
      <c r="L237" s="314"/>
      <c r="M237" s="313"/>
      <c r="N237" s="365"/>
      <c r="O237" s="366"/>
      <c r="P237" s="370" t="str">
        <f>IF(G237="R",IF(OR(AND(実績排出量!H237=SUM(実績事業所!$B$2-1),3&lt;実績排出量!I237),AND(実績排出量!H237=実績事業所!$B$2,4&gt;実績排出量!I237)),"新規",""),"")</f>
        <v/>
      </c>
      <c r="Q237" s="373" t="str">
        <f t="shared" si="170"/>
        <v/>
      </c>
      <c r="R237" s="374" t="str">
        <f t="shared" si="171"/>
        <v/>
      </c>
      <c r="S237" s="298" t="str">
        <f t="shared" si="172"/>
        <v/>
      </c>
      <c r="T237" s="87" t="str">
        <f t="shared" si="173"/>
        <v/>
      </c>
      <c r="U237" s="88" t="str">
        <f t="shared" si="174"/>
        <v/>
      </c>
      <c r="V237" s="89" t="str">
        <f t="shared" si="175"/>
        <v/>
      </c>
      <c r="W237" s="90" t="str">
        <f t="shared" si="176"/>
        <v/>
      </c>
      <c r="X237" s="90" t="str">
        <f t="shared" si="177"/>
        <v/>
      </c>
      <c r="Y237" s="110" t="str">
        <f t="shared" si="178"/>
        <v/>
      </c>
      <c r="Z237" s="16"/>
      <c r="AA237" s="15" t="str">
        <f t="shared" si="179"/>
        <v/>
      </c>
      <c r="AB237" s="15" t="str">
        <f t="shared" si="180"/>
        <v/>
      </c>
      <c r="AC237" s="14" t="str">
        <f t="shared" si="181"/>
        <v/>
      </c>
      <c r="AD237" s="6" t="e">
        <f t="shared" si="182"/>
        <v>#N/A</v>
      </c>
      <c r="AE237" s="6" t="e">
        <f t="shared" si="183"/>
        <v>#N/A</v>
      </c>
      <c r="AF237" s="6" t="e">
        <f t="shared" si="184"/>
        <v>#N/A</v>
      </c>
      <c r="AG237" s="6" t="str">
        <f t="shared" si="185"/>
        <v/>
      </c>
      <c r="AH237" s="6">
        <f t="shared" si="186"/>
        <v>1</v>
      </c>
      <c r="AI237" s="6" t="e">
        <f t="shared" si="187"/>
        <v>#N/A</v>
      </c>
      <c r="AJ237" s="6" t="e">
        <f t="shared" si="188"/>
        <v>#N/A</v>
      </c>
      <c r="AK237" s="6" t="e">
        <f t="shared" si="189"/>
        <v>#N/A</v>
      </c>
      <c r="AL237" s="6" t="e">
        <f t="shared" si="190"/>
        <v>#N/A</v>
      </c>
      <c r="AM237" s="7" t="str">
        <f t="shared" si="191"/>
        <v xml:space="preserve"> </v>
      </c>
      <c r="AN237" s="6" t="e">
        <f t="shared" si="192"/>
        <v>#N/A</v>
      </c>
      <c r="AO237" s="6" t="e">
        <f t="shared" si="193"/>
        <v>#N/A</v>
      </c>
      <c r="AP237" s="6" t="e">
        <f t="shared" si="194"/>
        <v>#N/A</v>
      </c>
      <c r="AQ237" s="6" t="e">
        <f t="shared" si="195"/>
        <v>#N/A</v>
      </c>
      <c r="AR237" s="6" t="e">
        <f t="shared" si="196"/>
        <v>#N/A</v>
      </c>
      <c r="AS237" s="6" t="e">
        <f t="shared" si="197"/>
        <v>#N/A</v>
      </c>
      <c r="AT237" s="6" t="e">
        <f t="shared" si="198"/>
        <v>#N/A</v>
      </c>
      <c r="AU237" s="6" t="e">
        <f t="shared" si="199"/>
        <v>#N/A</v>
      </c>
      <c r="AV237" s="6" t="e">
        <f t="shared" si="200"/>
        <v>#N/A</v>
      </c>
      <c r="AW237" s="6">
        <f t="shared" si="201"/>
        <v>0</v>
      </c>
      <c r="AX237" s="6" t="e">
        <f t="shared" si="202"/>
        <v>#N/A</v>
      </c>
      <c r="AY237" s="6" t="str">
        <f t="shared" si="203"/>
        <v/>
      </c>
      <c r="AZ237" s="6" t="str">
        <f t="shared" si="204"/>
        <v/>
      </c>
      <c r="BA237" s="6" t="str">
        <f t="shared" si="205"/>
        <v/>
      </c>
      <c r="BB237" s="6" t="str">
        <f t="shared" si="206"/>
        <v/>
      </c>
      <c r="BC237" s="42"/>
      <c r="BI237" t="s">
        <v>999</v>
      </c>
      <c r="CS237" s="253" t="str">
        <f t="shared" si="207"/>
        <v/>
      </c>
      <c r="CT237" s="1" t="str">
        <f t="shared" si="208"/>
        <v/>
      </c>
      <c r="CU237" s="1" t="str">
        <f t="shared" si="209"/>
        <v/>
      </c>
      <c r="CV237" s="399"/>
    </row>
    <row r="238" spans="1:100" s="1" customFormat="1" ht="13.5" customHeight="1" x14ac:dyDescent="0.15">
      <c r="A238" s="63">
        <v>223</v>
      </c>
      <c r="B238" s="313"/>
      <c r="C238" s="313"/>
      <c r="D238" s="313"/>
      <c r="E238" s="313"/>
      <c r="F238" s="313"/>
      <c r="G238" s="313"/>
      <c r="H238" s="313"/>
      <c r="I238" s="313"/>
      <c r="J238" s="313"/>
      <c r="K238" s="313"/>
      <c r="L238" s="314"/>
      <c r="M238" s="313"/>
      <c r="N238" s="365"/>
      <c r="O238" s="366"/>
      <c r="P238" s="370" t="str">
        <f>IF(G238="R",IF(OR(AND(実績排出量!H238=SUM(実績事業所!$B$2-1),3&lt;実績排出量!I238),AND(実績排出量!H238=実績事業所!$B$2,4&gt;実績排出量!I238)),"新規",""),"")</f>
        <v/>
      </c>
      <c r="Q238" s="373" t="str">
        <f t="shared" si="170"/>
        <v/>
      </c>
      <c r="R238" s="374" t="str">
        <f t="shared" si="171"/>
        <v/>
      </c>
      <c r="S238" s="298" t="str">
        <f t="shared" si="172"/>
        <v/>
      </c>
      <c r="T238" s="87" t="str">
        <f t="shared" si="173"/>
        <v/>
      </c>
      <c r="U238" s="88" t="str">
        <f t="shared" si="174"/>
        <v/>
      </c>
      <c r="V238" s="89" t="str">
        <f t="shared" si="175"/>
        <v/>
      </c>
      <c r="W238" s="90" t="str">
        <f t="shared" si="176"/>
        <v/>
      </c>
      <c r="X238" s="90" t="str">
        <f t="shared" si="177"/>
        <v/>
      </c>
      <c r="Y238" s="110" t="str">
        <f t="shared" si="178"/>
        <v/>
      </c>
      <c r="Z238" s="16"/>
      <c r="AA238" s="15" t="str">
        <f t="shared" si="179"/>
        <v/>
      </c>
      <c r="AB238" s="15" t="str">
        <f t="shared" si="180"/>
        <v/>
      </c>
      <c r="AC238" s="14" t="str">
        <f t="shared" si="181"/>
        <v/>
      </c>
      <c r="AD238" s="6" t="e">
        <f t="shared" si="182"/>
        <v>#N/A</v>
      </c>
      <c r="AE238" s="6" t="e">
        <f t="shared" si="183"/>
        <v>#N/A</v>
      </c>
      <c r="AF238" s="6" t="e">
        <f t="shared" si="184"/>
        <v>#N/A</v>
      </c>
      <c r="AG238" s="6" t="str">
        <f t="shared" si="185"/>
        <v/>
      </c>
      <c r="AH238" s="6">
        <f t="shared" si="186"/>
        <v>1</v>
      </c>
      <c r="AI238" s="6" t="e">
        <f t="shared" si="187"/>
        <v>#N/A</v>
      </c>
      <c r="AJ238" s="6" t="e">
        <f t="shared" si="188"/>
        <v>#N/A</v>
      </c>
      <c r="AK238" s="6" t="e">
        <f t="shared" si="189"/>
        <v>#N/A</v>
      </c>
      <c r="AL238" s="6" t="e">
        <f t="shared" si="190"/>
        <v>#N/A</v>
      </c>
      <c r="AM238" s="7" t="str">
        <f t="shared" si="191"/>
        <v xml:space="preserve"> </v>
      </c>
      <c r="AN238" s="6" t="e">
        <f t="shared" si="192"/>
        <v>#N/A</v>
      </c>
      <c r="AO238" s="6" t="e">
        <f t="shared" si="193"/>
        <v>#N/A</v>
      </c>
      <c r="AP238" s="6" t="e">
        <f t="shared" si="194"/>
        <v>#N/A</v>
      </c>
      <c r="AQ238" s="6" t="e">
        <f t="shared" si="195"/>
        <v>#N/A</v>
      </c>
      <c r="AR238" s="6" t="e">
        <f t="shared" si="196"/>
        <v>#N/A</v>
      </c>
      <c r="AS238" s="6" t="e">
        <f t="shared" si="197"/>
        <v>#N/A</v>
      </c>
      <c r="AT238" s="6" t="e">
        <f t="shared" si="198"/>
        <v>#N/A</v>
      </c>
      <c r="AU238" s="6" t="e">
        <f t="shared" si="199"/>
        <v>#N/A</v>
      </c>
      <c r="AV238" s="6" t="e">
        <f t="shared" si="200"/>
        <v>#N/A</v>
      </c>
      <c r="AW238" s="6">
        <f t="shared" si="201"/>
        <v>0</v>
      </c>
      <c r="AX238" s="6" t="e">
        <f t="shared" si="202"/>
        <v>#N/A</v>
      </c>
      <c r="AY238" s="6" t="str">
        <f t="shared" si="203"/>
        <v/>
      </c>
      <c r="AZ238" s="6" t="str">
        <f t="shared" si="204"/>
        <v/>
      </c>
      <c r="BA238" s="6" t="str">
        <f t="shared" si="205"/>
        <v/>
      </c>
      <c r="BB238" s="6" t="str">
        <f t="shared" si="206"/>
        <v/>
      </c>
      <c r="BC238" s="42"/>
      <c r="BI238" t="s">
        <v>1000</v>
      </c>
      <c r="CS238" s="253" t="str">
        <f t="shared" si="207"/>
        <v/>
      </c>
      <c r="CT238" s="1" t="str">
        <f t="shared" si="208"/>
        <v/>
      </c>
      <c r="CU238" s="1" t="str">
        <f t="shared" si="209"/>
        <v/>
      </c>
      <c r="CV238" s="399"/>
    </row>
    <row r="239" spans="1:100" s="1" customFormat="1" ht="13.5" customHeight="1" x14ac:dyDescent="0.15">
      <c r="A239" s="63">
        <v>224</v>
      </c>
      <c r="B239" s="313"/>
      <c r="C239" s="313"/>
      <c r="D239" s="313"/>
      <c r="E239" s="313"/>
      <c r="F239" s="313"/>
      <c r="G239" s="313"/>
      <c r="H239" s="313"/>
      <c r="I239" s="313"/>
      <c r="J239" s="313"/>
      <c r="K239" s="313"/>
      <c r="L239" s="314"/>
      <c r="M239" s="313"/>
      <c r="N239" s="365"/>
      <c r="O239" s="366"/>
      <c r="P239" s="370" t="str">
        <f>IF(G239="R",IF(OR(AND(実績排出量!H239=SUM(実績事業所!$B$2-1),3&lt;実績排出量!I239),AND(実績排出量!H239=実績事業所!$B$2,4&gt;実績排出量!I239)),"新規",""),"")</f>
        <v/>
      </c>
      <c r="Q239" s="373" t="str">
        <f t="shared" si="170"/>
        <v/>
      </c>
      <c r="R239" s="374" t="str">
        <f t="shared" si="171"/>
        <v/>
      </c>
      <c r="S239" s="298" t="str">
        <f t="shared" si="172"/>
        <v/>
      </c>
      <c r="T239" s="87" t="str">
        <f t="shared" si="173"/>
        <v/>
      </c>
      <c r="U239" s="88" t="str">
        <f t="shared" si="174"/>
        <v/>
      </c>
      <c r="V239" s="89" t="str">
        <f t="shared" si="175"/>
        <v/>
      </c>
      <c r="W239" s="90" t="str">
        <f t="shared" si="176"/>
        <v/>
      </c>
      <c r="X239" s="90" t="str">
        <f t="shared" si="177"/>
        <v/>
      </c>
      <c r="Y239" s="110" t="str">
        <f t="shared" si="178"/>
        <v/>
      </c>
      <c r="Z239" s="16"/>
      <c r="AA239" s="15" t="str">
        <f t="shared" si="179"/>
        <v/>
      </c>
      <c r="AB239" s="15" t="str">
        <f t="shared" si="180"/>
        <v/>
      </c>
      <c r="AC239" s="14" t="str">
        <f t="shared" si="181"/>
        <v/>
      </c>
      <c r="AD239" s="6" t="e">
        <f t="shared" si="182"/>
        <v>#N/A</v>
      </c>
      <c r="AE239" s="6" t="e">
        <f t="shared" si="183"/>
        <v>#N/A</v>
      </c>
      <c r="AF239" s="6" t="e">
        <f t="shared" si="184"/>
        <v>#N/A</v>
      </c>
      <c r="AG239" s="6" t="str">
        <f t="shared" si="185"/>
        <v/>
      </c>
      <c r="AH239" s="6">
        <f t="shared" si="186"/>
        <v>1</v>
      </c>
      <c r="AI239" s="6" t="e">
        <f t="shared" si="187"/>
        <v>#N/A</v>
      </c>
      <c r="AJ239" s="6" t="e">
        <f t="shared" si="188"/>
        <v>#N/A</v>
      </c>
      <c r="AK239" s="6" t="e">
        <f t="shared" si="189"/>
        <v>#N/A</v>
      </c>
      <c r="AL239" s="6" t="e">
        <f t="shared" si="190"/>
        <v>#N/A</v>
      </c>
      <c r="AM239" s="7" t="str">
        <f t="shared" si="191"/>
        <v xml:space="preserve"> </v>
      </c>
      <c r="AN239" s="6" t="e">
        <f t="shared" si="192"/>
        <v>#N/A</v>
      </c>
      <c r="AO239" s="6" t="e">
        <f t="shared" si="193"/>
        <v>#N/A</v>
      </c>
      <c r="AP239" s="6" t="e">
        <f t="shared" si="194"/>
        <v>#N/A</v>
      </c>
      <c r="AQ239" s="6" t="e">
        <f t="shared" si="195"/>
        <v>#N/A</v>
      </c>
      <c r="AR239" s="6" t="e">
        <f t="shared" si="196"/>
        <v>#N/A</v>
      </c>
      <c r="AS239" s="6" t="e">
        <f t="shared" si="197"/>
        <v>#N/A</v>
      </c>
      <c r="AT239" s="6" t="e">
        <f t="shared" si="198"/>
        <v>#N/A</v>
      </c>
      <c r="AU239" s="6" t="e">
        <f t="shared" si="199"/>
        <v>#N/A</v>
      </c>
      <c r="AV239" s="6" t="e">
        <f t="shared" si="200"/>
        <v>#N/A</v>
      </c>
      <c r="AW239" s="6">
        <f t="shared" si="201"/>
        <v>0</v>
      </c>
      <c r="AX239" s="6" t="e">
        <f t="shared" si="202"/>
        <v>#N/A</v>
      </c>
      <c r="AY239" s="6" t="str">
        <f t="shared" si="203"/>
        <v/>
      </c>
      <c r="AZ239" s="6" t="str">
        <f t="shared" si="204"/>
        <v/>
      </c>
      <c r="BA239" s="6" t="str">
        <f t="shared" si="205"/>
        <v/>
      </c>
      <c r="BB239" s="6" t="str">
        <f t="shared" si="206"/>
        <v/>
      </c>
      <c r="BC239" s="42"/>
      <c r="BI239" t="s">
        <v>1001</v>
      </c>
      <c r="CS239" s="253" t="str">
        <f t="shared" si="207"/>
        <v/>
      </c>
      <c r="CT239" s="1" t="str">
        <f t="shared" si="208"/>
        <v/>
      </c>
      <c r="CU239" s="1" t="str">
        <f t="shared" si="209"/>
        <v/>
      </c>
      <c r="CV239" s="399"/>
    </row>
    <row r="240" spans="1:100" s="1" customFormat="1" ht="13.5" customHeight="1" x14ac:dyDescent="0.15">
      <c r="A240" s="63">
        <v>225</v>
      </c>
      <c r="B240" s="313"/>
      <c r="C240" s="313"/>
      <c r="D240" s="313"/>
      <c r="E240" s="313"/>
      <c r="F240" s="313"/>
      <c r="G240" s="313"/>
      <c r="H240" s="313"/>
      <c r="I240" s="313"/>
      <c r="J240" s="313"/>
      <c r="K240" s="313"/>
      <c r="L240" s="314"/>
      <c r="M240" s="313"/>
      <c r="N240" s="365"/>
      <c r="O240" s="366"/>
      <c r="P240" s="370" t="str">
        <f>IF(G240="R",IF(OR(AND(実績排出量!H240=SUM(実績事業所!$B$2-1),3&lt;実績排出量!I240),AND(実績排出量!H240=実績事業所!$B$2,4&gt;実績排出量!I240)),"新規",""),"")</f>
        <v/>
      </c>
      <c r="Q240" s="373" t="str">
        <f t="shared" si="170"/>
        <v/>
      </c>
      <c r="R240" s="374" t="str">
        <f t="shared" si="171"/>
        <v/>
      </c>
      <c r="S240" s="298" t="str">
        <f t="shared" si="172"/>
        <v/>
      </c>
      <c r="T240" s="87" t="str">
        <f t="shared" si="173"/>
        <v/>
      </c>
      <c r="U240" s="88" t="str">
        <f t="shared" si="174"/>
        <v/>
      </c>
      <c r="V240" s="89" t="str">
        <f t="shared" si="175"/>
        <v/>
      </c>
      <c r="W240" s="90" t="str">
        <f t="shared" si="176"/>
        <v/>
      </c>
      <c r="X240" s="90" t="str">
        <f t="shared" si="177"/>
        <v/>
      </c>
      <c r="Y240" s="110" t="str">
        <f t="shared" si="178"/>
        <v/>
      </c>
      <c r="Z240" s="16"/>
      <c r="AA240" s="15" t="str">
        <f t="shared" si="179"/>
        <v/>
      </c>
      <c r="AB240" s="15" t="str">
        <f t="shared" si="180"/>
        <v/>
      </c>
      <c r="AC240" s="14" t="str">
        <f t="shared" si="181"/>
        <v/>
      </c>
      <c r="AD240" s="6" t="e">
        <f t="shared" si="182"/>
        <v>#N/A</v>
      </c>
      <c r="AE240" s="6" t="e">
        <f t="shared" si="183"/>
        <v>#N/A</v>
      </c>
      <c r="AF240" s="6" t="e">
        <f t="shared" si="184"/>
        <v>#N/A</v>
      </c>
      <c r="AG240" s="6" t="str">
        <f t="shared" si="185"/>
        <v/>
      </c>
      <c r="AH240" s="6">
        <f t="shared" si="186"/>
        <v>1</v>
      </c>
      <c r="AI240" s="6" t="e">
        <f t="shared" si="187"/>
        <v>#N/A</v>
      </c>
      <c r="AJ240" s="6" t="e">
        <f t="shared" si="188"/>
        <v>#N/A</v>
      </c>
      <c r="AK240" s="6" t="e">
        <f t="shared" si="189"/>
        <v>#N/A</v>
      </c>
      <c r="AL240" s="6" t="e">
        <f t="shared" si="190"/>
        <v>#N/A</v>
      </c>
      <c r="AM240" s="7" t="str">
        <f t="shared" si="191"/>
        <v xml:space="preserve"> </v>
      </c>
      <c r="AN240" s="6" t="e">
        <f t="shared" si="192"/>
        <v>#N/A</v>
      </c>
      <c r="AO240" s="6" t="e">
        <f t="shared" si="193"/>
        <v>#N/A</v>
      </c>
      <c r="AP240" s="6" t="e">
        <f t="shared" si="194"/>
        <v>#N/A</v>
      </c>
      <c r="AQ240" s="6" t="e">
        <f t="shared" si="195"/>
        <v>#N/A</v>
      </c>
      <c r="AR240" s="6" t="e">
        <f t="shared" si="196"/>
        <v>#N/A</v>
      </c>
      <c r="AS240" s="6" t="e">
        <f t="shared" si="197"/>
        <v>#N/A</v>
      </c>
      <c r="AT240" s="6" t="e">
        <f t="shared" si="198"/>
        <v>#N/A</v>
      </c>
      <c r="AU240" s="6" t="e">
        <f t="shared" si="199"/>
        <v>#N/A</v>
      </c>
      <c r="AV240" s="6" t="e">
        <f t="shared" si="200"/>
        <v>#N/A</v>
      </c>
      <c r="AW240" s="6">
        <f t="shared" si="201"/>
        <v>0</v>
      </c>
      <c r="AX240" s="6" t="e">
        <f t="shared" si="202"/>
        <v>#N/A</v>
      </c>
      <c r="AY240" s="6" t="str">
        <f t="shared" si="203"/>
        <v/>
      </c>
      <c r="AZ240" s="6" t="str">
        <f t="shared" si="204"/>
        <v/>
      </c>
      <c r="BA240" s="6" t="str">
        <f t="shared" si="205"/>
        <v/>
      </c>
      <c r="BB240" s="6" t="str">
        <f t="shared" si="206"/>
        <v/>
      </c>
      <c r="BC240" s="42"/>
      <c r="BI240" t="s">
        <v>1002</v>
      </c>
      <c r="CS240" s="253" t="str">
        <f t="shared" si="207"/>
        <v/>
      </c>
      <c r="CT240" s="1" t="str">
        <f t="shared" si="208"/>
        <v/>
      </c>
      <c r="CU240" s="1" t="str">
        <f t="shared" si="209"/>
        <v/>
      </c>
      <c r="CV240" s="399"/>
    </row>
    <row r="241" spans="1:100" s="1" customFormat="1" ht="13.5" customHeight="1" x14ac:dyDescent="0.15">
      <c r="A241" s="63">
        <v>226</v>
      </c>
      <c r="B241" s="313"/>
      <c r="C241" s="313"/>
      <c r="D241" s="313"/>
      <c r="E241" s="313"/>
      <c r="F241" s="313"/>
      <c r="G241" s="313"/>
      <c r="H241" s="313"/>
      <c r="I241" s="313"/>
      <c r="J241" s="313"/>
      <c r="K241" s="313"/>
      <c r="L241" s="314"/>
      <c r="M241" s="313"/>
      <c r="N241" s="365"/>
      <c r="O241" s="366"/>
      <c r="P241" s="370" t="str">
        <f>IF(G241="R",IF(OR(AND(実績排出量!H241=SUM(実績事業所!$B$2-1),3&lt;実績排出量!I241),AND(実績排出量!H241=実績事業所!$B$2,4&gt;実績排出量!I241)),"新規",""),"")</f>
        <v/>
      </c>
      <c r="Q241" s="373" t="str">
        <f t="shared" si="170"/>
        <v/>
      </c>
      <c r="R241" s="374" t="str">
        <f t="shared" si="171"/>
        <v/>
      </c>
      <c r="S241" s="298" t="str">
        <f t="shared" si="172"/>
        <v/>
      </c>
      <c r="T241" s="87" t="str">
        <f t="shared" si="173"/>
        <v/>
      </c>
      <c r="U241" s="88" t="str">
        <f t="shared" si="174"/>
        <v/>
      </c>
      <c r="V241" s="89" t="str">
        <f t="shared" si="175"/>
        <v/>
      </c>
      <c r="W241" s="90" t="str">
        <f t="shared" si="176"/>
        <v/>
      </c>
      <c r="X241" s="90" t="str">
        <f t="shared" si="177"/>
        <v/>
      </c>
      <c r="Y241" s="110" t="str">
        <f t="shared" si="178"/>
        <v/>
      </c>
      <c r="Z241" s="16"/>
      <c r="AA241" s="15" t="str">
        <f t="shared" si="179"/>
        <v/>
      </c>
      <c r="AB241" s="15" t="str">
        <f t="shared" si="180"/>
        <v/>
      </c>
      <c r="AC241" s="14" t="str">
        <f t="shared" si="181"/>
        <v/>
      </c>
      <c r="AD241" s="6" t="e">
        <f t="shared" si="182"/>
        <v>#N/A</v>
      </c>
      <c r="AE241" s="6" t="e">
        <f t="shared" si="183"/>
        <v>#N/A</v>
      </c>
      <c r="AF241" s="6" t="e">
        <f t="shared" si="184"/>
        <v>#N/A</v>
      </c>
      <c r="AG241" s="6" t="str">
        <f t="shared" si="185"/>
        <v/>
      </c>
      <c r="AH241" s="6">
        <f t="shared" si="186"/>
        <v>1</v>
      </c>
      <c r="AI241" s="6" t="e">
        <f t="shared" si="187"/>
        <v>#N/A</v>
      </c>
      <c r="AJ241" s="6" t="e">
        <f t="shared" si="188"/>
        <v>#N/A</v>
      </c>
      <c r="AK241" s="6" t="e">
        <f t="shared" si="189"/>
        <v>#N/A</v>
      </c>
      <c r="AL241" s="6" t="e">
        <f t="shared" si="190"/>
        <v>#N/A</v>
      </c>
      <c r="AM241" s="7" t="str">
        <f t="shared" si="191"/>
        <v xml:space="preserve"> </v>
      </c>
      <c r="AN241" s="6" t="e">
        <f t="shared" si="192"/>
        <v>#N/A</v>
      </c>
      <c r="AO241" s="6" t="e">
        <f t="shared" si="193"/>
        <v>#N/A</v>
      </c>
      <c r="AP241" s="6" t="e">
        <f t="shared" si="194"/>
        <v>#N/A</v>
      </c>
      <c r="AQ241" s="6" t="e">
        <f t="shared" si="195"/>
        <v>#N/A</v>
      </c>
      <c r="AR241" s="6" t="e">
        <f t="shared" si="196"/>
        <v>#N/A</v>
      </c>
      <c r="AS241" s="6" t="e">
        <f t="shared" si="197"/>
        <v>#N/A</v>
      </c>
      <c r="AT241" s="6" t="e">
        <f t="shared" si="198"/>
        <v>#N/A</v>
      </c>
      <c r="AU241" s="6" t="e">
        <f t="shared" si="199"/>
        <v>#N/A</v>
      </c>
      <c r="AV241" s="6" t="e">
        <f t="shared" si="200"/>
        <v>#N/A</v>
      </c>
      <c r="AW241" s="6">
        <f t="shared" si="201"/>
        <v>0</v>
      </c>
      <c r="AX241" s="6" t="e">
        <f t="shared" si="202"/>
        <v>#N/A</v>
      </c>
      <c r="AY241" s="6" t="str">
        <f t="shared" si="203"/>
        <v/>
      </c>
      <c r="AZ241" s="6" t="str">
        <f t="shared" si="204"/>
        <v/>
      </c>
      <c r="BA241" s="6" t="str">
        <f t="shared" si="205"/>
        <v/>
      </c>
      <c r="BB241" s="6" t="str">
        <f t="shared" si="206"/>
        <v/>
      </c>
      <c r="BC241" s="42"/>
      <c r="BI241" t="s">
        <v>1003</v>
      </c>
      <c r="CS241" s="253" t="str">
        <f t="shared" si="207"/>
        <v/>
      </c>
      <c r="CT241" s="1" t="str">
        <f t="shared" si="208"/>
        <v/>
      </c>
      <c r="CU241" s="1" t="str">
        <f t="shared" si="209"/>
        <v/>
      </c>
      <c r="CV241" s="399"/>
    </row>
    <row r="242" spans="1:100" s="1" customFormat="1" ht="13.5" customHeight="1" x14ac:dyDescent="0.15">
      <c r="A242" s="63">
        <v>227</v>
      </c>
      <c r="B242" s="313"/>
      <c r="C242" s="313"/>
      <c r="D242" s="313"/>
      <c r="E242" s="313"/>
      <c r="F242" s="313"/>
      <c r="G242" s="313"/>
      <c r="H242" s="313"/>
      <c r="I242" s="313"/>
      <c r="J242" s="313"/>
      <c r="K242" s="313"/>
      <c r="L242" s="314"/>
      <c r="M242" s="313"/>
      <c r="N242" s="365"/>
      <c r="O242" s="366"/>
      <c r="P242" s="370" t="str">
        <f>IF(G242="R",IF(OR(AND(実績排出量!H242=SUM(実績事業所!$B$2-1),3&lt;実績排出量!I242),AND(実績排出量!H242=実績事業所!$B$2,4&gt;実績排出量!I242)),"新規",""),"")</f>
        <v/>
      </c>
      <c r="Q242" s="373" t="str">
        <f t="shared" si="170"/>
        <v/>
      </c>
      <c r="R242" s="374" t="str">
        <f t="shared" si="171"/>
        <v/>
      </c>
      <c r="S242" s="298" t="str">
        <f t="shared" si="172"/>
        <v/>
      </c>
      <c r="T242" s="87" t="str">
        <f t="shared" si="173"/>
        <v/>
      </c>
      <c r="U242" s="88" t="str">
        <f t="shared" si="174"/>
        <v/>
      </c>
      <c r="V242" s="89" t="str">
        <f t="shared" si="175"/>
        <v/>
      </c>
      <c r="W242" s="90" t="str">
        <f t="shared" si="176"/>
        <v/>
      </c>
      <c r="X242" s="90" t="str">
        <f t="shared" si="177"/>
        <v/>
      </c>
      <c r="Y242" s="110" t="str">
        <f t="shared" si="178"/>
        <v/>
      </c>
      <c r="Z242" s="16"/>
      <c r="AA242" s="15" t="str">
        <f t="shared" si="179"/>
        <v/>
      </c>
      <c r="AB242" s="15" t="str">
        <f t="shared" si="180"/>
        <v/>
      </c>
      <c r="AC242" s="14" t="str">
        <f t="shared" si="181"/>
        <v/>
      </c>
      <c r="AD242" s="6" t="e">
        <f t="shared" si="182"/>
        <v>#N/A</v>
      </c>
      <c r="AE242" s="6" t="e">
        <f t="shared" si="183"/>
        <v>#N/A</v>
      </c>
      <c r="AF242" s="6" t="e">
        <f t="shared" si="184"/>
        <v>#N/A</v>
      </c>
      <c r="AG242" s="6" t="str">
        <f t="shared" si="185"/>
        <v/>
      </c>
      <c r="AH242" s="6">
        <f t="shared" si="186"/>
        <v>1</v>
      </c>
      <c r="AI242" s="6" t="e">
        <f t="shared" si="187"/>
        <v>#N/A</v>
      </c>
      <c r="AJ242" s="6" t="e">
        <f t="shared" si="188"/>
        <v>#N/A</v>
      </c>
      <c r="AK242" s="6" t="e">
        <f t="shared" si="189"/>
        <v>#N/A</v>
      </c>
      <c r="AL242" s="6" t="e">
        <f t="shared" si="190"/>
        <v>#N/A</v>
      </c>
      <c r="AM242" s="7" t="str">
        <f t="shared" si="191"/>
        <v xml:space="preserve"> </v>
      </c>
      <c r="AN242" s="6" t="e">
        <f t="shared" si="192"/>
        <v>#N/A</v>
      </c>
      <c r="AO242" s="6" t="e">
        <f t="shared" si="193"/>
        <v>#N/A</v>
      </c>
      <c r="AP242" s="6" t="e">
        <f t="shared" si="194"/>
        <v>#N/A</v>
      </c>
      <c r="AQ242" s="6" t="e">
        <f t="shared" si="195"/>
        <v>#N/A</v>
      </c>
      <c r="AR242" s="6" t="e">
        <f t="shared" si="196"/>
        <v>#N/A</v>
      </c>
      <c r="AS242" s="6" t="e">
        <f t="shared" si="197"/>
        <v>#N/A</v>
      </c>
      <c r="AT242" s="6" t="e">
        <f t="shared" si="198"/>
        <v>#N/A</v>
      </c>
      <c r="AU242" s="6" t="e">
        <f t="shared" si="199"/>
        <v>#N/A</v>
      </c>
      <c r="AV242" s="6" t="e">
        <f t="shared" si="200"/>
        <v>#N/A</v>
      </c>
      <c r="AW242" s="6">
        <f t="shared" si="201"/>
        <v>0</v>
      </c>
      <c r="AX242" s="6" t="e">
        <f t="shared" si="202"/>
        <v>#N/A</v>
      </c>
      <c r="AY242" s="6" t="str">
        <f t="shared" si="203"/>
        <v/>
      </c>
      <c r="AZ242" s="6" t="str">
        <f t="shared" si="204"/>
        <v/>
      </c>
      <c r="BA242" s="6" t="str">
        <f t="shared" si="205"/>
        <v/>
      </c>
      <c r="BB242" s="6" t="str">
        <f t="shared" si="206"/>
        <v/>
      </c>
      <c r="BC242" s="42"/>
      <c r="BI242" t="s">
        <v>1250</v>
      </c>
      <c r="CS242" s="253" t="str">
        <f t="shared" si="207"/>
        <v/>
      </c>
      <c r="CT242" s="1" t="str">
        <f t="shared" si="208"/>
        <v/>
      </c>
      <c r="CU242" s="1" t="str">
        <f t="shared" si="209"/>
        <v/>
      </c>
      <c r="CV242" s="399"/>
    </row>
    <row r="243" spans="1:100" s="1" customFormat="1" ht="13.5" customHeight="1" x14ac:dyDescent="0.15">
      <c r="A243" s="63">
        <v>228</v>
      </c>
      <c r="B243" s="313"/>
      <c r="C243" s="313"/>
      <c r="D243" s="313"/>
      <c r="E243" s="313"/>
      <c r="F243" s="313"/>
      <c r="G243" s="313"/>
      <c r="H243" s="313"/>
      <c r="I243" s="313"/>
      <c r="J243" s="313"/>
      <c r="K243" s="313"/>
      <c r="L243" s="314"/>
      <c r="M243" s="313"/>
      <c r="N243" s="365"/>
      <c r="O243" s="366"/>
      <c r="P243" s="370" t="str">
        <f>IF(G243="R",IF(OR(AND(実績排出量!H243=SUM(実績事業所!$B$2-1),3&lt;実績排出量!I243),AND(実績排出量!H243=実績事業所!$B$2,4&gt;実績排出量!I243)),"新規",""),"")</f>
        <v/>
      </c>
      <c r="Q243" s="373" t="str">
        <f t="shared" si="170"/>
        <v/>
      </c>
      <c r="R243" s="374" t="str">
        <f t="shared" si="171"/>
        <v/>
      </c>
      <c r="S243" s="298" t="str">
        <f t="shared" si="172"/>
        <v/>
      </c>
      <c r="T243" s="87" t="str">
        <f t="shared" si="173"/>
        <v/>
      </c>
      <c r="U243" s="88" t="str">
        <f t="shared" si="174"/>
        <v/>
      </c>
      <c r="V243" s="89" t="str">
        <f t="shared" si="175"/>
        <v/>
      </c>
      <c r="W243" s="90" t="str">
        <f t="shared" si="176"/>
        <v/>
      </c>
      <c r="X243" s="90" t="str">
        <f t="shared" si="177"/>
        <v/>
      </c>
      <c r="Y243" s="110" t="str">
        <f t="shared" si="178"/>
        <v/>
      </c>
      <c r="Z243" s="16"/>
      <c r="AA243" s="15" t="str">
        <f t="shared" si="179"/>
        <v/>
      </c>
      <c r="AB243" s="15" t="str">
        <f t="shared" si="180"/>
        <v/>
      </c>
      <c r="AC243" s="14" t="str">
        <f t="shared" si="181"/>
        <v/>
      </c>
      <c r="AD243" s="6" t="e">
        <f t="shared" si="182"/>
        <v>#N/A</v>
      </c>
      <c r="AE243" s="6" t="e">
        <f t="shared" si="183"/>
        <v>#N/A</v>
      </c>
      <c r="AF243" s="6" t="e">
        <f t="shared" si="184"/>
        <v>#N/A</v>
      </c>
      <c r="AG243" s="6" t="str">
        <f t="shared" si="185"/>
        <v/>
      </c>
      <c r="AH243" s="6">
        <f t="shared" si="186"/>
        <v>1</v>
      </c>
      <c r="AI243" s="6" t="e">
        <f t="shared" si="187"/>
        <v>#N/A</v>
      </c>
      <c r="AJ243" s="6" t="e">
        <f t="shared" si="188"/>
        <v>#N/A</v>
      </c>
      <c r="AK243" s="6" t="e">
        <f t="shared" si="189"/>
        <v>#N/A</v>
      </c>
      <c r="AL243" s="6" t="e">
        <f t="shared" si="190"/>
        <v>#N/A</v>
      </c>
      <c r="AM243" s="7" t="str">
        <f t="shared" si="191"/>
        <v xml:space="preserve"> </v>
      </c>
      <c r="AN243" s="6" t="e">
        <f t="shared" si="192"/>
        <v>#N/A</v>
      </c>
      <c r="AO243" s="6" t="e">
        <f t="shared" si="193"/>
        <v>#N/A</v>
      </c>
      <c r="AP243" s="6" t="e">
        <f t="shared" si="194"/>
        <v>#N/A</v>
      </c>
      <c r="AQ243" s="6" t="e">
        <f t="shared" si="195"/>
        <v>#N/A</v>
      </c>
      <c r="AR243" s="6" t="e">
        <f t="shared" si="196"/>
        <v>#N/A</v>
      </c>
      <c r="AS243" s="6" t="e">
        <f t="shared" si="197"/>
        <v>#N/A</v>
      </c>
      <c r="AT243" s="6" t="e">
        <f t="shared" si="198"/>
        <v>#N/A</v>
      </c>
      <c r="AU243" s="6" t="e">
        <f t="shared" si="199"/>
        <v>#N/A</v>
      </c>
      <c r="AV243" s="6" t="e">
        <f t="shared" si="200"/>
        <v>#N/A</v>
      </c>
      <c r="AW243" s="6">
        <f t="shared" si="201"/>
        <v>0</v>
      </c>
      <c r="AX243" s="6" t="e">
        <f t="shared" si="202"/>
        <v>#N/A</v>
      </c>
      <c r="AY243" s="6" t="str">
        <f t="shared" si="203"/>
        <v/>
      </c>
      <c r="AZ243" s="6" t="str">
        <f t="shared" si="204"/>
        <v/>
      </c>
      <c r="BA243" s="6" t="str">
        <f t="shared" si="205"/>
        <v/>
      </c>
      <c r="BB243" s="6" t="str">
        <f t="shared" si="206"/>
        <v/>
      </c>
      <c r="BC243" s="42"/>
      <c r="BI243" t="s">
        <v>1243</v>
      </c>
      <c r="CS243" s="253" t="str">
        <f t="shared" si="207"/>
        <v/>
      </c>
      <c r="CT243" s="1" t="str">
        <f t="shared" si="208"/>
        <v/>
      </c>
      <c r="CU243" s="1" t="str">
        <f t="shared" si="209"/>
        <v/>
      </c>
      <c r="CV243" s="399"/>
    </row>
    <row r="244" spans="1:100" s="1" customFormat="1" ht="13.5" customHeight="1" x14ac:dyDescent="0.15">
      <c r="A244" s="63">
        <v>229</v>
      </c>
      <c r="B244" s="313"/>
      <c r="C244" s="313"/>
      <c r="D244" s="313"/>
      <c r="E244" s="313"/>
      <c r="F244" s="313"/>
      <c r="G244" s="313"/>
      <c r="H244" s="313"/>
      <c r="I244" s="313"/>
      <c r="J244" s="313"/>
      <c r="K244" s="313"/>
      <c r="L244" s="314"/>
      <c r="M244" s="313"/>
      <c r="N244" s="365"/>
      <c r="O244" s="366"/>
      <c r="P244" s="370" t="str">
        <f>IF(G244="R",IF(OR(AND(実績排出量!H244=SUM(実績事業所!$B$2-1),3&lt;実績排出量!I244),AND(実績排出量!H244=実績事業所!$B$2,4&gt;実績排出量!I244)),"新規",""),"")</f>
        <v/>
      </c>
      <c r="Q244" s="373" t="str">
        <f t="shared" si="170"/>
        <v/>
      </c>
      <c r="R244" s="374" t="str">
        <f t="shared" si="171"/>
        <v/>
      </c>
      <c r="S244" s="298" t="str">
        <f t="shared" si="172"/>
        <v/>
      </c>
      <c r="T244" s="87" t="str">
        <f t="shared" si="173"/>
        <v/>
      </c>
      <c r="U244" s="88" t="str">
        <f t="shared" si="174"/>
        <v/>
      </c>
      <c r="V244" s="89" t="str">
        <f t="shared" si="175"/>
        <v/>
      </c>
      <c r="W244" s="90" t="str">
        <f t="shared" si="176"/>
        <v/>
      </c>
      <c r="X244" s="90" t="str">
        <f t="shared" si="177"/>
        <v/>
      </c>
      <c r="Y244" s="110" t="str">
        <f t="shared" si="178"/>
        <v/>
      </c>
      <c r="Z244" s="16"/>
      <c r="AA244" s="15" t="str">
        <f t="shared" si="179"/>
        <v/>
      </c>
      <c r="AB244" s="15" t="str">
        <f t="shared" si="180"/>
        <v/>
      </c>
      <c r="AC244" s="14" t="str">
        <f t="shared" si="181"/>
        <v/>
      </c>
      <c r="AD244" s="6" t="e">
        <f t="shared" si="182"/>
        <v>#N/A</v>
      </c>
      <c r="AE244" s="6" t="e">
        <f t="shared" si="183"/>
        <v>#N/A</v>
      </c>
      <c r="AF244" s="6" t="e">
        <f t="shared" si="184"/>
        <v>#N/A</v>
      </c>
      <c r="AG244" s="6" t="str">
        <f t="shared" si="185"/>
        <v/>
      </c>
      <c r="AH244" s="6">
        <f t="shared" si="186"/>
        <v>1</v>
      </c>
      <c r="AI244" s="6" t="e">
        <f t="shared" si="187"/>
        <v>#N/A</v>
      </c>
      <c r="AJ244" s="6" t="e">
        <f t="shared" si="188"/>
        <v>#N/A</v>
      </c>
      <c r="AK244" s="6" t="e">
        <f t="shared" si="189"/>
        <v>#N/A</v>
      </c>
      <c r="AL244" s="6" t="e">
        <f t="shared" si="190"/>
        <v>#N/A</v>
      </c>
      <c r="AM244" s="7" t="str">
        <f t="shared" si="191"/>
        <v xml:space="preserve"> </v>
      </c>
      <c r="AN244" s="6" t="e">
        <f t="shared" si="192"/>
        <v>#N/A</v>
      </c>
      <c r="AO244" s="6" t="e">
        <f t="shared" si="193"/>
        <v>#N/A</v>
      </c>
      <c r="AP244" s="6" t="e">
        <f t="shared" si="194"/>
        <v>#N/A</v>
      </c>
      <c r="AQ244" s="6" t="e">
        <f t="shared" si="195"/>
        <v>#N/A</v>
      </c>
      <c r="AR244" s="6" t="e">
        <f t="shared" si="196"/>
        <v>#N/A</v>
      </c>
      <c r="AS244" s="6" t="e">
        <f t="shared" si="197"/>
        <v>#N/A</v>
      </c>
      <c r="AT244" s="6" t="e">
        <f t="shared" si="198"/>
        <v>#N/A</v>
      </c>
      <c r="AU244" s="6" t="e">
        <f t="shared" si="199"/>
        <v>#N/A</v>
      </c>
      <c r="AV244" s="6" t="e">
        <f t="shared" si="200"/>
        <v>#N/A</v>
      </c>
      <c r="AW244" s="6">
        <f t="shared" si="201"/>
        <v>0</v>
      </c>
      <c r="AX244" s="6" t="e">
        <f t="shared" si="202"/>
        <v>#N/A</v>
      </c>
      <c r="AY244" s="6" t="str">
        <f t="shared" si="203"/>
        <v/>
      </c>
      <c r="AZ244" s="6" t="str">
        <f t="shared" si="204"/>
        <v/>
      </c>
      <c r="BA244" s="6" t="str">
        <f t="shared" si="205"/>
        <v/>
      </c>
      <c r="BB244" s="6" t="str">
        <f t="shared" si="206"/>
        <v/>
      </c>
      <c r="BC244" s="42"/>
      <c r="BI244" t="s">
        <v>1283</v>
      </c>
      <c r="CS244" s="253" t="str">
        <f t="shared" si="207"/>
        <v/>
      </c>
      <c r="CT244" s="1" t="str">
        <f t="shared" si="208"/>
        <v/>
      </c>
      <c r="CU244" s="1" t="str">
        <f t="shared" si="209"/>
        <v/>
      </c>
      <c r="CV244" s="399"/>
    </row>
    <row r="245" spans="1:100" s="1" customFormat="1" ht="13.5" customHeight="1" x14ac:dyDescent="0.15">
      <c r="A245" s="63">
        <v>230</v>
      </c>
      <c r="B245" s="313"/>
      <c r="C245" s="313"/>
      <c r="D245" s="313"/>
      <c r="E245" s="313"/>
      <c r="F245" s="313"/>
      <c r="G245" s="313"/>
      <c r="H245" s="313"/>
      <c r="I245" s="313"/>
      <c r="J245" s="313"/>
      <c r="K245" s="313"/>
      <c r="L245" s="314"/>
      <c r="M245" s="313"/>
      <c r="N245" s="365"/>
      <c r="O245" s="366"/>
      <c r="P245" s="370" t="str">
        <f>IF(G245="R",IF(OR(AND(実績排出量!H245=SUM(実績事業所!$B$2-1),3&lt;実績排出量!I245),AND(実績排出量!H245=実績事業所!$B$2,4&gt;実績排出量!I245)),"新規",""),"")</f>
        <v/>
      </c>
      <c r="Q245" s="373" t="str">
        <f t="shared" si="170"/>
        <v/>
      </c>
      <c r="R245" s="374" t="str">
        <f t="shared" si="171"/>
        <v/>
      </c>
      <c r="S245" s="298" t="str">
        <f t="shared" si="172"/>
        <v/>
      </c>
      <c r="T245" s="87" t="str">
        <f t="shared" si="173"/>
        <v/>
      </c>
      <c r="U245" s="88" t="str">
        <f t="shared" si="174"/>
        <v/>
      </c>
      <c r="V245" s="89" t="str">
        <f t="shared" si="175"/>
        <v/>
      </c>
      <c r="W245" s="90" t="str">
        <f t="shared" si="176"/>
        <v/>
      </c>
      <c r="X245" s="90" t="str">
        <f t="shared" si="177"/>
        <v/>
      </c>
      <c r="Y245" s="110" t="str">
        <f t="shared" si="178"/>
        <v/>
      </c>
      <c r="Z245" s="16"/>
      <c r="AA245" s="15" t="str">
        <f t="shared" si="179"/>
        <v/>
      </c>
      <c r="AB245" s="15" t="str">
        <f t="shared" si="180"/>
        <v/>
      </c>
      <c r="AC245" s="14" t="str">
        <f t="shared" si="181"/>
        <v/>
      </c>
      <c r="AD245" s="6" t="e">
        <f t="shared" si="182"/>
        <v>#N/A</v>
      </c>
      <c r="AE245" s="6" t="e">
        <f t="shared" si="183"/>
        <v>#N/A</v>
      </c>
      <c r="AF245" s="6" t="e">
        <f t="shared" si="184"/>
        <v>#N/A</v>
      </c>
      <c r="AG245" s="6" t="str">
        <f t="shared" si="185"/>
        <v/>
      </c>
      <c r="AH245" s="6">
        <f t="shared" si="186"/>
        <v>1</v>
      </c>
      <c r="AI245" s="6" t="e">
        <f t="shared" si="187"/>
        <v>#N/A</v>
      </c>
      <c r="AJ245" s="6" t="e">
        <f t="shared" si="188"/>
        <v>#N/A</v>
      </c>
      <c r="AK245" s="6" t="e">
        <f t="shared" si="189"/>
        <v>#N/A</v>
      </c>
      <c r="AL245" s="6" t="e">
        <f t="shared" si="190"/>
        <v>#N/A</v>
      </c>
      <c r="AM245" s="7" t="str">
        <f t="shared" si="191"/>
        <v xml:space="preserve"> </v>
      </c>
      <c r="AN245" s="6" t="e">
        <f t="shared" si="192"/>
        <v>#N/A</v>
      </c>
      <c r="AO245" s="6" t="e">
        <f t="shared" si="193"/>
        <v>#N/A</v>
      </c>
      <c r="AP245" s="6" t="e">
        <f t="shared" si="194"/>
        <v>#N/A</v>
      </c>
      <c r="AQ245" s="6" t="e">
        <f t="shared" si="195"/>
        <v>#N/A</v>
      </c>
      <c r="AR245" s="6" t="e">
        <f t="shared" si="196"/>
        <v>#N/A</v>
      </c>
      <c r="AS245" s="6" t="e">
        <f t="shared" si="197"/>
        <v>#N/A</v>
      </c>
      <c r="AT245" s="6" t="e">
        <f t="shared" si="198"/>
        <v>#N/A</v>
      </c>
      <c r="AU245" s="6" t="e">
        <f t="shared" si="199"/>
        <v>#N/A</v>
      </c>
      <c r="AV245" s="6" t="e">
        <f t="shared" si="200"/>
        <v>#N/A</v>
      </c>
      <c r="AW245" s="6">
        <f t="shared" si="201"/>
        <v>0</v>
      </c>
      <c r="AX245" s="6" t="e">
        <f t="shared" si="202"/>
        <v>#N/A</v>
      </c>
      <c r="AY245" s="6" t="str">
        <f t="shared" si="203"/>
        <v/>
      </c>
      <c r="AZ245" s="6" t="str">
        <f t="shared" si="204"/>
        <v/>
      </c>
      <c r="BA245" s="6" t="str">
        <f t="shared" si="205"/>
        <v/>
      </c>
      <c r="BB245" s="6" t="str">
        <f t="shared" si="206"/>
        <v/>
      </c>
      <c r="BC245" s="42"/>
      <c r="BI245" t="s">
        <v>1282</v>
      </c>
      <c r="CS245" s="253" t="str">
        <f t="shared" si="207"/>
        <v/>
      </c>
      <c r="CT245" s="1" t="str">
        <f t="shared" si="208"/>
        <v/>
      </c>
      <c r="CU245" s="1" t="str">
        <f t="shared" si="209"/>
        <v/>
      </c>
      <c r="CV245" s="399"/>
    </row>
    <row r="246" spans="1:100" s="1" customFormat="1" ht="13.5" customHeight="1" x14ac:dyDescent="0.15">
      <c r="A246" s="63">
        <v>231</v>
      </c>
      <c r="B246" s="313"/>
      <c r="C246" s="313"/>
      <c r="D246" s="313"/>
      <c r="E246" s="313"/>
      <c r="F246" s="313"/>
      <c r="G246" s="313"/>
      <c r="H246" s="313"/>
      <c r="I246" s="313"/>
      <c r="J246" s="313"/>
      <c r="K246" s="313"/>
      <c r="L246" s="314"/>
      <c r="M246" s="313"/>
      <c r="N246" s="365"/>
      <c r="O246" s="366"/>
      <c r="P246" s="370" t="str">
        <f>IF(G246="R",IF(OR(AND(実績排出量!H246=SUM(実績事業所!$B$2-1),3&lt;実績排出量!I246),AND(実績排出量!H246=実績事業所!$B$2,4&gt;実績排出量!I246)),"新規",""),"")</f>
        <v/>
      </c>
      <c r="Q246" s="373" t="str">
        <f t="shared" si="170"/>
        <v/>
      </c>
      <c r="R246" s="374" t="str">
        <f t="shared" si="171"/>
        <v/>
      </c>
      <c r="S246" s="298" t="str">
        <f t="shared" si="172"/>
        <v/>
      </c>
      <c r="T246" s="87" t="str">
        <f t="shared" si="173"/>
        <v/>
      </c>
      <c r="U246" s="88" t="str">
        <f t="shared" si="174"/>
        <v/>
      </c>
      <c r="V246" s="89" t="str">
        <f t="shared" si="175"/>
        <v/>
      </c>
      <c r="W246" s="90" t="str">
        <f t="shared" si="176"/>
        <v/>
      </c>
      <c r="X246" s="90" t="str">
        <f t="shared" si="177"/>
        <v/>
      </c>
      <c r="Y246" s="110" t="str">
        <f t="shared" si="178"/>
        <v/>
      </c>
      <c r="Z246" s="16"/>
      <c r="AA246" s="15" t="str">
        <f t="shared" si="179"/>
        <v/>
      </c>
      <c r="AB246" s="15" t="str">
        <f t="shared" si="180"/>
        <v/>
      </c>
      <c r="AC246" s="14" t="str">
        <f t="shared" si="181"/>
        <v/>
      </c>
      <c r="AD246" s="6" t="e">
        <f t="shared" si="182"/>
        <v>#N/A</v>
      </c>
      <c r="AE246" s="6" t="e">
        <f t="shared" si="183"/>
        <v>#N/A</v>
      </c>
      <c r="AF246" s="6" t="e">
        <f t="shared" si="184"/>
        <v>#N/A</v>
      </c>
      <c r="AG246" s="6" t="str">
        <f t="shared" si="185"/>
        <v/>
      </c>
      <c r="AH246" s="6">
        <f t="shared" si="186"/>
        <v>1</v>
      </c>
      <c r="AI246" s="6" t="e">
        <f t="shared" si="187"/>
        <v>#N/A</v>
      </c>
      <c r="AJ246" s="6" t="e">
        <f t="shared" si="188"/>
        <v>#N/A</v>
      </c>
      <c r="AK246" s="6" t="e">
        <f t="shared" si="189"/>
        <v>#N/A</v>
      </c>
      <c r="AL246" s="6" t="e">
        <f t="shared" si="190"/>
        <v>#N/A</v>
      </c>
      <c r="AM246" s="7" t="str">
        <f t="shared" si="191"/>
        <v xml:space="preserve"> </v>
      </c>
      <c r="AN246" s="6" t="e">
        <f t="shared" si="192"/>
        <v>#N/A</v>
      </c>
      <c r="AO246" s="6" t="e">
        <f t="shared" si="193"/>
        <v>#N/A</v>
      </c>
      <c r="AP246" s="6" t="e">
        <f t="shared" si="194"/>
        <v>#N/A</v>
      </c>
      <c r="AQ246" s="6" t="e">
        <f t="shared" si="195"/>
        <v>#N/A</v>
      </c>
      <c r="AR246" s="6" t="e">
        <f t="shared" si="196"/>
        <v>#N/A</v>
      </c>
      <c r="AS246" s="6" t="e">
        <f t="shared" si="197"/>
        <v>#N/A</v>
      </c>
      <c r="AT246" s="6" t="e">
        <f t="shared" si="198"/>
        <v>#N/A</v>
      </c>
      <c r="AU246" s="6" t="e">
        <f t="shared" si="199"/>
        <v>#N/A</v>
      </c>
      <c r="AV246" s="6" t="e">
        <f t="shared" si="200"/>
        <v>#N/A</v>
      </c>
      <c r="AW246" s="6">
        <f t="shared" si="201"/>
        <v>0</v>
      </c>
      <c r="AX246" s="6" t="e">
        <f t="shared" si="202"/>
        <v>#N/A</v>
      </c>
      <c r="AY246" s="6" t="str">
        <f t="shared" si="203"/>
        <v/>
      </c>
      <c r="AZ246" s="6" t="str">
        <f t="shared" si="204"/>
        <v/>
      </c>
      <c r="BA246" s="6" t="str">
        <f t="shared" si="205"/>
        <v/>
      </c>
      <c r="BB246" s="6" t="str">
        <f t="shared" si="206"/>
        <v/>
      </c>
      <c r="BC246" s="42"/>
      <c r="BI246" t="s">
        <v>1311</v>
      </c>
      <c r="CS246" s="253" t="str">
        <f t="shared" si="207"/>
        <v/>
      </c>
      <c r="CT246" s="1" t="str">
        <f t="shared" si="208"/>
        <v/>
      </c>
      <c r="CU246" s="1" t="str">
        <f t="shared" si="209"/>
        <v/>
      </c>
      <c r="CV246" s="399"/>
    </row>
    <row r="247" spans="1:100" s="1" customFormat="1" ht="13.5" customHeight="1" x14ac:dyDescent="0.15">
      <c r="A247" s="63">
        <v>232</v>
      </c>
      <c r="B247" s="313"/>
      <c r="C247" s="313"/>
      <c r="D247" s="313"/>
      <c r="E247" s="313"/>
      <c r="F247" s="313"/>
      <c r="G247" s="313"/>
      <c r="H247" s="313"/>
      <c r="I247" s="313"/>
      <c r="J247" s="313"/>
      <c r="K247" s="313"/>
      <c r="L247" s="314"/>
      <c r="M247" s="313"/>
      <c r="N247" s="365"/>
      <c r="O247" s="366"/>
      <c r="P247" s="370" t="str">
        <f>IF(G247="R",IF(OR(AND(実績排出量!H247=SUM(実績事業所!$B$2-1),3&lt;実績排出量!I247),AND(実績排出量!H247=実績事業所!$B$2,4&gt;実績排出量!I247)),"新規",""),"")</f>
        <v/>
      </c>
      <c r="Q247" s="373" t="str">
        <f t="shared" si="170"/>
        <v/>
      </c>
      <c r="R247" s="374" t="str">
        <f t="shared" si="171"/>
        <v/>
      </c>
      <c r="S247" s="298" t="str">
        <f t="shared" si="172"/>
        <v/>
      </c>
      <c r="T247" s="87" t="str">
        <f t="shared" si="173"/>
        <v/>
      </c>
      <c r="U247" s="88" t="str">
        <f t="shared" si="174"/>
        <v/>
      </c>
      <c r="V247" s="89" t="str">
        <f t="shared" si="175"/>
        <v/>
      </c>
      <c r="W247" s="90" t="str">
        <f t="shared" si="176"/>
        <v/>
      </c>
      <c r="X247" s="90" t="str">
        <f t="shared" si="177"/>
        <v/>
      </c>
      <c r="Y247" s="110" t="str">
        <f t="shared" si="178"/>
        <v/>
      </c>
      <c r="Z247" s="16"/>
      <c r="AA247" s="15" t="str">
        <f t="shared" si="179"/>
        <v/>
      </c>
      <c r="AB247" s="15" t="str">
        <f t="shared" si="180"/>
        <v/>
      </c>
      <c r="AC247" s="14" t="str">
        <f t="shared" si="181"/>
        <v/>
      </c>
      <c r="AD247" s="6" t="e">
        <f t="shared" si="182"/>
        <v>#N/A</v>
      </c>
      <c r="AE247" s="6" t="e">
        <f t="shared" si="183"/>
        <v>#N/A</v>
      </c>
      <c r="AF247" s="6" t="e">
        <f t="shared" si="184"/>
        <v>#N/A</v>
      </c>
      <c r="AG247" s="6" t="str">
        <f t="shared" si="185"/>
        <v/>
      </c>
      <c r="AH247" s="6">
        <f t="shared" si="186"/>
        <v>1</v>
      </c>
      <c r="AI247" s="6" t="e">
        <f t="shared" si="187"/>
        <v>#N/A</v>
      </c>
      <c r="AJ247" s="6" t="e">
        <f t="shared" si="188"/>
        <v>#N/A</v>
      </c>
      <c r="AK247" s="6" t="e">
        <f t="shared" si="189"/>
        <v>#N/A</v>
      </c>
      <c r="AL247" s="6" t="e">
        <f t="shared" si="190"/>
        <v>#N/A</v>
      </c>
      <c r="AM247" s="7" t="str">
        <f t="shared" si="191"/>
        <v xml:space="preserve"> </v>
      </c>
      <c r="AN247" s="6" t="e">
        <f t="shared" si="192"/>
        <v>#N/A</v>
      </c>
      <c r="AO247" s="6" t="e">
        <f t="shared" si="193"/>
        <v>#N/A</v>
      </c>
      <c r="AP247" s="6" t="e">
        <f t="shared" si="194"/>
        <v>#N/A</v>
      </c>
      <c r="AQ247" s="6" t="e">
        <f t="shared" si="195"/>
        <v>#N/A</v>
      </c>
      <c r="AR247" s="6" t="e">
        <f t="shared" si="196"/>
        <v>#N/A</v>
      </c>
      <c r="AS247" s="6" t="e">
        <f t="shared" si="197"/>
        <v>#N/A</v>
      </c>
      <c r="AT247" s="6" t="e">
        <f t="shared" si="198"/>
        <v>#N/A</v>
      </c>
      <c r="AU247" s="6" t="e">
        <f t="shared" si="199"/>
        <v>#N/A</v>
      </c>
      <c r="AV247" s="6" t="e">
        <f t="shared" si="200"/>
        <v>#N/A</v>
      </c>
      <c r="AW247" s="6">
        <f t="shared" si="201"/>
        <v>0</v>
      </c>
      <c r="AX247" s="6" t="e">
        <f t="shared" si="202"/>
        <v>#N/A</v>
      </c>
      <c r="AY247" s="6" t="str">
        <f t="shared" si="203"/>
        <v/>
      </c>
      <c r="AZ247" s="6" t="str">
        <f t="shared" si="204"/>
        <v/>
      </c>
      <c r="BA247" s="6" t="str">
        <f t="shared" si="205"/>
        <v/>
      </c>
      <c r="BB247" s="6" t="str">
        <f t="shared" si="206"/>
        <v/>
      </c>
      <c r="BC247" s="42"/>
      <c r="BI247" t="s">
        <v>1310</v>
      </c>
      <c r="CS247" s="253" t="str">
        <f t="shared" si="207"/>
        <v/>
      </c>
      <c r="CT247" s="1" t="str">
        <f t="shared" si="208"/>
        <v/>
      </c>
      <c r="CU247" s="1" t="str">
        <f t="shared" si="209"/>
        <v/>
      </c>
      <c r="CV247" s="399"/>
    </row>
    <row r="248" spans="1:100" s="1" customFormat="1" ht="13.5" customHeight="1" x14ac:dyDescent="0.15">
      <c r="A248" s="63">
        <v>233</v>
      </c>
      <c r="B248" s="313"/>
      <c r="C248" s="313"/>
      <c r="D248" s="313"/>
      <c r="E248" s="313"/>
      <c r="F248" s="313"/>
      <c r="G248" s="313"/>
      <c r="H248" s="313"/>
      <c r="I248" s="313"/>
      <c r="J248" s="313"/>
      <c r="K248" s="313"/>
      <c r="L248" s="314"/>
      <c r="M248" s="313"/>
      <c r="N248" s="365"/>
      <c r="O248" s="366"/>
      <c r="P248" s="370" t="str">
        <f>IF(G248="R",IF(OR(AND(実績排出量!H248=SUM(実績事業所!$B$2-1),3&lt;実績排出量!I248),AND(実績排出量!H248=実績事業所!$B$2,4&gt;実績排出量!I248)),"新規",""),"")</f>
        <v/>
      </c>
      <c r="Q248" s="373" t="str">
        <f t="shared" si="170"/>
        <v/>
      </c>
      <c r="R248" s="374" t="str">
        <f t="shared" si="171"/>
        <v/>
      </c>
      <c r="S248" s="298" t="str">
        <f t="shared" si="172"/>
        <v/>
      </c>
      <c r="T248" s="87" t="str">
        <f t="shared" si="173"/>
        <v/>
      </c>
      <c r="U248" s="88" t="str">
        <f t="shared" si="174"/>
        <v/>
      </c>
      <c r="V248" s="89" t="str">
        <f t="shared" si="175"/>
        <v/>
      </c>
      <c r="W248" s="90" t="str">
        <f t="shared" si="176"/>
        <v/>
      </c>
      <c r="X248" s="90" t="str">
        <f t="shared" si="177"/>
        <v/>
      </c>
      <c r="Y248" s="110" t="str">
        <f t="shared" si="178"/>
        <v/>
      </c>
      <c r="Z248" s="16"/>
      <c r="AA248" s="15" t="str">
        <f t="shared" si="179"/>
        <v/>
      </c>
      <c r="AB248" s="15" t="str">
        <f t="shared" si="180"/>
        <v/>
      </c>
      <c r="AC248" s="14" t="str">
        <f t="shared" si="181"/>
        <v/>
      </c>
      <c r="AD248" s="6" t="e">
        <f t="shared" si="182"/>
        <v>#N/A</v>
      </c>
      <c r="AE248" s="6" t="e">
        <f t="shared" si="183"/>
        <v>#N/A</v>
      </c>
      <c r="AF248" s="6" t="e">
        <f t="shared" si="184"/>
        <v>#N/A</v>
      </c>
      <c r="AG248" s="6" t="str">
        <f t="shared" si="185"/>
        <v/>
      </c>
      <c r="AH248" s="6">
        <f t="shared" si="186"/>
        <v>1</v>
      </c>
      <c r="AI248" s="6" t="e">
        <f t="shared" si="187"/>
        <v>#N/A</v>
      </c>
      <c r="AJ248" s="6" t="e">
        <f t="shared" si="188"/>
        <v>#N/A</v>
      </c>
      <c r="AK248" s="6" t="e">
        <f t="shared" si="189"/>
        <v>#N/A</v>
      </c>
      <c r="AL248" s="6" t="e">
        <f t="shared" si="190"/>
        <v>#N/A</v>
      </c>
      <c r="AM248" s="7" t="str">
        <f t="shared" si="191"/>
        <v xml:space="preserve"> </v>
      </c>
      <c r="AN248" s="6" t="e">
        <f t="shared" si="192"/>
        <v>#N/A</v>
      </c>
      <c r="AO248" s="6" t="e">
        <f t="shared" si="193"/>
        <v>#N/A</v>
      </c>
      <c r="AP248" s="6" t="e">
        <f t="shared" si="194"/>
        <v>#N/A</v>
      </c>
      <c r="AQ248" s="6" t="e">
        <f t="shared" si="195"/>
        <v>#N/A</v>
      </c>
      <c r="AR248" s="6" t="e">
        <f t="shared" si="196"/>
        <v>#N/A</v>
      </c>
      <c r="AS248" s="6" t="e">
        <f t="shared" si="197"/>
        <v>#N/A</v>
      </c>
      <c r="AT248" s="6" t="e">
        <f t="shared" si="198"/>
        <v>#N/A</v>
      </c>
      <c r="AU248" s="6" t="e">
        <f t="shared" si="199"/>
        <v>#N/A</v>
      </c>
      <c r="AV248" s="6" t="e">
        <f t="shared" si="200"/>
        <v>#N/A</v>
      </c>
      <c r="AW248" s="6">
        <f t="shared" si="201"/>
        <v>0</v>
      </c>
      <c r="AX248" s="6" t="e">
        <f t="shared" si="202"/>
        <v>#N/A</v>
      </c>
      <c r="AY248" s="6" t="str">
        <f t="shared" si="203"/>
        <v/>
      </c>
      <c r="AZ248" s="6" t="str">
        <f t="shared" si="204"/>
        <v/>
      </c>
      <c r="BA248" s="6" t="str">
        <f t="shared" si="205"/>
        <v/>
      </c>
      <c r="BB248" s="6" t="str">
        <f t="shared" si="206"/>
        <v/>
      </c>
      <c r="BC248" s="42"/>
      <c r="BI248" t="s">
        <v>1251</v>
      </c>
      <c r="CS248" s="253" t="str">
        <f t="shared" si="207"/>
        <v/>
      </c>
      <c r="CT248" s="1" t="str">
        <f t="shared" si="208"/>
        <v/>
      </c>
      <c r="CU248" s="1" t="str">
        <f t="shared" si="209"/>
        <v/>
      </c>
      <c r="CV248" s="399"/>
    </row>
    <row r="249" spans="1:100" s="1" customFormat="1" ht="13.5" customHeight="1" x14ac:dyDescent="0.15">
      <c r="A249" s="63">
        <v>234</v>
      </c>
      <c r="B249" s="313"/>
      <c r="C249" s="313"/>
      <c r="D249" s="313"/>
      <c r="E249" s="313"/>
      <c r="F249" s="313"/>
      <c r="G249" s="313"/>
      <c r="H249" s="313"/>
      <c r="I249" s="313"/>
      <c r="J249" s="313"/>
      <c r="K249" s="313"/>
      <c r="L249" s="314"/>
      <c r="M249" s="313"/>
      <c r="N249" s="365"/>
      <c r="O249" s="366"/>
      <c r="P249" s="370" t="str">
        <f>IF(G249="R",IF(OR(AND(実績排出量!H249=SUM(実績事業所!$B$2-1),3&lt;実績排出量!I249),AND(実績排出量!H249=実績事業所!$B$2,4&gt;実績排出量!I249)),"新規",""),"")</f>
        <v/>
      </c>
      <c r="Q249" s="373" t="str">
        <f t="shared" si="170"/>
        <v/>
      </c>
      <c r="R249" s="374" t="str">
        <f t="shared" si="171"/>
        <v/>
      </c>
      <c r="S249" s="298" t="str">
        <f t="shared" si="172"/>
        <v/>
      </c>
      <c r="T249" s="87" t="str">
        <f t="shared" si="173"/>
        <v/>
      </c>
      <c r="U249" s="88" t="str">
        <f t="shared" si="174"/>
        <v/>
      </c>
      <c r="V249" s="89" t="str">
        <f t="shared" si="175"/>
        <v/>
      </c>
      <c r="W249" s="90" t="str">
        <f t="shared" si="176"/>
        <v/>
      </c>
      <c r="X249" s="90" t="str">
        <f t="shared" si="177"/>
        <v/>
      </c>
      <c r="Y249" s="110" t="str">
        <f t="shared" si="178"/>
        <v/>
      </c>
      <c r="Z249" s="16"/>
      <c r="AA249" s="15" t="str">
        <f t="shared" si="179"/>
        <v/>
      </c>
      <c r="AB249" s="15" t="str">
        <f t="shared" si="180"/>
        <v/>
      </c>
      <c r="AC249" s="14" t="str">
        <f t="shared" si="181"/>
        <v/>
      </c>
      <c r="AD249" s="6" t="e">
        <f t="shared" si="182"/>
        <v>#N/A</v>
      </c>
      <c r="AE249" s="6" t="e">
        <f t="shared" si="183"/>
        <v>#N/A</v>
      </c>
      <c r="AF249" s="6" t="e">
        <f t="shared" si="184"/>
        <v>#N/A</v>
      </c>
      <c r="AG249" s="6" t="str">
        <f t="shared" si="185"/>
        <v/>
      </c>
      <c r="AH249" s="6">
        <f t="shared" si="186"/>
        <v>1</v>
      </c>
      <c r="AI249" s="6" t="e">
        <f t="shared" si="187"/>
        <v>#N/A</v>
      </c>
      <c r="AJ249" s="6" t="e">
        <f t="shared" si="188"/>
        <v>#N/A</v>
      </c>
      <c r="AK249" s="6" t="e">
        <f t="shared" si="189"/>
        <v>#N/A</v>
      </c>
      <c r="AL249" s="6" t="e">
        <f t="shared" si="190"/>
        <v>#N/A</v>
      </c>
      <c r="AM249" s="7" t="str">
        <f t="shared" si="191"/>
        <v xml:space="preserve"> </v>
      </c>
      <c r="AN249" s="6" t="e">
        <f t="shared" si="192"/>
        <v>#N/A</v>
      </c>
      <c r="AO249" s="6" t="e">
        <f t="shared" si="193"/>
        <v>#N/A</v>
      </c>
      <c r="AP249" s="6" t="e">
        <f t="shared" si="194"/>
        <v>#N/A</v>
      </c>
      <c r="AQ249" s="6" t="e">
        <f t="shared" si="195"/>
        <v>#N/A</v>
      </c>
      <c r="AR249" s="6" t="e">
        <f t="shared" si="196"/>
        <v>#N/A</v>
      </c>
      <c r="AS249" s="6" t="e">
        <f t="shared" si="197"/>
        <v>#N/A</v>
      </c>
      <c r="AT249" s="6" t="e">
        <f t="shared" si="198"/>
        <v>#N/A</v>
      </c>
      <c r="AU249" s="6" t="e">
        <f t="shared" si="199"/>
        <v>#N/A</v>
      </c>
      <c r="AV249" s="6" t="e">
        <f t="shared" si="200"/>
        <v>#N/A</v>
      </c>
      <c r="AW249" s="6">
        <f t="shared" si="201"/>
        <v>0</v>
      </c>
      <c r="AX249" s="6" t="e">
        <f t="shared" si="202"/>
        <v>#N/A</v>
      </c>
      <c r="AY249" s="6" t="str">
        <f t="shared" si="203"/>
        <v/>
      </c>
      <c r="AZ249" s="6" t="str">
        <f t="shared" si="204"/>
        <v/>
      </c>
      <c r="BA249" s="6" t="str">
        <f t="shared" si="205"/>
        <v/>
      </c>
      <c r="BB249" s="6" t="str">
        <f t="shared" si="206"/>
        <v/>
      </c>
      <c r="BC249" s="42"/>
      <c r="BI249" t="s">
        <v>1244</v>
      </c>
      <c r="CS249" s="253" t="str">
        <f t="shared" si="207"/>
        <v/>
      </c>
      <c r="CT249" s="1" t="str">
        <f t="shared" si="208"/>
        <v/>
      </c>
      <c r="CU249" s="1" t="str">
        <f t="shared" si="209"/>
        <v/>
      </c>
      <c r="CV249" s="399"/>
    </row>
    <row r="250" spans="1:100" s="1" customFormat="1" ht="13.5" customHeight="1" x14ac:dyDescent="0.15">
      <c r="A250" s="63">
        <v>235</v>
      </c>
      <c r="B250" s="313"/>
      <c r="C250" s="313"/>
      <c r="D250" s="313"/>
      <c r="E250" s="313"/>
      <c r="F250" s="313"/>
      <c r="G250" s="313"/>
      <c r="H250" s="313"/>
      <c r="I250" s="313"/>
      <c r="J250" s="313"/>
      <c r="K250" s="313"/>
      <c r="L250" s="314"/>
      <c r="M250" s="313"/>
      <c r="N250" s="365"/>
      <c r="O250" s="366"/>
      <c r="P250" s="370" t="str">
        <f>IF(G250="R",IF(OR(AND(実績排出量!H250=SUM(実績事業所!$B$2-1),3&lt;実績排出量!I250),AND(実績排出量!H250=実績事業所!$B$2,4&gt;実績排出量!I250)),"新規",""),"")</f>
        <v/>
      </c>
      <c r="Q250" s="373" t="str">
        <f t="shared" si="170"/>
        <v/>
      </c>
      <c r="R250" s="374" t="str">
        <f t="shared" si="171"/>
        <v/>
      </c>
      <c r="S250" s="298" t="str">
        <f t="shared" si="172"/>
        <v/>
      </c>
      <c r="T250" s="87" t="str">
        <f t="shared" si="173"/>
        <v/>
      </c>
      <c r="U250" s="88" t="str">
        <f t="shared" si="174"/>
        <v/>
      </c>
      <c r="V250" s="89" t="str">
        <f t="shared" si="175"/>
        <v/>
      </c>
      <c r="W250" s="90" t="str">
        <f t="shared" si="176"/>
        <v/>
      </c>
      <c r="X250" s="90" t="str">
        <f t="shared" si="177"/>
        <v/>
      </c>
      <c r="Y250" s="110" t="str">
        <f t="shared" si="178"/>
        <v/>
      </c>
      <c r="Z250" s="16"/>
      <c r="AA250" s="15" t="str">
        <f t="shared" si="179"/>
        <v/>
      </c>
      <c r="AB250" s="15" t="str">
        <f t="shared" si="180"/>
        <v/>
      </c>
      <c r="AC250" s="14" t="str">
        <f t="shared" si="181"/>
        <v/>
      </c>
      <c r="AD250" s="6" t="e">
        <f t="shared" si="182"/>
        <v>#N/A</v>
      </c>
      <c r="AE250" s="6" t="e">
        <f t="shared" si="183"/>
        <v>#N/A</v>
      </c>
      <c r="AF250" s="6" t="e">
        <f t="shared" si="184"/>
        <v>#N/A</v>
      </c>
      <c r="AG250" s="6" t="str">
        <f t="shared" si="185"/>
        <v/>
      </c>
      <c r="AH250" s="6">
        <f t="shared" si="186"/>
        <v>1</v>
      </c>
      <c r="AI250" s="6" t="e">
        <f t="shared" si="187"/>
        <v>#N/A</v>
      </c>
      <c r="AJ250" s="6" t="e">
        <f t="shared" si="188"/>
        <v>#N/A</v>
      </c>
      <c r="AK250" s="6" t="e">
        <f t="shared" si="189"/>
        <v>#N/A</v>
      </c>
      <c r="AL250" s="6" t="e">
        <f t="shared" si="190"/>
        <v>#N/A</v>
      </c>
      <c r="AM250" s="7" t="str">
        <f t="shared" si="191"/>
        <v xml:space="preserve"> </v>
      </c>
      <c r="AN250" s="6" t="e">
        <f t="shared" si="192"/>
        <v>#N/A</v>
      </c>
      <c r="AO250" s="6" t="e">
        <f t="shared" si="193"/>
        <v>#N/A</v>
      </c>
      <c r="AP250" s="6" t="e">
        <f t="shared" si="194"/>
        <v>#N/A</v>
      </c>
      <c r="AQ250" s="6" t="e">
        <f t="shared" si="195"/>
        <v>#N/A</v>
      </c>
      <c r="AR250" s="6" t="e">
        <f t="shared" si="196"/>
        <v>#N/A</v>
      </c>
      <c r="AS250" s="6" t="e">
        <f t="shared" si="197"/>
        <v>#N/A</v>
      </c>
      <c r="AT250" s="6" t="e">
        <f t="shared" si="198"/>
        <v>#N/A</v>
      </c>
      <c r="AU250" s="6" t="e">
        <f t="shared" si="199"/>
        <v>#N/A</v>
      </c>
      <c r="AV250" s="6" t="e">
        <f t="shared" si="200"/>
        <v>#N/A</v>
      </c>
      <c r="AW250" s="6">
        <f t="shared" si="201"/>
        <v>0</v>
      </c>
      <c r="AX250" s="6" t="e">
        <f t="shared" si="202"/>
        <v>#N/A</v>
      </c>
      <c r="AY250" s="6" t="str">
        <f t="shared" si="203"/>
        <v/>
      </c>
      <c r="AZ250" s="6" t="str">
        <f t="shared" si="204"/>
        <v/>
      </c>
      <c r="BA250" s="6" t="str">
        <f t="shared" si="205"/>
        <v/>
      </c>
      <c r="BB250" s="6" t="str">
        <f t="shared" si="206"/>
        <v/>
      </c>
      <c r="BC250" s="42"/>
      <c r="BI250" t="s">
        <v>1255</v>
      </c>
      <c r="CS250" s="253" t="str">
        <f t="shared" si="207"/>
        <v/>
      </c>
      <c r="CT250" s="1" t="str">
        <f t="shared" si="208"/>
        <v/>
      </c>
      <c r="CU250" s="1" t="str">
        <f t="shared" si="209"/>
        <v/>
      </c>
      <c r="CV250" s="399"/>
    </row>
    <row r="251" spans="1:100" s="1" customFormat="1" ht="13.5" customHeight="1" x14ac:dyDescent="0.15">
      <c r="A251" s="63">
        <v>236</v>
      </c>
      <c r="B251" s="313"/>
      <c r="C251" s="313"/>
      <c r="D251" s="313"/>
      <c r="E251" s="313"/>
      <c r="F251" s="313"/>
      <c r="G251" s="313"/>
      <c r="H251" s="313"/>
      <c r="I251" s="313"/>
      <c r="J251" s="313"/>
      <c r="K251" s="313"/>
      <c r="L251" s="314"/>
      <c r="M251" s="313"/>
      <c r="N251" s="365"/>
      <c r="O251" s="366"/>
      <c r="P251" s="370" t="str">
        <f>IF(G251="R",IF(OR(AND(実績排出量!H251=SUM(実績事業所!$B$2-1),3&lt;実績排出量!I251),AND(実績排出量!H251=実績事業所!$B$2,4&gt;実績排出量!I251)),"新規",""),"")</f>
        <v/>
      </c>
      <c r="Q251" s="373" t="str">
        <f t="shared" si="170"/>
        <v/>
      </c>
      <c r="R251" s="374" t="str">
        <f t="shared" si="171"/>
        <v/>
      </c>
      <c r="S251" s="298" t="str">
        <f t="shared" si="172"/>
        <v/>
      </c>
      <c r="T251" s="87" t="str">
        <f t="shared" si="173"/>
        <v/>
      </c>
      <c r="U251" s="88" t="str">
        <f t="shared" si="174"/>
        <v/>
      </c>
      <c r="V251" s="89" t="str">
        <f t="shared" si="175"/>
        <v/>
      </c>
      <c r="W251" s="90" t="str">
        <f t="shared" si="176"/>
        <v/>
      </c>
      <c r="X251" s="90" t="str">
        <f t="shared" si="177"/>
        <v/>
      </c>
      <c r="Y251" s="110" t="str">
        <f t="shared" si="178"/>
        <v/>
      </c>
      <c r="Z251" s="16"/>
      <c r="AA251" s="15" t="str">
        <f t="shared" si="179"/>
        <v/>
      </c>
      <c r="AB251" s="15" t="str">
        <f t="shared" si="180"/>
        <v/>
      </c>
      <c r="AC251" s="14" t="str">
        <f t="shared" si="181"/>
        <v/>
      </c>
      <c r="AD251" s="6" t="e">
        <f t="shared" si="182"/>
        <v>#N/A</v>
      </c>
      <c r="AE251" s="6" t="e">
        <f t="shared" si="183"/>
        <v>#N/A</v>
      </c>
      <c r="AF251" s="6" t="e">
        <f t="shared" si="184"/>
        <v>#N/A</v>
      </c>
      <c r="AG251" s="6" t="str">
        <f t="shared" si="185"/>
        <v/>
      </c>
      <c r="AH251" s="6">
        <f t="shared" si="186"/>
        <v>1</v>
      </c>
      <c r="AI251" s="6" t="e">
        <f t="shared" si="187"/>
        <v>#N/A</v>
      </c>
      <c r="AJ251" s="6" t="e">
        <f t="shared" si="188"/>
        <v>#N/A</v>
      </c>
      <c r="AK251" s="6" t="e">
        <f t="shared" si="189"/>
        <v>#N/A</v>
      </c>
      <c r="AL251" s="6" t="e">
        <f t="shared" si="190"/>
        <v>#N/A</v>
      </c>
      <c r="AM251" s="7" t="str">
        <f t="shared" si="191"/>
        <v xml:space="preserve"> </v>
      </c>
      <c r="AN251" s="6" t="e">
        <f t="shared" si="192"/>
        <v>#N/A</v>
      </c>
      <c r="AO251" s="6" t="e">
        <f t="shared" si="193"/>
        <v>#N/A</v>
      </c>
      <c r="AP251" s="6" t="e">
        <f t="shared" si="194"/>
        <v>#N/A</v>
      </c>
      <c r="AQ251" s="6" t="e">
        <f t="shared" si="195"/>
        <v>#N/A</v>
      </c>
      <c r="AR251" s="6" t="e">
        <f t="shared" si="196"/>
        <v>#N/A</v>
      </c>
      <c r="AS251" s="6" t="e">
        <f t="shared" si="197"/>
        <v>#N/A</v>
      </c>
      <c r="AT251" s="6" t="e">
        <f t="shared" si="198"/>
        <v>#N/A</v>
      </c>
      <c r="AU251" s="6" t="e">
        <f t="shared" si="199"/>
        <v>#N/A</v>
      </c>
      <c r="AV251" s="6" t="e">
        <f t="shared" si="200"/>
        <v>#N/A</v>
      </c>
      <c r="AW251" s="6">
        <f t="shared" si="201"/>
        <v>0</v>
      </c>
      <c r="AX251" s="6" t="e">
        <f t="shared" si="202"/>
        <v>#N/A</v>
      </c>
      <c r="AY251" s="6" t="str">
        <f t="shared" si="203"/>
        <v/>
      </c>
      <c r="AZ251" s="6" t="str">
        <f t="shared" si="204"/>
        <v/>
      </c>
      <c r="BA251" s="6" t="str">
        <f t="shared" si="205"/>
        <v/>
      </c>
      <c r="BB251" s="6" t="str">
        <f t="shared" si="206"/>
        <v/>
      </c>
      <c r="BC251" s="42"/>
      <c r="BI251" t="s">
        <v>1252</v>
      </c>
      <c r="CS251" s="253" t="str">
        <f t="shared" si="207"/>
        <v/>
      </c>
      <c r="CT251" s="1" t="str">
        <f t="shared" si="208"/>
        <v/>
      </c>
      <c r="CU251" s="1" t="str">
        <f t="shared" si="209"/>
        <v/>
      </c>
      <c r="CV251" s="399"/>
    </row>
    <row r="252" spans="1:100" s="1" customFormat="1" ht="13.5" customHeight="1" x14ac:dyDescent="0.15">
      <c r="A252" s="63">
        <v>237</v>
      </c>
      <c r="B252" s="313"/>
      <c r="C252" s="313"/>
      <c r="D252" s="313"/>
      <c r="E252" s="313"/>
      <c r="F252" s="313"/>
      <c r="G252" s="313"/>
      <c r="H252" s="313"/>
      <c r="I252" s="313"/>
      <c r="J252" s="313"/>
      <c r="K252" s="313"/>
      <c r="L252" s="314"/>
      <c r="M252" s="313"/>
      <c r="N252" s="365"/>
      <c r="O252" s="366"/>
      <c r="P252" s="370" t="str">
        <f>IF(G252="R",IF(OR(AND(実績排出量!H252=SUM(実績事業所!$B$2-1),3&lt;実績排出量!I252),AND(実績排出量!H252=実績事業所!$B$2,4&gt;実績排出量!I252)),"新規",""),"")</f>
        <v/>
      </c>
      <c r="Q252" s="373" t="str">
        <f t="shared" si="170"/>
        <v/>
      </c>
      <c r="R252" s="374" t="str">
        <f t="shared" si="171"/>
        <v/>
      </c>
      <c r="S252" s="298" t="str">
        <f t="shared" si="172"/>
        <v/>
      </c>
      <c r="T252" s="87" t="str">
        <f t="shared" si="173"/>
        <v/>
      </c>
      <c r="U252" s="88" t="str">
        <f t="shared" si="174"/>
        <v/>
      </c>
      <c r="V252" s="89" t="str">
        <f t="shared" si="175"/>
        <v/>
      </c>
      <c r="W252" s="90" t="str">
        <f t="shared" si="176"/>
        <v/>
      </c>
      <c r="X252" s="90" t="str">
        <f t="shared" si="177"/>
        <v/>
      </c>
      <c r="Y252" s="110" t="str">
        <f t="shared" si="178"/>
        <v/>
      </c>
      <c r="Z252" s="16"/>
      <c r="AA252" s="15" t="str">
        <f t="shared" si="179"/>
        <v/>
      </c>
      <c r="AB252" s="15" t="str">
        <f t="shared" si="180"/>
        <v/>
      </c>
      <c r="AC252" s="14" t="str">
        <f t="shared" si="181"/>
        <v/>
      </c>
      <c r="AD252" s="6" t="e">
        <f t="shared" si="182"/>
        <v>#N/A</v>
      </c>
      <c r="AE252" s="6" t="e">
        <f t="shared" si="183"/>
        <v>#N/A</v>
      </c>
      <c r="AF252" s="6" t="e">
        <f t="shared" si="184"/>
        <v>#N/A</v>
      </c>
      <c r="AG252" s="6" t="str">
        <f t="shared" si="185"/>
        <v/>
      </c>
      <c r="AH252" s="6">
        <f t="shared" si="186"/>
        <v>1</v>
      </c>
      <c r="AI252" s="6" t="e">
        <f t="shared" si="187"/>
        <v>#N/A</v>
      </c>
      <c r="AJ252" s="6" t="e">
        <f t="shared" si="188"/>
        <v>#N/A</v>
      </c>
      <c r="AK252" s="6" t="e">
        <f t="shared" si="189"/>
        <v>#N/A</v>
      </c>
      <c r="AL252" s="6" t="e">
        <f t="shared" si="190"/>
        <v>#N/A</v>
      </c>
      <c r="AM252" s="7" t="str">
        <f t="shared" si="191"/>
        <v xml:space="preserve"> </v>
      </c>
      <c r="AN252" s="6" t="e">
        <f t="shared" si="192"/>
        <v>#N/A</v>
      </c>
      <c r="AO252" s="6" t="e">
        <f t="shared" si="193"/>
        <v>#N/A</v>
      </c>
      <c r="AP252" s="6" t="e">
        <f t="shared" si="194"/>
        <v>#N/A</v>
      </c>
      <c r="AQ252" s="6" t="e">
        <f t="shared" si="195"/>
        <v>#N/A</v>
      </c>
      <c r="AR252" s="6" t="e">
        <f t="shared" si="196"/>
        <v>#N/A</v>
      </c>
      <c r="AS252" s="6" t="e">
        <f t="shared" si="197"/>
        <v>#N/A</v>
      </c>
      <c r="AT252" s="6" t="e">
        <f t="shared" si="198"/>
        <v>#N/A</v>
      </c>
      <c r="AU252" s="6" t="e">
        <f t="shared" si="199"/>
        <v>#N/A</v>
      </c>
      <c r="AV252" s="6" t="e">
        <f t="shared" si="200"/>
        <v>#N/A</v>
      </c>
      <c r="AW252" s="6">
        <f t="shared" si="201"/>
        <v>0</v>
      </c>
      <c r="AX252" s="6" t="e">
        <f t="shared" si="202"/>
        <v>#N/A</v>
      </c>
      <c r="AY252" s="6" t="str">
        <f t="shared" si="203"/>
        <v/>
      </c>
      <c r="AZ252" s="6" t="str">
        <f t="shared" si="204"/>
        <v/>
      </c>
      <c r="BA252" s="6" t="str">
        <f t="shared" si="205"/>
        <v/>
      </c>
      <c r="BB252" s="6" t="str">
        <f t="shared" si="206"/>
        <v/>
      </c>
      <c r="BC252" s="42"/>
      <c r="BI252" t="s">
        <v>1247</v>
      </c>
      <c r="CS252" s="253" t="str">
        <f t="shared" si="207"/>
        <v/>
      </c>
      <c r="CT252" s="1" t="str">
        <f t="shared" si="208"/>
        <v/>
      </c>
      <c r="CU252" s="1" t="str">
        <f t="shared" si="209"/>
        <v/>
      </c>
      <c r="CV252" s="399"/>
    </row>
    <row r="253" spans="1:100" s="1" customFormat="1" ht="13.5" customHeight="1" x14ac:dyDescent="0.15">
      <c r="A253" s="63">
        <v>238</v>
      </c>
      <c r="B253" s="313"/>
      <c r="C253" s="313"/>
      <c r="D253" s="313"/>
      <c r="E253" s="313"/>
      <c r="F253" s="313"/>
      <c r="G253" s="313"/>
      <c r="H253" s="313"/>
      <c r="I253" s="313"/>
      <c r="J253" s="313"/>
      <c r="K253" s="313"/>
      <c r="L253" s="314"/>
      <c r="M253" s="313"/>
      <c r="N253" s="365"/>
      <c r="O253" s="366"/>
      <c r="P253" s="370" t="str">
        <f>IF(G253="R",IF(OR(AND(実績排出量!H253=SUM(実績事業所!$B$2-1),3&lt;実績排出量!I253),AND(実績排出量!H253=実績事業所!$B$2,4&gt;実績排出量!I253)),"新規",""),"")</f>
        <v/>
      </c>
      <c r="Q253" s="373" t="str">
        <f t="shared" si="170"/>
        <v/>
      </c>
      <c r="R253" s="374" t="str">
        <f t="shared" si="171"/>
        <v/>
      </c>
      <c r="S253" s="298" t="str">
        <f t="shared" si="172"/>
        <v/>
      </c>
      <c r="T253" s="87" t="str">
        <f t="shared" si="173"/>
        <v/>
      </c>
      <c r="U253" s="88" t="str">
        <f t="shared" si="174"/>
        <v/>
      </c>
      <c r="V253" s="89" t="str">
        <f t="shared" si="175"/>
        <v/>
      </c>
      <c r="W253" s="90" t="str">
        <f t="shared" si="176"/>
        <v/>
      </c>
      <c r="X253" s="90" t="str">
        <f t="shared" si="177"/>
        <v/>
      </c>
      <c r="Y253" s="110" t="str">
        <f t="shared" si="178"/>
        <v/>
      </c>
      <c r="Z253" s="16"/>
      <c r="AA253" s="15" t="str">
        <f t="shared" si="179"/>
        <v/>
      </c>
      <c r="AB253" s="15" t="str">
        <f t="shared" si="180"/>
        <v/>
      </c>
      <c r="AC253" s="14" t="str">
        <f t="shared" si="181"/>
        <v/>
      </c>
      <c r="AD253" s="6" t="e">
        <f t="shared" si="182"/>
        <v>#N/A</v>
      </c>
      <c r="AE253" s="6" t="e">
        <f t="shared" si="183"/>
        <v>#N/A</v>
      </c>
      <c r="AF253" s="6" t="e">
        <f t="shared" si="184"/>
        <v>#N/A</v>
      </c>
      <c r="AG253" s="6" t="str">
        <f t="shared" si="185"/>
        <v/>
      </c>
      <c r="AH253" s="6">
        <f t="shared" si="186"/>
        <v>1</v>
      </c>
      <c r="AI253" s="6" t="e">
        <f t="shared" si="187"/>
        <v>#N/A</v>
      </c>
      <c r="AJ253" s="6" t="e">
        <f t="shared" si="188"/>
        <v>#N/A</v>
      </c>
      <c r="AK253" s="6" t="e">
        <f t="shared" si="189"/>
        <v>#N/A</v>
      </c>
      <c r="AL253" s="6" t="e">
        <f t="shared" si="190"/>
        <v>#N/A</v>
      </c>
      <c r="AM253" s="7" t="str">
        <f t="shared" si="191"/>
        <v xml:space="preserve"> </v>
      </c>
      <c r="AN253" s="6" t="e">
        <f t="shared" si="192"/>
        <v>#N/A</v>
      </c>
      <c r="AO253" s="6" t="e">
        <f t="shared" si="193"/>
        <v>#N/A</v>
      </c>
      <c r="AP253" s="6" t="e">
        <f t="shared" si="194"/>
        <v>#N/A</v>
      </c>
      <c r="AQ253" s="6" t="e">
        <f t="shared" si="195"/>
        <v>#N/A</v>
      </c>
      <c r="AR253" s="6" t="e">
        <f t="shared" si="196"/>
        <v>#N/A</v>
      </c>
      <c r="AS253" s="6" t="e">
        <f t="shared" si="197"/>
        <v>#N/A</v>
      </c>
      <c r="AT253" s="6" t="e">
        <f t="shared" si="198"/>
        <v>#N/A</v>
      </c>
      <c r="AU253" s="6" t="e">
        <f t="shared" si="199"/>
        <v>#N/A</v>
      </c>
      <c r="AV253" s="6" t="e">
        <f t="shared" si="200"/>
        <v>#N/A</v>
      </c>
      <c r="AW253" s="6">
        <f t="shared" si="201"/>
        <v>0</v>
      </c>
      <c r="AX253" s="6" t="e">
        <f t="shared" si="202"/>
        <v>#N/A</v>
      </c>
      <c r="AY253" s="6" t="str">
        <f t="shared" si="203"/>
        <v/>
      </c>
      <c r="AZ253" s="6" t="str">
        <f t="shared" si="204"/>
        <v/>
      </c>
      <c r="BA253" s="6" t="str">
        <f t="shared" si="205"/>
        <v/>
      </c>
      <c r="BB253" s="6" t="str">
        <f t="shared" si="206"/>
        <v/>
      </c>
      <c r="BC253" s="42"/>
      <c r="BI253" t="s">
        <v>1253</v>
      </c>
      <c r="CS253" s="253" t="str">
        <f t="shared" si="207"/>
        <v/>
      </c>
      <c r="CT253" s="1" t="str">
        <f t="shared" si="208"/>
        <v/>
      </c>
      <c r="CU253" s="1" t="str">
        <f t="shared" si="209"/>
        <v/>
      </c>
      <c r="CV253" s="399"/>
    </row>
    <row r="254" spans="1:100" s="1" customFormat="1" ht="13.5" customHeight="1" x14ac:dyDescent="0.15">
      <c r="A254" s="63">
        <v>239</v>
      </c>
      <c r="B254" s="313"/>
      <c r="C254" s="313"/>
      <c r="D254" s="313"/>
      <c r="E254" s="313"/>
      <c r="F254" s="313"/>
      <c r="G254" s="313"/>
      <c r="H254" s="313"/>
      <c r="I254" s="313"/>
      <c r="J254" s="313"/>
      <c r="K254" s="313"/>
      <c r="L254" s="314"/>
      <c r="M254" s="313"/>
      <c r="N254" s="365"/>
      <c r="O254" s="366"/>
      <c r="P254" s="370" t="str">
        <f>IF(G254="R",IF(OR(AND(実績排出量!H254=SUM(実績事業所!$B$2-1),3&lt;実績排出量!I254),AND(実績排出量!H254=実績事業所!$B$2,4&gt;実績排出量!I254)),"新規",""),"")</f>
        <v/>
      </c>
      <c r="Q254" s="373" t="str">
        <f t="shared" si="170"/>
        <v/>
      </c>
      <c r="R254" s="374" t="str">
        <f t="shared" si="171"/>
        <v/>
      </c>
      <c r="S254" s="298" t="str">
        <f t="shared" si="172"/>
        <v/>
      </c>
      <c r="T254" s="87" t="str">
        <f t="shared" si="173"/>
        <v/>
      </c>
      <c r="U254" s="88" t="str">
        <f t="shared" si="174"/>
        <v/>
      </c>
      <c r="V254" s="89" t="str">
        <f t="shared" si="175"/>
        <v/>
      </c>
      <c r="W254" s="90" t="str">
        <f t="shared" si="176"/>
        <v/>
      </c>
      <c r="X254" s="90" t="str">
        <f t="shared" si="177"/>
        <v/>
      </c>
      <c r="Y254" s="110" t="str">
        <f t="shared" si="178"/>
        <v/>
      </c>
      <c r="Z254" s="16"/>
      <c r="AA254" s="15" t="str">
        <f t="shared" si="179"/>
        <v/>
      </c>
      <c r="AB254" s="15" t="str">
        <f t="shared" si="180"/>
        <v/>
      </c>
      <c r="AC254" s="14" t="str">
        <f t="shared" si="181"/>
        <v/>
      </c>
      <c r="AD254" s="6" t="e">
        <f t="shared" si="182"/>
        <v>#N/A</v>
      </c>
      <c r="AE254" s="6" t="e">
        <f t="shared" si="183"/>
        <v>#N/A</v>
      </c>
      <c r="AF254" s="6" t="e">
        <f t="shared" si="184"/>
        <v>#N/A</v>
      </c>
      <c r="AG254" s="6" t="str">
        <f t="shared" si="185"/>
        <v/>
      </c>
      <c r="AH254" s="6">
        <f t="shared" si="186"/>
        <v>1</v>
      </c>
      <c r="AI254" s="6" t="e">
        <f t="shared" si="187"/>
        <v>#N/A</v>
      </c>
      <c r="AJ254" s="6" t="e">
        <f t="shared" si="188"/>
        <v>#N/A</v>
      </c>
      <c r="AK254" s="6" t="e">
        <f t="shared" si="189"/>
        <v>#N/A</v>
      </c>
      <c r="AL254" s="6" t="e">
        <f t="shared" si="190"/>
        <v>#N/A</v>
      </c>
      <c r="AM254" s="7" t="str">
        <f t="shared" si="191"/>
        <v xml:space="preserve"> </v>
      </c>
      <c r="AN254" s="6" t="e">
        <f t="shared" si="192"/>
        <v>#N/A</v>
      </c>
      <c r="AO254" s="6" t="e">
        <f t="shared" si="193"/>
        <v>#N/A</v>
      </c>
      <c r="AP254" s="6" t="e">
        <f t="shared" si="194"/>
        <v>#N/A</v>
      </c>
      <c r="AQ254" s="6" t="e">
        <f t="shared" si="195"/>
        <v>#N/A</v>
      </c>
      <c r="AR254" s="6" t="e">
        <f t="shared" si="196"/>
        <v>#N/A</v>
      </c>
      <c r="AS254" s="6" t="e">
        <f t="shared" si="197"/>
        <v>#N/A</v>
      </c>
      <c r="AT254" s="6" t="e">
        <f t="shared" si="198"/>
        <v>#N/A</v>
      </c>
      <c r="AU254" s="6" t="e">
        <f t="shared" si="199"/>
        <v>#N/A</v>
      </c>
      <c r="AV254" s="6" t="e">
        <f t="shared" si="200"/>
        <v>#N/A</v>
      </c>
      <c r="AW254" s="6">
        <f t="shared" si="201"/>
        <v>0</v>
      </c>
      <c r="AX254" s="6" t="e">
        <f t="shared" si="202"/>
        <v>#N/A</v>
      </c>
      <c r="AY254" s="6" t="str">
        <f t="shared" si="203"/>
        <v/>
      </c>
      <c r="AZ254" s="6" t="str">
        <f t="shared" si="204"/>
        <v/>
      </c>
      <c r="BA254" s="6" t="str">
        <f t="shared" si="205"/>
        <v/>
      </c>
      <c r="BB254" s="6" t="str">
        <f t="shared" si="206"/>
        <v/>
      </c>
      <c r="BC254" s="42"/>
      <c r="BI254" t="s">
        <v>1248</v>
      </c>
      <c r="CS254" s="253" t="str">
        <f t="shared" si="207"/>
        <v/>
      </c>
      <c r="CT254" s="1" t="str">
        <f t="shared" si="208"/>
        <v/>
      </c>
      <c r="CU254" s="1" t="str">
        <f t="shared" si="209"/>
        <v/>
      </c>
      <c r="CV254" s="399"/>
    </row>
    <row r="255" spans="1:100" s="1" customFormat="1" ht="13.5" customHeight="1" x14ac:dyDescent="0.15">
      <c r="A255" s="63">
        <v>240</v>
      </c>
      <c r="B255" s="313"/>
      <c r="C255" s="313"/>
      <c r="D255" s="313"/>
      <c r="E255" s="313"/>
      <c r="F255" s="313"/>
      <c r="G255" s="313"/>
      <c r="H255" s="313"/>
      <c r="I255" s="313"/>
      <c r="J255" s="313"/>
      <c r="K255" s="313"/>
      <c r="L255" s="314"/>
      <c r="M255" s="313"/>
      <c r="N255" s="365"/>
      <c r="O255" s="366"/>
      <c r="P255" s="370" t="str">
        <f>IF(G255="R",IF(OR(AND(実績排出量!H255=SUM(実績事業所!$B$2-1),3&lt;実績排出量!I255),AND(実績排出量!H255=実績事業所!$B$2,4&gt;実績排出量!I255)),"新規",""),"")</f>
        <v/>
      </c>
      <c r="Q255" s="373" t="str">
        <f t="shared" si="170"/>
        <v/>
      </c>
      <c r="R255" s="374" t="str">
        <f t="shared" si="171"/>
        <v/>
      </c>
      <c r="S255" s="298" t="str">
        <f t="shared" si="172"/>
        <v/>
      </c>
      <c r="T255" s="87" t="str">
        <f t="shared" si="173"/>
        <v/>
      </c>
      <c r="U255" s="88" t="str">
        <f t="shared" si="174"/>
        <v/>
      </c>
      <c r="V255" s="89" t="str">
        <f t="shared" si="175"/>
        <v/>
      </c>
      <c r="W255" s="90" t="str">
        <f t="shared" si="176"/>
        <v/>
      </c>
      <c r="X255" s="90" t="str">
        <f t="shared" si="177"/>
        <v/>
      </c>
      <c r="Y255" s="110" t="str">
        <f t="shared" si="178"/>
        <v/>
      </c>
      <c r="Z255" s="16"/>
      <c r="AA255" s="15" t="str">
        <f t="shared" si="179"/>
        <v/>
      </c>
      <c r="AB255" s="15" t="str">
        <f t="shared" si="180"/>
        <v/>
      </c>
      <c r="AC255" s="14" t="str">
        <f t="shared" si="181"/>
        <v/>
      </c>
      <c r="AD255" s="6" t="e">
        <f t="shared" si="182"/>
        <v>#N/A</v>
      </c>
      <c r="AE255" s="6" t="e">
        <f t="shared" si="183"/>
        <v>#N/A</v>
      </c>
      <c r="AF255" s="6" t="e">
        <f t="shared" si="184"/>
        <v>#N/A</v>
      </c>
      <c r="AG255" s="6" t="str">
        <f t="shared" si="185"/>
        <v/>
      </c>
      <c r="AH255" s="6">
        <f t="shared" si="186"/>
        <v>1</v>
      </c>
      <c r="AI255" s="6" t="e">
        <f t="shared" si="187"/>
        <v>#N/A</v>
      </c>
      <c r="AJ255" s="6" t="e">
        <f t="shared" si="188"/>
        <v>#N/A</v>
      </c>
      <c r="AK255" s="6" t="e">
        <f t="shared" si="189"/>
        <v>#N/A</v>
      </c>
      <c r="AL255" s="6" t="e">
        <f t="shared" si="190"/>
        <v>#N/A</v>
      </c>
      <c r="AM255" s="7" t="str">
        <f t="shared" si="191"/>
        <v xml:space="preserve"> </v>
      </c>
      <c r="AN255" s="6" t="e">
        <f t="shared" si="192"/>
        <v>#N/A</v>
      </c>
      <c r="AO255" s="6" t="e">
        <f t="shared" si="193"/>
        <v>#N/A</v>
      </c>
      <c r="AP255" s="6" t="e">
        <f t="shared" si="194"/>
        <v>#N/A</v>
      </c>
      <c r="AQ255" s="6" t="e">
        <f t="shared" si="195"/>
        <v>#N/A</v>
      </c>
      <c r="AR255" s="6" t="e">
        <f t="shared" si="196"/>
        <v>#N/A</v>
      </c>
      <c r="AS255" s="6" t="e">
        <f t="shared" si="197"/>
        <v>#N/A</v>
      </c>
      <c r="AT255" s="6" t="e">
        <f t="shared" si="198"/>
        <v>#N/A</v>
      </c>
      <c r="AU255" s="6" t="e">
        <f t="shared" si="199"/>
        <v>#N/A</v>
      </c>
      <c r="AV255" s="6" t="e">
        <f t="shared" si="200"/>
        <v>#N/A</v>
      </c>
      <c r="AW255" s="6">
        <f t="shared" si="201"/>
        <v>0</v>
      </c>
      <c r="AX255" s="6" t="e">
        <f t="shared" si="202"/>
        <v>#N/A</v>
      </c>
      <c r="AY255" s="6" t="str">
        <f t="shared" si="203"/>
        <v/>
      </c>
      <c r="AZ255" s="6" t="str">
        <f t="shared" si="204"/>
        <v/>
      </c>
      <c r="BA255" s="6" t="str">
        <f t="shared" si="205"/>
        <v/>
      </c>
      <c r="BB255" s="6" t="str">
        <f t="shared" si="206"/>
        <v/>
      </c>
      <c r="BC255" s="42"/>
      <c r="BI255" t="s">
        <v>1254</v>
      </c>
      <c r="CS255" s="253" t="str">
        <f t="shared" si="207"/>
        <v/>
      </c>
      <c r="CT255" s="1" t="str">
        <f t="shared" si="208"/>
        <v/>
      </c>
      <c r="CU255" s="1" t="str">
        <f t="shared" si="209"/>
        <v/>
      </c>
      <c r="CV255" s="399"/>
    </row>
    <row r="256" spans="1:100" s="1" customFormat="1" ht="13.5" customHeight="1" x14ac:dyDescent="0.15">
      <c r="A256" s="63">
        <v>241</v>
      </c>
      <c r="B256" s="313"/>
      <c r="C256" s="313"/>
      <c r="D256" s="313"/>
      <c r="E256" s="313"/>
      <c r="F256" s="313"/>
      <c r="G256" s="313"/>
      <c r="H256" s="313"/>
      <c r="I256" s="313"/>
      <c r="J256" s="313"/>
      <c r="K256" s="313"/>
      <c r="L256" s="314"/>
      <c r="M256" s="313"/>
      <c r="N256" s="365"/>
      <c r="O256" s="366"/>
      <c r="P256" s="370" t="str">
        <f>IF(G256="R",IF(OR(AND(実績排出量!H256=SUM(実績事業所!$B$2-1),3&lt;実績排出量!I256),AND(実績排出量!H256=実績事業所!$B$2,4&gt;実績排出量!I256)),"新規",""),"")</f>
        <v/>
      </c>
      <c r="Q256" s="373" t="str">
        <f t="shared" si="170"/>
        <v/>
      </c>
      <c r="R256" s="374" t="str">
        <f t="shared" si="171"/>
        <v/>
      </c>
      <c r="S256" s="298" t="str">
        <f t="shared" si="172"/>
        <v/>
      </c>
      <c r="T256" s="87" t="str">
        <f t="shared" si="173"/>
        <v/>
      </c>
      <c r="U256" s="88" t="str">
        <f t="shared" si="174"/>
        <v/>
      </c>
      <c r="V256" s="89" t="str">
        <f t="shared" si="175"/>
        <v/>
      </c>
      <c r="W256" s="90" t="str">
        <f t="shared" si="176"/>
        <v/>
      </c>
      <c r="X256" s="90" t="str">
        <f t="shared" si="177"/>
        <v/>
      </c>
      <c r="Y256" s="110" t="str">
        <f t="shared" si="178"/>
        <v/>
      </c>
      <c r="Z256" s="16"/>
      <c r="AA256" s="15" t="str">
        <f t="shared" si="179"/>
        <v/>
      </c>
      <c r="AB256" s="15" t="str">
        <f t="shared" si="180"/>
        <v/>
      </c>
      <c r="AC256" s="14" t="str">
        <f t="shared" si="181"/>
        <v/>
      </c>
      <c r="AD256" s="6" t="e">
        <f t="shared" si="182"/>
        <v>#N/A</v>
      </c>
      <c r="AE256" s="6" t="e">
        <f t="shared" si="183"/>
        <v>#N/A</v>
      </c>
      <c r="AF256" s="6" t="e">
        <f t="shared" si="184"/>
        <v>#N/A</v>
      </c>
      <c r="AG256" s="6" t="str">
        <f t="shared" si="185"/>
        <v/>
      </c>
      <c r="AH256" s="6">
        <f t="shared" si="186"/>
        <v>1</v>
      </c>
      <c r="AI256" s="6" t="e">
        <f t="shared" si="187"/>
        <v>#N/A</v>
      </c>
      <c r="AJ256" s="6" t="e">
        <f t="shared" si="188"/>
        <v>#N/A</v>
      </c>
      <c r="AK256" s="6" t="e">
        <f t="shared" si="189"/>
        <v>#N/A</v>
      </c>
      <c r="AL256" s="6" t="e">
        <f t="shared" si="190"/>
        <v>#N/A</v>
      </c>
      <c r="AM256" s="7" t="str">
        <f t="shared" si="191"/>
        <v xml:space="preserve"> </v>
      </c>
      <c r="AN256" s="6" t="e">
        <f t="shared" si="192"/>
        <v>#N/A</v>
      </c>
      <c r="AO256" s="6" t="e">
        <f t="shared" si="193"/>
        <v>#N/A</v>
      </c>
      <c r="AP256" s="6" t="e">
        <f t="shared" si="194"/>
        <v>#N/A</v>
      </c>
      <c r="AQ256" s="6" t="e">
        <f t="shared" si="195"/>
        <v>#N/A</v>
      </c>
      <c r="AR256" s="6" t="e">
        <f t="shared" si="196"/>
        <v>#N/A</v>
      </c>
      <c r="AS256" s="6" t="e">
        <f t="shared" si="197"/>
        <v>#N/A</v>
      </c>
      <c r="AT256" s="6" t="e">
        <f t="shared" si="198"/>
        <v>#N/A</v>
      </c>
      <c r="AU256" s="6" t="e">
        <f t="shared" si="199"/>
        <v>#N/A</v>
      </c>
      <c r="AV256" s="6" t="e">
        <f t="shared" si="200"/>
        <v>#N/A</v>
      </c>
      <c r="AW256" s="6">
        <f t="shared" si="201"/>
        <v>0</v>
      </c>
      <c r="AX256" s="6" t="e">
        <f t="shared" si="202"/>
        <v>#N/A</v>
      </c>
      <c r="AY256" s="6" t="str">
        <f t="shared" si="203"/>
        <v/>
      </c>
      <c r="AZ256" s="6" t="str">
        <f t="shared" si="204"/>
        <v/>
      </c>
      <c r="BA256" s="6" t="str">
        <f t="shared" si="205"/>
        <v/>
      </c>
      <c r="BB256" s="6" t="str">
        <f t="shared" si="206"/>
        <v/>
      </c>
      <c r="BC256" s="42"/>
      <c r="BI256" t="s">
        <v>1249</v>
      </c>
      <c r="CS256" s="253" t="str">
        <f t="shared" si="207"/>
        <v/>
      </c>
      <c r="CT256" s="1" t="str">
        <f t="shared" si="208"/>
        <v/>
      </c>
      <c r="CU256" s="1" t="str">
        <f t="shared" si="209"/>
        <v/>
      </c>
      <c r="CV256" s="399"/>
    </row>
    <row r="257" spans="1:100" s="1" customFormat="1" ht="13.5" customHeight="1" x14ac:dyDescent="0.15">
      <c r="A257" s="63">
        <v>242</v>
      </c>
      <c r="B257" s="313"/>
      <c r="C257" s="313"/>
      <c r="D257" s="313"/>
      <c r="E257" s="313"/>
      <c r="F257" s="313"/>
      <c r="G257" s="313"/>
      <c r="H257" s="313"/>
      <c r="I257" s="313"/>
      <c r="J257" s="313"/>
      <c r="K257" s="313"/>
      <c r="L257" s="314"/>
      <c r="M257" s="313"/>
      <c r="N257" s="365"/>
      <c r="O257" s="366"/>
      <c r="P257" s="370" t="str">
        <f>IF(G257="R",IF(OR(AND(実績排出量!H257=SUM(実績事業所!$B$2-1),3&lt;実績排出量!I257),AND(実績排出量!H257=実績事業所!$B$2,4&gt;実績排出量!I257)),"新規",""),"")</f>
        <v/>
      </c>
      <c r="Q257" s="373" t="str">
        <f t="shared" si="170"/>
        <v/>
      </c>
      <c r="R257" s="374" t="str">
        <f t="shared" si="171"/>
        <v/>
      </c>
      <c r="S257" s="298" t="str">
        <f t="shared" si="172"/>
        <v/>
      </c>
      <c r="T257" s="87" t="str">
        <f t="shared" si="173"/>
        <v/>
      </c>
      <c r="U257" s="88" t="str">
        <f t="shared" si="174"/>
        <v/>
      </c>
      <c r="V257" s="89" t="str">
        <f t="shared" si="175"/>
        <v/>
      </c>
      <c r="W257" s="90" t="str">
        <f t="shared" si="176"/>
        <v/>
      </c>
      <c r="X257" s="90" t="str">
        <f t="shared" si="177"/>
        <v/>
      </c>
      <c r="Y257" s="110" t="str">
        <f t="shared" si="178"/>
        <v/>
      </c>
      <c r="Z257" s="16"/>
      <c r="AA257" s="15" t="str">
        <f t="shared" si="179"/>
        <v/>
      </c>
      <c r="AB257" s="15" t="str">
        <f t="shared" si="180"/>
        <v/>
      </c>
      <c r="AC257" s="14" t="str">
        <f t="shared" si="181"/>
        <v/>
      </c>
      <c r="AD257" s="6" t="e">
        <f t="shared" si="182"/>
        <v>#N/A</v>
      </c>
      <c r="AE257" s="6" t="e">
        <f t="shared" si="183"/>
        <v>#N/A</v>
      </c>
      <c r="AF257" s="6" t="e">
        <f t="shared" si="184"/>
        <v>#N/A</v>
      </c>
      <c r="AG257" s="6" t="str">
        <f t="shared" si="185"/>
        <v/>
      </c>
      <c r="AH257" s="6">
        <f t="shared" si="186"/>
        <v>1</v>
      </c>
      <c r="AI257" s="6" t="e">
        <f t="shared" si="187"/>
        <v>#N/A</v>
      </c>
      <c r="AJ257" s="6" t="e">
        <f t="shared" si="188"/>
        <v>#N/A</v>
      </c>
      <c r="AK257" s="6" t="e">
        <f t="shared" si="189"/>
        <v>#N/A</v>
      </c>
      <c r="AL257" s="6" t="e">
        <f t="shared" si="190"/>
        <v>#N/A</v>
      </c>
      <c r="AM257" s="7" t="str">
        <f t="shared" si="191"/>
        <v xml:space="preserve"> </v>
      </c>
      <c r="AN257" s="6" t="e">
        <f t="shared" si="192"/>
        <v>#N/A</v>
      </c>
      <c r="AO257" s="6" t="e">
        <f t="shared" si="193"/>
        <v>#N/A</v>
      </c>
      <c r="AP257" s="6" t="e">
        <f t="shared" si="194"/>
        <v>#N/A</v>
      </c>
      <c r="AQ257" s="6" t="e">
        <f t="shared" si="195"/>
        <v>#N/A</v>
      </c>
      <c r="AR257" s="6" t="e">
        <f t="shared" si="196"/>
        <v>#N/A</v>
      </c>
      <c r="AS257" s="6" t="e">
        <f t="shared" si="197"/>
        <v>#N/A</v>
      </c>
      <c r="AT257" s="6" t="e">
        <f t="shared" si="198"/>
        <v>#N/A</v>
      </c>
      <c r="AU257" s="6" t="e">
        <f t="shared" si="199"/>
        <v>#N/A</v>
      </c>
      <c r="AV257" s="6" t="e">
        <f t="shared" si="200"/>
        <v>#N/A</v>
      </c>
      <c r="AW257" s="6">
        <f t="shared" si="201"/>
        <v>0</v>
      </c>
      <c r="AX257" s="6" t="e">
        <f t="shared" si="202"/>
        <v>#N/A</v>
      </c>
      <c r="AY257" s="6" t="str">
        <f t="shared" si="203"/>
        <v/>
      </c>
      <c r="AZ257" s="6" t="str">
        <f t="shared" si="204"/>
        <v/>
      </c>
      <c r="BA257" s="6" t="str">
        <f t="shared" si="205"/>
        <v/>
      </c>
      <c r="BB257" s="6" t="str">
        <f t="shared" si="206"/>
        <v/>
      </c>
      <c r="BC257" s="42"/>
      <c r="BI257" t="s">
        <v>1314</v>
      </c>
      <c r="CS257" s="253" t="str">
        <f t="shared" si="207"/>
        <v/>
      </c>
      <c r="CT257" s="1" t="str">
        <f t="shared" si="208"/>
        <v/>
      </c>
      <c r="CU257" s="1" t="str">
        <f t="shared" si="209"/>
        <v/>
      </c>
      <c r="CV257" s="399"/>
    </row>
    <row r="258" spans="1:100" s="1" customFormat="1" ht="13.5" customHeight="1" x14ac:dyDescent="0.15">
      <c r="A258" s="63">
        <v>243</v>
      </c>
      <c r="B258" s="313"/>
      <c r="C258" s="313"/>
      <c r="D258" s="313"/>
      <c r="E258" s="313"/>
      <c r="F258" s="313"/>
      <c r="G258" s="313"/>
      <c r="H258" s="313"/>
      <c r="I258" s="313"/>
      <c r="J258" s="313"/>
      <c r="K258" s="313"/>
      <c r="L258" s="314"/>
      <c r="M258" s="313"/>
      <c r="N258" s="365"/>
      <c r="O258" s="366"/>
      <c r="P258" s="370" t="str">
        <f>IF(G258="R",IF(OR(AND(実績排出量!H258=SUM(実績事業所!$B$2-1),3&lt;実績排出量!I258),AND(実績排出量!H258=実績事業所!$B$2,4&gt;実績排出量!I258)),"新規",""),"")</f>
        <v/>
      </c>
      <c r="Q258" s="373" t="str">
        <f t="shared" si="170"/>
        <v/>
      </c>
      <c r="R258" s="374" t="str">
        <f t="shared" si="171"/>
        <v/>
      </c>
      <c r="S258" s="298" t="str">
        <f t="shared" si="172"/>
        <v/>
      </c>
      <c r="T258" s="87" t="str">
        <f t="shared" si="173"/>
        <v/>
      </c>
      <c r="U258" s="88" t="str">
        <f t="shared" si="174"/>
        <v/>
      </c>
      <c r="V258" s="89" t="str">
        <f t="shared" si="175"/>
        <v/>
      </c>
      <c r="W258" s="90" t="str">
        <f t="shared" si="176"/>
        <v/>
      </c>
      <c r="X258" s="90" t="str">
        <f t="shared" si="177"/>
        <v/>
      </c>
      <c r="Y258" s="110" t="str">
        <f t="shared" si="178"/>
        <v/>
      </c>
      <c r="Z258" s="16"/>
      <c r="AA258" s="15" t="str">
        <f t="shared" si="179"/>
        <v/>
      </c>
      <c r="AB258" s="15" t="str">
        <f t="shared" si="180"/>
        <v/>
      </c>
      <c r="AC258" s="14" t="str">
        <f t="shared" si="181"/>
        <v/>
      </c>
      <c r="AD258" s="6" t="e">
        <f t="shared" si="182"/>
        <v>#N/A</v>
      </c>
      <c r="AE258" s="6" t="e">
        <f t="shared" si="183"/>
        <v>#N/A</v>
      </c>
      <c r="AF258" s="6" t="e">
        <f t="shared" si="184"/>
        <v>#N/A</v>
      </c>
      <c r="AG258" s="6" t="str">
        <f t="shared" si="185"/>
        <v/>
      </c>
      <c r="AH258" s="6">
        <f t="shared" si="186"/>
        <v>1</v>
      </c>
      <c r="AI258" s="6" t="e">
        <f t="shared" si="187"/>
        <v>#N/A</v>
      </c>
      <c r="AJ258" s="6" t="e">
        <f t="shared" si="188"/>
        <v>#N/A</v>
      </c>
      <c r="AK258" s="6" t="e">
        <f t="shared" si="189"/>
        <v>#N/A</v>
      </c>
      <c r="AL258" s="6" t="e">
        <f t="shared" si="190"/>
        <v>#N/A</v>
      </c>
      <c r="AM258" s="7" t="str">
        <f t="shared" si="191"/>
        <v xml:space="preserve"> </v>
      </c>
      <c r="AN258" s="6" t="e">
        <f t="shared" si="192"/>
        <v>#N/A</v>
      </c>
      <c r="AO258" s="6" t="e">
        <f t="shared" si="193"/>
        <v>#N/A</v>
      </c>
      <c r="AP258" s="6" t="e">
        <f t="shared" si="194"/>
        <v>#N/A</v>
      </c>
      <c r="AQ258" s="6" t="e">
        <f t="shared" si="195"/>
        <v>#N/A</v>
      </c>
      <c r="AR258" s="6" t="e">
        <f t="shared" si="196"/>
        <v>#N/A</v>
      </c>
      <c r="AS258" s="6" t="e">
        <f t="shared" si="197"/>
        <v>#N/A</v>
      </c>
      <c r="AT258" s="6" t="e">
        <f t="shared" si="198"/>
        <v>#N/A</v>
      </c>
      <c r="AU258" s="6" t="e">
        <f t="shared" si="199"/>
        <v>#N/A</v>
      </c>
      <c r="AV258" s="6" t="e">
        <f t="shared" si="200"/>
        <v>#N/A</v>
      </c>
      <c r="AW258" s="6">
        <f t="shared" si="201"/>
        <v>0</v>
      </c>
      <c r="AX258" s="6" t="e">
        <f t="shared" si="202"/>
        <v>#N/A</v>
      </c>
      <c r="AY258" s="6" t="str">
        <f t="shared" si="203"/>
        <v/>
      </c>
      <c r="AZ258" s="6" t="str">
        <f t="shared" si="204"/>
        <v/>
      </c>
      <c r="BA258" s="6" t="str">
        <f t="shared" si="205"/>
        <v/>
      </c>
      <c r="BB258" s="6" t="str">
        <f t="shared" si="206"/>
        <v/>
      </c>
      <c r="BC258" s="42"/>
      <c r="BI258" t="s">
        <v>1104</v>
      </c>
      <c r="CS258" s="253" t="str">
        <f t="shared" si="207"/>
        <v/>
      </c>
      <c r="CT258" s="1" t="str">
        <f t="shared" si="208"/>
        <v/>
      </c>
      <c r="CU258" s="1" t="str">
        <f t="shared" si="209"/>
        <v/>
      </c>
      <c r="CV258" s="399"/>
    </row>
    <row r="259" spans="1:100" s="1" customFormat="1" ht="13.5" customHeight="1" x14ac:dyDescent="0.15">
      <c r="A259" s="63">
        <v>244</v>
      </c>
      <c r="B259" s="313"/>
      <c r="C259" s="313"/>
      <c r="D259" s="313"/>
      <c r="E259" s="313"/>
      <c r="F259" s="313"/>
      <c r="G259" s="313"/>
      <c r="H259" s="313"/>
      <c r="I259" s="313"/>
      <c r="J259" s="313"/>
      <c r="K259" s="313"/>
      <c r="L259" s="314"/>
      <c r="M259" s="313"/>
      <c r="N259" s="365"/>
      <c r="O259" s="366"/>
      <c r="P259" s="370" t="str">
        <f>IF(G259="R",IF(OR(AND(実績排出量!H259=SUM(実績事業所!$B$2-1),3&lt;実績排出量!I259),AND(実績排出量!H259=実績事業所!$B$2,4&gt;実績排出量!I259)),"新規",""),"")</f>
        <v/>
      </c>
      <c r="Q259" s="373" t="str">
        <f t="shared" si="170"/>
        <v/>
      </c>
      <c r="R259" s="374" t="str">
        <f t="shared" si="171"/>
        <v/>
      </c>
      <c r="S259" s="298" t="str">
        <f t="shared" si="172"/>
        <v/>
      </c>
      <c r="T259" s="87" t="str">
        <f t="shared" si="173"/>
        <v/>
      </c>
      <c r="U259" s="88" t="str">
        <f t="shared" si="174"/>
        <v/>
      </c>
      <c r="V259" s="89" t="str">
        <f t="shared" si="175"/>
        <v/>
      </c>
      <c r="W259" s="90" t="str">
        <f t="shared" si="176"/>
        <v/>
      </c>
      <c r="X259" s="90" t="str">
        <f t="shared" si="177"/>
        <v/>
      </c>
      <c r="Y259" s="110" t="str">
        <f t="shared" si="178"/>
        <v/>
      </c>
      <c r="Z259" s="16"/>
      <c r="AA259" s="15" t="str">
        <f t="shared" si="179"/>
        <v/>
      </c>
      <c r="AB259" s="15" t="str">
        <f t="shared" si="180"/>
        <v/>
      </c>
      <c r="AC259" s="14" t="str">
        <f t="shared" si="181"/>
        <v/>
      </c>
      <c r="AD259" s="6" t="e">
        <f t="shared" si="182"/>
        <v>#N/A</v>
      </c>
      <c r="AE259" s="6" t="e">
        <f t="shared" si="183"/>
        <v>#N/A</v>
      </c>
      <c r="AF259" s="6" t="e">
        <f t="shared" si="184"/>
        <v>#N/A</v>
      </c>
      <c r="AG259" s="6" t="str">
        <f t="shared" si="185"/>
        <v/>
      </c>
      <c r="AH259" s="6">
        <f t="shared" si="186"/>
        <v>1</v>
      </c>
      <c r="AI259" s="6" t="e">
        <f t="shared" si="187"/>
        <v>#N/A</v>
      </c>
      <c r="AJ259" s="6" t="e">
        <f t="shared" si="188"/>
        <v>#N/A</v>
      </c>
      <c r="AK259" s="6" t="e">
        <f t="shared" si="189"/>
        <v>#N/A</v>
      </c>
      <c r="AL259" s="6" t="e">
        <f t="shared" si="190"/>
        <v>#N/A</v>
      </c>
      <c r="AM259" s="7" t="str">
        <f t="shared" si="191"/>
        <v xml:space="preserve"> </v>
      </c>
      <c r="AN259" s="6" t="e">
        <f t="shared" si="192"/>
        <v>#N/A</v>
      </c>
      <c r="AO259" s="6" t="e">
        <f t="shared" si="193"/>
        <v>#N/A</v>
      </c>
      <c r="AP259" s="6" t="e">
        <f t="shared" si="194"/>
        <v>#N/A</v>
      </c>
      <c r="AQ259" s="6" t="e">
        <f t="shared" si="195"/>
        <v>#N/A</v>
      </c>
      <c r="AR259" s="6" t="e">
        <f t="shared" si="196"/>
        <v>#N/A</v>
      </c>
      <c r="AS259" s="6" t="e">
        <f t="shared" si="197"/>
        <v>#N/A</v>
      </c>
      <c r="AT259" s="6" t="e">
        <f t="shared" si="198"/>
        <v>#N/A</v>
      </c>
      <c r="AU259" s="6" t="e">
        <f t="shared" si="199"/>
        <v>#N/A</v>
      </c>
      <c r="AV259" s="6" t="e">
        <f t="shared" si="200"/>
        <v>#N/A</v>
      </c>
      <c r="AW259" s="6">
        <f t="shared" si="201"/>
        <v>0</v>
      </c>
      <c r="AX259" s="6" t="e">
        <f t="shared" si="202"/>
        <v>#N/A</v>
      </c>
      <c r="AY259" s="6" t="str">
        <f t="shared" si="203"/>
        <v/>
      </c>
      <c r="AZ259" s="6" t="str">
        <f t="shared" si="204"/>
        <v/>
      </c>
      <c r="BA259" s="6" t="str">
        <f t="shared" si="205"/>
        <v/>
      </c>
      <c r="BB259" s="6" t="str">
        <f t="shared" si="206"/>
        <v/>
      </c>
      <c r="BC259" s="42"/>
      <c r="BI259" t="s">
        <v>1127</v>
      </c>
      <c r="CS259" s="253" t="str">
        <f t="shared" si="207"/>
        <v/>
      </c>
      <c r="CT259" s="1" t="str">
        <f t="shared" si="208"/>
        <v/>
      </c>
      <c r="CU259" s="1" t="str">
        <f t="shared" si="209"/>
        <v/>
      </c>
      <c r="CV259" s="399"/>
    </row>
    <row r="260" spans="1:100" s="1" customFormat="1" ht="13.5" customHeight="1" x14ac:dyDescent="0.15">
      <c r="A260" s="63">
        <v>245</v>
      </c>
      <c r="B260" s="313"/>
      <c r="C260" s="313"/>
      <c r="D260" s="313"/>
      <c r="E260" s="313"/>
      <c r="F260" s="313"/>
      <c r="G260" s="313"/>
      <c r="H260" s="313"/>
      <c r="I260" s="313"/>
      <c r="J260" s="313"/>
      <c r="K260" s="313"/>
      <c r="L260" s="314"/>
      <c r="M260" s="313"/>
      <c r="N260" s="365"/>
      <c r="O260" s="366"/>
      <c r="P260" s="370" t="str">
        <f>IF(G260="R",IF(OR(AND(実績排出量!H260=SUM(実績事業所!$B$2-1),3&lt;実績排出量!I260),AND(実績排出量!H260=実績事業所!$B$2,4&gt;実績排出量!I260)),"新規",""),"")</f>
        <v/>
      </c>
      <c r="Q260" s="373" t="str">
        <f t="shared" si="170"/>
        <v/>
      </c>
      <c r="R260" s="374" t="str">
        <f t="shared" si="171"/>
        <v/>
      </c>
      <c r="S260" s="298" t="str">
        <f t="shared" si="172"/>
        <v/>
      </c>
      <c r="T260" s="87" t="str">
        <f t="shared" si="173"/>
        <v/>
      </c>
      <c r="U260" s="88" t="str">
        <f t="shared" si="174"/>
        <v/>
      </c>
      <c r="V260" s="89" t="str">
        <f t="shared" si="175"/>
        <v/>
      </c>
      <c r="W260" s="90" t="str">
        <f t="shared" si="176"/>
        <v/>
      </c>
      <c r="X260" s="90" t="str">
        <f t="shared" si="177"/>
        <v/>
      </c>
      <c r="Y260" s="110" t="str">
        <f t="shared" si="178"/>
        <v/>
      </c>
      <c r="Z260" s="16"/>
      <c r="AA260" s="15" t="str">
        <f t="shared" si="179"/>
        <v/>
      </c>
      <c r="AB260" s="15" t="str">
        <f t="shared" si="180"/>
        <v/>
      </c>
      <c r="AC260" s="14" t="str">
        <f t="shared" si="181"/>
        <v/>
      </c>
      <c r="AD260" s="6" t="e">
        <f t="shared" si="182"/>
        <v>#N/A</v>
      </c>
      <c r="AE260" s="6" t="e">
        <f t="shared" si="183"/>
        <v>#N/A</v>
      </c>
      <c r="AF260" s="6" t="e">
        <f t="shared" si="184"/>
        <v>#N/A</v>
      </c>
      <c r="AG260" s="6" t="str">
        <f t="shared" si="185"/>
        <v/>
      </c>
      <c r="AH260" s="6">
        <f t="shared" si="186"/>
        <v>1</v>
      </c>
      <c r="AI260" s="6" t="e">
        <f t="shared" si="187"/>
        <v>#N/A</v>
      </c>
      <c r="AJ260" s="6" t="e">
        <f t="shared" si="188"/>
        <v>#N/A</v>
      </c>
      <c r="AK260" s="6" t="e">
        <f t="shared" si="189"/>
        <v>#N/A</v>
      </c>
      <c r="AL260" s="6" t="e">
        <f t="shared" si="190"/>
        <v>#N/A</v>
      </c>
      <c r="AM260" s="7" t="str">
        <f t="shared" si="191"/>
        <v xml:space="preserve"> </v>
      </c>
      <c r="AN260" s="6" t="e">
        <f t="shared" si="192"/>
        <v>#N/A</v>
      </c>
      <c r="AO260" s="6" t="e">
        <f t="shared" si="193"/>
        <v>#N/A</v>
      </c>
      <c r="AP260" s="6" t="e">
        <f t="shared" si="194"/>
        <v>#N/A</v>
      </c>
      <c r="AQ260" s="6" t="e">
        <f t="shared" si="195"/>
        <v>#N/A</v>
      </c>
      <c r="AR260" s="6" t="e">
        <f t="shared" si="196"/>
        <v>#N/A</v>
      </c>
      <c r="AS260" s="6" t="e">
        <f t="shared" si="197"/>
        <v>#N/A</v>
      </c>
      <c r="AT260" s="6" t="e">
        <f t="shared" si="198"/>
        <v>#N/A</v>
      </c>
      <c r="AU260" s="6" t="e">
        <f t="shared" si="199"/>
        <v>#N/A</v>
      </c>
      <c r="AV260" s="6" t="e">
        <f t="shared" si="200"/>
        <v>#N/A</v>
      </c>
      <c r="AW260" s="6">
        <f t="shared" si="201"/>
        <v>0</v>
      </c>
      <c r="AX260" s="6" t="e">
        <f t="shared" si="202"/>
        <v>#N/A</v>
      </c>
      <c r="AY260" s="6" t="str">
        <f t="shared" si="203"/>
        <v/>
      </c>
      <c r="AZ260" s="6" t="str">
        <f t="shared" si="204"/>
        <v/>
      </c>
      <c r="BA260" s="6" t="str">
        <f t="shared" si="205"/>
        <v/>
      </c>
      <c r="BB260" s="6" t="str">
        <f t="shared" si="206"/>
        <v/>
      </c>
      <c r="BC260" s="42"/>
      <c r="BI260" t="s">
        <v>1313</v>
      </c>
      <c r="CS260" s="253" t="str">
        <f t="shared" si="207"/>
        <v/>
      </c>
      <c r="CT260" s="1" t="str">
        <f t="shared" si="208"/>
        <v/>
      </c>
      <c r="CU260" s="1" t="str">
        <f t="shared" si="209"/>
        <v/>
      </c>
      <c r="CV260" s="399"/>
    </row>
    <row r="261" spans="1:100" s="1" customFormat="1" ht="13.5" customHeight="1" x14ac:dyDescent="0.15">
      <c r="A261" s="63">
        <v>246</v>
      </c>
      <c r="B261" s="313"/>
      <c r="C261" s="313"/>
      <c r="D261" s="313"/>
      <c r="E261" s="313"/>
      <c r="F261" s="313"/>
      <c r="G261" s="313"/>
      <c r="H261" s="313"/>
      <c r="I261" s="313"/>
      <c r="J261" s="313"/>
      <c r="K261" s="313"/>
      <c r="L261" s="314"/>
      <c r="M261" s="313"/>
      <c r="N261" s="365"/>
      <c r="O261" s="366"/>
      <c r="P261" s="370" t="str">
        <f>IF(G261="R",IF(OR(AND(実績排出量!H261=SUM(実績事業所!$B$2-1),3&lt;実績排出量!I261),AND(実績排出量!H261=実績事業所!$B$2,4&gt;実績排出量!I261)),"新規",""),"")</f>
        <v/>
      </c>
      <c r="Q261" s="373" t="str">
        <f t="shared" si="170"/>
        <v/>
      </c>
      <c r="R261" s="374" t="str">
        <f t="shared" si="171"/>
        <v/>
      </c>
      <c r="S261" s="298" t="str">
        <f t="shared" si="172"/>
        <v/>
      </c>
      <c r="T261" s="87" t="str">
        <f t="shared" si="173"/>
        <v/>
      </c>
      <c r="U261" s="88" t="str">
        <f t="shared" si="174"/>
        <v/>
      </c>
      <c r="V261" s="89" t="str">
        <f t="shared" si="175"/>
        <v/>
      </c>
      <c r="W261" s="90" t="str">
        <f t="shared" si="176"/>
        <v/>
      </c>
      <c r="X261" s="90" t="str">
        <f t="shared" si="177"/>
        <v/>
      </c>
      <c r="Y261" s="110" t="str">
        <f t="shared" si="178"/>
        <v/>
      </c>
      <c r="Z261" s="16"/>
      <c r="AA261" s="15" t="str">
        <f t="shared" si="179"/>
        <v/>
      </c>
      <c r="AB261" s="15" t="str">
        <f t="shared" si="180"/>
        <v/>
      </c>
      <c r="AC261" s="14" t="str">
        <f t="shared" si="181"/>
        <v/>
      </c>
      <c r="AD261" s="6" t="e">
        <f t="shared" si="182"/>
        <v>#N/A</v>
      </c>
      <c r="AE261" s="6" t="e">
        <f t="shared" si="183"/>
        <v>#N/A</v>
      </c>
      <c r="AF261" s="6" t="e">
        <f t="shared" si="184"/>
        <v>#N/A</v>
      </c>
      <c r="AG261" s="6" t="str">
        <f t="shared" si="185"/>
        <v/>
      </c>
      <c r="AH261" s="6">
        <f t="shared" si="186"/>
        <v>1</v>
      </c>
      <c r="AI261" s="6" t="e">
        <f t="shared" si="187"/>
        <v>#N/A</v>
      </c>
      <c r="AJ261" s="6" t="e">
        <f t="shared" si="188"/>
        <v>#N/A</v>
      </c>
      <c r="AK261" s="6" t="e">
        <f t="shared" si="189"/>
        <v>#N/A</v>
      </c>
      <c r="AL261" s="6" t="e">
        <f t="shared" si="190"/>
        <v>#N/A</v>
      </c>
      <c r="AM261" s="7" t="str">
        <f t="shared" si="191"/>
        <v xml:space="preserve"> </v>
      </c>
      <c r="AN261" s="6" t="e">
        <f t="shared" si="192"/>
        <v>#N/A</v>
      </c>
      <c r="AO261" s="6" t="e">
        <f t="shared" si="193"/>
        <v>#N/A</v>
      </c>
      <c r="AP261" s="6" t="e">
        <f t="shared" si="194"/>
        <v>#N/A</v>
      </c>
      <c r="AQ261" s="6" t="e">
        <f t="shared" si="195"/>
        <v>#N/A</v>
      </c>
      <c r="AR261" s="6" t="e">
        <f t="shared" si="196"/>
        <v>#N/A</v>
      </c>
      <c r="AS261" s="6" t="e">
        <f t="shared" si="197"/>
        <v>#N/A</v>
      </c>
      <c r="AT261" s="6" t="e">
        <f t="shared" si="198"/>
        <v>#N/A</v>
      </c>
      <c r="AU261" s="6" t="e">
        <f t="shared" si="199"/>
        <v>#N/A</v>
      </c>
      <c r="AV261" s="6" t="e">
        <f t="shared" si="200"/>
        <v>#N/A</v>
      </c>
      <c r="AW261" s="6">
        <f t="shared" si="201"/>
        <v>0</v>
      </c>
      <c r="AX261" s="6" t="e">
        <f t="shared" si="202"/>
        <v>#N/A</v>
      </c>
      <c r="AY261" s="6" t="str">
        <f t="shared" si="203"/>
        <v/>
      </c>
      <c r="AZ261" s="6" t="str">
        <f t="shared" si="204"/>
        <v/>
      </c>
      <c r="BA261" s="6" t="str">
        <f t="shared" si="205"/>
        <v/>
      </c>
      <c r="BB261" s="6" t="str">
        <f t="shared" si="206"/>
        <v/>
      </c>
      <c r="BC261" s="42"/>
      <c r="BI261" t="s">
        <v>1103</v>
      </c>
      <c r="CS261" s="253" t="str">
        <f t="shared" si="207"/>
        <v/>
      </c>
      <c r="CT261" s="1" t="str">
        <f t="shared" si="208"/>
        <v/>
      </c>
      <c r="CU261" s="1" t="str">
        <f t="shared" si="209"/>
        <v/>
      </c>
      <c r="CV261" s="399"/>
    </row>
    <row r="262" spans="1:100" s="1" customFormat="1" ht="13.5" customHeight="1" x14ac:dyDescent="0.15">
      <c r="A262" s="63">
        <v>247</v>
      </c>
      <c r="B262" s="313"/>
      <c r="C262" s="313"/>
      <c r="D262" s="313"/>
      <c r="E262" s="313"/>
      <c r="F262" s="313"/>
      <c r="G262" s="313"/>
      <c r="H262" s="313"/>
      <c r="I262" s="313"/>
      <c r="J262" s="313"/>
      <c r="K262" s="313"/>
      <c r="L262" s="314"/>
      <c r="M262" s="313"/>
      <c r="N262" s="365"/>
      <c r="O262" s="366"/>
      <c r="P262" s="370" t="str">
        <f>IF(G262="R",IF(OR(AND(実績排出量!H262=SUM(実績事業所!$B$2-1),3&lt;実績排出量!I262),AND(実績排出量!H262=実績事業所!$B$2,4&gt;実績排出量!I262)),"新規",""),"")</f>
        <v/>
      </c>
      <c r="Q262" s="373" t="str">
        <f t="shared" si="170"/>
        <v/>
      </c>
      <c r="R262" s="374" t="str">
        <f t="shared" si="171"/>
        <v/>
      </c>
      <c r="S262" s="298" t="str">
        <f t="shared" si="172"/>
        <v/>
      </c>
      <c r="T262" s="87" t="str">
        <f t="shared" si="173"/>
        <v/>
      </c>
      <c r="U262" s="88" t="str">
        <f t="shared" si="174"/>
        <v/>
      </c>
      <c r="V262" s="89" t="str">
        <f t="shared" si="175"/>
        <v/>
      </c>
      <c r="W262" s="90" t="str">
        <f t="shared" si="176"/>
        <v/>
      </c>
      <c r="X262" s="90" t="str">
        <f t="shared" si="177"/>
        <v/>
      </c>
      <c r="Y262" s="110" t="str">
        <f t="shared" si="178"/>
        <v/>
      </c>
      <c r="Z262" s="16"/>
      <c r="AA262" s="15" t="str">
        <f t="shared" si="179"/>
        <v/>
      </c>
      <c r="AB262" s="15" t="str">
        <f t="shared" si="180"/>
        <v/>
      </c>
      <c r="AC262" s="14" t="str">
        <f t="shared" si="181"/>
        <v/>
      </c>
      <c r="AD262" s="6" t="e">
        <f t="shared" si="182"/>
        <v>#N/A</v>
      </c>
      <c r="AE262" s="6" t="e">
        <f t="shared" si="183"/>
        <v>#N/A</v>
      </c>
      <c r="AF262" s="6" t="e">
        <f t="shared" si="184"/>
        <v>#N/A</v>
      </c>
      <c r="AG262" s="6" t="str">
        <f t="shared" si="185"/>
        <v/>
      </c>
      <c r="AH262" s="6">
        <f t="shared" si="186"/>
        <v>1</v>
      </c>
      <c r="AI262" s="6" t="e">
        <f t="shared" si="187"/>
        <v>#N/A</v>
      </c>
      <c r="AJ262" s="6" t="e">
        <f t="shared" si="188"/>
        <v>#N/A</v>
      </c>
      <c r="AK262" s="6" t="e">
        <f t="shared" si="189"/>
        <v>#N/A</v>
      </c>
      <c r="AL262" s="6" t="e">
        <f t="shared" si="190"/>
        <v>#N/A</v>
      </c>
      <c r="AM262" s="7" t="str">
        <f t="shared" si="191"/>
        <v xml:space="preserve"> </v>
      </c>
      <c r="AN262" s="6" t="e">
        <f t="shared" si="192"/>
        <v>#N/A</v>
      </c>
      <c r="AO262" s="6" t="e">
        <f t="shared" si="193"/>
        <v>#N/A</v>
      </c>
      <c r="AP262" s="6" t="e">
        <f t="shared" si="194"/>
        <v>#N/A</v>
      </c>
      <c r="AQ262" s="6" t="e">
        <f t="shared" si="195"/>
        <v>#N/A</v>
      </c>
      <c r="AR262" s="6" t="e">
        <f t="shared" si="196"/>
        <v>#N/A</v>
      </c>
      <c r="AS262" s="6" t="e">
        <f t="shared" si="197"/>
        <v>#N/A</v>
      </c>
      <c r="AT262" s="6" t="e">
        <f t="shared" si="198"/>
        <v>#N/A</v>
      </c>
      <c r="AU262" s="6" t="e">
        <f t="shared" si="199"/>
        <v>#N/A</v>
      </c>
      <c r="AV262" s="6" t="e">
        <f t="shared" si="200"/>
        <v>#N/A</v>
      </c>
      <c r="AW262" s="6">
        <f t="shared" si="201"/>
        <v>0</v>
      </c>
      <c r="AX262" s="6" t="e">
        <f t="shared" si="202"/>
        <v>#N/A</v>
      </c>
      <c r="AY262" s="6" t="str">
        <f t="shared" si="203"/>
        <v/>
      </c>
      <c r="AZ262" s="6" t="str">
        <f t="shared" si="204"/>
        <v/>
      </c>
      <c r="BA262" s="6" t="str">
        <f t="shared" si="205"/>
        <v/>
      </c>
      <c r="BB262" s="6" t="str">
        <f t="shared" si="206"/>
        <v/>
      </c>
      <c r="BC262" s="42"/>
      <c r="BI262" t="s">
        <v>1126</v>
      </c>
      <c r="CS262" s="253" t="str">
        <f t="shared" si="207"/>
        <v/>
      </c>
      <c r="CT262" s="1" t="str">
        <f t="shared" si="208"/>
        <v/>
      </c>
      <c r="CU262" s="1" t="str">
        <f t="shared" si="209"/>
        <v/>
      </c>
      <c r="CV262" s="399"/>
    </row>
    <row r="263" spans="1:100" s="1" customFormat="1" ht="13.5" customHeight="1" x14ac:dyDescent="0.15">
      <c r="A263" s="63">
        <v>248</v>
      </c>
      <c r="B263" s="313"/>
      <c r="C263" s="313"/>
      <c r="D263" s="313"/>
      <c r="E263" s="313"/>
      <c r="F263" s="313"/>
      <c r="G263" s="313"/>
      <c r="H263" s="313"/>
      <c r="I263" s="313"/>
      <c r="J263" s="313"/>
      <c r="K263" s="313"/>
      <c r="L263" s="314"/>
      <c r="M263" s="313"/>
      <c r="N263" s="365"/>
      <c r="O263" s="366"/>
      <c r="P263" s="370" t="str">
        <f>IF(G263="R",IF(OR(AND(実績排出量!H263=SUM(実績事業所!$B$2-1),3&lt;実績排出量!I263),AND(実績排出量!H263=実績事業所!$B$2,4&gt;実績排出量!I263)),"新規",""),"")</f>
        <v/>
      </c>
      <c r="Q263" s="373" t="str">
        <f t="shared" si="170"/>
        <v/>
      </c>
      <c r="R263" s="374" t="str">
        <f t="shared" si="171"/>
        <v/>
      </c>
      <c r="S263" s="298" t="str">
        <f t="shared" si="172"/>
        <v/>
      </c>
      <c r="T263" s="87" t="str">
        <f t="shared" si="173"/>
        <v/>
      </c>
      <c r="U263" s="88" t="str">
        <f t="shared" si="174"/>
        <v/>
      </c>
      <c r="V263" s="89" t="str">
        <f t="shared" si="175"/>
        <v/>
      </c>
      <c r="W263" s="90" t="str">
        <f t="shared" si="176"/>
        <v/>
      </c>
      <c r="X263" s="90" t="str">
        <f t="shared" si="177"/>
        <v/>
      </c>
      <c r="Y263" s="110" t="str">
        <f t="shared" si="178"/>
        <v/>
      </c>
      <c r="Z263" s="16"/>
      <c r="AA263" s="15" t="str">
        <f t="shared" si="179"/>
        <v/>
      </c>
      <c r="AB263" s="15" t="str">
        <f t="shared" si="180"/>
        <v/>
      </c>
      <c r="AC263" s="14" t="str">
        <f t="shared" si="181"/>
        <v/>
      </c>
      <c r="AD263" s="6" t="e">
        <f t="shared" si="182"/>
        <v>#N/A</v>
      </c>
      <c r="AE263" s="6" t="e">
        <f t="shared" si="183"/>
        <v>#N/A</v>
      </c>
      <c r="AF263" s="6" t="e">
        <f t="shared" si="184"/>
        <v>#N/A</v>
      </c>
      <c r="AG263" s="6" t="str">
        <f t="shared" si="185"/>
        <v/>
      </c>
      <c r="AH263" s="6">
        <f t="shared" si="186"/>
        <v>1</v>
      </c>
      <c r="AI263" s="6" t="e">
        <f t="shared" si="187"/>
        <v>#N/A</v>
      </c>
      <c r="AJ263" s="6" t="e">
        <f t="shared" si="188"/>
        <v>#N/A</v>
      </c>
      <c r="AK263" s="6" t="e">
        <f t="shared" si="189"/>
        <v>#N/A</v>
      </c>
      <c r="AL263" s="6" t="e">
        <f t="shared" si="190"/>
        <v>#N/A</v>
      </c>
      <c r="AM263" s="7" t="str">
        <f t="shared" si="191"/>
        <v xml:space="preserve"> </v>
      </c>
      <c r="AN263" s="6" t="e">
        <f t="shared" si="192"/>
        <v>#N/A</v>
      </c>
      <c r="AO263" s="6" t="e">
        <f t="shared" si="193"/>
        <v>#N/A</v>
      </c>
      <c r="AP263" s="6" t="e">
        <f t="shared" si="194"/>
        <v>#N/A</v>
      </c>
      <c r="AQ263" s="6" t="e">
        <f t="shared" si="195"/>
        <v>#N/A</v>
      </c>
      <c r="AR263" s="6" t="e">
        <f t="shared" si="196"/>
        <v>#N/A</v>
      </c>
      <c r="AS263" s="6" t="e">
        <f t="shared" si="197"/>
        <v>#N/A</v>
      </c>
      <c r="AT263" s="6" t="e">
        <f t="shared" si="198"/>
        <v>#N/A</v>
      </c>
      <c r="AU263" s="6" t="e">
        <f t="shared" si="199"/>
        <v>#N/A</v>
      </c>
      <c r="AV263" s="6" t="e">
        <f t="shared" si="200"/>
        <v>#N/A</v>
      </c>
      <c r="AW263" s="6">
        <f t="shared" si="201"/>
        <v>0</v>
      </c>
      <c r="AX263" s="6" t="e">
        <f t="shared" si="202"/>
        <v>#N/A</v>
      </c>
      <c r="AY263" s="6" t="str">
        <f t="shared" si="203"/>
        <v/>
      </c>
      <c r="AZ263" s="6" t="str">
        <f t="shared" si="204"/>
        <v/>
      </c>
      <c r="BA263" s="6" t="str">
        <f t="shared" si="205"/>
        <v/>
      </c>
      <c r="BB263" s="6" t="str">
        <f t="shared" si="206"/>
        <v/>
      </c>
      <c r="BC263" s="42"/>
      <c r="BI263" t="s">
        <v>1335</v>
      </c>
      <c r="CS263" s="253" t="str">
        <f t="shared" si="207"/>
        <v/>
      </c>
      <c r="CT263" s="1" t="str">
        <f t="shared" si="208"/>
        <v/>
      </c>
      <c r="CU263" s="1" t="str">
        <f t="shared" si="209"/>
        <v/>
      </c>
      <c r="CV263" s="399"/>
    </row>
    <row r="264" spans="1:100" s="1" customFormat="1" ht="13.5" customHeight="1" x14ac:dyDescent="0.15">
      <c r="A264" s="63">
        <v>249</v>
      </c>
      <c r="B264" s="313"/>
      <c r="C264" s="313"/>
      <c r="D264" s="313"/>
      <c r="E264" s="313"/>
      <c r="F264" s="313"/>
      <c r="G264" s="313"/>
      <c r="H264" s="313"/>
      <c r="I264" s="313"/>
      <c r="J264" s="313"/>
      <c r="K264" s="313"/>
      <c r="L264" s="314"/>
      <c r="M264" s="313"/>
      <c r="N264" s="365"/>
      <c r="O264" s="366"/>
      <c r="P264" s="370" t="str">
        <f>IF(G264="R",IF(OR(AND(実績排出量!H264=SUM(実績事業所!$B$2-1),3&lt;実績排出量!I264),AND(実績排出量!H264=実績事業所!$B$2,4&gt;実績排出量!I264)),"新規",""),"")</f>
        <v/>
      </c>
      <c r="Q264" s="373" t="str">
        <f t="shared" si="170"/>
        <v/>
      </c>
      <c r="R264" s="374" t="str">
        <f t="shared" si="171"/>
        <v/>
      </c>
      <c r="S264" s="298" t="str">
        <f t="shared" si="172"/>
        <v/>
      </c>
      <c r="T264" s="87" t="str">
        <f t="shared" si="173"/>
        <v/>
      </c>
      <c r="U264" s="88" t="str">
        <f t="shared" si="174"/>
        <v/>
      </c>
      <c r="V264" s="89" t="str">
        <f t="shared" si="175"/>
        <v/>
      </c>
      <c r="W264" s="90" t="str">
        <f t="shared" si="176"/>
        <v/>
      </c>
      <c r="X264" s="90" t="str">
        <f t="shared" si="177"/>
        <v/>
      </c>
      <c r="Y264" s="110" t="str">
        <f t="shared" si="178"/>
        <v/>
      </c>
      <c r="Z264" s="16"/>
      <c r="AA264" s="15" t="str">
        <f t="shared" si="179"/>
        <v/>
      </c>
      <c r="AB264" s="15" t="str">
        <f t="shared" si="180"/>
        <v/>
      </c>
      <c r="AC264" s="14" t="str">
        <f t="shared" si="181"/>
        <v/>
      </c>
      <c r="AD264" s="6" t="e">
        <f t="shared" si="182"/>
        <v>#N/A</v>
      </c>
      <c r="AE264" s="6" t="e">
        <f t="shared" si="183"/>
        <v>#N/A</v>
      </c>
      <c r="AF264" s="6" t="e">
        <f t="shared" si="184"/>
        <v>#N/A</v>
      </c>
      <c r="AG264" s="6" t="str">
        <f t="shared" si="185"/>
        <v/>
      </c>
      <c r="AH264" s="6">
        <f t="shared" si="186"/>
        <v>1</v>
      </c>
      <c r="AI264" s="6" t="e">
        <f t="shared" si="187"/>
        <v>#N/A</v>
      </c>
      <c r="AJ264" s="6" t="e">
        <f t="shared" si="188"/>
        <v>#N/A</v>
      </c>
      <c r="AK264" s="6" t="e">
        <f t="shared" si="189"/>
        <v>#N/A</v>
      </c>
      <c r="AL264" s="6" t="e">
        <f t="shared" si="190"/>
        <v>#N/A</v>
      </c>
      <c r="AM264" s="7" t="str">
        <f t="shared" si="191"/>
        <v xml:space="preserve"> </v>
      </c>
      <c r="AN264" s="6" t="e">
        <f t="shared" si="192"/>
        <v>#N/A</v>
      </c>
      <c r="AO264" s="6" t="e">
        <f t="shared" si="193"/>
        <v>#N/A</v>
      </c>
      <c r="AP264" s="6" t="e">
        <f t="shared" si="194"/>
        <v>#N/A</v>
      </c>
      <c r="AQ264" s="6" t="e">
        <f t="shared" si="195"/>
        <v>#N/A</v>
      </c>
      <c r="AR264" s="6" t="e">
        <f t="shared" si="196"/>
        <v>#N/A</v>
      </c>
      <c r="AS264" s="6" t="e">
        <f t="shared" si="197"/>
        <v>#N/A</v>
      </c>
      <c r="AT264" s="6" t="e">
        <f t="shared" si="198"/>
        <v>#N/A</v>
      </c>
      <c r="AU264" s="6" t="e">
        <f t="shared" si="199"/>
        <v>#N/A</v>
      </c>
      <c r="AV264" s="6" t="e">
        <f t="shared" si="200"/>
        <v>#N/A</v>
      </c>
      <c r="AW264" s="6">
        <f t="shared" si="201"/>
        <v>0</v>
      </c>
      <c r="AX264" s="6" t="e">
        <f t="shared" si="202"/>
        <v>#N/A</v>
      </c>
      <c r="AY264" s="6" t="str">
        <f t="shared" si="203"/>
        <v/>
      </c>
      <c r="AZ264" s="6" t="str">
        <f t="shared" si="204"/>
        <v/>
      </c>
      <c r="BA264" s="6" t="str">
        <f t="shared" si="205"/>
        <v/>
      </c>
      <c r="BB264" s="6" t="str">
        <f t="shared" si="206"/>
        <v/>
      </c>
      <c r="BC264" s="42"/>
      <c r="BI264" t="s">
        <v>1167</v>
      </c>
      <c r="CS264" s="253" t="str">
        <f t="shared" si="207"/>
        <v/>
      </c>
      <c r="CT264" s="1" t="str">
        <f t="shared" si="208"/>
        <v/>
      </c>
      <c r="CU264" s="1" t="str">
        <f t="shared" si="209"/>
        <v/>
      </c>
      <c r="CV264" s="399"/>
    </row>
    <row r="265" spans="1:100" s="1" customFormat="1" ht="13.5" customHeight="1" x14ac:dyDescent="0.15">
      <c r="A265" s="63">
        <v>250</v>
      </c>
      <c r="B265" s="313"/>
      <c r="C265" s="313"/>
      <c r="D265" s="313"/>
      <c r="E265" s="313"/>
      <c r="F265" s="313"/>
      <c r="G265" s="313"/>
      <c r="H265" s="313"/>
      <c r="I265" s="313"/>
      <c r="J265" s="313"/>
      <c r="K265" s="313"/>
      <c r="L265" s="314"/>
      <c r="M265" s="313"/>
      <c r="N265" s="365"/>
      <c r="O265" s="366"/>
      <c r="P265" s="370" t="str">
        <f>IF(G265="R",IF(OR(AND(実績排出量!H265=SUM(実績事業所!$B$2-1),3&lt;実績排出量!I265),AND(実績排出量!H265=実績事業所!$B$2,4&gt;実績排出量!I265)),"新規",""),"")</f>
        <v/>
      </c>
      <c r="Q265" s="373" t="str">
        <f t="shared" si="170"/>
        <v/>
      </c>
      <c r="R265" s="374" t="str">
        <f t="shared" si="171"/>
        <v/>
      </c>
      <c r="S265" s="298" t="str">
        <f t="shared" si="172"/>
        <v/>
      </c>
      <c r="T265" s="87" t="str">
        <f t="shared" si="173"/>
        <v/>
      </c>
      <c r="U265" s="88" t="str">
        <f t="shared" si="174"/>
        <v/>
      </c>
      <c r="V265" s="89" t="str">
        <f t="shared" si="175"/>
        <v/>
      </c>
      <c r="W265" s="90" t="str">
        <f t="shared" si="176"/>
        <v/>
      </c>
      <c r="X265" s="90" t="str">
        <f t="shared" si="177"/>
        <v/>
      </c>
      <c r="Y265" s="110" t="str">
        <f t="shared" si="178"/>
        <v/>
      </c>
      <c r="Z265" s="16"/>
      <c r="AA265" s="15" t="str">
        <f t="shared" si="179"/>
        <v/>
      </c>
      <c r="AB265" s="15" t="str">
        <f t="shared" si="180"/>
        <v/>
      </c>
      <c r="AC265" s="14" t="str">
        <f t="shared" si="181"/>
        <v/>
      </c>
      <c r="AD265" s="6" t="e">
        <f t="shared" si="182"/>
        <v>#N/A</v>
      </c>
      <c r="AE265" s="6" t="e">
        <f t="shared" si="183"/>
        <v>#N/A</v>
      </c>
      <c r="AF265" s="6" t="e">
        <f t="shared" si="184"/>
        <v>#N/A</v>
      </c>
      <c r="AG265" s="6" t="str">
        <f t="shared" si="185"/>
        <v/>
      </c>
      <c r="AH265" s="6">
        <f t="shared" si="186"/>
        <v>1</v>
      </c>
      <c r="AI265" s="6" t="e">
        <f t="shared" si="187"/>
        <v>#N/A</v>
      </c>
      <c r="AJ265" s="6" t="e">
        <f t="shared" si="188"/>
        <v>#N/A</v>
      </c>
      <c r="AK265" s="6" t="e">
        <f t="shared" si="189"/>
        <v>#N/A</v>
      </c>
      <c r="AL265" s="6" t="e">
        <f t="shared" si="190"/>
        <v>#N/A</v>
      </c>
      <c r="AM265" s="7" t="str">
        <f t="shared" si="191"/>
        <v xml:space="preserve"> </v>
      </c>
      <c r="AN265" s="6" t="e">
        <f t="shared" si="192"/>
        <v>#N/A</v>
      </c>
      <c r="AO265" s="6" t="e">
        <f t="shared" si="193"/>
        <v>#N/A</v>
      </c>
      <c r="AP265" s="6" t="e">
        <f t="shared" si="194"/>
        <v>#N/A</v>
      </c>
      <c r="AQ265" s="6" t="e">
        <f t="shared" si="195"/>
        <v>#N/A</v>
      </c>
      <c r="AR265" s="6" t="e">
        <f t="shared" si="196"/>
        <v>#N/A</v>
      </c>
      <c r="AS265" s="6" t="e">
        <f t="shared" si="197"/>
        <v>#N/A</v>
      </c>
      <c r="AT265" s="6" t="e">
        <f t="shared" si="198"/>
        <v>#N/A</v>
      </c>
      <c r="AU265" s="6" t="e">
        <f t="shared" si="199"/>
        <v>#N/A</v>
      </c>
      <c r="AV265" s="6" t="e">
        <f t="shared" si="200"/>
        <v>#N/A</v>
      </c>
      <c r="AW265" s="6">
        <f t="shared" si="201"/>
        <v>0</v>
      </c>
      <c r="AX265" s="6" t="e">
        <f t="shared" si="202"/>
        <v>#N/A</v>
      </c>
      <c r="AY265" s="6" t="str">
        <f t="shared" si="203"/>
        <v/>
      </c>
      <c r="AZ265" s="6" t="str">
        <f t="shared" si="204"/>
        <v/>
      </c>
      <c r="BA265" s="6" t="str">
        <f t="shared" si="205"/>
        <v/>
      </c>
      <c r="BB265" s="6" t="str">
        <f t="shared" si="206"/>
        <v/>
      </c>
      <c r="BC265" s="42"/>
      <c r="BI265" t="s">
        <v>1184</v>
      </c>
      <c r="CS265" s="253" t="str">
        <f t="shared" si="207"/>
        <v/>
      </c>
      <c r="CT265" s="1" t="str">
        <f t="shared" si="208"/>
        <v/>
      </c>
      <c r="CU265" s="1" t="str">
        <f t="shared" si="209"/>
        <v/>
      </c>
      <c r="CV265" s="399"/>
    </row>
    <row r="266" spans="1:100" s="1" customFormat="1" ht="13.5" customHeight="1" x14ac:dyDescent="0.15">
      <c r="A266" s="63">
        <v>251</v>
      </c>
      <c r="B266" s="313"/>
      <c r="C266" s="313"/>
      <c r="D266" s="313"/>
      <c r="E266" s="313"/>
      <c r="F266" s="313"/>
      <c r="G266" s="313"/>
      <c r="H266" s="313"/>
      <c r="I266" s="313"/>
      <c r="J266" s="313"/>
      <c r="K266" s="313"/>
      <c r="L266" s="314"/>
      <c r="M266" s="313"/>
      <c r="N266" s="365"/>
      <c r="O266" s="366"/>
      <c r="P266" s="370" t="str">
        <f>IF(G266="R",IF(OR(AND(実績排出量!H266=SUM(実績事業所!$B$2-1),3&lt;実績排出量!I266),AND(実績排出量!H266=実績事業所!$B$2,4&gt;実績排出量!I266)),"新規",""),"")</f>
        <v/>
      </c>
      <c r="Q266" s="373" t="str">
        <f t="shared" si="170"/>
        <v/>
      </c>
      <c r="R266" s="374" t="str">
        <f t="shared" si="171"/>
        <v/>
      </c>
      <c r="S266" s="298" t="str">
        <f t="shared" si="172"/>
        <v/>
      </c>
      <c r="T266" s="87" t="str">
        <f t="shared" si="173"/>
        <v/>
      </c>
      <c r="U266" s="88" t="str">
        <f t="shared" si="174"/>
        <v/>
      </c>
      <c r="V266" s="89" t="str">
        <f t="shared" si="175"/>
        <v/>
      </c>
      <c r="W266" s="90" t="str">
        <f t="shared" si="176"/>
        <v/>
      </c>
      <c r="X266" s="90" t="str">
        <f t="shared" si="177"/>
        <v/>
      </c>
      <c r="Y266" s="110" t="str">
        <f t="shared" si="178"/>
        <v/>
      </c>
      <c r="Z266" s="16"/>
      <c r="AA266" s="15" t="str">
        <f t="shared" si="179"/>
        <v/>
      </c>
      <c r="AB266" s="15" t="str">
        <f t="shared" si="180"/>
        <v/>
      </c>
      <c r="AC266" s="14" t="str">
        <f t="shared" si="181"/>
        <v/>
      </c>
      <c r="AD266" s="6" t="e">
        <f t="shared" si="182"/>
        <v>#N/A</v>
      </c>
      <c r="AE266" s="6" t="e">
        <f t="shared" si="183"/>
        <v>#N/A</v>
      </c>
      <c r="AF266" s="6" t="e">
        <f t="shared" si="184"/>
        <v>#N/A</v>
      </c>
      <c r="AG266" s="6" t="str">
        <f t="shared" si="185"/>
        <v/>
      </c>
      <c r="AH266" s="6">
        <f t="shared" si="186"/>
        <v>1</v>
      </c>
      <c r="AI266" s="6" t="e">
        <f t="shared" si="187"/>
        <v>#N/A</v>
      </c>
      <c r="AJ266" s="6" t="e">
        <f t="shared" si="188"/>
        <v>#N/A</v>
      </c>
      <c r="AK266" s="6" t="e">
        <f t="shared" si="189"/>
        <v>#N/A</v>
      </c>
      <c r="AL266" s="6" t="e">
        <f t="shared" si="190"/>
        <v>#N/A</v>
      </c>
      <c r="AM266" s="7" t="str">
        <f t="shared" si="191"/>
        <v xml:space="preserve"> </v>
      </c>
      <c r="AN266" s="6" t="e">
        <f t="shared" si="192"/>
        <v>#N/A</v>
      </c>
      <c r="AO266" s="6" t="e">
        <f t="shared" si="193"/>
        <v>#N/A</v>
      </c>
      <c r="AP266" s="6" t="e">
        <f t="shared" si="194"/>
        <v>#N/A</v>
      </c>
      <c r="AQ266" s="6" t="e">
        <f t="shared" si="195"/>
        <v>#N/A</v>
      </c>
      <c r="AR266" s="6" t="e">
        <f t="shared" si="196"/>
        <v>#N/A</v>
      </c>
      <c r="AS266" s="6" t="e">
        <f t="shared" si="197"/>
        <v>#N/A</v>
      </c>
      <c r="AT266" s="6" t="e">
        <f t="shared" si="198"/>
        <v>#N/A</v>
      </c>
      <c r="AU266" s="6" t="e">
        <f t="shared" si="199"/>
        <v>#N/A</v>
      </c>
      <c r="AV266" s="6" t="e">
        <f t="shared" si="200"/>
        <v>#N/A</v>
      </c>
      <c r="AW266" s="6">
        <f t="shared" si="201"/>
        <v>0</v>
      </c>
      <c r="AX266" s="6" t="e">
        <f t="shared" si="202"/>
        <v>#N/A</v>
      </c>
      <c r="AY266" s="6" t="str">
        <f t="shared" si="203"/>
        <v/>
      </c>
      <c r="AZ266" s="6" t="str">
        <f t="shared" si="204"/>
        <v/>
      </c>
      <c r="BA266" s="6" t="str">
        <f t="shared" si="205"/>
        <v/>
      </c>
      <c r="BB266" s="6" t="str">
        <f t="shared" si="206"/>
        <v/>
      </c>
      <c r="BC266" s="42"/>
      <c r="BI266" t="s">
        <v>1334</v>
      </c>
      <c r="CS266" s="253" t="str">
        <f t="shared" si="207"/>
        <v/>
      </c>
      <c r="CT266" s="1" t="str">
        <f t="shared" si="208"/>
        <v/>
      </c>
      <c r="CU266" s="1" t="str">
        <f t="shared" si="209"/>
        <v/>
      </c>
      <c r="CV266" s="399"/>
    </row>
    <row r="267" spans="1:100" s="1" customFormat="1" ht="13.5" customHeight="1" x14ac:dyDescent="0.15">
      <c r="A267" s="63">
        <v>252</v>
      </c>
      <c r="B267" s="313"/>
      <c r="C267" s="313"/>
      <c r="D267" s="313"/>
      <c r="E267" s="313"/>
      <c r="F267" s="313"/>
      <c r="G267" s="313"/>
      <c r="H267" s="313"/>
      <c r="I267" s="313"/>
      <c r="J267" s="313"/>
      <c r="K267" s="313"/>
      <c r="L267" s="314"/>
      <c r="M267" s="313"/>
      <c r="N267" s="365"/>
      <c r="O267" s="366"/>
      <c r="P267" s="370" t="str">
        <f>IF(G267="R",IF(OR(AND(実績排出量!H267=SUM(実績事業所!$B$2-1),3&lt;実績排出量!I267),AND(実績排出量!H267=実績事業所!$B$2,4&gt;実績排出量!I267)),"新規",""),"")</f>
        <v/>
      </c>
      <c r="Q267" s="373" t="str">
        <f t="shared" si="170"/>
        <v/>
      </c>
      <c r="R267" s="374" t="str">
        <f t="shared" si="171"/>
        <v/>
      </c>
      <c r="S267" s="298" t="str">
        <f t="shared" si="172"/>
        <v/>
      </c>
      <c r="T267" s="87" t="str">
        <f t="shared" si="173"/>
        <v/>
      </c>
      <c r="U267" s="88" t="str">
        <f t="shared" si="174"/>
        <v/>
      </c>
      <c r="V267" s="89" t="str">
        <f t="shared" si="175"/>
        <v/>
      </c>
      <c r="W267" s="90" t="str">
        <f t="shared" si="176"/>
        <v/>
      </c>
      <c r="X267" s="90" t="str">
        <f t="shared" si="177"/>
        <v/>
      </c>
      <c r="Y267" s="110" t="str">
        <f t="shared" si="178"/>
        <v/>
      </c>
      <c r="Z267" s="16"/>
      <c r="AA267" s="15" t="str">
        <f t="shared" si="179"/>
        <v/>
      </c>
      <c r="AB267" s="15" t="str">
        <f t="shared" si="180"/>
        <v/>
      </c>
      <c r="AC267" s="14" t="str">
        <f t="shared" si="181"/>
        <v/>
      </c>
      <c r="AD267" s="6" t="e">
        <f t="shared" si="182"/>
        <v>#N/A</v>
      </c>
      <c r="AE267" s="6" t="e">
        <f t="shared" si="183"/>
        <v>#N/A</v>
      </c>
      <c r="AF267" s="6" t="e">
        <f t="shared" si="184"/>
        <v>#N/A</v>
      </c>
      <c r="AG267" s="6" t="str">
        <f t="shared" si="185"/>
        <v/>
      </c>
      <c r="AH267" s="6">
        <f t="shared" si="186"/>
        <v>1</v>
      </c>
      <c r="AI267" s="6" t="e">
        <f t="shared" si="187"/>
        <v>#N/A</v>
      </c>
      <c r="AJ267" s="6" t="e">
        <f t="shared" si="188"/>
        <v>#N/A</v>
      </c>
      <c r="AK267" s="6" t="e">
        <f t="shared" si="189"/>
        <v>#N/A</v>
      </c>
      <c r="AL267" s="6" t="e">
        <f t="shared" si="190"/>
        <v>#N/A</v>
      </c>
      <c r="AM267" s="7" t="str">
        <f t="shared" si="191"/>
        <v xml:space="preserve"> </v>
      </c>
      <c r="AN267" s="6" t="e">
        <f t="shared" si="192"/>
        <v>#N/A</v>
      </c>
      <c r="AO267" s="6" t="e">
        <f t="shared" si="193"/>
        <v>#N/A</v>
      </c>
      <c r="AP267" s="6" t="e">
        <f t="shared" si="194"/>
        <v>#N/A</v>
      </c>
      <c r="AQ267" s="6" t="e">
        <f t="shared" si="195"/>
        <v>#N/A</v>
      </c>
      <c r="AR267" s="6" t="e">
        <f t="shared" si="196"/>
        <v>#N/A</v>
      </c>
      <c r="AS267" s="6" t="e">
        <f t="shared" si="197"/>
        <v>#N/A</v>
      </c>
      <c r="AT267" s="6" t="e">
        <f t="shared" si="198"/>
        <v>#N/A</v>
      </c>
      <c r="AU267" s="6" t="e">
        <f t="shared" si="199"/>
        <v>#N/A</v>
      </c>
      <c r="AV267" s="6" t="e">
        <f t="shared" si="200"/>
        <v>#N/A</v>
      </c>
      <c r="AW267" s="6">
        <f t="shared" si="201"/>
        <v>0</v>
      </c>
      <c r="AX267" s="6" t="e">
        <f t="shared" si="202"/>
        <v>#N/A</v>
      </c>
      <c r="AY267" s="6" t="str">
        <f t="shared" si="203"/>
        <v/>
      </c>
      <c r="AZ267" s="6" t="str">
        <f t="shared" si="204"/>
        <v/>
      </c>
      <c r="BA267" s="6" t="str">
        <f t="shared" si="205"/>
        <v/>
      </c>
      <c r="BB267" s="6" t="str">
        <f t="shared" si="206"/>
        <v/>
      </c>
      <c r="BC267" s="42"/>
      <c r="BI267" t="s">
        <v>1166</v>
      </c>
      <c r="CS267" s="253" t="str">
        <f t="shared" si="207"/>
        <v/>
      </c>
      <c r="CT267" s="1" t="str">
        <f t="shared" si="208"/>
        <v/>
      </c>
      <c r="CU267" s="1" t="str">
        <f t="shared" si="209"/>
        <v/>
      </c>
      <c r="CV267" s="399"/>
    </row>
    <row r="268" spans="1:100" s="1" customFormat="1" ht="13.5" customHeight="1" x14ac:dyDescent="0.15">
      <c r="A268" s="63">
        <v>253</v>
      </c>
      <c r="B268" s="313"/>
      <c r="C268" s="313"/>
      <c r="D268" s="313"/>
      <c r="E268" s="313"/>
      <c r="F268" s="313"/>
      <c r="G268" s="313"/>
      <c r="H268" s="313"/>
      <c r="I268" s="313"/>
      <c r="J268" s="313"/>
      <c r="K268" s="313"/>
      <c r="L268" s="314"/>
      <c r="M268" s="313"/>
      <c r="N268" s="365"/>
      <c r="O268" s="366"/>
      <c r="P268" s="370" t="str">
        <f>IF(G268="R",IF(OR(AND(実績排出量!H268=SUM(実績事業所!$B$2-1),3&lt;実績排出量!I268),AND(実績排出量!H268=実績事業所!$B$2,4&gt;実績排出量!I268)),"新規",""),"")</f>
        <v/>
      </c>
      <c r="Q268" s="373" t="str">
        <f t="shared" si="170"/>
        <v/>
      </c>
      <c r="R268" s="374" t="str">
        <f t="shared" si="171"/>
        <v/>
      </c>
      <c r="S268" s="298" t="str">
        <f t="shared" si="172"/>
        <v/>
      </c>
      <c r="T268" s="87" t="str">
        <f t="shared" si="173"/>
        <v/>
      </c>
      <c r="U268" s="88" t="str">
        <f t="shared" si="174"/>
        <v/>
      </c>
      <c r="V268" s="89" t="str">
        <f t="shared" si="175"/>
        <v/>
      </c>
      <c r="W268" s="90" t="str">
        <f t="shared" si="176"/>
        <v/>
      </c>
      <c r="X268" s="90" t="str">
        <f t="shared" si="177"/>
        <v/>
      </c>
      <c r="Y268" s="110" t="str">
        <f t="shared" si="178"/>
        <v/>
      </c>
      <c r="Z268" s="16"/>
      <c r="AA268" s="15" t="str">
        <f t="shared" si="179"/>
        <v/>
      </c>
      <c r="AB268" s="15" t="str">
        <f t="shared" si="180"/>
        <v/>
      </c>
      <c r="AC268" s="14" t="str">
        <f t="shared" si="181"/>
        <v/>
      </c>
      <c r="AD268" s="6" t="e">
        <f t="shared" si="182"/>
        <v>#N/A</v>
      </c>
      <c r="AE268" s="6" t="e">
        <f t="shared" si="183"/>
        <v>#N/A</v>
      </c>
      <c r="AF268" s="6" t="e">
        <f t="shared" si="184"/>
        <v>#N/A</v>
      </c>
      <c r="AG268" s="6" t="str">
        <f t="shared" si="185"/>
        <v/>
      </c>
      <c r="AH268" s="6">
        <f t="shared" si="186"/>
        <v>1</v>
      </c>
      <c r="AI268" s="6" t="e">
        <f t="shared" si="187"/>
        <v>#N/A</v>
      </c>
      <c r="AJ268" s="6" t="e">
        <f t="shared" si="188"/>
        <v>#N/A</v>
      </c>
      <c r="AK268" s="6" t="e">
        <f t="shared" si="189"/>
        <v>#N/A</v>
      </c>
      <c r="AL268" s="6" t="e">
        <f t="shared" si="190"/>
        <v>#N/A</v>
      </c>
      <c r="AM268" s="7" t="str">
        <f t="shared" si="191"/>
        <v xml:space="preserve"> </v>
      </c>
      <c r="AN268" s="6" t="e">
        <f t="shared" si="192"/>
        <v>#N/A</v>
      </c>
      <c r="AO268" s="6" t="e">
        <f t="shared" si="193"/>
        <v>#N/A</v>
      </c>
      <c r="AP268" s="6" t="e">
        <f t="shared" si="194"/>
        <v>#N/A</v>
      </c>
      <c r="AQ268" s="6" t="e">
        <f t="shared" si="195"/>
        <v>#N/A</v>
      </c>
      <c r="AR268" s="6" t="e">
        <f t="shared" si="196"/>
        <v>#N/A</v>
      </c>
      <c r="AS268" s="6" t="e">
        <f t="shared" si="197"/>
        <v>#N/A</v>
      </c>
      <c r="AT268" s="6" t="e">
        <f t="shared" si="198"/>
        <v>#N/A</v>
      </c>
      <c r="AU268" s="6" t="e">
        <f t="shared" si="199"/>
        <v>#N/A</v>
      </c>
      <c r="AV268" s="6" t="e">
        <f t="shared" si="200"/>
        <v>#N/A</v>
      </c>
      <c r="AW268" s="6">
        <f t="shared" si="201"/>
        <v>0</v>
      </c>
      <c r="AX268" s="6" t="e">
        <f t="shared" si="202"/>
        <v>#N/A</v>
      </c>
      <c r="AY268" s="6" t="str">
        <f t="shared" si="203"/>
        <v/>
      </c>
      <c r="AZ268" s="6" t="str">
        <f t="shared" si="204"/>
        <v/>
      </c>
      <c r="BA268" s="6" t="str">
        <f t="shared" si="205"/>
        <v/>
      </c>
      <c r="BB268" s="6" t="str">
        <f t="shared" si="206"/>
        <v/>
      </c>
      <c r="BC268" s="42"/>
      <c r="BI268" t="s">
        <v>1183</v>
      </c>
      <c r="CS268" s="253" t="str">
        <f t="shared" si="207"/>
        <v/>
      </c>
      <c r="CT268" s="1" t="str">
        <f t="shared" si="208"/>
        <v/>
      </c>
      <c r="CU268" s="1" t="str">
        <f t="shared" si="209"/>
        <v/>
      </c>
      <c r="CV268" s="399"/>
    </row>
    <row r="269" spans="1:100" s="1" customFormat="1" ht="13.5" customHeight="1" x14ac:dyDescent="0.15">
      <c r="A269" s="63">
        <v>254</v>
      </c>
      <c r="B269" s="313"/>
      <c r="C269" s="313"/>
      <c r="D269" s="313"/>
      <c r="E269" s="313"/>
      <c r="F269" s="313"/>
      <c r="G269" s="313"/>
      <c r="H269" s="313"/>
      <c r="I269" s="313"/>
      <c r="J269" s="313"/>
      <c r="K269" s="313"/>
      <c r="L269" s="314"/>
      <c r="M269" s="313"/>
      <c r="N269" s="365"/>
      <c r="O269" s="366"/>
      <c r="P269" s="370" t="str">
        <f>IF(G269="R",IF(OR(AND(実績排出量!H269=SUM(実績事業所!$B$2-1),3&lt;実績排出量!I269),AND(実績排出量!H269=実績事業所!$B$2,4&gt;実績排出量!I269)),"新規",""),"")</f>
        <v/>
      </c>
      <c r="Q269" s="373" t="str">
        <f t="shared" si="170"/>
        <v/>
      </c>
      <c r="R269" s="374" t="str">
        <f t="shared" si="171"/>
        <v/>
      </c>
      <c r="S269" s="298" t="str">
        <f t="shared" si="172"/>
        <v/>
      </c>
      <c r="T269" s="87" t="str">
        <f t="shared" si="173"/>
        <v/>
      </c>
      <c r="U269" s="88" t="str">
        <f t="shared" si="174"/>
        <v/>
      </c>
      <c r="V269" s="89" t="str">
        <f t="shared" si="175"/>
        <v/>
      </c>
      <c r="W269" s="90" t="str">
        <f t="shared" si="176"/>
        <v/>
      </c>
      <c r="X269" s="90" t="str">
        <f t="shared" si="177"/>
        <v/>
      </c>
      <c r="Y269" s="110" t="str">
        <f t="shared" si="178"/>
        <v/>
      </c>
      <c r="Z269" s="16"/>
      <c r="AA269" s="15" t="str">
        <f t="shared" si="179"/>
        <v/>
      </c>
      <c r="AB269" s="15" t="str">
        <f t="shared" si="180"/>
        <v/>
      </c>
      <c r="AC269" s="14" t="str">
        <f t="shared" si="181"/>
        <v/>
      </c>
      <c r="AD269" s="6" t="e">
        <f t="shared" si="182"/>
        <v>#N/A</v>
      </c>
      <c r="AE269" s="6" t="e">
        <f t="shared" si="183"/>
        <v>#N/A</v>
      </c>
      <c r="AF269" s="6" t="e">
        <f t="shared" si="184"/>
        <v>#N/A</v>
      </c>
      <c r="AG269" s="6" t="str">
        <f t="shared" si="185"/>
        <v/>
      </c>
      <c r="AH269" s="6">
        <f t="shared" si="186"/>
        <v>1</v>
      </c>
      <c r="AI269" s="6" t="e">
        <f t="shared" si="187"/>
        <v>#N/A</v>
      </c>
      <c r="AJ269" s="6" t="e">
        <f t="shared" si="188"/>
        <v>#N/A</v>
      </c>
      <c r="AK269" s="6" t="e">
        <f t="shared" si="189"/>
        <v>#N/A</v>
      </c>
      <c r="AL269" s="6" t="e">
        <f t="shared" si="190"/>
        <v>#N/A</v>
      </c>
      <c r="AM269" s="7" t="str">
        <f t="shared" si="191"/>
        <v xml:space="preserve"> </v>
      </c>
      <c r="AN269" s="6" t="e">
        <f t="shared" si="192"/>
        <v>#N/A</v>
      </c>
      <c r="AO269" s="6" t="e">
        <f t="shared" si="193"/>
        <v>#N/A</v>
      </c>
      <c r="AP269" s="6" t="e">
        <f t="shared" si="194"/>
        <v>#N/A</v>
      </c>
      <c r="AQ269" s="6" t="e">
        <f t="shared" si="195"/>
        <v>#N/A</v>
      </c>
      <c r="AR269" s="6" t="e">
        <f t="shared" si="196"/>
        <v>#N/A</v>
      </c>
      <c r="AS269" s="6" t="e">
        <f t="shared" si="197"/>
        <v>#N/A</v>
      </c>
      <c r="AT269" s="6" t="e">
        <f t="shared" si="198"/>
        <v>#N/A</v>
      </c>
      <c r="AU269" s="6" t="e">
        <f t="shared" si="199"/>
        <v>#N/A</v>
      </c>
      <c r="AV269" s="6" t="e">
        <f t="shared" si="200"/>
        <v>#N/A</v>
      </c>
      <c r="AW269" s="6">
        <f t="shared" si="201"/>
        <v>0</v>
      </c>
      <c r="AX269" s="6" t="e">
        <f t="shared" si="202"/>
        <v>#N/A</v>
      </c>
      <c r="AY269" s="6" t="str">
        <f t="shared" si="203"/>
        <v/>
      </c>
      <c r="AZ269" s="6" t="str">
        <f t="shared" si="204"/>
        <v/>
      </c>
      <c r="BA269" s="6" t="str">
        <f t="shared" si="205"/>
        <v/>
      </c>
      <c r="BB269" s="6" t="str">
        <f t="shared" si="206"/>
        <v/>
      </c>
      <c r="BC269" s="42"/>
      <c r="BI269" t="s">
        <v>1357</v>
      </c>
      <c r="CS269" s="253" t="str">
        <f t="shared" si="207"/>
        <v/>
      </c>
      <c r="CT269" s="1" t="str">
        <f t="shared" si="208"/>
        <v/>
      </c>
      <c r="CU269" s="1" t="str">
        <f t="shared" si="209"/>
        <v/>
      </c>
      <c r="CV269" s="399"/>
    </row>
    <row r="270" spans="1:100" s="1" customFormat="1" ht="13.5" customHeight="1" x14ac:dyDescent="0.15">
      <c r="A270" s="63">
        <v>255</v>
      </c>
      <c r="B270" s="313"/>
      <c r="C270" s="313"/>
      <c r="D270" s="313"/>
      <c r="E270" s="313"/>
      <c r="F270" s="313"/>
      <c r="G270" s="313"/>
      <c r="H270" s="313"/>
      <c r="I270" s="313"/>
      <c r="J270" s="313"/>
      <c r="K270" s="313"/>
      <c r="L270" s="314"/>
      <c r="M270" s="313"/>
      <c r="N270" s="365"/>
      <c r="O270" s="366"/>
      <c r="P270" s="370" t="str">
        <f>IF(G270="R",IF(OR(AND(実績排出量!H270=SUM(実績事業所!$B$2-1),3&lt;実績排出量!I270),AND(実績排出量!H270=実績事業所!$B$2,4&gt;実績排出量!I270)),"新規",""),"")</f>
        <v/>
      </c>
      <c r="Q270" s="373" t="str">
        <f t="shared" si="170"/>
        <v/>
      </c>
      <c r="R270" s="374" t="str">
        <f t="shared" si="171"/>
        <v/>
      </c>
      <c r="S270" s="298" t="str">
        <f t="shared" si="172"/>
        <v/>
      </c>
      <c r="T270" s="87" t="str">
        <f t="shared" si="173"/>
        <v/>
      </c>
      <c r="U270" s="88" t="str">
        <f t="shared" si="174"/>
        <v/>
      </c>
      <c r="V270" s="89" t="str">
        <f t="shared" si="175"/>
        <v/>
      </c>
      <c r="W270" s="90" t="str">
        <f t="shared" si="176"/>
        <v/>
      </c>
      <c r="X270" s="90" t="str">
        <f t="shared" si="177"/>
        <v/>
      </c>
      <c r="Y270" s="110" t="str">
        <f t="shared" si="178"/>
        <v/>
      </c>
      <c r="Z270" s="16"/>
      <c r="AA270" s="15" t="str">
        <f t="shared" si="179"/>
        <v/>
      </c>
      <c r="AB270" s="15" t="str">
        <f t="shared" si="180"/>
        <v/>
      </c>
      <c r="AC270" s="14" t="str">
        <f t="shared" si="181"/>
        <v/>
      </c>
      <c r="AD270" s="6" t="e">
        <f t="shared" si="182"/>
        <v>#N/A</v>
      </c>
      <c r="AE270" s="6" t="e">
        <f t="shared" si="183"/>
        <v>#N/A</v>
      </c>
      <c r="AF270" s="6" t="e">
        <f t="shared" si="184"/>
        <v>#N/A</v>
      </c>
      <c r="AG270" s="6" t="str">
        <f t="shared" si="185"/>
        <v/>
      </c>
      <c r="AH270" s="6">
        <f t="shared" si="186"/>
        <v>1</v>
      </c>
      <c r="AI270" s="6" t="e">
        <f t="shared" si="187"/>
        <v>#N/A</v>
      </c>
      <c r="AJ270" s="6" t="e">
        <f t="shared" si="188"/>
        <v>#N/A</v>
      </c>
      <c r="AK270" s="6" t="e">
        <f t="shared" si="189"/>
        <v>#N/A</v>
      </c>
      <c r="AL270" s="6" t="e">
        <f t="shared" si="190"/>
        <v>#N/A</v>
      </c>
      <c r="AM270" s="7" t="str">
        <f t="shared" si="191"/>
        <v xml:space="preserve"> </v>
      </c>
      <c r="AN270" s="6" t="e">
        <f t="shared" si="192"/>
        <v>#N/A</v>
      </c>
      <c r="AO270" s="6" t="e">
        <f t="shared" si="193"/>
        <v>#N/A</v>
      </c>
      <c r="AP270" s="6" t="e">
        <f t="shared" si="194"/>
        <v>#N/A</v>
      </c>
      <c r="AQ270" s="6" t="e">
        <f t="shared" si="195"/>
        <v>#N/A</v>
      </c>
      <c r="AR270" s="6" t="e">
        <f t="shared" si="196"/>
        <v>#N/A</v>
      </c>
      <c r="AS270" s="6" t="e">
        <f t="shared" si="197"/>
        <v>#N/A</v>
      </c>
      <c r="AT270" s="6" t="e">
        <f t="shared" si="198"/>
        <v>#N/A</v>
      </c>
      <c r="AU270" s="6" t="e">
        <f t="shared" si="199"/>
        <v>#N/A</v>
      </c>
      <c r="AV270" s="6" t="e">
        <f t="shared" si="200"/>
        <v>#N/A</v>
      </c>
      <c r="AW270" s="6">
        <f t="shared" si="201"/>
        <v>0</v>
      </c>
      <c r="AX270" s="6" t="e">
        <f t="shared" si="202"/>
        <v>#N/A</v>
      </c>
      <c r="AY270" s="6" t="str">
        <f t="shared" si="203"/>
        <v/>
      </c>
      <c r="AZ270" s="6" t="str">
        <f t="shared" si="204"/>
        <v/>
      </c>
      <c r="BA270" s="6" t="str">
        <f t="shared" si="205"/>
        <v/>
      </c>
      <c r="BB270" s="6" t="str">
        <f t="shared" si="206"/>
        <v/>
      </c>
      <c r="BC270" s="42"/>
      <c r="BI270" t="s">
        <v>1261</v>
      </c>
      <c r="CS270" s="253" t="str">
        <f t="shared" si="207"/>
        <v/>
      </c>
      <c r="CT270" s="1" t="str">
        <f t="shared" si="208"/>
        <v/>
      </c>
      <c r="CU270" s="1" t="str">
        <f t="shared" si="209"/>
        <v/>
      </c>
      <c r="CV270" s="399"/>
    </row>
    <row r="271" spans="1:100" s="1" customFormat="1" ht="13.5" customHeight="1" x14ac:dyDescent="0.15">
      <c r="A271" s="63">
        <v>256</v>
      </c>
      <c r="B271" s="313"/>
      <c r="C271" s="313"/>
      <c r="D271" s="313"/>
      <c r="E271" s="313"/>
      <c r="F271" s="313"/>
      <c r="G271" s="313"/>
      <c r="H271" s="313"/>
      <c r="I271" s="313"/>
      <c r="J271" s="313"/>
      <c r="K271" s="313"/>
      <c r="L271" s="314"/>
      <c r="M271" s="313"/>
      <c r="N271" s="365"/>
      <c r="O271" s="366"/>
      <c r="P271" s="370" t="str">
        <f>IF(G271="R",IF(OR(AND(実績排出量!H271=SUM(実績事業所!$B$2-1),3&lt;実績排出量!I271),AND(実績排出量!H271=実績事業所!$B$2,4&gt;実績排出量!I271)),"新規",""),"")</f>
        <v/>
      </c>
      <c r="Q271" s="373" t="str">
        <f t="shared" si="170"/>
        <v/>
      </c>
      <c r="R271" s="374" t="str">
        <f t="shared" si="171"/>
        <v/>
      </c>
      <c r="S271" s="298" t="str">
        <f t="shared" si="172"/>
        <v/>
      </c>
      <c r="T271" s="87" t="str">
        <f t="shared" si="173"/>
        <v/>
      </c>
      <c r="U271" s="88" t="str">
        <f t="shared" si="174"/>
        <v/>
      </c>
      <c r="V271" s="89" t="str">
        <f t="shared" si="175"/>
        <v/>
      </c>
      <c r="W271" s="90" t="str">
        <f t="shared" si="176"/>
        <v/>
      </c>
      <c r="X271" s="90" t="str">
        <f t="shared" si="177"/>
        <v/>
      </c>
      <c r="Y271" s="110" t="str">
        <f t="shared" si="178"/>
        <v/>
      </c>
      <c r="Z271" s="16"/>
      <c r="AA271" s="15" t="str">
        <f t="shared" si="179"/>
        <v/>
      </c>
      <c r="AB271" s="15" t="str">
        <f t="shared" si="180"/>
        <v/>
      </c>
      <c r="AC271" s="14" t="str">
        <f t="shared" si="181"/>
        <v/>
      </c>
      <c r="AD271" s="6" t="e">
        <f t="shared" si="182"/>
        <v>#N/A</v>
      </c>
      <c r="AE271" s="6" t="e">
        <f t="shared" si="183"/>
        <v>#N/A</v>
      </c>
      <c r="AF271" s="6" t="e">
        <f t="shared" si="184"/>
        <v>#N/A</v>
      </c>
      <c r="AG271" s="6" t="str">
        <f t="shared" si="185"/>
        <v/>
      </c>
      <c r="AH271" s="6">
        <f t="shared" si="186"/>
        <v>1</v>
      </c>
      <c r="AI271" s="6" t="e">
        <f t="shared" si="187"/>
        <v>#N/A</v>
      </c>
      <c r="AJ271" s="6" t="e">
        <f t="shared" si="188"/>
        <v>#N/A</v>
      </c>
      <c r="AK271" s="6" t="e">
        <f t="shared" si="189"/>
        <v>#N/A</v>
      </c>
      <c r="AL271" s="6" t="e">
        <f t="shared" si="190"/>
        <v>#N/A</v>
      </c>
      <c r="AM271" s="7" t="str">
        <f t="shared" si="191"/>
        <v xml:space="preserve"> </v>
      </c>
      <c r="AN271" s="6" t="e">
        <f t="shared" si="192"/>
        <v>#N/A</v>
      </c>
      <c r="AO271" s="6" t="e">
        <f t="shared" si="193"/>
        <v>#N/A</v>
      </c>
      <c r="AP271" s="6" t="e">
        <f t="shared" si="194"/>
        <v>#N/A</v>
      </c>
      <c r="AQ271" s="6" t="e">
        <f t="shared" si="195"/>
        <v>#N/A</v>
      </c>
      <c r="AR271" s="6" t="e">
        <f t="shared" si="196"/>
        <v>#N/A</v>
      </c>
      <c r="AS271" s="6" t="e">
        <f t="shared" si="197"/>
        <v>#N/A</v>
      </c>
      <c r="AT271" s="6" t="e">
        <f t="shared" si="198"/>
        <v>#N/A</v>
      </c>
      <c r="AU271" s="6" t="e">
        <f t="shared" si="199"/>
        <v>#N/A</v>
      </c>
      <c r="AV271" s="6" t="e">
        <f t="shared" si="200"/>
        <v>#N/A</v>
      </c>
      <c r="AW271" s="6">
        <f t="shared" si="201"/>
        <v>0</v>
      </c>
      <c r="AX271" s="6" t="e">
        <f t="shared" si="202"/>
        <v>#N/A</v>
      </c>
      <c r="AY271" s="6" t="str">
        <f t="shared" si="203"/>
        <v/>
      </c>
      <c r="AZ271" s="6" t="str">
        <f t="shared" si="204"/>
        <v/>
      </c>
      <c r="BA271" s="6" t="str">
        <f t="shared" si="205"/>
        <v/>
      </c>
      <c r="BB271" s="6" t="str">
        <f t="shared" si="206"/>
        <v/>
      </c>
      <c r="BC271" s="42"/>
      <c r="BI271" t="s">
        <v>1270</v>
      </c>
      <c r="CS271" s="253" t="str">
        <f t="shared" si="207"/>
        <v/>
      </c>
      <c r="CT271" s="1" t="str">
        <f t="shared" si="208"/>
        <v/>
      </c>
      <c r="CU271" s="1" t="str">
        <f t="shared" si="209"/>
        <v/>
      </c>
      <c r="CV271" s="399"/>
    </row>
    <row r="272" spans="1:100" s="1" customFormat="1" ht="13.5" customHeight="1" x14ac:dyDescent="0.15">
      <c r="A272" s="63">
        <v>257</v>
      </c>
      <c r="B272" s="313"/>
      <c r="C272" s="313"/>
      <c r="D272" s="313"/>
      <c r="E272" s="313"/>
      <c r="F272" s="313"/>
      <c r="G272" s="313"/>
      <c r="H272" s="313"/>
      <c r="I272" s="313"/>
      <c r="J272" s="313"/>
      <c r="K272" s="313"/>
      <c r="L272" s="314"/>
      <c r="M272" s="313"/>
      <c r="N272" s="365"/>
      <c r="O272" s="366"/>
      <c r="P272" s="370" t="str">
        <f>IF(G272="R",IF(OR(AND(実績排出量!H272=SUM(実績事業所!$B$2-1),3&lt;実績排出量!I272),AND(実績排出量!H272=実績事業所!$B$2,4&gt;実績排出量!I272)),"新規",""),"")</f>
        <v/>
      </c>
      <c r="Q272" s="373" t="str">
        <f t="shared" si="170"/>
        <v/>
      </c>
      <c r="R272" s="374" t="str">
        <f t="shared" si="171"/>
        <v/>
      </c>
      <c r="S272" s="298" t="str">
        <f t="shared" si="172"/>
        <v/>
      </c>
      <c r="T272" s="87" t="str">
        <f t="shared" si="173"/>
        <v/>
      </c>
      <c r="U272" s="88" t="str">
        <f t="shared" si="174"/>
        <v/>
      </c>
      <c r="V272" s="89" t="str">
        <f t="shared" si="175"/>
        <v/>
      </c>
      <c r="W272" s="90" t="str">
        <f t="shared" si="176"/>
        <v/>
      </c>
      <c r="X272" s="90" t="str">
        <f t="shared" si="177"/>
        <v/>
      </c>
      <c r="Y272" s="110" t="str">
        <f t="shared" si="178"/>
        <v/>
      </c>
      <c r="Z272" s="16"/>
      <c r="AA272" s="15" t="str">
        <f t="shared" si="179"/>
        <v/>
      </c>
      <c r="AB272" s="15" t="str">
        <f t="shared" si="180"/>
        <v/>
      </c>
      <c r="AC272" s="14" t="str">
        <f t="shared" si="181"/>
        <v/>
      </c>
      <c r="AD272" s="6" t="e">
        <f t="shared" si="182"/>
        <v>#N/A</v>
      </c>
      <c r="AE272" s="6" t="e">
        <f t="shared" si="183"/>
        <v>#N/A</v>
      </c>
      <c r="AF272" s="6" t="e">
        <f t="shared" si="184"/>
        <v>#N/A</v>
      </c>
      <c r="AG272" s="6" t="str">
        <f t="shared" si="185"/>
        <v/>
      </c>
      <c r="AH272" s="6">
        <f t="shared" si="186"/>
        <v>1</v>
      </c>
      <c r="AI272" s="6" t="e">
        <f t="shared" si="187"/>
        <v>#N/A</v>
      </c>
      <c r="AJ272" s="6" t="e">
        <f t="shared" si="188"/>
        <v>#N/A</v>
      </c>
      <c r="AK272" s="6" t="e">
        <f t="shared" si="189"/>
        <v>#N/A</v>
      </c>
      <c r="AL272" s="6" t="e">
        <f t="shared" si="190"/>
        <v>#N/A</v>
      </c>
      <c r="AM272" s="7" t="str">
        <f t="shared" si="191"/>
        <v xml:space="preserve"> </v>
      </c>
      <c r="AN272" s="6" t="e">
        <f t="shared" si="192"/>
        <v>#N/A</v>
      </c>
      <c r="AO272" s="6" t="e">
        <f t="shared" si="193"/>
        <v>#N/A</v>
      </c>
      <c r="AP272" s="6" t="e">
        <f t="shared" si="194"/>
        <v>#N/A</v>
      </c>
      <c r="AQ272" s="6" t="e">
        <f t="shared" si="195"/>
        <v>#N/A</v>
      </c>
      <c r="AR272" s="6" t="e">
        <f t="shared" si="196"/>
        <v>#N/A</v>
      </c>
      <c r="AS272" s="6" t="e">
        <f t="shared" si="197"/>
        <v>#N/A</v>
      </c>
      <c r="AT272" s="6" t="e">
        <f t="shared" si="198"/>
        <v>#N/A</v>
      </c>
      <c r="AU272" s="6" t="e">
        <f t="shared" si="199"/>
        <v>#N/A</v>
      </c>
      <c r="AV272" s="6" t="e">
        <f t="shared" si="200"/>
        <v>#N/A</v>
      </c>
      <c r="AW272" s="6">
        <f t="shared" si="201"/>
        <v>0</v>
      </c>
      <c r="AX272" s="6" t="e">
        <f t="shared" si="202"/>
        <v>#N/A</v>
      </c>
      <c r="AY272" s="6" t="str">
        <f t="shared" si="203"/>
        <v/>
      </c>
      <c r="AZ272" s="6" t="str">
        <f t="shared" si="204"/>
        <v/>
      </c>
      <c r="BA272" s="6" t="str">
        <f t="shared" si="205"/>
        <v/>
      </c>
      <c r="BB272" s="6" t="str">
        <f t="shared" si="206"/>
        <v/>
      </c>
      <c r="BC272" s="42"/>
      <c r="BI272" t="s">
        <v>1355</v>
      </c>
      <c r="CS272" s="253" t="str">
        <f t="shared" si="207"/>
        <v/>
      </c>
      <c r="CT272" s="1" t="str">
        <f t="shared" si="208"/>
        <v/>
      </c>
      <c r="CU272" s="1" t="str">
        <f t="shared" si="209"/>
        <v/>
      </c>
      <c r="CV272" s="399"/>
    </row>
    <row r="273" spans="1:100" s="1" customFormat="1" ht="13.5" customHeight="1" x14ac:dyDescent="0.15">
      <c r="A273" s="63">
        <v>258</v>
      </c>
      <c r="B273" s="313"/>
      <c r="C273" s="313"/>
      <c r="D273" s="313"/>
      <c r="E273" s="313"/>
      <c r="F273" s="313"/>
      <c r="G273" s="313"/>
      <c r="H273" s="313"/>
      <c r="I273" s="313"/>
      <c r="J273" s="313"/>
      <c r="K273" s="313"/>
      <c r="L273" s="314"/>
      <c r="M273" s="313"/>
      <c r="N273" s="365"/>
      <c r="O273" s="366"/>
      <c r="P273" s="370" t="str">
        <f>IF(G273="R",IF(OR(AND(実績排出量!H273=SUM(実績事業所!$B$2-1),3&lt;実績排出量!I273),AND(実績排出量!H273=実績事業所!$B$2,4&gt;実績排出量!I273)),"新規",""),"")</f>
        <v/>
      </c>
      <c r="Q273" s="373" t="str">
        <f t="shared" si="170"/>
        <v/>
      </c>
      <c r="R273" s="374" t="str">
        <f t="shared" si="171"/>
        <v/>
      </c>
      <c r="S273" s="298" t="str">
        <f t="shared" si="172"/>
        <v/>
      </c>
      <c r="T273" s="87" t="str">
        <f t="shared" si="173"/>
        <v/>
      </c>
      <c r="U273" s="88" t="str">
        <f t="shared" si="174"/>
        <v/>
      </c>
      <c r="V273" s="89" t="str">
        <f t="shared" si="175"/>
        <v/>
      </c>
      <c r="W273" s="90" t="str">
        <f t="shared" si="176"/>
        <v/>
      </c>
      <c r="X273" s="90" t="str">
        <f t="shared" si="177"/>
        <v/>
      </c>
      <c r="Y273" s="110" t="str">
        <f t="shared" si="178"/>
        <v/>
      </c>
      <c r="Z273" s="16"/>
      <c r="AA273" s="15" t="str">
        <f t="shared" si="179"/>
        <v/>
      </c>
      <c r="AB273" s="15" t="str">
        <f t="shared" si="180"/>
        <v/>
      </c>
      <c r="AC273" s="14" t="str">
        <f t="shared" si="181"/>
        <v/>
      </c>
      <c r="AD273" s="6" t="e">
        <f t="shared" si="182"/>
        <v>#N/A</v>
      </c>
      <c r="AE273" s="6" t="e">
        <f t="shared" si="183"/>
        <v>#N/A</v>
      </c>
      <c r="AF273" s="6" t="e">
        <f t="shared" si="184"/>
        <v>#N/A</v>
      </c>
      <c r="AG273" s="6" t="str">
        <f t="shared" si="185"/>
        <v/>
      </c>
      <c r="AH273" s="6">
        <f t="shared" si="186"/>
        <v>1</v>
      </c>
      <c r="AI273" s="6" t="e">
        <f t="shared" si="187"/>
        <v>#N/A</v>
      </c>
      <c r="AJ273" s="6" t="e">
        <f t="shared" si="188"/>
        <v>#N/A</v>
      </c>
      <c r="AK273" s="6" t="e">
        <f t="shared" si="189"/>
        <v>#N/A</v>
      </c>
      <c r="AL273" s="6" t="e">
        <f t="shared" si="190"/>
        <v>#N/A</v>
      </c>
      <c r="AM273" s="7" t="str">
        <f t="shared" si="191"/>
        <v xml:space="preserve"> </v>
      </c>
      <c r="AN273" s="6" t="e">
        <f t="shared" si="192"/>
        <v>#N/A</v>
      </c>
      <c r="AO273" s="6" t="e">
        <f t="shared" si="193"/>
        <v>#N/A</v>
      </c>
      <c r="AP273" s="6" t="e">
        <f t="shared" si="194"/>
        <v>#N/A</v>
      </c>
      <c r="AQ273" s="6" t="e">
        <f t="shared" si="195"/>
        <v>#N/A</v>
      </c>
      <c r="AR273" s="6" t="e">
        <f t="shared" si="196"/>
        <v>#N/A</v>
      </c>
      <c r="AS273" s="6" t="e">
        <f t="shared" si="197"/>
        <v>#N/A</v>
      </c>
      <c r="AT273" s="6" t="e">
        <f t="shared" si="198"/>
        <v>#N/A</v>
      </c>
      <c r="AU273" s="6" t="e">
        <f t="shared" si="199"/>
        <v>#N/A</v>
      </c>
      <c r="AV273" s="6" t="e">
        <f t="shared" si="200"/>
        <v>#N/A</v>
      </c>
      <c r="AW273" s="6">
        <f t="shared" si="201"/>
        <v>0</v>
      </c>
      <c r="AX273" s="6" t="e">
        <f t="shared" si="202"/>
        <v>#N/A</v>
      </c>
      <c r="AY273" s="6" t="str">
        <f t="shared" si="203"/>
        <v/>
      </c>
      <c r="AZ273" s="6" t="str">
        <f t="shared" si="204"/>
        <v/>
      </c>
      <c r="BA273" s="6" t="str">
        <f t="shared" si="205"/>
        <v/>
      </c>
      <c r="BB273" s="6" t="str">
        <f t="shared" si="206"/>
        <v/>
      </c>
      <c r="BC273" s="42"/>
      <c r="BI273" t="s">
        <v>1260</v>
      </c>
      <c r="CS273" s="253" t="str">
        <f t="shared" si="207"/>
        <v/>
      </c>
      <c r="CT273" s="1" t="str">
        <f t="shared" si="208"/>
        <v/>
      </c>
      <c r="CU273" s="1" t="str">
        <f t="shared" si="209"/>
        <v/>
      </c>
      <c r="CV273" s="399"/>
    </row>
    <row r="274" spans="1:100" s="1" customFormat="1" ht="13.5" customHeight="1" x14ac:dyDescent="0.15">
      <c r="A274" s="63">
        <v>259</v>
      </c>
      <c r="B274" s="313"/>
      <c r="C274" s="313"/>
      <c r="D274" s="313"/>
      <c r="E274" s="313"/>
      <c r="F274" s="313"/>
      <c r="G274" s="313"/>
      <c r="H274" s="313"/>
      <c r="I274" s="313"/>
      <c r="J274" s="313"/>
      <c r="K274" s="313"/>
      <c r="L274" s="314"/>
      <c r="M274" s="313"/>
      <c r="N274" s="365"/>
      <c r="O274" s="366"/>
      <c r="P274" s="370" t="str">
        <f>IF(G274="R",IF(OR(AND(実績排出量!H274=SUM(実績事業所!$B$2-1),3&lt;実績排出量!I274),AND(実績排出量!H274=実績事業所!$B$2,4&gt;実績排出量!I274)),"新規",""),"")</f>
        <v/>
      </c>
      <c r="Q274" s="373" t="str">
        <f t="shared" si="170"/>
        <v/>
      </c>
      <c r="R274" s="374" t="str">
        <f t="shared" si="171"/>
        <v/>
      </c>
      <c r="S274" s="298" t="str">
        <f t="shared" si="172"/>
        <v/>
      </c>
      <c r="T274" s="87" t="str">
        <f t="shared" si="173"/>
        <v/>
      </c>
      <c r="U274" s="88" t="str">
        <f t="shared" si="174"/>
        <v/>
      </c>
      <c r="V274" s="89" t="str">
        <f t="shared" si="175"/>
        <v/>
      </c>
      <c r="W274" s="90" t="str">
        <f t="shared" si="176"/>
        <v/>
      </c>
      <c r="X274" s="90" t="str">
        <f t="shared" si="177"/>
        <v/>
      </c>
      <c r="Y274" s="110" t="str">
        <f t="shared" si="178"/>
        <v/>
      </c>
      <c r="Z274" s="16"/>
      <c r="AA274" s="15" t="str">
        <f t="shared" si="179"/>
        <v/>
      </c>
      <c r="AB274" s="15" t="str">
        <f t="shared" si="180"/>
        <v/>
      </c>
      <c r="AC274" s="14" t="str">
        <f t="shared" si="181"/>
        <v/>
      </c>
      <c r="AD274" s="6" t="e">
        <f t="shared" si="182"/>
        <v>#N/A</v>
      </c>
      <c r="AE274" s="6" t="e">
        <f t="shared" si="183"/>
        <v>#N/A</v>
      </c>
      <c r="AF274" s="6" t="e">
        <f t="shared" si="184"/>
        <v>#N/A</v>
      </c>
      <c r="AG274" s="6" t="str">
        <f t="shared" si="185"/>
        <v/>
      </c>
      <c r="AH274" s="6">
        <f t="shared" si="186"/>
        <v>1</v>
      </c>
      <c r="AI274" s="6" t="e">
        <f t="shared" si="187"/>
        <v>#N/A</v>
      </c>
      <c r="AJ274" s="6" t="e">
        <f t="shared" si="188"/>
        <v>#N/A</v>
      </c>
      <c r="AK274" s="6" t="e">
        <f t="shared" si="189"/>
        <v>#N/A</v>
      </c>
      <c r="AL274" s="6" t="e">
        <f t="shared" si="190"/>
        <v>#N/A</v>
      </c>
      <c r="AM274" s="7" t="str">
        <f t="shared" si="191"/>
        <v xml:space="preserve"> </v>
      </c>
      <c r="AN274" s="6" t="e">
        <f t="shared" si="192"/>
        <v>#N/A</v>
      </c>
      <c r="AO274" s="6" t="e">
        <f t="shared" si="193"/>
        <v>#N/A</v>
      </c>
      <c r="AP274" s="6" t="e">
        <f t="shared" si="194"/>
        <v>#N/A</v>
      </c>
      <c r="AQ274" s="6" t="e">
        <f t="shared" si="195"/>
        <v>#N/A</v>
      </c>
      <c r="AR274" s="6" t="e">
        <f t="shared" si="196"/>
        <v>#N/A</v>
      </c>
      <c r="AS274" s="6" t="e">
        <f t="shared" si="197"/>
        <v>#N/A</v>
      </c>
      <c r="AT274" s="6" t="e">
        <f t="shared" si="198"/>
        <v>#N/A</v>
      </c>
      <c r="AU274" s="6" t="e">
        <f t="shared" si="199"/>
        <v>#N/A</v>
      </c>
      <c r="AV274" s="6" t="e">
        <f t="shared" si="200"/>
        <v>#N/A</v>
      </c>
      <c r="AW274" s="6">
        <f t="shared" si="201"/>
        <v>0</v>
      </c>
      <c r="AX274" s="6" t="e">
        <f t="shared" si="202"/>
        <v>#N/A</v>
      </c>
      <c r="AY274" s="6" t="str">
        <f t="shared" si="203"/>
        <v/>
      </c>
      <c r="AZ274" s="6" t="str">
        <f t="shared" si="204"/>
        <v/>
      </c>
      <c r="BA274" s="6" t="str">
        <f t="shared" si="205"/>
        <v/>
      </c>
      <c r="BB274" s="6" t="str">
        <f t="shared" si="206"/>
        <v/>
      </c>
      <c r="BC274" s="42"/>
      <c r="BI274" t="s">
        <v>1269</v>
      </c>
      <c r="CS274" s="253" t="str">
        <f t="shared" si="207"/>
        <v/>
      </c>
      <c r="CT274" s="1" t="str">
        <f t="shared" si="208"/>
        <v/>
      </c>
      <c r="CU274" s="1" t="str">
        <f t="shared" si="209"/>
        <v/>
      </c>
      <c r="CV274" s="399"/>
    </row>
    <row r="275" spans="1:100" s="1" customFormat="1" ht="13.5" customHeight="1" x14ac:dyDescent="0.15">
      <c r="A275" s="63">
        <v>260</v>
      </c>
      <c r="B275" s="313"/>
      <c r="C275" s="313"/>
      <c r="D275" s="313"/>
      <c r="E275" s="313"/>
      <c r="F275" s="313"/>
      <c r="G275" s="313"/>
      <c r="H275" s="313"/>
      <c r="I275" s="313"/>
      <c r="J275" s="313"/>
      <c r="K275" s="313"/>
      <c r="L275" s="314"/>
      <c r="M275" s="313"/>
      <c r="N275" s="365"/>
      <c r="O275" s="366"/>
      <c r="P275" s="370" t="str">
        <f>IF(G275="R",IF(OR(AND(実績排出量!H275=SUM(実績事業所!$B$2-1),3&lt;実績排出量!I275),AND(実績排出量!H275=実績事業所!$B$2,4&gt;実績排出量!I275)),"新規",""),"")</f>
        <v/>
      </c>
      <c r="Q275" s="373" t="str">
        <f t="shared" si="170"/>
        <v/>
      </c>
      <c r="R275" s="374" t="str">
        <f t="shared" si="171"/>
        <v/>
      </c>
      <c r="S275" s="298" t="str">
        <f t="shared" si="172"/>
        <v/>
      </c>
      <c r="T275" s="87" t="str">
        <f t="shared" si="173"/>
        <v/>
      </c>
      <c r="U275" s="88" t="str">
        <f t="shared" si="174"/>
        <v/>
      </c>
      <c r="V275" s="89" t="str">
        <f t="shared" si="175"/>
        <v/>
      </c>
      <c r="W275" s="90" t="str">
        <f t="shared" si="176"/>
        <v/>
      </c>
      <c r="X275" s="90" t="str">
        <f t="shared" si="177"/>
        <v/>
      </c>
      <c r="Y275" s="110" t="str">
        <f t="shared" si="178"/>
        <v/>
      </c>
      <c r="Z275" s="16"/>
      <c r="AA275" s="15" t="str">
        <f t="shared" si="179"/>
        <v/>
      </c>
      <c r="AB275" s="15" t="str">
        <f t="shared" si="180"/>
        <v/>
      </c>
      <c r="AC275" s="14" t="str">
        <f t="shared" si="181"/>
        <v/>
      </c>
      <c r="AD275" s="6" t="e">
        <f t="shared" si="182"/>
        <v>#N/A</v>
      </c>
      <c r="AE275" s="6" t="e">
        <f t="shared" si="183"/>
        <v>#N/A</v>
      </c>
      <c r="AF275" s="6" t="e">
        <f t="shared" si="184"/>
        <v>#N/A</v>
      </c>
      <c r="AG275" s="6" t="str">
        <f t="shared" si="185"/>
        <v/>
      </c>
      <c r="AH275" s="6">
        <f t="shared" si="186"/>
        <v>1</v>
      </c>
      <c r="AI275" s="6" t="e">
        <f t="shared" si="187"/>
        <v>#N/A</v>
      </c>
      <c r="AJ275" s="6" t="e">
        <f t="shared" si="188"/>
        <v>#N/A</v>
      </c>
      <c r="AK275" s="6" t="e">
        <f t="shared" si="189"/>
        <v>#N/A</v>
      </c>
      <c r="AL275" s="6" t="e">
        <f t="shared" si="190"/>
        <v>#N/A</v>
      </c>
      <c r="AM275" s="7" t="str">
        <f t="shared" si="191"/>
        <v xml:space="preserve"> </v>
      </c>
      <c r="AN275" s="6" t="e">
        <f t="shared" si="192"/>
        <v>#N/A</v>
      </c>
      <c r="AO275" s="6" t="e">
        <f t="shared" si="193"/>
        <v>#N/A</v>
      </c>
      <c r="AP275" s="6" t="e">
        <f t="shared" si="194"/>
        <v>#N/A</v>
      </c>
      <c r="AQ275" s="6" t="e">
        <f t="shared" si="195"/>
        <v>#N/A</v>
      </c>
      <c r="AR275" s="6" t="e">
        <f t="shared" si="196"/>
        <v>#N/A</v>
      </c>
      <c r="AS275" s="6" t="e">
        <f t="shared" si="197"/>
        <v>#N/A</v>
      </c>
      <c r="AT275" s="6" t="e">
        <f t="shared" si="198"/>
        <v>#N/A</v>
      </c>
      <c r="AU275" s="6" t="e">
        <f t="shared" si="199"/>
        <v>#N/A</v>
      </c>
      <c r="AV275" s="6" t="e">
        <f t="shared" si="200"/>
        <v>#N/A</v>
      </c>
      <c r="AW275" s="6">
        <f t="shared" si="201"/>
        <v>0</v>
      </c>
      <c r="AX275" s="6" t="e">
        <f t="shared" si="202"/>
        <v>#N/A</v>
      </c>
      <c r="AY275" s="6" t="str">
        <f t="shared" si="203"/>
        <v/>
      </c>
      <c r="AZ275" s="6" t="str">
        <f t="shared" si="204"/>
        <v/>
      </c>
      <c r="BA275" s="6" t="str">
        <f t="shared" si="205"/>
        <v/>
      </c>
      <c r="BB275" s="6" t="str">
        <f t="shared" si="206"/>
        <v/>
      </c>
      <c r="BC275" s="42"/>
      <c r="BI275" t="s">
        <v>1368</v>
      </c>
      <c r="CS275" s="253" t="str">
        <f t="shared" si="207"/>
        <v/>
      </c>
      <c r="CT275" s="1" t="str">
        <f t="shared" si="208"/>
        <v/>
      </c>
      <c r="CU275" s="1" t="str">
        <f t="shared" si="209"/>
        <v/>
      </c>
      <c r="CV275" s="399"/>
    </row>
    <row r="276" spans="1:100" s="1" customFormat="1" ht="13.5" customHeight="1" x14ac:dyDescent="0.15">
      <c r="A276" s="63">
        <v>261</v>
      </c>
      <c r="B276" s="313"/>
      <c r="C276" s="313"/>
      <c r="D276" s="313"/>
      <c r="E276" s="313"/>
      <c r="F276" s="313"/>
      <c r="G276" s="313"/>
      <c r="H276" s="313"/>
      <c r="I276" s="313"/>
      <c r="J276" s="313"/>
      <c r="K276" s="313"/>
      <c r="L276" s="314"/>
      <c r="M276" s="313"/>
      <c r="N276" s="365"/>
      <c r="O276" s="366"/>
      <c r="P276" s="370" t="str">
        <f>IF(G276="R",IF(OR(AND(実績排出量!H276=SUM(実績事業所!$B$2-1),3&lt;実績排出量!I276),AND(実績排出量!H276=実績事業所!$B$2,4&gt;実績排出量!I276)),"新規",""),"")</f>
        <v/>
      </c>
      <c r="Q276" s="373" t="str">
        <f t="shared" si="170"/>
        <v/>
      </c>
      <c r="R276" s="374" t="str">
        <f t="shared" si="171"/>
        <v/>
      </c>
      <c r="S276" s="298" t="str">
        <f t="shared" si="172"/>
        <v/>
      </c>
      <c r="T276" s="87" t="str">
        <f t="shared" si="173"/>
        <v/>
      </c>
      <c r="U276" s="88" t="str">
        <f t="shared" si="174"/>
        <v/>
      </c>
      <c r="V276" s="89" t="str">
        <f t="shared" si="175"/>
        <v/>
      </c>
      <c r="W276" s="90" t="str">
        <f t="shared" si="176"/>
        <v/>
      </c>
      <c r="X276" s="90" t="str">
        <f t="shared" si="177"/>
        <v/>
      </c>
      <c r="Y276" s="110" t="str">
        <f t="shared" si="178"/>
        <v/>
      </c>
      <c r="Z276" s="16"/>
      <c r="AA276" s="15" t="str">
        <f t="shared" si="179"/>
        <v/>
      </c>
      <c r="AB276" s="15" t="str">
        <f t="shared" si="180"/>
        <v/>
      </c>
      <c r="AC276" s="14" t="str">
        <f t="shared" si="181"/>
        <v/>
      </c>
      <c r="AD276" s="6" t="e">
        <f t="shared" si="182"/>
        <v>#N/A</v>
      </c>
      <c r="AE276" s="6" t="e">
        <f t="shared" si="183"/>
        <v>#N/A</v>
      </c>
      <c r="AF276" s="6" t="e">
        <f t="shared" si="184"/>
        <v>#N/A</v>
      </c>
      <c r="AG276" s="6" t="str">
        <f t="shared" si="185"/>
        <v/>
      </c>
      <c r="AH276" s="6">
        <f t="shared" si="186"/>
        <v>1</v>
      </c>
      <c r="AI276" s="6" t="e">
        <f t="shared" si="187"/>
        <v>#N/A</v>
      </c>
      <c r="AJ276" s="6" t="e">
        <f t="shared" si="188"/>
        <v>#N/A</v>
      </c>
      <c r="AK276" s="6" t="e">
        <f t="shared" si="189"/>
        <v>#N/A</v>
      </c>
      <c r="AL276" s="6" t="e">
        <f t="shared" si="190"/>
        <v>#N/A</v>
      </c>
      <c r="AM276" s="7" t="str">
        <f t="shared" si="191"/>
        <v xml:space="preserve"> </v>
      </c>
      <c r="AN276" s="6" t="e">
        <f t="shared" si="192"/>
        <v>#N/A</v>
      </c>
      <c r="AO276" s="6" t="e">
        <f t="shared" si="193"/>
        <v>#N/A</v>
      </c>
      <c r="AP276" s="6" t="e">
        <f t="shared" si="194"/>
        <v>#N/A</v>
      </c>
      <c r="AQ276" s="6" t="e">
        <f t="shared" si="195"/>
        <v>#N/A</v>
      </c>
      <c r="AR276" s="6" t="e">
        <f t="shared" si="196"/>
        <v>#N/A</v>
      </c>
      <c r="AS276" s="6" t="e">
        <f t="shared" si="197"/>
        <v>#N/A</v>
      </c>
      <c r="AT276" s="6" t="e">
        <f t="shared" si="198"/>
        <v>#N/A</v>
      </c>
      <c r="AU276" s="6" t="e">
        <f t="shared" si="199"/>
        <v>#N/A</v>
      </c>
      <c r="AV276" s="6" t="e">
        <f t="shared" si="200"/>
        <v>#N/A</v>
      </c>
      <c r="AW276" s="6">
        <f t="shared" si="201"/>
        <v>0</v>
      </c>
      <c r="AX276" s="6" t="e">
        <f t="shared" si="202"/>
        <v>#N/A</v>
      </c>
      <c r="AY276" s="6" t="str">
        <f t="shared" si="203"/>
        <v/>
      </c>
      <c r="AZ276" s="6" t="str">
        <f t="shared" si="204"/>
        <v/>
      </c>
      <c r="BA276" s="6" t="str">
        <f t="shared" si="205"/>
        <v/>
      </c>
      <c r="BB276" s="6" t="str">
        <f t="shared" si="206"/>
        <v/>
      </c>
      <c r="BC276" s="42"/>
      <c r="BI276" t="s">
        <v>1291</v>
      </c>
      <c r="CS276" s="253" t="str">
        <f t="shared" si="207"/>
        <v/>
      </c>
      <c r="CT276" s="1" t="str">
        <f t="shared" si="208"/>
        <v/>
      </c>
      <c r="CU276" s="1" t="str">
        <f t="shared" si="209"/>
        <v/>
      </c>
      <c r="CV276" s="399"/>
    </row>
    <row r="277" spans="1:100" s="1" customFormat="1" ht="13.5" customHeight="1" x14ac:dyDescent="0.15">
      <c r="A277" s="63">
        <v>262</v>
      </c>
      <c r="B277" s="313"/>
      <c r="C277" s="313"/>
      <c r="D277" s="313"/>
      <c r="E277" s="313"/>
      <c r="F277" s="313"/>
      <c r="G277" s="313"/>
      <c r="H277" s="313"/>
      <c r="I277" s="313"/>
      <c r="J277" s="313"/>
      <c r="K277" s="313"/>
      <c r="L277" s="314"/>
      <c r="M277" s="313"/>
      <c r="N277" s="365"/>
      <c r="O277" s="366"/>
      <c r="P277" s="370" t="str">
        <f>IF(G277="R",IF(OR(AND(実績排出量!H277=SUM(実績事業所!$B$2-1),3&lt;実績排出量!I277),AND(実績排出量!H277=実績事業所!$B$2,4&gt;実績排出量!I277)),"新規",""),"")</f>
        <v/>
      </c>
      <c r="Q277" s="373" t="str">
        <f t="shared" si="170"/>
        <v/>
      </c>
      <c r="R277" s="374" t="str">
        <f t="shared" si="171"/>
        <v/>
      </c>
      <c r="S277" s="298" t="str">
        <f t="shared" si="172"/>
        <v/>
      </c>
      <c r="T277" s="87" t="str">
        <f t="shared" si="173"/>
        <v/>
      </c>
      <c r="U277" s="88" t="str">
        <f t="shared" si="174"/>
        <v/>
      </c>
      <c r="V277" s="89" t="str">
        <f t="shared" si="175"/>
        <v/>
      </c>
      <c r="W277" s="90" t="str">
        <f t="shared" si="176"/>
        <v/>
      </c>
      <c r="X277" s="90" t="str">
        <f t="shared" si="177"/>
        <v/>
      </c>
      <c r="Y277" s="110" t="str">
        <f t="shared" si="178"/>
        <v/>
      </c>
      <c r="Z277" s="16"/>
      <c r="AA277" s="15" t="str">
        <f t="shared" si="179"/>
        <v/>
      </c>
      <c r="AB277" s="15" t="str">
        <f t="shared" si="180"/>
        <v/>
      </c>
      <c r="AC277" s="14" t="str">
        <f t="shared" si="181"/>
        <v/>
      </c>
      <c r="AD277" s="6" t="e">
        <f t="shared" si="182"/>
        <v>#N/A</v>
      </c>
      <c r="AE277" s="6" t="e">
        <f t="shared" si="183"/>
        <v>#N/A</v>
      </c>
      <c r="AF277" s="6" t="e">
        <f t="shared" si="184"/>
        <v>#N/A</v>
      </c>
      <c r="AG277" s="6" t="str">
        <f t="shared" si="185"/>
        <v/>
      </c>
      <c r="AH277" s="6">
        <f t="shared" si="186"/>
        <v>1</v>
      </c>
      <c r="AI277" s="6" t="e">
        <f t="shared" si="187"/>
        <v>#N/A</v>
      </c>
      <c r="AJ277" s="6" t="e">
        <f t="shared" si="188"/>
        <v>#N/A</v>
      </c>
      <c r="AK277" s="6" t="e">
        <f t="shared" si="189"/>
        <v>#N/A</v>
      </c>
      <c r="AL277" s="6" t="e">
        <f t="shared" si="190"/>
        <v>#N/A</v>
      </c>
      <c r="AM277" s="7" t="str">
        <f t="shared" si="191"/>
        <v xml:space="preserve"> </v>
      </c>
      <c r="AN277" s="6" t="e">
        <f t="shared" si="192"/>
        <v>#N/A</v>
      </c>
      <c r="AO277" s="6" t="e">
        <f t="shared" si="193"/>
        <v>#N/A</v>
      </c>
      <c r="AP277" s="6" t="e">
        <f t="shared" si="194"/>
        <v>#N/A</v>
      </c>
      <c r="AQ277" s="6" t="e">
        <f t="shared" si="195"/>
        <v>#N/A</v>
      </c>
      <c r="AR277" s="6" t="e">
        <f t="shared" si="196"/>
        <v>#N/A</v>
      </c>
      <c r="AS277" s="6" t="e">
        <f t="shared" si="197"/>
        <v>#N/A</v>
      </c>
      <c r="AT277" s="6" t="e">
        <f t="shared" si="198"/>
        <v>#N/A</v>
      </c>
      <c r="AU277" s="6" t="e">
        <f t="shared" si="199"/>
        <v>#N/A</v>
      </c>
      <c r="AV277" s="6" t="e">
        <f t="shared" si="200"/>
        <v>#N/A</v>
      </c>
      <c r="AW277" s="6">
        <f t="shared" si="201"/>
        <v>0</v>
      </c>
      <c r="AX277" s="6" t="e">
        <f t="shared" si="202"/>
        <v>#N/A</v>
      </c>
      <c r="AY277" s="6" t="str">
        <f t="shared" si="203"/>
        <v/>
      </c>
      <c r="AZ277" s="6" t="str">
        <f t="shared" si="204"/>
        <v/>
      </c>
      <c r="BA277" s="6" t="str">
        <f t="shared" si="205"/>
        <v/>
      </c>
      <c r="BB277" s="6" t="str">
        <f t="shared" si="206"/>
        <v/>
      </c>
      <c r="BC277" s="42"/>
      <c r="BI277" t="s">
        <v>1299</v>
      </c>
      <c r="CS277" s="253" t="str">
        <f t="shared" si="207"/>
        <v/>
      </c>
      <c r="CT277" s="1" t="str">
        <f t="shared" si="208"/>
        <v/>
      </c>
      <c r="CU277" s="1" t="str">
        <f t="shared" si="209"/>
        <v/>
      </c>
      <c r="CV277" s="399"/>
    </row>
    <row r="278" spans="1:100" s="1" customFormat="1" ht="13.5" customHeight="1" x14ac:dyDescent="0.15">
      <c r="A278" s="63">
        <v>263</v>
      </c>
      <c r="B278" s="313"/>
      <c r="C278" s="313"/>
      <c r="D278" s="313"/>
      <c r="E278" s="313"/>
      <c r="F278" s="313"/>
      <c r="G278" s="313"/>
      <c r="H278" s="313"/>
      <c r="I278" s="313"/>
      <c r="J278" s="313"/>
      <c r="K278" s="313"/>
      <c r="L278" s="314"/>
      <c r="M278" s="313"/>
      <c r="N278" s="365"/>
      <c r="O278" s="366"/>
      <c r="P278" s="370" t="str">
        <f>IF(G278="R",IF(OR(AND(実績排出量!H278=SUM(実績事業所!$B$2-1),3&lt;実績排出量!I278),AND(実績排出量!H278=実績事業所!$B$2,4&gt;実績排出量!I278)),"新規",""),"")</f>
        <v/>
      </c>
      <c r="Q278" s="373" t="str">
        <f t="shared" si="170"/>
        <v/>
      </c>
      <c r="R278" s="374" t="str">
        <f t="shared" si="171"/>
        <v/>
      </c>
      <c r="S278" s="298" t="str">
        <f t="shared" si="172"/>
        <v/>
      </c>
      <c r="T278" s="87" t="str">
        <f t="shared" si="173"/>
        <v/>
      </c>
      <c r="U278" s="88" t="str">
        <f t="shared" si="174"/>
        <v/>
      </c>
      <c r="V278" s="89" t="str">
        <f t="shared" si="175"/>
        <v/>
      </c>
      <c r="W278" s="90" t="str">
        <f t="shared" si="176"/>
        <v/>
      </c>
      <c r="X278" s="90" t="str">
        <f t="shared" si="177"/>
        <v/>
      </c>
      <c r="Y278" s="110" t="str">
        <f t="shared" si="178"/>
        <v/>
      </c>
      <c r="Z278" s="16"/>
      <c r="AA278" s="15" t="str">
        <f t="shared" si="179"/>
        <v/>
      </c>
      <c r="AB278" s="15" t="str">
        <f t="shared" si="180"/>
        <v/>
      </c>
      <c r="AC278" s="14" t="str">
        <f t="shared" si="181"/>
        <v/>
      </c>
      <c r="AD278" s="6" t="e">
        <f t="shared" si="182"/>
        <v>#N/A</v>
      </c>
      <c r="AE278" s="6" t="e">
        <f t="shared" si="183"/>
        <v>#N/A</v>
      </c>
      <c r="AF278" s="6" t="e">
        <f t="shared" si="184"/>
        <v>#N/A</v>
      </c>
      <c r="AG278" s="6" t="str">
        <f t="shared" si="185"/>
        <v/>
      </c>
      <c r="AH278" s="6">
        <f t="shared" si="186"/>
        <v>1</v>
      </c>
      <c r="AI278" s="6" t="e">
        <f t="shared" si="187"/>
        <v>#N/A</v>
      </c>
      <c r="AJ278" s="6" t="e">
        <f t="shared" si="188"/>
        <v>#N/A</v>
      </c>
      <c r="AK278" s="6" t="e">
        <f t="shared" si="189"/>
        <v>#N/A</v>
      </c>
      <c r="AL278" s="6" t="e">
        <f t="shared" si="190"/>
        <v>#N/A</v>
      </c>
      <c r="AM278" s="7" t="str">
        <f t="shared" si="191"/>
        <v xml:space="preserve"> </v>
      </c>
      <c r="AN278" s="6" t="e">
        <f t="shared" si="192"/>
        <v>#N/A</v>
      </c>
      <c r="AO278" s="6" t="e">
        <f t="shared" si="193"/>
        <v>#N/A</v>
      </c>
      <c r="AP278" s="6" t="e">
        <f t="shared" si="194"/>
        <v>#N/A</v>
      </c>
      <c r="AQ278" s="6" t="e">
        <f t="shared" si="195"/>
        <v>#N/A</v>
      </c>
      <c r="AR278" s="6" t="e">
        <f t="shared" si="196"/>
        <v>#N/A</v>
      </c>
      <c r="AS278" s="6" t="e">
        <f t="shared" si="197"/>
        <v>#N/A</v>
      </c>
      <c r="AT278" s="6" t="e">
        <f t="shared" si="198"/>
        <v>#N/A</v>
      </c>
      <c r="AU278" s="6" t="e">
        <f t="shared" si="199"/>
        <v>#N/A</v>
      </c>
      <c r="AV278" s="6" t="e">
        <f t="shared" si="200"/>
        <v>#N/A</v>
      </c>
      <c r="AW278" s="6">
        <f t="shared" si="201"/>
        <v>0</v>
      </c>
      <c r="AX278" s="6" t="e">
        <f t="shared" si="202"/>
        <v>#N/A</v>
      </c>
      <c r="AY278" s="6" t="str">
        <f t="shared" si="203"/>
        <v/>
      </c>
      <c r="AZ278" s="6" t="str">
        <f t="shared" si="204"/>
        <v/>
      </c>
      <c r="BA278" s="6" t="str">
        <f t="shared" si="205"/>
        <v/>
      </c>
      <c r="BB278" s="6" t="str">
        <f t="shared" si="206"/>
        <v/>
      </c>
      <c r="BC278" s="42"/>
      <c r="BI278" t="s">
        <v>1366</v>
      </c>
      <c r="CS278" s="253" t="str">
        <f t="shared" si="207"/>
        <v/>
      </c>
      <c r="CT278" s="1" t="str">
        <f t="shared" si="208"/>
        <v/>
      </c>
      <c r="CU278" s="1" t="str">
        <f t="shared" si="209"/>
        <v/>
      </c>
      <c r="CV278" s="399"/>
    </row>
    <row r="279" spans="1:100" s="1" customFormat="1" ht="13.5" customHeight="1" x14ac:dyDescent="0.15">
      <c r="A279" s="63">
        <v>264</v>
      </c>
      <c r="B279" s="313"/>
      <c r="C279" s="313"/>
      <c r="D279" s="313"/>
      <c r="E279" s="313"/>
      <c r="F279" s="313"/>
      <c r="G279" s="313"/>
      <c r="H279" s="313"/>
      <c r="I279" s="313"/>
      <c r="J279" s="313"/>
      <c r="K279" s="313"/>
      <c r="L279" s="314"/>
      <c r="M279" s="313"/>
      <c r="N279" s="365"/>
      <c r="O279" s="366"/>
      <c r="P279" s="370" t="str">
        <f>IF(G279="R",IF(OR(AND(実績排出量!H279=SUM(実績事業所!$B$2-1),3&lt;実績排出量!I279),AND(実績排出量!H279=実績事業所!$B$2,4&gt;実績排出量!I279)),"新規",""),"")</f>
        <v/>
      </c>
      <c r="Q279" s="373" t="str">
        <f t="shared" si="170"/>
        <v/>
      </c>
      <c r="R279" s="374" t="str">
        <f t="shared" si="171"/>
        <v/>
      </c>
      <c r="S279" s="298" t="str">
        <f t="shared" si="172"/>
        <v/>
      </c>
      <c r="T279" s="87" t="str">
        <f t="shared" si="173"/>
        <v/>
      </c>
      <c r="U279" s="88" t="str">
        <f t="shared" si="174"/>
        <v/>
      </c>
      <c r="V279" s="89" t="str">
        <f t="shared" si="175"/>
        <v/>
      </c>
      <c r="W279" s="90" t="str">
        <f t="shared" si="176"/>
        <v/>
      </c>
      <c r="X279" s="90" t="str">
        <f t="shared" si="177"/>
        <v/>
      </c>
      <c r="Y279" s="110" t="str">
        <f t="shared" si="178"/>
        <v/>
      </c>
      <c r="Z279" s="16"/>
      <c r="AA279" s="15" t="str">
        <f t="shared" si="179"/>
        <v/>
      </c>
      <c r="AB279" s="15" t="str">
        <f t="shared" si="180"/>
        <v/>
      </c>
      <c r="AC279" s="14" t="str">
        <f t="shared" si="181"/>
        <v/>
      </c>
      <c r="AD279" s="6" t="e">
        <f t="shared" si="182"/>
        <v>#N/A</v>
      </c>
      <c r="AE279" s="6" t="e">
        <f t="shared" si="183"/>
        <v>#N/A</v>
      </c>
      <c r="AF279" s="6" t="e">
        <f t="shared" si="184"/>
        <v>#N/A</v>
      </c>
      <c r="AG279" s="6" t="str">
        <f t="shared" si="185"/>
        <v/>
      </c>
      <c r="AH279" s="6">
        <f t="shared" si="186"/>
        <v>1</v>
      </c>
      <c r="AI279" s="6" t="e">
        <f t="shared" si="187"/>
        <v>#N/A</v>
      </c>
      <c r="AJ279" s="6" t="e">
        <f t="shared" si="188"/>
        <v>#N/A</v>
      </c>
      <c r="AK279" s="6" t="e">
        <f t="shared" si="189"/>
        <v>#N/A</v>
      </c>
      <c r="AL279" s="6" t="e">
        <f t="shared" si="190"/>
        <v>#N/A</v>
      </c>
      <c r="AM279" s="7" t="str">
        <f t="shared" si="191"/>
        <v xml:space="preserve"> </v>
      </c>
      <c r="AN279" s="6" t="e">
        <f t="shared" si="192"/>
        <v>#N/A</v>
      </c>
      <c r="AO279" s="6" t="e">
        <f t="shared" si="193"/>
        <v>#N/A</v>
      </c>
      <c r="AP279" s="6" t="e">
        <f t="shared" si="194"/>
        <v>#N/A</v>
      </c>
      <c r="AQ279" s="6" t="e">
        <f t="shared" si="195"/>
        <v>#N/A</v>
      </c>
      <c r="AR279" s="6" t="e">
        <f t="shared" si="196"/>
        <v>#N/A</v>
      </c>
      <c r="AS279" s="6" t="e">
        <f t="shared" si="197"/>
        <v>#N/A</v>
      </c>
      <c r="AT279" s="6" t="e">
        <f t="shared" si="198"/>
        <v>#N/A</v>
      </c>
      <c r="AU279" s="6" t="e">
        <f t="shared" si="199"/>
        <v>#N/A</v>
      </c>
      <c r="AV279" s="6" t="e">
        <f t="shared" si="200"/>
        <v>#N/A</v>
      </c>
      <c r="AW279" s="6">
        <f t="shared" si="201"/>
        <v>0</v>
      </c>
      <c r="AX279" s="6" t="e">
        <f t="shared" si="202"/>
        <v>#N/A</v>
      </c>
      <c r="AY279" s="6" t="str">
        <f t="shared" si="203"/>
        <v/>
      </c>
      <c r="AZ279" s="6" t="str">
        <f t="shared" si="204"/>
        <v/>
      </c>
      <c r="BA279" s="6" t="str">
        <f t="shared" si="205"/>
        <v/>
      </c>
      <c r="BB279" s="6" t="str">
        <f t="shared" si="206"/>
        <v/>
      </c>
      <c r="BC279" s="42"/>
      <c r="BI279" t="s">
        <v>1290</v>
      </c>
      <c r="CS279" s="253" t="str">
        <f t="shared" si="207"/>
        <v/>
      </c>
      <c r="CT279" s="1" t="str">
        <f t="shared" si="208"/>
        <v/>
      </c>
      <c r="CU279" s="1" t="str">
        <f t="shared" si="209"/>
        <v/>
      </c>
      <c r="CV279" s="399"/>
    </row>
    <row r="280" spans="1:100" s="1" customFormat="1" ht="13.5" customHeight="1" x14ac:dyDescent="0.15">
      <c r="A280" s="63">
        <v>265</v>
      </c>
      <c r="B280" s="313"/>
      <c r="C280" s="313"/>
      <c r="D280" s="313"/>
      <c r="E280" s="313"/>
      <c r="F280" s="313"/>
      <c r="G280" s="313"/>
      <c r="H280" s="313"/>
      <c r="I280" s="313"/>
      <c r="J280" s="313"/>
      <c r="K280" s="313"/>
      <c r="L280" s="314"/>
      <c r="M280" s="313"/>
      <c r="N280" s="365"/>
      <c r="O280" s="366"/>
      <c r="P280" s="370" t="str">
        <f>IF(G280="R",IF(OR(AND(実績排出量!H280=SUM(実績事業所!$B$2-1),3&lt;実績排出量!I280),AND(実績排出量!H280=実績事業所!$B$2,4&gt;実績排出量!I280)),"新規",""),"")</f>
        <v/>
      </c>
      <c r="Q280" s="373" t="str">
        <f t="shared" ref="Q280:Q343" si="210">IF(P280="減車","－","")</f>
        <v/>
      </c>
      <c r="R280" s="374" t="str">
        <f t="shared" ref="R280:R343" si="211">IF(P280="減車","－","")</f>
        <v/>
      </c>
      <c r="S280" s="298" t="str">
        <f t="shared" ref="S280:S343" si="212">IF(ISBLANK(M280)=TRUE,"",IF(ISNUMBER(AO280)=TRUE,AO280,"エラー"))</f>
        <v/>
      </c>
      <c r="T280" s="87" t="str">
        <f t="shared" ref="T280:T343" si="213">IF(ISBLANK(M280)=TRUE,"",IF(ISNUMBER(AR280)=TRUE,AR280,"エラー"))</f>
        <v/>
      </c>
      <c r="U280" s="88" t="str">
        <f t="shared" ref="U280:U343" si="214">IF(ISBLANK(M280)=TRUE,"",IF(ISNUMBER(AX280)=TRUE,AX280,"エラー"))</f>
        <v/>
      </c>
      <c r="V280" s="89" t="str">
        <f t="shared" ref="V280:V343" si="215">IF(P280="減車",0,IF(OR(AA280="",AB280=""),"",AA280/AB280))</f>
        <v/>
      </c>
      <c r="W280" s="90" t="str">
        <f t="shared" ref="W280:W343" si="216">IF(P280="減車","-",IF(S280="","",IF(ISERROR(S280*AA280*AH280),"エラー",IF(ISBLANK(AA280)=TRUE,"エラー",IF(ISBLANK(S280)=TRUE,"エラー",IF(BA280=1,"エラー",S280*AH280*AA280/1000))))))</f>
        <v/>
      </c>
      <c r="X280" s="90" t="str">
        <f t="shared" ref="X280:X343" si="217">IF(P280="減車","-",IF(T280="","",IF(ISERROR(T280*AA280*AH280),"エラー",IF(ISBLANK(AA280)=TRUE,"エラー",IF(ISBLANK(T280)=TRUE,"エラー",IF(BA280=1,"エラー",T280*AH280*AA280/1000))))))</f>
        <v/>
      </c>
      <c r="Y280" s="110" t="str">
        <f t="shared" ref="Y280:Y343" si="218">IF(P280="減車","-",IF(U280="","",IF(ISERROR(U280*AB280),"エラー",IF(ISBLANK(AB280)=TRUE,"エラー",IF(ISBLANK(U280)=TRUE,"エラー",IF(BA280=1,"エラー",U280*AB280/1000))))))</f>
        <v/>
      </c>
      <c r="Z280" s="16"/>
      <c r="AA280" s="15" t="str">
        <f t="shared" ref="AA280:AA343" si="219">IF(Q280="","",Q280)</f>
        <v/>
      </c>
      <c r="AB280" s="15" t="str">
        <f t="shared" ref="AB280:AB343" si="220">IF(R280="","",R280)</f>
        <v/>
      </c>
      <c r="AC280" s="14" t="str">
        <f t="shared" ref="AC280:AC343" si="221">IF(ISBLANK(J280)=TRUE,"",IF(OR(ISBLANK(B280)=TRUE),1,""))</f>
        <v/>
      </c>
      <c r="AD280" s="6" t="e">
        <f t="shared" ref="AD280:AD343" si="222">VLOOKUP(J280,$BD$17:$BG$23,2,FALSE)</f>
        <v>#N/A</v>
      </c>
      <c r="AE280" s="6" t="e">
        <f t="shared" ref="AE280:AE343" si="223">VLOOKUP(J280,$BD$17:$BG$23,3,FALSE)</f>
        <v>#N/A</v>
      </c>
      <c r="AF280" s="6" t="e">
        <f t="shared" ref="AF280:AF343" si="224">VLOOKUP(J280,$BD$17:$BG$23,4,FALSE)</f>
        <v>#N/A</v>
      </c>
      <c r="AG280" s="6" t="str">
        <f t="shared" ref="AG280:AG343" si="225">IF(ISERROR(SEARCH("-",K280,1))=TRUE,ASC(UPPER(K280)),ASC(UPPER(LEFT(K280,SEARCH("-",K280,1)-1))))</f>
        <v/>
      </c>
      <c r="AH280" s="6">
        <f t="shared" ref="AH280:AH343" si="226">IF(L280&gt;3500,L280/1000,1)</f>
        <v>1</v>
      </c>
      <c r="AI280" s="6" t="e">
        <f t="shared" ref="AI280:AI343" si="227">IF(AF280=9,0,IF(L280&lt;=1700,1,IF(L280&lt;=2500,2,IF(L280&lt;=3500,3,4))))</f>
        <v>#N/A</v>
      </c>
      <c r="AJ280" s="6" t="e">
        <f t="shared" ref="AJ280:AJ343" si="228">IF(AF280=5,0,IF(AF280=9,0,IF(L280&lt;=1700,1,IF(L280&lt;=2500,2,IF(L280&lt;=3500,3,4)))))</f>
        <v>#N/A</v>
      </c>
      <c r="AK280" s="6" t="e">
        <f t="shared" ref="AK280:AK343" si="229">VLOOKUP(M280,$BL$17:$BM$27,2,FALSE)</f>
        <v>#N/A</v>
      </c>
      <c r="AL280" s="6" t="e">
        <f t="shared" ref="AL280:AL343" si="230">VLOOKUP(AN280,排出係数表,9,FALSE)</f>
        <v>#N/A</v>
      </c>
      <c r="AM280" s="7" t="str">
        <f t="shared" ref="AM280:AM343" si="231">IF(OR(ISBLANK(M280)=TRUE,ISBLANK(B280)=TRUE)," ",P280&amp;CONCATENATE(B280,AF280,AI280))</f>
        <v xml:space="preserve"> </v>
      </c>
      <c r="AN280" s="6" t="e">
        <f t="shared" ref="AN280:AN343" si="232">CONCATENATE(AD280,AJ280,AK280,AG280)</f>
        <v>#N/A</v>
      </c>
      <c r="AO280" s="6" t="e">
        <f t="shared" ref="AO280:AO343" si="233">IF(AND(N280="あり",AK280="軽"),AQ280,AP280)</f>
        <v>#N/A</v>
      </c>
      <c r="AP280" s="6" t="e">
        <f t="shared" ref="AP280:AP343" si="234">VLOOKUP(AN280,排出係数表,6,FALSE)</f>
        <v>#N/A</v>
      </c>
      <c r="AQ280" s="6" t="e">
        <f t="shared" ref="AQ280:AQ343" si="235">VLOOKUP(AJ280,$BZ$17:$CD$21,2,FALSE)</f>
        <v>#N/A</v>
      </c>
      <c r="AR280" s="6" t="e">
        <f t="shared" ref="AR280:AR343" si="236">IF(AND(N280="あり",O280="なし",AK280="軽"),AT280,IF(AND(N280="あり",O280="あり(H17なし)",AK280="軽"),AT280,IF(AND(N280="あり",O280="",AK280="軽"),AT280,IF(AND(N280="なし",O280="あり(H17なし)",AK280="軽"),AU280,IF(AND(N280="",O280="あり(H17なし)",AK280="軽"),AU280,IF(AND(O280="あり(H17あり)",AK280="軽"),AV280,AS280))))))</f>
        <v>#N/A</v>
      </c>
      <c r="AS280" s="6" t="e">
        <f t="shared" ref="AS280:AS343" si="237">VLOOKUP(AN280,排出係数表,7,FALSE)</f>
        <v>#N/A</v>
      </c>
      <c r="AT280" s="6" t="e">
        <f t="shared" ref="AT280:AT343" si="238">VLOOKUP(AJ280,$BZ$17:$CD$21,3,FALSE)</f>
        <v>#N/A</v>
      </c>
      <c r="AU280" s="6" t="e">
        <f t="shared" ref="AU280:AU343" si="239">VLOOKUP(AJ280,$BZ$17:$CD$21,4,FALSE)</f>
        <v>#N/A</v>
      </c>
      <c r="AV280" s="6" t="e">
        <f t="shared" ref="AV280:AV343" si="240">VLOOKUP(AJ280,$BZ$17:$CD$21,5,FALSE)</f>
        <v>#N/A</v>
      </c>
      <c r="AW280" s="6">
        <f t="shared" ref="AW280:AW343" si="241">IF(AND(N280="なし",O280="なし"),0,IF(AND(N280="",O280=""),0,IF(AND(N280="",O280="なし"),0,IF(AND(N280="なし",O280=""),0,1))))</f>
        <v>0</v>
      </c>
      <c r="AX280" s="6" t="e">
        <f t="shared" ref="AX280:AX343" si="242">VLOOKUP(AN280,排出係数表,8,FALSE)</f>
        <v>#N/A</v>
      </c>
      <c r="AY280" s="6" t="str">
        <f t="shared" ref="AY280:AY343" si="243">IF(J280="","",VLOOKUP(J280,$BD$17:$BH$25,5,FALSE))</f>
        <v/>
      </c>
      <c r="AZ280" s="6" t="str">
        <f t="shared" ref="AZ280:AZ343" si="244">IF(D280="","",VLOOKUP(CONCATENATE("A",LEFT(D280)),$BW$17:$BX$26,2,FALSE))</f>
        <v/>
      </c>
      <c r="BA280" s="6" t="str">
        <f t="shared" ref="BA280:BA343" si="245">IF(AY280=AZ280,"",1)</f>
        <v/>
      </c>
      <c r="BB280" s="6" t="str">
        <f t="shared" ref="BB280:BB343" si="246">CONCATENATE(C280,D280,E280,F280)</f>
        <v/>
      </c>
      <c r="BC280" s="42"/>
      <c r="BI280" t="s">
        <v>1298</v>
      </c>
      <c r="CS280" s="253" t="str">
        <f t="shared" ref="CS280:CS343" si="247">IFERROR(VLOOKUP(AL280,$CQ$17:$CR$33,2,0),"")</f>
        <v/>
      </c>
      <c r="CT280" s="1" t="str">
        <f t="shared" ref="CT280:CT343" si="248">IF(P280="","",IF(P280="新規",P280&amp;CS280,IF(P280="減車",P280&amp;CS280,"")))</f>
        <v/>
      </c>
      <c r="CU280" s="1" t="str">
        <f t="shared" ref="CU280:CU343" si="249">IF("新規"=P280,IF(OR(N280="あり",O280="あり(H17あり)",O280="あり(H17なし)"),"新規後付",""),IF("減車"=P280,IF(OR(N280="あり",O280="あり(H17あり)",O280="あり(H17なし)"),"減車後付",""),""))</f>
        <v/>
      </c>
      <c r="CV280" s="399"/>
    </row>
    <row r="281" spans="1:100" s="1" customFormat="1" ht="13.5" customHeight="1" x14ac:dyDescent="0.15">
      <c r="A281" s="63">
        <v>266</v>
      </c>
      <c r="B281" s="313"/>
      <c r="C281" s="313"/>
      <c r="D281" s="313"/>
      <c r="E281" s="313"/>
      <c r="F281" s="313"/>
      <c r="G281" s="313"/>
      <c r="H281" s="313"/>
      <c r="I281" s="313"/>
      <c r="J281" s="313"/>
      <c r="K281" s="313"/>
      <c r="L281" s="314"/>
      <c r="M281" s="313"/>
      <c r="N281" s="365"/>
      <c r="O281" s="366"/>
      <c r="P281" s="370" t="str">
        <f>IF(G281="R",IF(OR(AND(実績排出量!H281=SUM(実績事業所!$B$2-1),3&lt;実績排出量!I281),AND(実績排出量!H281=実績事業所!$B$2,4&gt;実績排出量!I281)),"新規",""),"")</f>
        <v/>
      </c>
      <c r="Q281" s="373" t="str">
        <f t="shared" si="210"/>
        <v/>
      </c>
      <c r="R281" s="374" t="str">
        <f t="shared" si="211"/>
        <v/>
      </c>
      <c r="S281" s="298" t="str">
        <f t="shared" si="212"/>
        <v/>
      </c>
      <c r="T281" s="87" t="str">
        <f t="shared" si="213"/>
        <v/>
      </c>
      <c r="U281" s="88" t="str">
        <f t="shared" si="214"/>
        <v/>
      </c>
      <c r="V281" s="89" t="str">
        <f t="shared" si="215"/>
        <v/>
      </c>
      <c r="W281" s="90" t="str">
        <f t="shared" si="216"/>
        <v/>
      </c>
      <c r="X281" s="90" t="str">
        <f t="shared" si="217"/>
        <v/>
      </c>
      <c r="Y281" s="110" t="str">
        <f t="shared" si="218"/>
        <v/>
      </c>
      <c r="Z281" s="16"/>
      <c r="AA281" s="15" t="str">
        <f t="shared" si="219"/>
        <v/>
      </c>
      <c r="AB281" s="15" t="str">
        <f t="shared" si="220"/>
        <v/>
      </c>
      <c r="AC281" s="14" t="str">
        <f t="shared" si="221"/>
        <v/>
      </c>
      <c r="AD281" s="6" t="e">
        <f t="shared" si="222"/>
        <v>#N/A</v>
      </c>
      <c r="AE281" s="6" t="e">
        <f t="shared" si="223"/>
        <v>#N/A</v>
      </c>
      <c r="AF281" s="6" t="e">
        <f t="shared" si="224"/>
        <v>#N/A</v>
      </c>
      <c r="AG281" s="6" t="str">
        <f t="shared" si="225"/>
        <v/>
      </c>
      <c r="AH281" s="6">
        <f t="shared" si="226"/>
        <v>1</v>
      </c>
      <c r="AI281" s="6" t="e">
        <f t="shared" si="227"/>
        <v>#N/A</v>
      </c>
      <c r="AJ281" s="6" t="e">
        <f t="shared" si="228"/>
        <v>#N/A</v>
      </c>
      <c r="AK281" s="6" t="e">
        <f t="shared" si="229"/>
        <v>#N/A</v>
      </c>
      <c r="AL281" s="6" t="e">
        <f t="shared" si="230"/>
        <v>#N/A</v>
      </c>
      <c r="AM281" s="7" t="str">
        <f t="shared" si="231"/>
        <v xml:space="preserve"> </v>
      </c>
      <c r="AN281" s="6" t="e">
        <f t="shared" si="232"/>
        <v>#N/A</v>
      </c>
      <c r="AO281" s="6" t="e">
        <f t="shared" si="233"/>
        <v>#N/A</v>
      </c>
      <c r="AP281" s="6" t="e">
        <f t="shared" si="234"/>
        <v>#N/A</v>
      </c>
      <c r="AQ281" s="6" t="e">
        <f t="shared" si="235"/>
        <v>#N/A</v>
      </c>
      <c r="AR281" s="6" t="e">
        <f t="shared" si="236"/>
        <v>#N/A</v>
      </c>
      <c r="AS281" s="6" t="e">
        <f t="shared" si="237"/>
        <v>#N/A</v>
      </c>
      <c r="AT281" s="6" t="e">
        <f t="shared" si="238"/>
        <v>#N/A</v>
      </c>
      <c r="AU281" s="6" t="e">
        <f t="shared" si="239"/>
        <v>#N/A</v>
      </c>
      <c r="AV281" s="6" t="e">
        <f t="shared" si="240"/>
        <v>#N/A</v>
      </c>
      <c r="AW281" s="6">
        <f t="shared" si="241"/>
        <v>0</v>
      </c>
      <c r="AX281" s="6" t="e">
        <f t="shared" si="242"/>
        <v>#N/A</v>
      </c>
      <c r="AY281" s="6" t="str">
        <f t="shared" si="243"/>
        <v/>
      </c>
      <c r="AZ281" s="6" t="str">
        <f t="shared" si="244"/>
        <v/>
      </c>
      <c r="BA281" s="6" t="str">
        <f t="shared" si="245"/>
        <v/>
      </c>
      <c r="BB281" s="6" t="str">
        <f t="shared" si="246"/>
        <v/>
      </c>
      <c r="BC281" s="42"/>
      <c r="BI281" t="s">
        <v>1315</v>
      </c>
      <c r="CS281" s="253" t="str">
        <f t="shared" si="247"/>
        <v/>
      </c>
      <c r="CT281" s="1" t="str">
        <f t="shared" si="248"/>
        <v/>
      </c>
      <c r="CU281" s="1" t="str">
        <f t="shared" si="249"/>
        <v/>
      </c>
      <c r="CV281" s="399"/>
    </row>
    <row r="282" spans="1:100" s="1" customFormat="1" ht="13.5" customHeight="1" x14ac:dyDescent="0.15">
      <c r="A282" s="63">
        <v>267</v>
      </c>
      <c r="B282" s="313"/>
      <c r="C282" s="313"/>
      <c r="D282" s="313"/>
      <c r="E282" s="313"/>
      <c r="F282" s="313"/>
      <c r="G282" s="313"/>
      <c r="H282" s="313"/>
      <c r="I282" s="313"/>
      <c r="J282" s="313"/>
      <c r="K282" s="313"/>
      <c r="L282" s="314"/>
      <c r="M282" s="313"/>
      <c r="N282" s="365"/>
      <c r="O282" s="366"/>
      <c r="P282" s="370" t="str">
        <f>IF(G282="R",IF(OR(AND(実績排出量!H282=SUM(実績事業所!$B$2-1),3&lt;実績排出量!I282),AND(実績排出量!H282=実績事業所!$B$2,4&gt;実績排出量!I282)),"新規",""),"")</f>
        <v/>
      </c>
      <c r="Q282" s="373" t="str">
        <f t="shared" si="210"/>
        <v/>
      </c>
      <c r="R282" s="374" t="str">
        <f t="shared" si="211"/>
        <v/>
      </c>
      <c r="S282" s="298" t="str">
        <f t="shared" si="212"/>
        <v/>
      </c>
      <c r="T282" s="87" t="str">
        <f t="shared" si="213"/>
        <v/>
      </c>
      <c r="U282" s="88" t="str">
        <f t="shared" si="214"/>
        <v/>
      </c>
      <c r="V282" s="89" t="str">
        <f t="shared" si="215"/>
        <v/>
      </c>
      <c r="W282" s="90" t="str">
        <f t="shared" si="216"/>
        <v/>
      </c>
      <c r="X282" s="90" t="str">
        <f t="shared" si="217"/>
        <v/>
      </c>
      <c r="Y282" s="110" t="str">
        <f t="shared" si="218"/>
        <v/>
      </c>
      <c r="Z282" s="16"/>
      <c r="AA282" s="15" t="str">
        <f t="shared" si="219"/>
        <v/>
      </c>
      <c r="AB282" s="15" t="str">
        <f t="shared" si="220"/>
        <v/>
      </c>
      <c r="AC282" s="14" t="str">
        <f t="shared" si="221"/>
        <v/>
      </c>
      <c r="AD282" s="6" t="e">
        <f t="shared" si="222"/>
        <v>#N/A</v>
      </c>
      <c r="AE282" s="6" t="e">
        <f t="shared" si="223"/>
        <v>#N/A</v>
      </c>
      <c r="AF282" s="6" t="e">
        <f t="shared" si="224"/>
        <v>#N/A</v>
      </c>
      <c r="AG282" s="6" t="str">
        <f t="shared" si="225"/>
        <v/>
      </c>
      <c r="AH282" s="6">
        <f t="shared" si="226"/>
        <v>1</v>
      </c>
      <c r="AI282" s="6" t="e">
        <f t="shared" si="227"/>
        <v>#N/A</v>
      </c>
      <c r="AJ282" s="6" t="e">
        <f t="shared" si="228"/>
        <v>#N/A</v>
      </c>
      <c r="AK282" s="6" t="e">
        <f t="shared" si="229"/>
        <v>#N/A</v>
      </c>
      <c r="AL282" s="6" t="e">
        <f t="shared" si="230"/>
        <v>#N/A</v>
      </c>
      <c r="AM282" s="7" t="str">
        <f t="shared" si="231"/>
        <v xml:space="preserve"> </v>
      </c>
      <c r="AN282" s="6" t="e">
        <f t="shared" si="232"/>
        <v>#N/A</v>
      </c>
      <c r="AO282" s="6" t="e">
        <f t="shared" si="233"/>
        <v>#N/A</v>
      </c>
      <c r="AP282" s="6" t="e">
        <f t="shared" si="234"/>
        <v>#N/A</v>
      </c>
      <c r="AQ282" s="6" t="e">
        <f t="shared" si="235"/>
        <v>#N/A</v>
      </c>
      <c r="AR282" s="6" t="e">
        <f t="shared" si="236"/>
        <v>#N/A</v>
      </c>
      <c r="AS282" s="6" t="e">
        <f t="shared" si="237"/>
        <v>#N/A</v>
      </c>
      <c r="AT282" s="6" t="e">
        <f t="shared" si="238"/>
        <v>#N/A</v>
      </c>
      <c r="AU282" s="6" t="e">
        <f t="shared" si="239"/>
        <v>#N/A</v>
      </c>
      <c r="AV282" s="6" t="e">
        <f t="shared" si="240"/>
        <v>#N/A</v>
      </c>
      <c r="AW282" s="6">
        <f t="shared" si="241"/>
        <v>0</v>
      </c>
      <c r="AX282" s="6" t="e">
        <f t="shared" si="242"/>
        <v>#N/A</v>
      </c>
      <c r="AY282" s="6" t="str">
        <f t="shared" si="243"/>
        <v/>
      </c>
      <c r="AZ282" s="6" t="str">
        <f t="shared" si="244"/>
        <v/>
      </c>
      <c r="BA282" s="6" t="str">
        <f t="shared" si="245"/>
        <v/>
      </c>
      <c r="BB282" s="6" t="str">
        <f t="shared" si="246"/>
        <v/>
      </c>
      <c r="BC282" s="42"/>
      <c r="BI282" t="s">
        <v>1106</v>
      </c>
      <c r="CS282" s="253" t="str">
        <f t="shared" si="247"/>
        <v/>
      </c>
      <c r="CT282" s="1" t="str">
        <f t="shared" si="248"/>
        <v/>
      </c>
      <c r="CU282" s="1" t="str">
        <f t="shared" si="249"/>
        <v/>
      </c>
      <c r="CV282" s="399"/>
    </row>
    <row r="283" spans="1:100" s="1" customFormat="1" ht="13.5" customHeight="1" x14ac:dyDescent="0.15">
      <c r="A283" s="63">
        <v>268</v>
      </c>
      <c r="B283" s="313"/>
      <c r="C283" s="313"/>
      <c r="D283" s="313"/>
      <c r="E283" s="313"/>
      <c r="F283" s="313"/>
      <c r="G283" s="313"/>
      <c r="H283" s="313"/>
      <c r="I283" s="313"/>
      <c r="J283" s="313"/>
      <c r="K283" s="313"/>
      <c r="L283" s="314"/>
      <c r="M283" s="313"/>
      <c r="N283" s="365"/>
      <c r="O283" s="366"/>
      <c r="P283" s="370" t="str">
        <f>IF(G283="R",IF(OR(AND(実績排出量!H283=SUM(実績事業所!$B$2-1),3&lt;実績排出量!I283),AND(実績排出量!H283=実績事業所!$B$2,4&gt;実績排出量!I283)),"新規",""),"")</f>
        <v/>
      </c>
      <c r="Q283" s="373" t="str">
        <f t="shared" si="210"/>
        <v/>
      </c>
      <c r="R283" s="374" t="str">
        <f t="shared" si="211"/>
        <v/>
      </c>
      <c r="S283" s="298" t="str">
        <f t="shared" si="212"/>
        <v/>
      </c>
      <c r="T283" s="87" t="str">
        <f t="shared" si="213"/>
        <v/>
      </c>
      <c r="U283" s="88" t="str">
        <f t="shared" si="214"/>
        <v/>
      </c>
      <c r="V283" s="89" t="str">
        <f t="shared" si="215"/>
        <v/>
      </c>
      <c r="W283" s="90" t="str">
        <f t="shared" si="216"/>
        <v/>
      </c>
      <c r="X283" s="90" t="str">
        <f t="shared" si="217"/>
        <v/>
      </c>
      <c r="Y283" s="110" t="str">
        <f t="shared" si="218"/>
        <v/>
      </c>
      <c r="Z283" s="16"/>
      <c r="AA283" s="15" t="str">
        <f t="shared" si="219"/>
        <v/>
      </c>
      <c r="AB283" s="15" t="str">
        <f t="shared" si="220"/>
        <v/>
      </c>
      <c r="AC283" s="14" t="str">
        <f t="shared" si="221"/>
        <v/>
      </c>
      <c r="AD283" s="6" t="e">
        <f t="shared" si="222"/>
        <v>#N/A</v>
      </c>
      <c r="AE283" s="6" t="e">
        <f t="shared" si="223"/>
        <v>#N/A</v>
      </c>
      <c r="AF283" s="6" t="e">
        <f t="shared" si="224"/>
        <v>#N/A</v>
      </c>
      <c r="AG283" s="6" t="str">
        <f t="shared" si="225"/>
        <v/>
      </c>
      <c r="AH283" s="6">
        <f t="shared" si="226"/>
        <v>1</v>
      </c>
      <c r="AI283" s="6" t="e">
        <f t="shared" si="227"/>
        <v>#N/A</v>
      </c>
      <c r="AJ283" s="6" t="e">
        <f t="shared" si="228"/>
        <v>#N/A</v>
      </c>
      <c r="AK283" s="6" t="e">
        <f t="shared" si="229"/>
        <v>#N/A</v>
      </c>
      <c r="AL283" s="6" t="e">
        <f t="shared" si="230"/>
        <v>#N/A</v>
      </c>
      <c r="AM283" s="7" t="str">
        <f t="shared" si="231"/>
        <v xml:space="preserve"> </v>
      </c>
      <c r="AN283" s="6" t="e">
        <f t="shared" si="232"/>
        <v>#N/A</v>
      </c>
      <c r="AO283" s="6" t="e">
        <f t="shared" si="233"/>
        <v>#N/A</v>
      </c>
      <c r="AP283" s="6" t="e">
        <f t="shared" si="234"/>
        <v>#N/A</v>
      </c>
      <c r="AQ283" s="6" t="e">
        <f t="shared" si="235"/>
        <v>#N/A</v>
      </c>
      <c r="AR283" s="6" t="e">
        <f t="shared" si="236"/>
        <v>#N/A</v>
      </c>
      <c r="AS283" s="6" t="e">
        <f t="shared" si="237"/>
        <v>#N/A</v>
      </c>
      <c r="AT283" s="6" t="e">
        <f t="shared" si="238"/>
        <v>#N/A</v>
      </c>
      <c r="AU283" s="6" t="e">
        <f t="shared" si="239"/>
        <v>#N/A</v>
      </c>
      <c r="AV283" s="6" t="e">
        <f t="shared" si="240"/>
        <v>#N/A</v>
      </c>
      <c r="AW283" s="6">
        <f t="shared" si="241"/>
        <v>0</v>
      </c>
      <c r="AX283" s="6" t="e">
        <f t="shared" si="242"/>
        <v>#N/A</v>
      </c>
      <c r="AY283" s="6" t="str">
        <f t="shared" si="243"/>
        <v/>
      </c>
      <c r="AZ283" s="6" t="str">
        <f t="shared" si="244"/>
        <v/>
      </c>
      <c r="BA283" s="6" t="str">
        <f t="shared" si="245"/>
        <v/>
      </c>
      <c r="BB283" s="6" t="str">
        <f t="shared" si="246"/>
        <v/>
      </c>
      <c r="BC283" s="42"/>
      <c r="BI283" t="s">
        <v>1128</v>
      </c>
      <c r="CS283" s="253" t="str">
        <f t="shared" si="247"/>
        <v/>
      </c>
      <c r="CT283" s="1" t="str">
        <f t="shared" si="248"/>
        <v/>
      </c>
      <c r="CU283" s="1" t="str">
        <f t="shared" si="249"/>
        <v/>
      </c>
      <c r="CV283" s="399"/>
    </row>
    <row r="284" spans="1:100" s="1" customFormat="1" ht="13.5" customHeight="1" x14ac:dyDescent="0.15">
      <c r="A284" s="63">
        <v>269</v>
      </c>
      <c r="B284" s="313"/>
      <c r="C284" s="313"/>
      <c r="D284" s="313"/>
      <c r="E284" s="313"/>
      <c r="F284" s="313"/>
      <c r="G284" s="313"/>
      <c r="H284" s="313"/>
      <c r="I284" s="313"/>
      <c r="J284" s="313"/>
      <c r="K284" s="313"/>
      <c r="L284" s="314"/>
      <c r="M284" s="313"/>
      <c r="N284" s="365"/>
      <c r="O284" s="366"/>
      <c r="P284" s="370" t="str">
        <f>IF(G284="R",IF(OR(AND(実績排出量!H284=SUM(実績事業所!$B$2-1),3&lt;実績排出量!I284),AND(実績排出量!H284=実績事業所!$B$2,4&gt;実績排出量!I284)),"新規",""),"")</f>
        <v/>
      </c>
      <c r="Q284" s="373" t="str">
        <f t="shared" si="210"/>
        <v/>
      </c>
      <c r="R284" s="374" t="str">
        <f t="shared" si="211"/>
        <v/>
      </c>
      <c r="S284" s="298" t="str">
        <f t="shared" si="212"/>
        <v/>
      </c>
      <c r="T284" s="87" t="str">
        <f t="shared" si="213"/>
        <v/>
      </c>
      <c r="U284" s="88" t="str">
        <f t="shared" si="214"/>
        <v/>
      </c>
      <c r="V284" s="89" t="str">
        <f t="shared" si="215"/>
        <v/>
      </c>
      <c r="W284" s="90" t="str">
        <f t="shared" si="216"/>
        <v/>
      </c>
      <c r="X284" s="90" t="str">
        <f t="shared" si="217"/>
        <v/>
      </c>
      <c r="Y284" s="110" t="str">
        <f t="shared" si="218"/>
        <v/>
      </c>
      <c r="Z284" s="16"/>
      <c r="AA284" s="15" t="str">
        <f t="shared" si="219"/>
        <v/>
      </c>
      <c r="AB284" s="15" t="str">
        <f t="shared" si="220"/>
        <v/>
      </c>
      <c r="AC284" s="14" t="str">
        <f t="shared" si="221"/>
        <v/>
      </c>
      <c r="AD284" s="6" t="e">
        <f t="shared" si="222"/>
        <v>#N/A</v>
      </c>
      <c r="AE284" s="6" t="e">
        <f t="shared" si="223"/>
        <v>#N/A</v>
      </c>
      <c r="AF284" s="6" t="e">
        <f t="shared" si="224"/>
        <v>#N/A</v>
      </c>
      <c r="AG284" s="6" t="str">
        <f t="shared" si="225"/>
        <v/>
      </c>
      <c r="AH284" s="6">
        <f t="shared" si="226"/>
        <v>1</v>
      </c>
      <c r="AI284" s="6" t="e">
        <f t="shared" si="227"/>
        <v>#N/A</v>
      </c>
      <c r="AJ284" s="6" t="e">
        <f t="shared" si="228"/>
        <v>#N/A</v>
      </c>
      <c r="AK284" s="6" t="e">
        <f t="shared" si="229"/>
        <v>#N/A</v>
      </c>
      <c r="AL284" s="6" t="e">
        <f t="shared" si="230"/>
        <v>#N/A</v>
      </c>
      <c r="AM284" s="7" t="str">
        <f t="shared" si="231"/>
        <v xml:space="preserve"> </v>
      </c>
      <c r="AN284" s="6" t="e">
        <f t="shared" si="232"/>
        <v>#N/A</v>
      </c>
      <c r="AO284" s="6" t="e">
        <f t="shared" si="233"/>
        <v>#N/A</v>
      </c>
      <c r="AP284" s="6" t="e">
        <f t="shared" si="234"/>
        <v>#N/A</v>
      </c>
      <c r="AQ284" s="6" t="e">
        <f t="shared" si="235"/>
        <v>#N/A</v>
      </c>
      <c r="AR284" s="6" t="e">
        <f t="shared" si="236"/>
        <v>#N/A</v>
      </c>
      <c r="AS284" s="6" t="e">
        <f t="shared" si="237"/>
        <v>#N/A</v>
      </c>
      <c r="AT284" s="6" t="e">
        <f t="shared" si="238"/>
        <v>#N/A</v>
      </c>
      <c r="AU284" s="6" t="e">
        <f t="shared" si="239"/>
        <v>#N/A</v>
      </c>
      <c r="AV284" s="6" t="e">
        <f t="shared" si="240"/>
        <v>#N/A</v>
      </c>
      <c r="AW284" s="6">
        <f t="shared" si="241"/>
        <v>0</v>
      </c>
      <c r="AX284" s="6" t="e">
        <f t="shared" si="242"/>
        <v>#N/A</v>
      </c>
      <c r="AY284" s="6" t="str">
        <f t="shared" si="243"/>
        <v/>
      </c>
      <c r="AZ284" s="6" t="str">
        <f t="shared" si="244"/>
        <v/>
      </c>
      <c r="BA284" s="6" t="str">
        <f t="shared" si="245"/>
        <v/>
      </c>
      <c r="BB284" s="6" t="str">
        <f t="shared" si="246"/>
        <v/>
      </c>
      <c r="BC284" s="42"/>
      <c r="BI284" t="s">
        <v>1337</v>
      </c>
      <c r="CS284" s="253" t="str">
        <f t="shared" si="247"/>
        <v/>
      </c>
      <c r="CT284" s="1" t="str">
        <f t="shared" si="248"/>
        <v/>
      </c>
      <c r="CU284" s="1" t="str">
        <f t="shared" si="249"/>
        <v/>
      </c>
      <c r="CV284" s="399"/>
    </row>
    <row r="285" spans="1:100" s="1" customFormat="1" ht="13.5" customHeight="1" x14ac:dyDescent="0.15">
      <c r="A285" s="63">
        <v>270</v>
      </c>
      <c r="B285" s="313"/>
      <c r="C285" s="313"/>
      <c r="D285" s="313"/>
      <c r="E285" s="313"/>
      <c r="F285" s="313"/>
      <c r="G285" s="313"/>
      <c r="H285" s="313"/>
      <c r="I285" s="313"/>
      <c r="J285" s="313"/>
      <c r="K285" s="313"/>
      <c r="L285" s="314"/>
      <c r="M285" s="313"/>
      <c r="N285" s="365"/>
      <c r="O285" s="366"/>
      <c r="P285" s="370" t="str">
        <f>IF(G285="R",IF(OR(AND(実績排出量!H285=SUM(実績事業所!$B$2-1),3&lt;実績排出量!I285),AND(実績排出量!H285=実績事業所!$B$2,4&gt;実績排出量!I285)),"新規",""),"")</f>
        <v/>
      </c>
      <c r="Q285" s="373" t="str">
        <f t="shared" si="210"/>
        <v/>
      </c>
      <c r="R285" s="374" t="str">
        <f t="shared" si="211"/>
        <v/>
      </c>
      <c r="S285" s="298" t="str">
        <f t="shared" si="212"/>
        <v/>
      </c>
      <c r="T285" s="87" t="str">
        <f t="shared" si="213"/>
        <v/>
      </c>
      <c r="U285" s="88" t="str">
        <f t="shared" si="214"/>
        <v/>
      </c>
      <c r="V285" s="89" t="str">
        <f t="shared" si="215"/>
        <v/>
      </c>
      <c r="W285" s="90" t="str">
        <f t="shared" si="216"/>
        <v/>
      </c>
      <c r="X285" s="90" t="str">
        <f t="shared" si="217"/>
        <v/>
      </c>
      <c r="Y285" s="110" t="str">
        <f t="shared" si="218"/>
        <v/>
      </c>
      <c r="Z285" s="16"/>
      <c r="AA285" s="15" t="str">
        <f t="shared" si="219"/>
        <v/>
      </c>
      <c r="AB285" s="15" t="str">
        <f t="shared" si="220"/>
        <v/>
      </c>
      <c r="AC285" s="14" t="str">
        <f t="shared" si="221"/>
        <v/>
      </c>
      <c r="AD285" s="6" t="e">
        <f t="shared" si="222"/>
        <v>#N/A</v>
      </c>
      <c r="AE285" s="6" t="e">
        <f t="shared" si="223"/>
        <v>#N/A</v>
      </c>
      <c r="AF285" s="6" t="e">
        <f t="shared" si="224"/>
        <v>#N/A</v>
      </c>
      <c r="AG285" s="6" t="str">
        <f t="shared" si="225"/>
        <v/>
      </c>
      <c r="AH285" s="6">
        <f t="shared" si="226"/>
        <v>1</v>
      </c>
      <c r="AI285" s="6" t="e">
        <f t="shared" si="227"/>
        <v>#N/A</v>
      </c>
      <c r="AJ285" s="6" t="e">
        <f t="shared" si="228"/>
        <v>#N/A</v>
      </c>
      <c r="AK285" s="6" t="e">
        <f t="shared" si="229"/>
        <v>#N/A</v>
      </c>
      <c r="AL285" s="6" t="e">
        <f t="shared" si="230"/>
        <v>#N/A</v>
      </c>
      <c r="AM285" s="7" t="str">
        <f t="shared" si="231"/>
        <v xml:space="preserve"> </v>
      </c>
      <c r="AN285" s="6" t="e">
        <f t="shared" si="232"/>
        <v>#N/A</v>
      </c>
      <c r="AO285" s="6" t="e">
        <f t="shared" si="233"/>
        <v>#N/A</v>
      </c>
      <c r="AP285" s="6" t="e">
        <f t="shared" si="234"/>
        <v>#N/A</v>
      </c>
      <c r="AQ285" s="6" t="e">
        <f t="shared" si="235"/>
        <v>#N/A</v>
      </c>
      <c r="AR285" s="6" t="e">
        <f t="shared" si="236"/>
        <v>#N/A</v>
      </c>
      <c r="AS285" s="6" t="e">
        <f t="shared" si="237"/>
        <v>#N/A</v>
      </c>
      <c r="AT285" s="6" t="e">
        <f t="shared" si="238"/>
        <v>#N/A</v>
      </c>
      <c r="AU285" s="6" t="e">
        <f t="shared" si="239"/>
        <v>#N/A</v>
      </c>
      <c r="AV285" s="6" t="e">
        <f t="shared" si="240"/>
        <v>#N/A</v>
      </c>
      <c r="AW285" s="6">
        <f t="shared" si="241"/>
        <v>0</v>
      </c>
      <c r="AX285" s="6" t="e">
        <f t="shared" si="242"/>
        <v>#N/A</v>
      </c>
      <c r="AY285" s="6" t="str">
        <f t="shared" si="243"/>
        <v/>
      </c>
      <c r="AZ285" s="6" t="str">
        <f t="shared" si="244"/>
        <v/>
      </c>
      <c r="BA285" s="6" t="str">
        <f t="shared" si="245"/>
        <v/>
      </c>
      <c r="BB285" s="6" t="str">
        <f t="shared" si="246"/>
        <v/>
      </c>
      <c r="BC285" s="42"/>
      <c r="BI285" t="s">
        <v>1168</v>
      </c>
      <c r="CS285" s="253" t="str">
        <f t="shared" si="247"/>
        <v/>
      </c>
      <c r="CT285" s="1" t="str">
        <f t="shared" si="248"/>
        <v/>
      </c>
      <c r="CU285" s="1" t="str">
        <f t="shared" si="249"/>
        <v/>
      </c>
      <c r="CV285" s="399"/>
    </row>
    <row r="286" spans="1:100" s="1" customFormat="1" ht="13.5" customHeight="1" x14ac:dyDescent="0.15">
      <c r="A286" s="63">
        <v>271</v>
      </c>
      <c r="B286" s="313"/>
      <c r="C286" s="313"/>
      <c r="D286" s="313"/>
      <c r="E286" s="313"/>
      <c r="F286" s="313"/>
      <c r="G286" s="313"/>
      <c r="H286" s="313"/>
      <c r="I286" s="313"/>
      <c r="J286" s="313"/>
      <c r="K286" s="313"/>
      <c r="L286" s="314"/>
      <c r="M286" s="313"/>
      <c r="N286" s="365"/>
      <c r="O286" s="366"/>
      <c r="P286" s="370" t="str">
        <f>IF(G286="R",IF(OR(AND(実績排出量!H286=SUM(実績事業所!$B$2-1),3&lt;実績排出量!I286),AND(実績排出量!H286=実績事業所!$B$2,4&gt;実績排出量!I286)),"新規",""),"")</f>
        <v/>
      </c>
      <c r="Q286" s="373" t="str">
        <f t="shared" si="210"/>
        <v/>
      </c>
      <c r="R286" s="374" t="str">
        <f t="shared" si="211"/>
        <v/>
      </c>
      <c r="S286" s="298" t="str">
        <f t="shared" si="212"/>
        <v/>
      </c>
      <c r="T286" s="87" t="str">
        <f t="shared" si="213"/>
        <v/>
      </c>
      <c r="U286" s="88" t="str">
        <f t="shared" si="214"/>
        <v/>
      </c>
      <c r="V286" s="89" t="str">
        <f t="shared" si="215"/>
        <v/>
      </c>
      <c r="W286" s="90" t="str">
        <f t="shared" si="216"/>
        <v/>
      </c>
      <c r="X286" s="90" t="str">
        <f t="shared" si="217"/>
        <v/>
      </c>
      <c r="Y286" s="110" t="str">
        <f t="shared" si="218"/>
        <v/>
      </c>
      <c r="Z286" s="16"/>
      <c r="AA286" s="15" t="str">
        <f t="shared" si="219"/>
        <v/>
      </c>
      <c r="AB286" s="15" t="str">
        <f t="shared" si="220"/>
        <v/>
      </c>
      <c r="AC286" s="14" t="str">
        <f t="shared" si="221"/>
        <v/>
      </c>
      <c r="AD286" s="6" t="e">
        <f t="shared" si="222"/>
        <v>#N/A</v>
      </c>
      <c r="AE286" s="6" t="e">
        <f t="shared" si="223"/>
        <v>#N/A</v>
      </c>
      <c r="AF286" s="6" t="e">
        <f t="shared" si="224"/>
        <v>#N/A</v>
      </c>
      <c r="AG286" s="6" t="str">
        <f t="shared" si="225"/>
        <v/>
      </c>
      <c r="AH286" s="6">
        <f t="shared" si="226"/>
        <v>1</v>
      </c>
      <c r="AI286" s="6" t="e">
        <f t="shared" si="227"/>
        <v>#N/A</v>
      </c>
      <c r="AJ286" s="6" t="e">
        <f t="shared" si="228"/>
        <v>#N/A</v>
      </c>
      <c r="AK286" s="6" t="e">
        <f t="shared" si="229"/>
        <v>#N/A</v>
      </c>
      <c r="AL286" s="6" t="e">
        <f t="shared" si="230"/>
        <v>#N/A</v>
      </c>
      <c r="AM286" s="7" t="str">
        <f t="shared" si="231"/>
        <v xml:space="preserve"> </v>
      </c>
      <c r="AN286" s="6" t="e">
        <f t="shared" si="232"/>
        <v>#N/A</v>
      </c>
      <c r="AO286" s="6" t="e">
        <f t="shared" si="233"/>
        <v>#N/A</v>
      </c>
      <c r="AP286" s="6" t="e">
        <f t="shared" si="234"/>
        <v>#N/A</v>
      </c>
      <c r="AQ286" s="6" t="e">
        <f t="shared" si="235"/>
        <v>#N/A</v>
      </c>
      <c r="AR286" s="6" t="e">
        <f t="shared" si="236"/>
        <v>#N/A</v>
      </c>
      <c r="AS286" s="6" t="e">
        <f t="shared" si="237"/>
        <v>#N/A</v>
      </c>
      <c r="AT286" s="6" t="e">
        <f t="shared" si="238"/>
        <v>#N/A</v>
      </c>
      <c r="AU286" s="6" t="e">
        <f t="shared" si="239"/>
        <v>#N/A</v>
      </c>
      <c r="AV286" s="6" t="e">
        <f t="shared" si="240"/>
        <v>#N/A</v>
      </c>
      <c r="AW286" s="6">
        <f t="shared" si="241"/>
        <v>0</v>
      </c>
      <c r="AX286" s="6" t="e">
        <f t="shared" si="242"/>
        <v>#N/A</v>
      </c>
      <c r="AY286" s="6" t="str">
        <f t="shared" si="243"/>
        <v/>
      </c>
      <c r="AZ286" s="6" t="str">
        <f t="shared" si="244"/>
        <v/>
      </c>
      <c r="BA286" s="6" t="str">
        <f t="shared" si="245"/>
        <v/>
      </c>
      <c r="BB286" s="6" t="str">
        <f t="shared" si="246"/>
        <v/>
      </c>
      <c r="BC286" s="42"/>
      <c r="BI286" t="s">
        <v>1185</v>
      </c>
      <c r="CS286" s="253" t="str">
        <f t="shared" si="247"/>
        <v/>
      </c>
      <c r="CT286" s="1" t="str">
        <f t="shared" si="248"/>
        <v/>
      </c>
      <c r="CU286" s="1" t="str">
        <f t="shared" si="249"/>
        <v/>
      </c>
      <c r="CV286" s="399"/>
    </row>
    <row r="287" spans="1:100" s="1" customFormat="1" ht="13.5" customHeight="1" x14ac:dyDescent="0.15">
      <c r="A287" s="63">
        <v>272</v>
      </c>
      <c r="B287" s="313"/>
      <c r="C287" s="313"/>
      <c r="D287" s="313"/>
      <c r="E287" s="313"/>
      <c r="F287" s="313"/>
      <c r="G287" s="313"/>
      <c r="H287" s="313"/>
      <c r="I287" s="313"/>
      <c r="J287" s="313"/>
      <c r="K287" s="313"/>
      <c r="L287" s="314"/>
      <c r="M287" s="313"/>
      <c r="N287" s="365"/>
      <c r="O287" s="366"/>
      <c r="P287" s="370" t="str">
        <f>IF(G287="R",IF(OR(AND(実績排出量!H287=SUM(実績事業所!$B$2-1),3&lt;実績排出量!I287),AND(実績排出量!H287=実績事業所!$B$2,4&gt;実績排出量!I287)),"新規",""),"")</f>
        <v/>
      </c>
      <c r="Q287" s="373" t="str">
        <f t="shared" si="210"/>
        <v/>
      </c>
      <c r="R287" s="374" t="str">
        <f t="shared" si="211"/>
        <v/>
      </c>
      <c r="S287" s="298" t="str">
        <f t="shared" si="212"/>
        <v/>
      </c>
      <c r="T287" s="87" t="str">
        <f t="shared" si="213"/>
        <v/>
      </c>
      <c r="U287" s="88" t="str">
        <f t="shared" si="214"/>
        <v/>
      </c>
      <c r="V287" s="89" t="str">
        <f t="shared" si="215"/>
        <v/>
      </c>
      <c r="W287" s="90" t="str">
        <f t="shared" si="216"/>
        <v/>
      </c>
      <c r="X287" s="90" t="str">
        <f t="shared" si="217"/>
        <v/>
      </c>
      <c r="Y287" s="110" t="str">
        <f t="shared" si="218"/>
        <v/>
      </c>
      <c r="Z287" s="16"/>
      <c r="AA287" s="15" t="str">
        <f t="shared" si="219"/>
        <v/>
      </c>
      <c r="AB287" s="15" t="str">
        <f t="shared" si="220"/>
        <v/>
      </c>
      <c r="AC287" s="14" t="str">
        <f t="shared" si="221"/>
        <v/>
      </c>
      <c r="AD287" s="6" t="e">
        <f t="shared" si="222"/>
        <v>#N/A</v>
      </c>
      <c r="AE287" s="6" t="e">
        <f t="shared" si="223"/>
        <v>#N/A</v>
      </c>
      <c r="AF287" s="6" t="e">
        <f t="shared" si="224"/>
        <v>#N/A</v>
      </c>
      <c r="AG287" s="6" t="str">
        <f t="shared" si="225"/>
        <v/>
      </c>
      <c r="AH287" s="6">
        <f t="shared" si="226"/>
        <v>1</v>
      </c>
      <c r="AI287" s="6" t="e">
        <f t="shared" si="227"/>
        <v>#N/A</v>
      </c>
      <c r="AJ287" s="6" t="e">
        <f t="shared" si="228"/>
        <v>#N/A</v>
      </c>
      <c r="AK287" s="6" t="e">
        <f t="shared" si="229"/>
        <v>#N/A</v>
      </c>
      <c r="AL287" s="6" t="e">
        <f t="shared" si="230"/>
        <v>#N/A</v>
      </c>
      <c r="AM287" s="7" t="str">
        <f t="shared" si="231"/>
        <v xml:space="preserve"> </v>
      </c>
      <c r="AN287" s="6" t="e">
        <f t="shared" si="232"/>
        <v>#N/A</v>
      </c>
      <c r="AO287" s="6" t="e">
        <f t="shared" si="233"/>
        <v>#N/A</v>
      </c>
      <c r="AP287" s="6" t="e">
        <f t="shared" si="234"/>
        <v>#N/A</v>
      </c>
      <c r="AQ287" s="6" t="e">
        <f t="shared" si="235"/>
        <v>#N/A</v>
      </c>
      <c r="AR287" s="6" t="e">
        <f t="shared" si="236"/>
        <v>#N/A</v>
      </c>
      <c r="AS287" s="6" t="e">
        <f t="shared" si="237"/>
        <v>#N/A</v>
      </c>
      <c r="AT287" s="6" t="e">
        <f t="shared" si="238"/>
        <v>#N/A</v>
      </c>
      <c r="AU287" s="6" t="e">
        <f t="shared" si="239"/>
        <v>#N/A</v>
      </c>
      <c r="AV287" s="6" t="e">
        <f t="shared" si="240"/>
        <v>#N/A</v>
      </c>
      <c r="AW287" s="6">
        <f t="shared" si="241"/>
        <v>0</v>
      </c>
      <c r="AX287" s="6" t="e">
        <f t="shared" si="242"/>
        <v>#N/A</v>
      </c>
      <c r="AY287" s="6" t="str">
        <f t="shared" si="243"/>
        <v/>
      </c>
      <c r="AZ287" s="6" t="str">
        <f t="shared" si="244"/>
        <v/>
      </c>
      <c r="BA287" s="6" t="str">
        <f t="shared" si="245"/>
        <v/>
      </c>
      <c r="BB287" s="6" t="str">
        <f t="shared" si="246"/>
        <v/>
      </c>
      <c r="BC287" s="42"/>
      <c r="BI287" t="s">
        <v>1317</v>
      </c>
      <c r="CS287" s="253" t="str">
        <f t="shared" si="247"/>
        <v/>
      </c>
      <c r="CT287" s="1" t="str">
        <f t="shared" si="248"/>
        <v/>
      </c>
      <c r="CU287" s="1" t="str">
        <f t="shared" si="249"/>
        <v/>
      </c>
      <c r="CV287" s="399"/>
    </row>
    <row r="288" spans="1:100" s="1" customFormat="1" ht="13.5" customHeight="1" x14ac:dyDescent="0.15">
      <c r="A288" s="63">
        <v>273</v>
      </c>
      <c r="B288" s="313"/>
      <c r="C288" s="313"/>
      <c r="D288" s="313"/>
      <c r="E288" s="313"/>
      <c r="F288" s="313"/>
      <c r="G288" s="313"/>
      <c r="H288" s="313"/>
      <c r="I288" s="313"/>
      <c r="J288" s="313"/>
      <c r="K288" s="313"/>
      <c r="L288" s="314"/>
      <c r="M288" s="313"/>
      <c r="N288" s="365"/>
      <c r="O288" s="366"/>
      <c r="P288" s="370" t="str">
        <f>IF(G288="R",IF(OR(AND(実績排出量!H288=SUM(実績事業所!$B$2-1),3&lt;実績排出量!I288),AND(実績排出量!H288=実績事業所!$B$2,4&gt;実績排出量!I288)),"新規",""),"")</f>
        <v/>
      </c>
      <c r="Q288" s="373" t="str">
        <f t="shared" si="210"/>
        <v/>
      </c>
      <c r="R288" s="374" t="str">
        <f t="shared" si="211"/>
        <v/>
      </c>
      <c r="S288" s="298" t="str">
        <f t="shared" si="212"/>
        <v/>
      </c>
      <c r="T288" s="87" t="str">
        <f t="shared" si="213"/>
        <v/>
      </c>
      <c r="U288" s="88" t="str">
        <f t="shared" si="214"/>
        <v/>
      </c>
      <c r="V288" s="89" t="str">
        <f t="shared" si="215"/>
        <v/>
      </c>
      <c r="W288" s="90" t="str">
        <f t="shared" si="216"/>
        <v/>
      </c>
      <c r="X288" s="90" t="str">
        <f t="shared" si="217"/>
        <v/>
      </c>
      <c r="Y288" s="110" t="str">
        <f t="shared" si="218"/>
        <v/>
      </c>
      <c r="Z288" s="16"/>
      <c r="AA288" s="15" t="str">
        <f t="shared" si="219"/>
        <v/>
      </c>
      <c r="AB288" s="15" t="str">
        <f t="shared" si="220"/>
        <v/>
      </c>
      <c r="AC288" s="14" t="str">
        <f t="shared" si="221"/>
        <v/>
      </c>
      <c r="AD288" s="6" t="e">
        <f t="shared" si="222"/>
        <v>#N/A</v>
      </c>
      <c r="AE288" s="6" t="e">
        <f t="shared" si="223"/>
        <v>#N/A</v>
      </c>
      <c r="AF288" s="6" t="e">
        <f t="shared" si="224"/>
        <v>#N/A</v>
      </c>
      <c r="AG288" s="6" t="str">
        <f t="shared" si="225"/>
        <v/>
      </c>
      <c r="AH288" s="6">
        <f t="shared" si="226"/>
        <v>1</v>
      </c>
      <c r="AI288" s="6" t="e">
        <f t="shared" si="227"/>
        <v>#N/A</v>
      </c>
      <c r="AJ288" s="6" t="e">
        <f t="shared" si="228"/>
        <v>#N/A</v>
      </c>
      <c r="AK288" s="6" t="e">
        <f t="shared" si="229"/>
        <v>#N/A</v>
      </c>
      <c r="AL288" s="6" t="e">
        <f t="shared" si="230"/>
        <v>#N/A</v>
      </c>
      <c r="AM288" s="7" t="str">
        <f t="shared" si="231"/>
        <v xml:space="preserve"> </v>
      </c>
      <c r="AN288" s="6" t="e">
        <f t="shared" si="232"/>
        <v>#N/A</v>
      </c>
      <c r="AO288" s="6" t="e">
        <f t="shared" si="233"/>
        <v>#N/A</v>
      </c>
      <c r="AP288" s="6" t="e">
        <f t="shared" si="234"/>
        <v>#N/A</v>
      </c>
      <c r="AQ288" s="6" t="e">
        <f t="shared" si="235"/>
        <v>#N/A</v>
      </c>
      <c r="AR288" s="6" t="e">
        <f t="shared" si="236"/>
        <v>#N/A</v>
      </c>
      <c r="AS288" s="6" t="e">
        <f t="shared" si="237"/>
        <v>#N/A</v>
      </c>
      <c r="AT288" s="6" t="e">
        <f t="shared" si="238"/>
        <v>#N/A</v>
      </c>
      <c r="AU288" s="6" t="e">
        <f t="shared" si="239"/>
        <v>#N/A</v>
      </c>
      <c r="AV288" s="6" t="e">
        <f t="shared" si="240"/>
        <v>#N/A</v>
      </c>
      <c r="AW288" s="6">
        <f t="shared" si="241"/>
        <v>0</v>
      </c>
      <c r="AX288" s="6" t="e">
        <f t="shared" si="242"/>
        <v>#N/A</v>
      </c>
      <c r="AY288" s="6" t="str">
        <f t="shared" si="243"/>
        <v/>
      </c>
      <c r="AZ288" s="6" t="str">
        <f t="shared" si="244"/>
        <v/>
      </c>
      <c r="BA288" s="6" t="str">
        <f t="shared" si="245"/>
        <v/>
      </c>
      <c r="BB288" s="6" t="str">
        <f t="shared" si="246"/>
        <v/>
      </c>
      <c r="BC288" s="42"/>
      <c r="BI288" t="s">
        <v>1108</v>
      </c>
      <c r="CS288" s="253" t="str">
        <f t="shared" si="247"/>
        <v/>
      </c>
      <c r="CT288" s="1" t="str">
        <f t="shared" si="248"/>
        <v/>
      </c>
      <c r="CU288" s="1" t="str">
        <f t="shared" si="249"/>
        <v/>
      </c>
      <c r="CV288" s="399"/>
    </row>
    <row r="289" spans="1:100" s="1" customFormat="1" ht="13.5" customHeight="1" x14ac:dyDescent="0.15">
      <c r="A289" s="63">
        <v>274</v>
      </c>
      <c r="B289" s="313"/>
      <c r="C289" s="313"/>
      <c r="D289" s="313"/>
      <c r="E289" s="313"/>
      <c r="F289" s="313"/>
      <c r="G289" s="313"/>
      <c r="H289" s="313"/>
      <c r="I289" s="313"/>
      <c r="J289" s="313"/>
      <c r="K289" s="313"/>
      <c r="L289" s="314"/>
      <c r="M289" s="313"/>
      <c r="N289" s="365"/>
      <c r="O289" s="366"/>
      <c r="P289" s="370" t="str">
        <f>IF(G289="R",IF(OR(AND(実績排出量!H289=SUM(実績事業所!$B$2-1),3&lt;実績排出量!I289),AND(実績排出量!H289=実績事業所!$B$2,4&gt;実績排出量!I289)),"新規",""),"")</f>
        <v/>
      </c>
      <c r="Q289" s="373" t="str">
        <f t="shared" si="210"/>
        <v/>
      </c>
      <c r="R289" s="374" t="str">
        <f t="shared" si="211"/>
        <v/>
      </c>
      <c r="S289" s="298" t="str">
        <f t="shared" si="212"/>
        <v/>
      </c>
      <c r="T289" s="87" t="str">
        <f t="shared" si="213"/>
        <v/>
      </c>
      <c r="U289" s="88" t="str">
        <f t="shared" si="214"/>
        <v/>
      </c>
      <c r="V289" s="89" t="str">
        <f t="shared" si="215"/>
        <v/>
      </c>
      <c r="W289" s="90" t="str">
        <f t="shared" si="216"/>
        <v/>
      </c>
      <c r="X289" s="90" t="str">
        <f t="shared" si="217"/>
        <v/>
      </c>
      <c r="Y289" s="110" t="str">
        <f t="shared" si="218"/>
        <v/>
      </c>
      <c r="Z289" s="16"/>
      <c r="AA289" s="15" t="str">
        <f t="shared" si="219"/>
        <v/>
      </c>
      <c r="AB289" s="15" t="str">
        <f t="shared" si="220"/>
        <v/>
      </c>
      <c r="AC289" s="14" t="str">
        <f t="shared" si="221"/>
        <v/>
      </c>
      <c r="AD289" s="6" t="e">
        <f t="shared" si="222"/>
        <v>#N/A</v>
      </c>
      <c r="AE289" s="6" t="e">
        <f t="shared" si="223"/>
        <v>#N/A</v>
      </c>
      <c r="AF289" s="6" t="e">
        <f t="shared" si="224"/>
        <v>#N/A</v>
      </c>
      <c r="AG289" s="6" t="str">
        <f t="shared" si="225"/>
        <v/>
      </c>
      <c r="AH289" s="6">
        <f t="shared" si="226"/>
        <v>1</v>
      </c>
      <c r="AI289" s="6" t="e">
        <f t="shared" si="227"/>
        <v>#N/A</v>
      </c>
      <c r="AJ289" s="6" t="e">
        <f t="shared" si="228"/>
        <v>#N/A</v>
      </c>
      <c r="AK289" s="6" t="e">
        <f t="shared" si="229"/>
        <v>#N/A</v>
      </c>
      <c r="AL289" s="6" t="e">
        <f t="shared" si="230"/>
        <v>#N/A</v>
      </c>
      <c r="AM289" s="7" t="str">
        <f t="shared" si="231"/>
        <v xml:space="preserve"> </v>
      </c>
      <c r="AN289" s="6" t="e">
        <f t="shared" si="232"/>
        <v>#N/A</v>
      </c>
      <c r="AO289" s="6" t="e">
        <f t="shared" si="233"/>
        <v>#N/A</v>
      </c>
      <c r="AP289" s="6" t="e">
        <f t="shared" si="234"/>
        <v>#N/A</v>
      </c>
      <c r="AQ289" s="6" t="e">
        <f t="shared" si="235"/>
        <v>#N/A</v>
      </c>
      <c r="AR289" s="6" t="e">
        <f t="shared" si="236"/>
        <v>#N/A</v>
      </c>
      <c r="AS289" s="6" t="e">
        <f t="shared" si="237"/>
        <v>#N/A</v>
      </c>
      <c r="AT289" s="6" t="e">
        <f t="shared" si="238"/>
        <v>#N/A</v>
      </c>
      <c r="AU289" s="6" t="e">
        <f t="shared" si="239"/>
        <v>#N/A</v>
      </c>
      <c r="AV289" s="6" t="e">
        <f t="shared" si="240"/>
        <v>#N/A</v>
      </c>
      <c r="AW289" s="6">
        <f t="shared" si="241"/>
        <v>0</v>
      </c>
      <c r="AX289" s="6" t="e">
        <f t="shared" si="242"/>
        <v>#N/A</v>
      </c>
      <c r="AY289" s="6" t="str">
        <f t="shared" si="243"/>
        <v/>
      </c>
      <c r="AZ289" s="6" t="str">
        <f t="shared" si="244"/>
        <v/>
      </c>
      <c r="BA289" s="6" t="str">
        <f t="shared" si="245"/>
        <v/>
      </c>
      <c r="BB289" s="6" t="str">
        <f t="shared" si="246"/>
        <v/>
      </c>
      <c r="BC289" s="42"/>
      <c r="BI289" t="s">
        <v>1131</v>
      </c>
      <c r="CS289" s="253" t="str">
        <f t="shared" si="247"/>
        <v/>
      </c>
      <c r="CT289" s="1" t="str">
        <f t="shared" si="248"/>
        <v/>
      </c>
      <c r="CU289" s="1" t="str">
        <f t="shared" si="249"/>
        <v/>
      </c>
      <c r="CV289" s="399"/>
    </row>
    <row r="290" spans="1:100" s="1" customFormat="1" ht="13.5" customHeight="1" x14ac:dyDescent="0.15">
      <c r="A290" s="63">
        <v>275</v>
      </c>
      <c r="B290" s="313"/>
      <c r="C290" s="313"/>
      <c r="D290" s="313"/>
      <c r="E290" s="313"/>
      <c r="F290" s="313"/>
      <c r="G290" s="313"/>
      <c r="H290" s="313"/>
      <c r="I290" s="313"/>
      <c r="J290" s="313"/>
      <c r="K290" s="313"/>
      <c r="L290" s="314"/>
      <c r="M290" s="313"/>
      <c r="N290" s="365"/>
      <c r="O290" s="366"/>
      <c r="P290" s="370" t="str">
        <f>IF(G290="R",IF(OR(AND(実績排出量!H290=SUM(実績事業所!$B$2-1),3&lt;実績排出量!I290),AND(実績排出量!H290=実績事業所!$B$2,4&gt;実績排出量!I290)),"新規",""),"")</f>
        <v/>
      </c>
      <c r="Q290" s="373" t="str">
        <f t="shared" si="210"/>
        <v/>
      </c>
      <c r="R290" s="374" t="str">
        <f t="shared" si="211"/>
        <v/>
      </c>
      <c r="S290" s="298" t="str">
        <f t="shared" si="212"/>
        <v/>
      </c>
      <c r="T290" s="87" t="str">
        <f t="shared" si="213"/>
        <v/>
      </c>
      <c r="U290" s="88" t="str">
        <f t="shared" si="214"/>
        <v/>
      </c>
      <c r="V290" s="89" t="str">
        <f t="shared" si="215"/>
        <v/>
      </c>
      <c r="W290" s="90" t="str">
        <f t="shared" si="216"/>
        <v/>
      </c>
      <c r="X290" s="90" t="str">
        <f t="shared" si="217"/>
        <v/>
      </c>
      <c r="Y290" s="110" t="str">
        <f t="shared" si="218"/>
        <v/>
      </c>
      <c r="Z290" s="16"/>
      <c r="AA290" s="15" t="str">
        <f t="shared" si="219"/>
        <v/>
      </c>
      <c r="AB290" s="15" t="str">
        <f t="shared" si="220"/>
        <v/>
      </c>
      <c r="AC290" s="14" t="str">
        <f t="shared" si="221"/>
        <v/>
      </c>
      <c r="AD290" s="6" t="e">
        <f t="shared" si="222"/>
        <v>#N/A</v>
      </c>
      <c r="AE290" s="6" t="e">
        <f t="shared" si="223"/>
        <v>#N/A</v>
      </c>
      <c r="AF290" s="6" t="e">
        <f t="shared" si="224"/>
        <v>#N/A</v>
      </c>
      <c r="AG290" s="6" t="str">
        <f t="shared" si="225"/>
        <v/>
      </c>
      <c r="AH290" s="6">
        <f t="shared" si="226"/>
        <v>1</v>
      </c>
      <c r="AI290" s="6" t="e">
        <f t="shared" si="227"/>
        <v>#N/A</v>
      </c>
      <c r="AJ290" s="6" t="e">
        <f t="shared" si="228"/>
        <v>#N/A</v>
      </c>
      <c r="AK290" s="6" t="e">
        <f t="shared" si="229"/>
        <v>#N/A</v>
      </c>
      <c r="AL290" s="6" t="e">
        <f t="shared" si="230"/>
        <v>#N/A</v>
      </c>
      <c r="AM290" s="7" t="str">
        <f t="shared" si="231"/>
        <v xml:space="preserve"> </v>
      </c>
      <c r="AN290" s="6" t="e">
        <f t="shared" si="232"/>
        <v>#N/A</v>
      </c>
      <c r="AO290" s="6" t="e">
        <f t="shared" si="233"/>
        <v>#N/A</v>
      </c>
      <c r="AP290" s="6" t="e">
        <f t="shared" si="234"/>
        <v>#N/A</v>
      </c>
      <c r="AQ290" s="6" t="e">
        <f t="shared" si="235"/>
        <v>#N/A</v>
      </c>
      <c r="AR290" s="6" t="e">
        <f t="shared" si="236"/>
        <v>#N/A</v>
      </c>
      <c r="AS290" s="6" t="e">
        <f t="shared" si="237"/>
        <v>#N/A</v>
      </c>
      <c r="AT290" s="6" t="e">
        <f t="shared" si="238"/>
        <v>#N/A</v>
      </c>
      <c r="AU290" s="6" t="e">
        <f t="shared" si="239"/>
        <v>#N/A</v>
      </c>
      <c r="AV290" s="6" t="e">
        <f t="shared" si="240"/>
        <v>#N/A</v>
      </c>
      <c r="AW290" s="6">
        <f t="shared" si="241"/>
        <v>0</v>
      </c>
      <c r="AX290" s="6" t="e">
        <f t="shared" si="242"/>
        <v>#N/A</v>
      </c>
      <c r="AY290" s="6" t="str">
        <f t="shared" si="243"/>
        <v/>
      </c>
      <c r="AZ290" s="6" t="str">
        <f t="shared" si="244"/>
        <v/>
      </c>
      <c r="BA290" s="6" t="str">
        <f t="shared" si="245"/>
        <v/>
      </c>
      <c r="BB290" s="6" t="str">
        <f t="shared" si="246"/>
        <v/>
      </c>
      <c r="BC290" s="42"/>
      <c r="BI290" t="s">
        <v>1316</v>
      </c>
      <c r="CS290" s="253" t="str">
        <f t="shared" si="247"/>
        <v/>
      </c>
      <c r="CT290" s="1" t="str">
        <f t="shared" si="248"/>
        <v/>
      </c>
      <c r="CU290" s="1" t="str">
        <f t="shared" si="249"/>
        <v/>
      </c>
      <c r="CV290" s="399"/>
    </row>
    <row r="291" spans="1:100" s="1" customFormat="1" ht="13.5" customHeight="1" x14ac:dyDescent="0.15">
      <c r="A291" s="63">
        <v>276</v>
      </c>
      <c r="B291" s="313"/>
      <c r="C291" s="313"/>
      <c r="D291" s="313"/>
      <c r="E291" s="313"/>
      <c r="F291" s="313"/>
      <c r="G291" s="313"/>
      <c r="H291" s="313"/>
      <c r="I291" s="313"/>
      <c r="J291" s="313"/>
      <c r="K291" s="313"/>
      <c r="L291" s="314"/>
      <c r="M291" s="313"/>
      <c r="N291" s="365"/>
      <c r="O291" s="366"/>
      <c r="P291" s="370" t="str">
        <f>IF(G291="R",IF(OR(AND(実績排出量!H291=SUM(実績事業所!$B$2-1),3&lt;実績排出量!I291),AND(実績排出量!H291=実績事業所!$B$2,4&gt;実績排出量!I291)),"新規",""),"")</f>
        <v/>
      </c>
      <c r="Q291" s="373" t="str">
        <f t="shared" si="210"/>
        <v/>
      </c>
      <c r="R291" s="374" t="str">
        <f t="shared" si="211"/>
        <v/>
      </c>
      <c r="S291" s="298" t="str">
        <f t="shared" si="212"/>
        <v/>
      </c>
      <c r="T291" s="87" t="str">
        <f t="shared" si="213"/>
        <v/>
      </c>
      <c r="U291" s="88" t="str">
        <f t="shared" si="214"/>
        <v/>
      </c>
      <c r="V291" s="89" t="str">
        <f t="shared" si="215"/>
        <v/>
      </c>
      <c r="W291" s="90" t="str">
        <f t="shared" si="216"/>
        <v/>
      </c>
      <c r="X291" s="90" t="str">
        <f t="shared" si="217"/>
        <v/>
      </c>
      <c r="Y291" s="110" t="str">
        <f t="shared" si="218"/>
        <v/>
      </c>
      <c r="Z291" s="16"/>
      <c r="AA291" s="15" t="str">
        <f t="shared" si="219"/>
        <v/>
      </c>
      <c r="AB291" s="15" t="str">
        <f t="shared" si="220"/>
        <v/>
      </c>
      <c r="AC291" s="14" t="str">
        <f t="shared" si="221"/>
        <v/>
      </c>
      <c r="AD291" s="6" t="e">
        <f t="shared" si="222"/>
        <v>#N/A</v>
      </c>
      <c r="AE291" s="6" t="e">
        <f t="shared" si="223"/>
        <v>#N/A</v>
      </c>
      <c r="AF291" s="6" t="e">
        <f t="shared" si="224"/>
        <v>#N/A</v>
      </c>
      <c r="AG291" s="6" t="str">
        <f t="shared" si="225"/>
        <v/>
      </c>
      <c r="AH291" s="6">
        <f t="shared" si="226"/>
        <v>1</v>
      </c>
      <c r="AI291" s="6" t="e">
        <f t="shared" si="227"/>
        <v>#N/A</v>
      </c>
      <c r="AJ291" s="6" t="e">
        <f t="shared" si="228"/>
        <v>#N/A</v>
      </c>
      <c r="AK291" s="6" t="e">
        <f t="shared" si="229"/>
        <v>#N/A</v>
      </c>
      <c r="AL291" s="6" t="e">
        <f t="shared" si="230"/>
        <v>#N/A</v>
      </c>
      <c r="AM291" s="7" t="str">
        <f t="shared" si="231"/>
        <v xml:space="preserve"> </v>
      </c>
      <c r="AN291" s="6" t="e">
        <f t="shared" si="232"/>
        <v>#N/A</v>
      </c>
      <c r="AO291" s="6" t="e">
        <f t="shared" si="233"/>
        <v>#N/A</v>
      </c>
      <c r="AP291" s="6" t="e">
        <f t="shared" si="234"/>
        <v>#N/A</v>
      </c>
      <c r="AQ291" s="6" t="e">
        <f t="shared" si="235"/>
        <v>#N/A</v>
      </c>
      <c r="AR291" s="6" t="e">
        <f t="shared" si="236"/>
        <v>#N/A</v>
      </c>
      <c r="AS291" s="6" t="e">
        <f t="shared" si="237"/>
        <v>#N/A</v>
      </c>
      <c r="AT291" s="6" t="e">
        <f t="shared" si="238"/>
        <v>#N/A</v>
      </c>
      <c r="AU291" s="6" t="e">
        <f t="shared" si="239"/>
        <v>#N/A</v>
      </c>
      <c r="AV291" s="6" t="e">
        <f t="shared" si="240"/>
        <v>#N/A</v>
      </c>
      <c r="AW291" s="6">
        <f t="shared" si="241"/>
        <v>0</v>
      </c>
      <c r="AX291" s="6" t="e">
        <f t="shared" si="242"/>
        <v>#N/A</v>
      </c>
      <c r="AY291" s="6" t="str">
        <f t="shared" si="243"/>
        <v/>
      </c>
      <c r="AZ291" s="6" t="str">
        <f t="shared" si="244"/>
        <v/>
      </c>
      <c r="BA291" s="6" t="str">
        <f t="shared" si="245"/>
        <v/>
      </c>
      <c r="BB291" s="6" t="str">
        <f t="shared" si="246"/>
        <v/>
      </c>
      <c r="BC291" s="42"/>
      <c r="BI291" t="s">
        <v>1107</v>
      </c>
      <c r="CS291" s="253" t="str">
        <f t="shared" si="247"/>
        <v/>
      </c>
      <c r="CT291" s="1" t="str">
        <f t="shared" si="248"/>
        <v/>
      </c>
      <c r="CU291" s="1" t="str">
        <f t="shared" si="249"/>
        <v/>
      </c>
      <c r="CV291" s="399"/>
    </row>
    <row r="292" spans="1:100" s="1" customFormat="1" ht="13.5" customHeight="1" x14ac:dyDescent="0.15">
      <c r="A292" s="63">
        <v>277</v>
      </c>
      <c r="B292" s="313"/>
      <c r="C292" s="313"/>
      <c r="D292" s="313"/>
      <c r="E292" s="313"/>
      <c r="F292" s="313"/>
      <c r="G292" s="313"/>
      <c r="H292" s="313"/>
      <c r="I292" s="313"/>
      <c r="J292" s="313"/>
      <c r="K292" s="313"/>
      <c r="L292" s="314"/>
      <c r="M292" s="313"/>
      <c r="N292" s="365"/>
      <c r="O292" s="366"/>
      <c r="P292" s="370" t="str">
        <f>IF(G292="R",IF(OR(AND(実績排出量!H292=SUM(実績事業所!$B$2-1),3&lt;実績排出量!I292),AND(実績排出量!H292=実績事業所!$B$2,4&gt;実績排出量!I292)),"新規",""),"")</f>
        <v/>
      </c>
      <c r="Q292" s="373" t="str">
        <f t="shared" si="210"/>
        <v/>
      </c>
      <c r="R292" s="374" t="str">
        <f t="shared" si="211"/>
        <v/>
      </c>
      <c r="S292" s="298" t="str">
        <f t="shared" si="212"/>
        <v/>
      </c>
      <c r="T292" s="87" t="str">
        <f t="shared" si="213"/>
        <v/>
      </c>
      <c r="U292" s="88" t="str">
        <f t="shared" si="214"/>
        <v/>
      </c>
      <c r="V292" s="89" t="str">
        <f t="shared" si="215"/>
        <v/>
      </c>
      <c r="W292" s="90" t="str">
        <f t="shared" si="216"/>
        <v/>
      </c>
      <c r="X292" s="90" t="str">
        <f t="shared" si="217"/>
        <v/>
      </c>
      <c r="Y292" s="110" t="str">
        <f t="shared" si="218"/>
        <v/>
      </c>
      <c r="Z292" s="16"/>
      <c r="AA292" s="15" t="str">
        <f t="shared" si="219"/>
        <v/>
      </c>
      <c r="AB292" s="15" t="str">
        <f t="shared" si="220"/>
        <v/>
      </c>
      <c r="AC292" s="14" t="str">
        <f t="shared" si="221"/>
        <v/>
      </c>
      <c r="AD292" s="6" t="e">
        <f t="shared" si="222"/>
        <v>#N/A</v>
      </c>
      <c r="AE292" s="6" t="e">
        <f t="shared" si="223"/>
        <v>#N/A</v>
      </c>
      <c r="AF292" s="6" t="e">
        <f t="shared" si="224"/>
        <v>#N/A</v>
      </c>
      <c r="AG292" s="6" t="str">
        <f t="shared" si="225"/>
        <v/>
      </c>
      <c r="AH292" s="6">
        <f t="shared" si="226"/>
        <v>1</v>
      </c>
      <c r="AI292" s="6" t="e">
        <f t="shared" si="227"/>
        <v>#N/A</v>
      </c>
      <c r="AJ292" s="6" t="e">
        <f t="shared" si="228"/>
        <v>#N/A</v>
      </c>
      <c r="AK292" s="6" t="e">
        <f t="shared" si="229"/>
        <v>#N/A</v>
      </c>
      <c r="AL292" s="6" t="e">
        <f t="shared" si="230"/>
        <v>#N/A</v>
      </c>
      <c r="AM292" s="7" t="str">
        <f t="shared" si="231"/>
        <v xml:space="preserve"> </v>
      </c>
      <c r="AN292" s="6" t="e">
        <f t="shared" si="232"/>
        <v>#N/A</v>
      </c>
      <c r="AO292" s="6" t="e">
        <f t="shared" si="233"/>
        <v>#N/A</v>
      </c>
      <c r="AP292" s="6" t="e">
        <f t="shared" si="234"/>
        <v>#N/A</v>
      </c>
      <c r="AQ292" s="6" t="e">
        <f t="shared" si="235"/>
        <v>#N/A</v>
      </c>
      <c r="AR292" s="6" t="e">
        <f t="shared" si="236"/>
        <v>#N/A</v>
      </c>
      <c r="AS292" s="6" t="e">
        <f t="shared" si="237"/>
        <v>#N/A</v>
      </c>
      <c r="AT292" s="6" t="e">
        <f t="shared" si="238"/>
        <v>#N/A</v>
      </c>
      <c r="AU292" s="6" t="e">
        <f t="shared" si="239"/>
        <v>#N/A</v>
      </c>
      <c r="AV292" s="6" t="e">
        <f t="shared" si="240"/>
        <v>#N/A</v>
      </c>
      <c r="AW292" s="6">
        <f t="shared" si="241"/>
        <v>0</v>
      </c>
      <c r="AX292" s="6" t="e">
        <f t="shared" si="242"/>
        <v>#N/A</v>
      </c>
      <c r="AY292" s="6" t="str">
        <f t="shared" si="243"/>
        <v/>
      </c>
      <c r="AZ292" s="6" t="str">
        <f t="shared" si="244"/>
        <v/>
      </c>
      <c r="BA292" s="6" t="str">
        <f t="shared" si="245"/>
        <v/>
      </c>
      <c r="BB292" s="6" t="str">
        <f t="shared" si="246"/>
        <v/>
      </c>
      <c r="BC292" s="42"/>
      <c r="BI292" t="s">
        <v>1129</v>
      </c>
      <c r="CS292" s="253" t="str">
        <f t="shared" si="247"/>
        <v/>
      </c>
      <c r="CT292" s="1" t="str">
        <f t="shared" si="248"/>
        <v/>
      </c>
      <c r="CU292" s="1" t="str">
        <f t="shared" si="249"/>
        <v/>
      </c>
      <c r="CV292" s="399"/>
    </row>
    <row r="293" spans="1:100" s="1" customFormat="1" ht="13.5" customHeight="1" x14ac:dyDescent="0.15">
      <c r="A293" s="63">
        <v>278</v>
      </c>
      <c r="B293" s="313"/>
      <c r="C293" s="313"/>
      <c r="D293" s="313"/>
      <c r="E293" s="313"/>
      <c r="F293" s="313"/>
      <c r="G293" s="313"/>
      <c r="H293" s="313"/>
      <c r="I293" s="313"/>
      <c r="J293" s="313"/>
      <c r="K293" s="313"/>
      <c r="L293" s="314"/>
      <c r="M293" s="313"/>
      <c r="N293" s="365"/>
      <c r="O293" s="366"/>
      <c r="P293" s="370" t="str">
        <f>IF(G293="R",IF(OR(AND(実績排出量!H293=SUM(実績事業所!$B$2-1),3&lt;実績排出量!I293),AND(実績排出量!H293=実績事業所!$B$2,4&gt;実績排出量!I293)),"新規",""),"")</f>
        <v/>
      </c>
      <c r="Q293" s="373" t="str">
        <f t="shared" si="210"/>
        <v/>
      </c>
      <c r="R293" s="374" t="str">
        <f t="shared" si="211"/>
        <v/>
      </c>
      <c r="S293" s="298" t="str">
        <f t="shared" si="212"/>
        <v/>
      </c>
      <c r="T293" s="87" t="str">
        <f t="shared" si="213"/>
        <v/>
      </c>
      <c r="U293" s="88" t="str">
        <f t="shared" si="214"/>
        <v/>
      </c>
      <c r="V293" s="89" t="str">
        <f t="shared" si="215"/>
        <v/>
      </c>
      <c r="W293" s="90" t="str">
        <f t="shared" si="216"/>
        <v/>
      </c>
      <c r="X293" s="90" t="str">
        <f t="shared" si="217"/>
        <v/>
      </c>
      <c r="Y293" s="110" t="str">
        <f t="shared" si="218"/>
        <v/>
      </c>
      <c r="Z293" s="16"/>
      <c r="AA293" s="15" t="str">
        <f t="shared" si="219"/>
        <v/>
      </c>
      <c r="AB293" s="15" t="str">
        <f t="shared" si="220"/>
        <v/>
      </c>
      <c r="AC293" s="14" t="str">
        <f t="shared" si="221"/>
        <v/>
      </c>
      <c r="AD293" s="6" t="e">
        <f t="shared" si="222"/>
        <v>#N/A</v>
      </c>
      <c r="AE293" s="6" t="e">
        <f t="shared" si="223"/>
        <v>#N/A</v>
      </c>
      <c r="AF293" s="6" t="e">
        <f t="shared" si="224"/>
        <v>#N/A</v>
      </c>
      <c r="AG293" s="6" t="str">
        <f t="shared" si="225"/>
        <v/>
      </c>
      <c r="AH293" s="6">
        <f t="shared" si="226"/>
        <v>1</v>
      </c>
      <c r="AI293" s="6" t="e">
        <f t="shared" si="227"/>
        <v>#N/A</v>
      </c>
      <c r="AJ293" s="6" t="e">
        <f t="shared" si="228"/>
        <v>#N/A</v>
      </c>
      <c r="AK293" s="6" t="e">
        <f t="shared" si="229"/>
        <v>#N/A</v>
      </c>
      <c r="AL293" s="6" t="e">
        <f t="shared" si="230"/>
        <v>#N/A</v>
      </c>
      <c r="AM293" s="7" t="str">
        <f t="shared" si="231"/>
        <v xml:space="preserve"> </v>
      </c>
      <c r="AN293" s="6" t="e">
        <f t="shared" si="232"/>
        <v>#N/A</v>
      </c>
      <c r="AO293" s="6" t="e">
        <f t="shared" si="233"/>
        <v>#N/A</v>
      </c>
      <c r="AP293" s="6" t="e">
        <f t="shared" si="234"/>
        <v>#N/A</v>
      </c>
      <c r="AQ293" s="6" t="e">
        <f t="shared" si="235"/>
        <v>#N/A</v>
      </c>
      <c r="AR293" s="6" t="e">
        <f t="shared" si="236"/>
        <v>#N/A</v>
      </c>
      <c r="AS293" s="6" t="e">
        <f t="shared" si="237"/>
        <v>#N/A</v>
      </c>
      <c r="AT293" s="6" t="e">
        <f t="shared" si="238"/>
        <v>#N/A</v>
      </c>
      <c r="AU293" s="6" t="e">
        <f t="shared" si="239"/>
        <v>#N/A</v>
      </c>
      <c r="AV293" s="6" t="e">
        <f t="shared" si="240"/>
        <v>#N/A</v>
      </c>
      <c r="AW293" s="6">
        <f t="shared" si="241"/>
        <v>0</v>
      </c>
      <c r="AX293" s="6" t="e">
        <f t="shared" si="242"/>
        <v>#N/A</v>
      </c>
      <c r="AY293" s="6" t="str">
        <f t="shared" si="243"/>
        <v/>
      </c>
      <c r="AZ293" s="6" t="str">
        <f t="shared" si="244"/>
        <v/>
      </c>
      <c r="BA293" s="6" t="str">
        <f t="shared" si="245"/>
        <v/>
      </c>
      <c r="BB293" s="6" t="str">
        <f t="shared" si="246"/>
        <v/>
      </c>
      <c r="BC293" s="42"/>
      <c r="BI293" t="s">
        <v>1340</v>
      </c>
      <c r="CS293" s="253" t="str">
        <f t="shared" si="247"/>
        <v/>
      </c>
      <c r="CT293" s="1" t="str">
        <f t="shared" si="248"/>
        <v/>
      </c>
      <c r="CU293" s="1" t="str">
        <f t="shared" si="249"/>
        <v/>
      </c>
      <c r="CV293" s="399"/>
    </row>
    <row r="294" spans="1:100" s="1" customFormat="1" ht="13.5" customHeight="1" x14ac:dyDescent="0.15">
      <c r="A294" s="63">
        <v>279</v>
      </c>
      <c r="B294" s="313"/>
      <c r="C294" s="313"/>
      <c r="D294" s="313"/>
      <c r="E294" s="313"/>
      <c r="F294" s="313"/>
      <c r="G294" s="313"/>
      <c r="H294" s="313"/>
      <c r="I294" s="313"/>
      <c r="J294" s="313"/>
      <c r="K294" s="313"/>
      <c r="L294" s="314"/>
      <c r="M294" s="313"/>
      <c r="N294" s="365"/>
      <c r="O294" s="366"/>
      <c r="P294" s="370" t="str">
        <f>IF(G294="R",IF(OR(AND(実績排出量!H294=SUM(実績事業所!$B$2-1),3&lt;実績排出量!I294),AND(実績排出量!H294=実績事業所!$B$2,4&gt;実績排出量!I294)),"新規",""),"")</f>
        <v/>
      </c>
      <c r="Q294" s="373" t="str">
        <f t="shared" si="210"/>
        <v/>
      </c>
      <c r="R294" s="374" t="str">
        <f t="shared" si="211"/>
        <v/>
      </c>
      <c r="S294" s="298" t="str">
        <f t="shared" si="212"/>
        <v/>
      </c>
      <c r="T294" s="87" t="str">
        <f t="shared" si="213"/>
        <v/>
      </c>
      <c r="U294" s="88" t="str">
        <f t="shared" si="214"/>
        <v/>
      </c>
      <c r="V294" s="89" t="str">
        <f t="shared" si="215"/>
        <v/>
      </c>
      <c r="W294" s="90" t="str">
        <f t="shared" si="216"/>
        <v/>
      </c>
      <c r="X294" s="90" t="str">
        <f t="shared" si="217"/>
        <v/>
      </c>
      <c r="Y294" s="110" t="str">
        <f t="shared" si="218"/>
        <v/>
      </c>
      <c r="Z294" s="16"/>
      <c r="AA294" s="15" t="str">
        <f t="shared" si="219"/>
        <v/>
      </c>
      <c r="AB294" s="15" t="str">
        <f t="shared" si="220"/>
        <v/>
      </c>
      <c r="AC294" s="14" t="str">
        <f t="shared" si="221"/>
        <v/>
      </c>
      <c r="AD294" s="6" t="e">
        <f t="shared" si="222"/>
        <v>#N/A</v>
      </c>
      <c r="AE294" s="6" t="e">
        <f t="shared" si="223"/>
        <v>#N/A</v>
      </c>
      <c r="AF294" s="6" t="e">
        <f t="shared" si="224"/>
        <v>#N/A</v>
      </c>
      <c r="AG294" s="6" t="str">
        <f t="shared" si="225"/>
        <v/>
      </c>
      <c r="AH294" s="6">
        <f t="shared" si="226"/>
        <v>1</v>
      </c>
      <c r="AI294" s="6" t="e">
        <f t="shared" si="227"/>
        <v>#N/A</v>
      </c>
      <c r="AJ294" s="6" t="e">
        <f t="shared" si="228"/>
        <v>#N/A</v>
      </c>
      <c r="AK294" s="6" t="e">
        <f t="shared" si="229"/>
        <v>#N/A</v>
      </c>
      <c r="AL294" s="6" t="e">
        <f t="shared" si="230"/>
        <v>#N/A</v>
      </c>
      <c r="AM294" s="7" t="str">
        <f t="shared" si="231"/>
        <v xml:space="preserve"> </v>
      </c>
      <c r="AN294" s="6" t="e">
        <f t="shared" si="232"/>
        <v>#N/A</v>
      </c>
      <c r="AO294" s="6" t="e">
        <f t="shared" si="233"/>
        <v>#N/A</v>
      </c>
      <c r="AP294" s="6" t="e">
        <f t="shared" si="234"/>
        <v>#N/A</v>
      </c>
      <c r="AQ294" s="6" t="e">
        <f t="shared" si="235"/>
        <v>#N/A</v>
      </c>
      <c r="AR294" s="6" t="e">
        <f t="shared" si="236"/>
        <v>#N/A</v>
      </c>
      <c r="AS294" s="6" t="e">
        <f t="shared" si="237"/>
        <v>#N/A</v>
      </c>
      <c r="AT294" s="6" t="e">
        <f t="shared" si="238"/>
        <v>#N/A</v>
      </c>
      <c r="AU294" s="6" t="e">
        <f t="shared" si="239"/>
        <v>#N/A</v>
      </c>
      <c r="AV294" s="6" t="e">
        <f t="shared" si="240"/>
        <v>#N/A</v>
      </c>
      <c r="AW294" s="6">
        <f t="shared" si="241"/>
        <v>0</v>
      </c>
      <c r="AX294" s="6" t="e">
        <f t="shared" si="242"/>
        <v>#N/A</v>
      </c>
      <c r="AY294" s="6" t="str">
        <f t="shared" si="243"/>
        <v/>
      </c>
      <c r="AZ294" s="6" t="str">
        <f t="shared" si="244"/>
        <v/>
      </c>
      <c r="BA294" s="6" t="str">
        <f t="shared" si="245"/>
        <v/>
      </c>
      <c r="BB294" s="6" t="str">
        <f t="shared" si="246"/>
        <v/>
      </c>
      <c r="BC294" s="42"/>
      <c r="BI294" t="s">
        <v>1170</v>
      </c>
      <c r="CS294" s="253" t="str">
        <f t="shared" si="247"/>
        <v/>
      </c>
      <c r="CT294" s="1" t="str">
        <f t="shared" si="248"/>
        <v/>
      </c>
      <c r="CU294" s="1" t="str">
        <f t="shared" si="249"/>
        <v/>
      </c>
      <c r="CV294" s="399"/>
    </row>
    <row r="295" spans="1:100" s="1" customFormat="1" ht="13.5" customHeight="1" x14ac:dyDescent="0.15">
      <c r="A295" s="63">
        <v>280</v>
      </c>
      <c r="B295" s="313"/>
      <c r="C295" s="313"/>
      <c r="D295" s="313"/>
      <c r="E295" s="313"/>
      <c r="F295" s="313"/>
      <c r="G295" s="313"/>
      <c r="H295" s="313"/>
      <c r="I295" s="313"/>
      <c r="J295" s="313"/>
      <c r="K295" s="313"/>
      <c r="L295" s="314"/>
      <c r="M295" s="313"/>
      <c r="N295" s="365"/>
      <c r="O295" s="366"/>
      <c r="P295" s="370" t="str">
        <f>IF(G295="R",IF(OR(AND(実績排出量!H295=SUM(実績事業所!$B$2-1),3&lt;実績排出量!I295),AND(実績排出量!H295=実績事業所!$B$2,4&gt;実績排出量!I295)),"新規",""),"")</f>
        <v/>
      </c>
      <c r="Q295" s="373" t="str">
        <f t="shared" si="210"/>
        <v/>
      </c>
      <c r="R295" s="374" t="str">
        <f t="shared" si="211"/>
        <v/>
      </c>
      <c r="S295" s="298" t="str">
        <f t="shared" si="212"/>
        <v/>
      </c>
      <c r="T295" s="87" t="str">
        <f t="shared" si="213"/>
        <v/>
      </c>
      <c r="U295" s="88" t="str">
        <f t="shared" si="214"/>
        <v/>
      </c>
      <c r="V295" s="89" t="str">
        <f t="shared" si="215"/>
        <v/>
      </c>
      <c r="W295" s="90" t="str">
        <f t="shared" si="216"/>
        <v/>
      </c>
      <c r="X295" s="90" t="str">
        <f t="shared" si="217"/>
        <v/>
      </c>
      <c r="Y295" s="110" t="str">
        <f t="shared" si="218"/>
        <v/>
      </c>
      <c r="Z295" s="16"/>
      <c r="AA295" s="15" t="str">
        <f t="shared" si="219"/>
        <v/>
      </c>
      <c r="AB295" s="15" t="str">
        <f t="shared" si="220"/>
        <v/>
      </c>
      <c r="AC295" s="14" t="str">
        <f t="shared" si="221"/>
        <v/>
      </c>
      <c r="AD295" s="6" t="e">
        <f t="shared" si="222"/>
        <v>#N/A</v>
      </c>
      <c r="AE295" s="6" t="e">
        <f t="shared" si="223"/>
        <v>#N/A</v>
      </c>
      <c r="AF295" s="6" t="e">
        <f t="shared" si="224"/>
        <v>#N/A</v>
      </c>
      <c r="AG295" s="6" t="str">
        <f t="shared" si="225"/>
        <v/>
      </c>
      <c r="AH295" s="6">
        <f t="shared" si="226"/>
        <v>1</v>
      </c>
      <c r="AI295" s="6" t="e">
        <f t="shared" si="227"/>
        <v>#N/A</v>
      </c>
      <c r="AJ295" s="6" t="e">
        <f t="shared" si="228"/>
        <v>#N/A</v>
      </c>
      <c r="AK295" s="6" t="e">
        <f t="shared" si="229"/>
        <v>#N/A</v>
      </c>
      <c r="AL295" s="6" t="e">
        <f t="shared" si="230"/>
        <v>#N/A</v>
      </c>
      <c r="AM295" s="7" t="str">
        <f t="shared" si="231"/>
        <v xml:space="preserve"> </v>
      </c>
      <c r="AN295" s="6" t="e">
        <f t="shared" si="232"/>
        <v>#N/A</v>
      </c>
      <c r="AO295" s="6" t="e">
        <f t="shared" si="233"/>
        <v>#N/A</v>
      </c>
      <c r="AP295" s="6" t="e">
        <f t="shared" si="234"/>
        <v>#N/A</v>
      </c>
      <c r="AQ295" s="6" t="e">
        <f t="shared" si="235"/>
        <v>#N/A</v>
      </c>
      <c r="AR295" s="6" t="e">
        <f t="shared" si="236"/>
        <v>#N/A</v>
      </c>
      <c r="AS295" s="6" t="e">
        <f t="shared" si="237"/>
        <v>#N/A</v>
      </c>
      <c r="AT295" s="6" t="e">
        <f t="shared" si="238"/>
        <v>#N/A</v>
      </c>
      <c r="AU295" s="6" t="e">
        <f t="shared" si="239"/>
        <v>#N/A</v>
      </c>
      <c r="AV295" s="6" t="e">
        <f t="shared" si="240"/>
        <v>#N/A</v>
      </c>
      <c r="AW295" s="6">
        <f t="shared" si="241"/>
        <v>0</v>
      </c>
      <c r="AX295" s="6" t="e">
        <f t="shared" si="242"/>
        <v>#N/A</v>
      </c>
      <c r="AY295" s="6" t="str">
        <f t="shared" si="243"/>
        <v/>
      </c>
      <c r="AZ295" s="6" t="str">
        <f t="shared" si="244"/>
        <v/>
      </c>
      <c r="BA295" s="6" t="str">
        <f t="shared" si="245"/>
        <v/>
      </c>
      <c r="BB295" s="6" t="str">
        <f t="shared" si="246"/>
        <v/>
      </c>
      <c r="BC295" s="42"/>
      <c r="BI295" t="s">
        <v>1187</v>
      </c>
      <c r="CS295" s="253" t="str">
        <f t="shared" si="247"/>
        <v/>
      </c>
      <c r="CT295" s="1" t="str">
        <f t="shared" si="248"/>
        <v/>
      </c>
      <c r="CU295" s="1" t="str">
        <f t="shared" si="249"/>
        <v/>
      </c>
      <c r="CV295" s="399"/>
    </row>
    <row r="296" spans="1:100" s="1" customFormat="1" ht="13.5" customHeight="1" x14ac:dyDescent="0.15">
      <c r="A296" s="63">
        <v>281</v>
      </c>
      <c r="B296" s="313"/>
      <c r="C296" s="313"/>
      <c r="D296" s="313"/>
      <c r="E296" s="313"/>
      <c r="F296" s="313"/>
      <c r="G296" s="313"/>
      <c r="H296" s="313"/>
      <c r="I296" s="313"/>
      <c r="J296" s="313"/>
      <c r="K296" s="313"/>
      <c r="L296" s="314"/>
      <c r="M296" s="313"/>
      <c r="N296" s="365"/>
      <c r="O296" s="366"/>
      <c r="P296" s="370" t="str">
        <f>IF(G296="R",IF(OR(AND(実績排出量!H296=SUM(実績事業所!$B$2-1),3&lt;実績排出量!I296),AND(実績排出量!H296=実績事業所!$B$2,4&gt;実績排出量!I296)),"新規",""),"")</f>
        <v/>
      </c>
      <c r="Q296" s="373" t="str">
        <f t="shared" si="210"/>
        <v/>
      </c>
      <c r="R296" s="374" t="str">
        <f t="shared" si="211"/>
        <v/>
      </c>
      <c r="S296" s="298" t="str">
        <f t="shared" si="212"/>
        <v/>
      </c>
      <c r="T296" s="87" t="str">
        <f t="shared" si="213"/>
        <v/>
      </c>
      <c r="U296" s="88" t="str">
        <f t="shared" si="214"/>
        <v/>
      </c>
      <c r="V296" s="89" t="str">
        <f t="shared" si="215"/>
        <v/>
      </c>
      <c r="W296" s="90" t="str">
        <f t="shared" si="216"/>
        <v/>
      </c>
      <c r="X296" s="90" t="str">
        <f t="shared" si="217"/>
        <v/>
      </c>
      <c r="Y296" s="110" t="str">
        <f t="shared" si="218"/>
        <v/>
      </c>
      <c r="Z296" s="16"/>
      <c r="AA296" s="15" t="str">
        <f t="shared" si="219"/>
        <v/>
      </c>
      <c r="AB296" s="15" t="str">
        <f t="shared" si="220"/>
        <v/>
      </c>
      <c r="AC296" s="14" t="str">
        <f t="shared" si="221"/>
        <v/>
      </c>
      <c r="AD296" s="6" t="e">
        <f t="shared" si="222"/>
        <v>#N/A</v>
      </c>
      <c r="AE296" s="6" t="e">
        <f t="shared" si="223"/>
        <v>#N/A</v>
      </c>
      <c r="AF296" s="6" t="e">
        <f t="shared" si="224"/>
        <v>#N/A</v>
      </c>
      <c r="AG296" s="6" t="str">
        <f t="shared" si="225"/>
        <v/>
      </c>
      <c r="AH296" s="6">
        <f t="shared" si="226"/>
        <v>1</v>
      </c>
      <c r="AI296" s="6" t="e">
        <f t="shared" si="227"/>
        <v>#N/A</v>
      </c>
      <c r="AJ296" s="6" t="e">
        <f t="shared" si="228"/>
        <v>#N/A</v>
      </c>
      <c r="AK296" s="6" t="e">
        <f t="shared" si="229"/>
        <v>#N/A</v>
      </c>
      <c r="AL296" s="6" t="e">
        <f t="shared" si="230"/>
        <v>#N/A</v>
      </c>
      <c r="AM296" s="7" t="str">
        <f t="shared" si="231"/>
        <v xml:space="preserve"> </v>
      </c>
      <c r="AN296" s="6" t="e">
        <f t="shared" si="232"/>
        <v>#N/A</v>
      </c>
      <c r="AO296" s="6" t="e">
        <f t="shared" si="233"/>
        <v>#N/A</v>
      </c>
      <c r="AP296" s="6" t="e">
        <f t="shared" si="234"/>
        <v>#N/A</v>
      </c>
      <c r="AQ296" s="6" t="e">
        <f t="shared" si="235"/>
        <v>#N/A</v>
      </c>
      <c r="AR296" s="6" t="e">
        <f t="shared" si="236"/>
        <v>#N/A</v>
      </c>
      <c r="AS296" s="6" t="e">
        <f t="shared" si="237"/>
        <v>#N/A</v>
      </c>
      <c r="AT296" s="6" t="e">
        <f t="shared" si="238"/>
        <v>#N/A</v>
      </c>
      <c r="AU296" s="6" t="e">
        <f t="shared" si="239"/>
        <v>#N/A</v>
      </c>
      <c r="AV296" s="6" t="e">
        <f t="shared" si="240"/>
        <v>#N/A</v>
      </c>
      <c r="AW296" s="6">
        <f t="shared" si="241"/>
        <v>0</v>
      </c>
      <c r="AX296" s="6" t="e">
        <f t="shared" si="242"/>
        <v>#N/A</v>
      </c>
      <c r="AY296" s="6" t="str">
        <f t="shared" si="243"/>
        <v/>
      </c>
      <c r="AZ296" s="6" t="str">
        <f t="shared" si="244"/>
        <v/>
      </c>
      <c r="BA296" s="6" t="str">
        <f t="shared" si="245"/>
        <v/>
      </c>
      <c r="BB296" s="6" t="str">
        <f t="shared" si="246"/>
        <v/>
      </c>
      <c r="BC296" s="42"/>
      <c r="BI296" t="s">
        <v>1339</v>
      </c>
      <c r="CS296" s="253" t="str">
        <f t="shared" si="247"/>
        <v/>
      </c>
      <c r="CT296" s="1" t="str">
        <f t="shared" si="248"/>
        <v/>
      </c>
      <c r="CU296" s="1" t="str">
        <f t="shared" si="249"/>
        <v/>
      </c>
      <c r="CV296" s="399"/>
    </row>
    <row r="297" spans="1:100" s="1" customFormat="1" ht="13.5" customHeight="1" x14ac:dyDescent="0.15">
      <c r="A297" s="63">
        <v>282</v>
      </c>
      <c r="B297" s="313"/>
      <c r="C297" s="313"/>
      <c r="D297" s="313"/>
      <c r="E297" s="313"/>
      <c r="F297" s="313"/>
      <c r="G297" s="313"/>
      <c r="H297" s="313"/>
      <c r="I297" s="313"/>
      <c r="J297" s="313"/>
      <c r="K297" s="313"/>
      <c r="L297" s="314"/>
      <c r="M297" s="313"/>
      <c r="N297" s="365"/>
      <c r="O297" s="366"/>
      <c r="P297" s="370" t="str">
        <f>IF(G297="R",IF(OR(AND(実績排出量!H297=SUM(実績事業所!$B$2-1),3&lt;実績排出量!I297),AND(実績排出量!H297=実績事業所!$B$2,4&gt;実績排出量!I297)),"新規",""),"")</f>
        <v/>
      </c>
      <c r="Q297" s="373" t="str">
        <f t="shared" si="210"/>
        <v/>
      </c>
      <c r="R297" s="374" t="str">
        <f t="shared" si="211"/>
        <v/>
      </c>
      <c r="S297" s="298" t="str">
        <f t="shared" si="212"/>
        <v/>
      </c>
      <c r="T297" s="87" t="str">
        <f t="shared" si="213"/>
        <v/>
      </c>
      <c r="U297" s="88" t="str">
        <f t="shared" si="214"/>
        <v/>
      </c>
      <c r="V297" s="89" t="str">
        <f t="shared" si="215"/>
        <v/>
      </c>
      <c r="W297" s="90" t="str">
        <f t="shared" si="216"/>
        <v/>
      </c>
      <c r="X297" s="90" t="str">
        <f t="shared" si="217"/>
        <v/>
      </c>
      <c r="Y297" s="110" t="str">
        <f t="shared" si="218"/>
        <v/>
      </c>
      <c r="Z297" s="16"/>
      <c r="AA297" s="15" t="str">
        <f t="shared" si="219"/>
        <v/>
      </c>
      <c r="AB297" s="15" t="str">
        <f t="shared" si="220"/>
        <v/>
      </c>
      <c r="AC297" s="14" t="str">
        <f t="shared" si="221"/>
        <v/>
      </c>
      <c r="AD297" s="6" t="e">
        <f t="shared" si="222"/>
        <v>#N/A</v>
      </c>
      <c r="AE297" s="6" t="e">
        <f t="shared" si="223"/>
        <v>#N/A</v>
      </c>
      <c r="AF297" s="6" t="e">
        <f t="shared" si="224"/>
        <v>#N/A</v>
      </c>
      <c r="AG297" s="6" t="str">
        <f t="shared" si="225"/>
        <v/>
      </c>
      <c r="AH297" s="6">
        <f t="shared" si="226"/>
        <v>1</v>
      </c>
      <c r="AI297" s="6" t="e">
        <f t="shared" si="227"/>
        <v>#N/A</v>
      </c>
      <c r="AJ297" s="6" t="e">
        <f t="shared" si="228"/>
        <v>#N/A</v>
      </c>
      <c r="AK297" s="6" t="e">
        <f t="shared" si="229"/>
        <v>#N/A</v>
      </c>
      <c r="AL297" s="6" t="e">
        <f t="shared" si="230"/>
        <v>#N/A</v>
      </c>
      <c r="AM297" s="7" t="str">
        <f t="shared" si="231"/>
        <v xml:space="preserve"> </v>
      </c>
      <c r="AN297" s="6" t="e">
        <f t="shared" si="232"/>
        <v>#N/A</v>
      </c>
      <c r="AO297" s="6" t="e">
        <f t="shared" si="233"/>
        <v>#N/A</v>
      </c>
      <c r="AP297" s="6" t="e">
        <f t="shared" si="234"/>
        <v>#N/A</v>
      </c>
      <c r="AQ297" s="6" t="e">
        <f t="shared" si="235"/>
        <v>#N/A</v>
      </c>
      <c r="AR297" s="6" t="e">
        <f t="shared" si="236"/>
        <v>#N/A</v>
      </c>
      <c r="AS297" s="6" t="e">
        <f t="shared" si="237"/>
        <v>#N/A</v>
      </c>
      <c r="AT297" s="6" t="e">
        <f t="shared" si="238"/>
        <v>#N/A</v>
      </c>
      <c r="AU297" s="6" t="e">
        <f t="shared" si="239"/>
        <v>#N/A</v>
      </c>
      <c r="AV297" s="6" t="e">
        <f t="shared" si="240"/>
        <v>#N/A</v>
      </c>
      <c r="AW297" s="6">
        <f t="shared" si="241"/>
        <v>0</v>
      </c>
      <c r="AX297" s="6" t="e">
        <f t="shared" si="242"/>
        <v>#N/A</v>
      </c>
      <c r="AY297" s="6" t="str">
        <f t="shared" si="243"/>
        <v/>
      </c>
      <c r="AZ297" s="6" t="str">
        <f t="shared" si="244"/>
        <v/>
      </c>
      <c r="BA297" s="6" t="str">
        <f t="shared" si="245"/>
        <v/>
      </c>
      <c r="BB297" s="6" t="str">
        <f t="shared" si="246"/>
        <v/>
      </c>
      <c r="BC297" s="42"/>
      <c r="BI297" t="s">
        <v>1169</v>
      </c>
      <c r="CS297" s="253" t="str">
        <f t="shared" si="247"/>
        <v/>
      </c>
      <c r="CT297" s="1" t="str">
        <f t="shared" si="248"/>
        <v/>
      </c>
      <c r="CU297" s="1" t="str">
        <f t="shared" si="249"/>
        <v/>
      </c>
      <c r="CV297" s="399"/>
    </row>
    <row r="298" spans="1:100" s="1" customFormat="1" ht="13.5" customHeight="1" x14ac:dyDescent="0.15">
      <c r="A298" s="63">
        <v>283</v>
      </c>
      <c r="B298" s="313"/>
      <c r="C298" s="313"/>
      <c r="D298" s="313"/>
      <c r="E298" s="313"/>
      <c r="F298" s="313"/>
      <c r="G298" s="313"/>
      <c r="H298" s="313"/>
      <c r="I298" s="313"/>
      <c r="J298" s="313"/>
      <c r="K298" s="313"/>
      <c r="L298" s="314"/>
      <c r="M298" s="313"/>
      <c r="N298" s="365"/>
      <c r="O298" s="366"/>
      <c r="P298" s="370" t="str">
        <f>IF(G298="R",IF(OR(AND(実績排出量!H298=SUM(実績事業所!$B$2-1),3&lt;実績排出量!I298),AND(実績排出量!H298=実績事業所!$B$2,4&gt;実績排出量!I298)),"新規",""),"")</f>
        <v/>
      </c>
      <c r="Q298" s="373" t="str">
        <f t="shared" si="210"/>
        <v/>
      </c>
      <c r="R298" s="374" t="str">
        <f t="shared" si="211"/>
        <v/>
      </c>
      <c r="S298" s="298" t="str">
        <f t="shared" si="212"/>
        <v/>
      </c>
      <c r="T298" s="87" t="str">
        <f t="shared" si="213"/>
        <v/>
      </c>
      <c r="U298" s="88" t="str">
        <f t="shared" si="214"/>
        <v/>
      </c>
      <c r="V298" s="89" t="str">
        <f t="shared" si="215"/>
        <v/>
      </c>
      <c r="W298" s="90" t="str">
        <f t="shared" si="216"/>
        <v/>
      </c>
      <c r="X298" s="90" t="str">
        <f t="shared" si="217"/>
        <v/>
      </c>
      <c r="Y298" s="110" t="str">
        <f t="shared" si="218"/>
        <v/>
      </c>
      <c r="Z298" s="16"/>
      <c r="AA298" s="15" t="str">
        <f t="shared" si="219"/>
        <v/>
      </c>
      <c r="AB298" s="15" t="str">
        <f t="shared" si="220"/>
        <v/>
      </c>
      <c r="AC298" s="14" t="str">
        <f t="shared" si="221"/>
        <v/>
      </c>
      <c r="AD298" s="6" t="e">
        <f t="shared" si="222"/>
        <v>#N/A</v>
      </c>
      <c r="AE298" s="6" t="e">
        <f t="shared" si="223"/>
        <v>#N/A</v>
      </c>
      <c r="AF298" s="6" t="e">
        <f t="shared" si="224"/>
        <v>#N/A</v>
      </c>
      <c r="AG298" s="6" t="str">
        <f t="shared" si="225"/>
        <v/>
      </c>
      <c r="AH298" s="6">
        <f t="shared" si="226"/>
        <v>1</v>
      </c>
      <c r="AI298" s="6" t="e">
        <f t="shared" si="227"/>
        <v>#N/A</v>
      </c>
      <c r="AJ298" s="6" t="e">
        <f t="shared" si="228"/>
        <v>#N/A</v>
      </c>
      <c r="AK298" s="6" t="e">
        <f t="shared" si="229"/>
        <v>#N/A</v>
      </c>
      <c r="AL298" s="6" t="e">
        <f t="shared" si="230"/>
        <v>#N/A</v>
      </c>
      <c r="AM298" s="7" t="str">
        <f t="shared" si="231"/>
        <v xml:space="preserve"> </v>
      </c>
      <c r="AN298" s="6" t="e">
        <f t="shared" si="232"/>
        <v>#N/A</v>
      </c>
      <c r="AO298" s="6" t="e">
        <f t="shared" si="233"/>
        <v>#N/A</v>
      </c>
      <c r="AP298" s="6" t="e">
        <f t="shared" si="234"/>
        <v>#N/A</v>
      </c>
      <c r="AQ298" s="6" t="e">
        <f t="shared" si="235"/>
        <v>#N/A</v>
      </c>
      <c r="AR298" s="6" t="e">
        <f t="shared" si="236"/>
        <v>#N/A</v>
      </c>
      <c r="AS298" s="6" t="e">
        <f t="shared" si="237"/>
        <v>#N/A</v>
      </c>
      <c r="AT298" s="6" t="e">
        <f t="shared" si="238"/>
        <v>#N/A</v>
      </c>
      <c r="AU298" s="6" t="e">
        <f t="shared" si="239"/>
        <v>#N/A</v>
      </c>
      <c r="AV298" s="6" t="e">
        <f t="shared" si="240"/>
        <v>#N/A</v>
      </c>
      <c r="AW298" s="6">
        <f t="shared" si="241"/>
        <v>0</v>
      </c>
      <c r="AX298" s="6" t="e">
        <f t="shared" si="242"/>
        <v>#N/A</v>
      </c>
      <c r="AY298" s="6" t="str">
        <f t="shared" si="243"/>
        <v/>
      </c>
      <c r="AZ298" s="6" t="str">
        <f t="shared" si="244"/>
        <v/>
      </c>
      <c r="BA298" s="6" t="str">
        <f t="shared" si="245"/>
        <v/>
      </c>
      <c r="BB298" s="6" t="str">
        <f t="shared" si="246"/>
        <v/>
      </c>
      <c r="BC298" s="42"/>
      <c r="BI298" t="s">
        <v>1186</v>
      </c>
      <c r="CS298" s="253" t="str">
        <f t="shared" si="247"/>
        <v/>
      </c>
      <c r="CT298" s="1" t="str">
        <f t="shared" si="248"/>
        <v/>
      </c>
      <c r="CU298" s="1" t="str">
        <f t="shared" si="249"/>
        <v/>
      </c>
      <c r="CV298" s="399"/>
    </row>
    <row r="299" spans="1:100" s="1" customFormat="1" ht="13.5" customHeight="1" x14ac:dyDescent="0.15">
      <c r="A299" s="63">
        <v>284</v>
      </c>
      <c r="B299" s="313"/>
      <c r="C299" s="313"/>
      <c r="D299" s="313"/>
      <c r="E299" s="313"/>
      <c r="F299" s="313"/>
      <c r="G299" s="313"/>
      <c r="H299" s="313"/>
      <c r="I299" s="313"/>
      <c r="J299" s="313"/>
      <c r="K299" s="313"/>
      <c r="L299" s="314"/>
      <c r="M299" s="313"/>
      <c r="N299" s="365"/>
      <c r="O299" s="366"/>
      <c r="P299" s="370" t="str">
        <f>IF(G299="R",IF(OR(AND(実績排出量!H299=SUM(実績事業所!$B$2-1),3&lt;実績排出量!I299),AND(実績排出量!H299=実績事業所!$B$2,4&gt;実績排出量!I299)),"新規",""),"")</f>
        <v/>
      </c>
      <c r="Q299" s="373" t="str">
        <f t="shared" si="210"/>
        <v/>
      </c>
      <c r="R299" s="374" t="str">
        <f t="shared" si="211"/>
        <v/>
      </c>
      <c r="S299" s="298" t="str">
        <f t="shared" si="212"/>
        <v/>
      </c>
      <c r="T299" s="87" t="str">
        <f t="shared" si="213"/>
        <v/>
      </c>
      <c r="U299" s="88" t="str">
        <f t="shared" si="214"/>
        <v/>
      </c>
      <c r="V299" s="89" t="str">
        <f t="shared" si="215"/>
        <v/>
      </c>
      <c r="W299" s="90" t="str">
        <f t="shared" si="216"/>
        <v/>
      </c>
      <c r="X299" s="90" t="str">
        <f t="shared" si="217"/>
        <v/>
      </c>
      <c r="Y299" s="110" t="str">
        <f t="shared" si="218"/>
        <v/>
      </c>
      <c r="Z299" s="16"/>
      <c r="AA299" s="15" t="str">
        <f t="shared" si="219"/>
        <v/>
      </c>
      <c r="AB299" s="15" t="str">
        <f t="shared" si="220"/>
        <v/>
      </c>
      <c r="AC299" s="14" t="str">
        <f t="shared" si="221"/>
        <v/>
      </c>
      <c r="AD299" s="6" t="e">
        <f t="shared" si="222"/>
        <v>#N/A</v>
      </c>
      <c r="AE299" s="6" t="e">
        <f t="shared" si="223"/>
        <v>#N/A</v>
      </c>
      <c r="AF299" s="6" t="e">
        <f t="shared" si="224"/>
        <v>#N/A</v>
      </c>
      <c r="AG299" s="6" t="str">
        <f t="shared" si="225"/>
        <v/>
      </c>
      <c r="AH299" s="6">
        <f t="shared" si="226"/>
        <v>1</v>
      </c>
      <c r="AI299" s="6" t="e">
        <f t="shared" si="227"/>
        <v>#N/A</v>
      </c>
      <c r="AJ299" s="6" t="e">
        <f t="shared" si="228"/>
        <v>#N/A</v>
      </c>
      <c r="AK299" s="6" t="e">
        <f t="shared" si="229"/>
        <v>#N/A</v>
      </c>
      <c r="AL299" s="6" t="e">
        <f t="shared" si="230"/>
        <v>#N/A</v>
      </c>
      <c r="AM299" s="7" t="str">
        <f t="shared" si="231"/>
        <v xml:space="preserve"> </v>
      </c>
      <c r="AN299" s="6" t="e">
        <f t="shared" si="232"/>
        <v>#N/A</v>
      </c>
      <c r="AO299" s="6" t="e">
        <f t="shared" si="233"/>
        <v>#N/A</v>
      </c>
      <c r="AP299" s="6" t="e">
        <f t="shared" si="234"/>
        <v>#N/A</v>
      </c>
      <c r="AQ299" s="6" t="e">
        <f t="shared" si="235"/>
        <v>#N/A</v>
      </c>
      <c r="AR299" s="6" t="e">
        <f t="shared" si="236"/>
        <v>#N/A</v>
      </c>
      <c r="AS299" s="6" t="e">
        <f t="shared" si="237"/>
        <v>#N/A</v>
      </c>
      <c r="AT299" s="6" t="e">
        <f t="shared" si="238"/>
        <v>#N/A</v>
      </c>
      <c r="AU299" s="6" t="e">
        <f t="shared" si="239"/>
        <v>#N/A</v>
      </c>
      <c r="AV299" s="6" t="e">
        <f t="shared" si="240"/>
        <v>#N/A</v>
      </c>
      <c r="AW299" s="6">
        <f t="shared" si="241"/>
        <v>0</v>
      </c>
      <c r="AX299" s="6" t="e">
        <f t="shared" si="242"/>
        <v>#N/A</v>
      </c>
      <c r="AY299" s="6" t="str">
        <f t="shared" si="243"/>
        <v/>
      </c>
      <c r="AZ299" s="6" t="str">
        <f t="shared" si="244"/>
        <v/>
      </c>
      <c r="BA299" s="6" t="str">
        <f t="shared" si="245"/>
        <v/>
      </c>
      <c r="BB299" s="6" t="str">
        <f t="shared" si="246"/>
        <v/>
      </c>
      <c r="BC299" s="42"/>
      <c r="BI299" t="s">
        <v>1360</v>
      </c>
      <c r="CS299" s="253" t="str">
        <f t="shared" si="247"/>
        <v/>
      </c>
      <c r="CT299" s="1" t="str">
        <f t="shared" si="248"/>
        <v/>
      </c>
      <c r="CU299" s="1" t="str">
        <f t="shared" si="249"/>
        <v/>
      </c>
      <c r="CV299" s="399"/>
    </row>
    <row r="300" spans="1:100" s="1" customFormat="1" ht="13.5" customHeight="1" x14ac:dyDescent="0.15">
      <c r="A300" s="63">
        <v>285</v>
      </c>
      <c r="B300" s="313"/>
      <c r="C300" s="313"/>
      <c r="D300" s="313"/>
      <c r="E300" s="313"/>
      <c r="F300" s="313"/>
      <c r="G300" s="313"/>
      <c r="H300" s="313"/>
      <c r="I300" s="313"/>
      <c r="J300" s="313"/>
      <c r="K300" s="313"/>
      <c r="L300" s="314"/>
      <c r="M300" s="313"/>
      <c r="N300" s="365"/>
      <c r="O300" s="366"/>
      <c r="P300" s="370" t="str">
        <f>IF(G300="R",IF(OR(AND(実績排出量!H300=SUM(実績事業所!$B$2-1),3&lt;実績排出量!I300),AND(実績排出量!H300=実績事業所!$B$2,4&gt;実績排出量!I300)),"新規",""),"")</f>
        <v/>
      </c>
      <c r="Q300" s="373" t="str">
        <f t="shared" si="210"/>
        <v/>
      </c>
      <c r="R300" s="374" t="str">
        <f t="shared" si="211"/>
        <v/>
      </c>
      <c r="S300" s="298" t="str">
        <f t="shared" si="212"/>
        <v/>
      </c>
      <c r="T300" s="87" t="str">
        <f t="shared" si="213"/>
        <v/>
      </c>
      <c r="U300" s="88" t="str">
        <f t="shared" si="214"/>
        <v/>
      </c>
      <c r="V300" s="89" t="str">
        <f t="shared" si="215"/>
        <v/>
      </c>
      <c r="W300" s="90" t="str">
        <f t="shared" si="216"/>
        <v/>
      </c>
      <c r="X300" s="90" t="str">
        <f t="shared" si="217"/>
        <v/>
      </c>
      <c r="Y300" s="110" t="str">
        <f t="shared" si="218"/>
        <v/>
      </c>
      <c r="Z300" s="16"/>
      <c r="AA300" s="15" t="str">
        <f t="shared" si="219"/>
        <v/>
      </c>
      <c r="AB300" s="15" t="str">
        <f t="shared" si="220"/>
        <v/>
      </c>
      <c r="AC300" s="14" t="str">
        <f t="shared" si="221"/>
        <v/>
      </c>
      <c r="AD300" s="6" t="e">
        <f t="shared" si="222"/>
        <v>#N/A</v>
      </c>
      <c r="AE300" s="6" t="e">
        <f t="shared" si="223"/>
        <v>#N/A</v>
      </c>
      <c r="AF300" s="6" t="e">
        <f t="shared" si="224"/>
        <v>#N/A</v>
      </c>
      <c r="AG300" s="6" t="str">
        <f t="shared" si="225"/>
        <v/>
      </c>
      <c r="AH300" s="6">
        <f t="shared" si="226"/>
        <v>1</v>
      </c>
      <c r="AI300" s="6" t="e">
        <f t="shared" si="227"/>
        <v>#N/A</v>
      </c>
      <c r="AJ300" s="6" t="e">
        <f t="shared" si="228"/>
        <v>#N/A</v>
      </c>
      <c r="AK300" s="6" t="e">
        <f t="shared" si="229"/>
        <v>#N/A</v>
      </c>
      <c r="AL300" s="6" t="e">
        <f t="shared" si="230"/>
        <v>#N/A</v>
      </c>
      <c r="AM300" s="7" t="str">
        <f t="shared" si="231"/>
        <v xml:space="preserve"> </v>
      </c>
      <c r="AN300" s="6" t="e">
        <f t="shared" si="232"/>
        <v>#N/A</v>
      </c>
      <c r="AO300" s="6" t="e">
        <f t="shared" si="233"/>
        <v>#N/A</v>
      </c>
      <c r="AP300" s="6" t="e">
        <f t="shared" si="234"/>
        <v>#N/A</v>
      </c>
      <c r="AQ300" s="6" t="e">
        <f t="shared" si="235"/>
        <v>#N/A</v>
      </c>
      <c r="AR300" s="6" t="e">
        <f t="shared" si="236"/>
        <v>#N/A</v>
      </c>
      <c r="AS300" s="6" t="e">
        <f t="shared" si="237"/>
        <v>#N/A</v>
      </c>
      <c r="AT300" s="6" t="e">
        <f t="shared" si="238"/>
        <v>#N/A</v>
      </c>
      <c r="AU300" s="6" t="e">
        <f t="shared" si="239"/>
        <v>#N/A</v>
      </c>
      <c r="AV300" s="6" t="e">
        <f t="shared" si="240"/>
        <v>#N/A</v>
      </c>
      <c r="AW300" s="6">
        <f t="shared" si="241"/>
        <v>0</v>
      </c>
      <c r="AX300" s="6" t="e">
        <f t="shared" si="242"/>
        <v>#N/A</v>
      </c>
      <c r="AY300" s="6" t="str">
        <f t="shared" si="243"/>
        <v/>
      </c>
      <c r="AZ300" s="6" t="str">
        <f t="shared" si="244"/>
        <v/>
      </c>
      <c r="BA300" s="6" t="str">
        <f t="shared" si="245"/>
        <v/>
      </c>
      <c r="BB300" s="6" t="str">
        <f t="shared" si="246"/>
        <v/>
      </c>
      <c r="BC300" s="42"/>
      <c r="BI300" t="s">
        <v>1263</v>
      </c>
      <c r="CS300" s="253" t="str">
        <f t="shared" si="247"/>
        <v/>
      </c>
      <c r="CT300" s="1" t="str">
        <f t="shared" si="248"/>
        <v/>
      </c>
      <c r="CU300" s="1" t="str">
        <f t="shared" si="249"/>
        <v/>
      </c>
      <c r="CV300" s="399"/>
    </row>
    <row r="301" spans="1:100" s="1" customFormat="1" ht="13.5" customHeight="1" x14ac:dyDescent="0.15">
      <c r="A301" s="63">
        <v>286</v>
      </c>
      <c r="B301" s="313"/>
      <c r="C301" s="313"/>
      <c r="D301" s="313"/>
      <c r="E301" s="313"/>
      <c r="F301" s="313"/>
      <c r="G301" s="313"/>
      <c r="H301" s="313"/>
      <c r="I301" s="313"/>
      <c r="J301" s="313"/>
      <c r="K301" s="313"/>
      <c r="L301" s="314"/>
      <c r="M301" s="313"/>
      <c r="N301" s="365"/>
      <c r="O301" s="366"/>
      <c r="P301" s="370" t="str">
        <f>IF(G301="R",IF(OR(AND(実績排出量!H301=SUM(実績事業所!$B$2-1),3&lt;実績排出量!I301),AND(実績排出量!H301=実績事業所!$B$2,4&gt;実績排出量!I301)),"新規",""),"")</f>
        <v/>
      </c>
      <c r="Q301" s="373" t="str">
        <f t="shared" si="210"/>
        <v/>
      </c>
      <c r="R301" s="374" t="str">
        <f t="shared" si="211"/>
        <v/>
      </c>
      <c r="S301" s="298" t="str">
        <f t="shared" si="212"/>
        <v/>
      </c>
      <c r="T301" s="87" t="str">
        <f t="shared" si="213"/>
        <v/>
      </c>
      <c r="U301" s="88" t="str">
        <f t="shared" si="214"/>
        <v/>
      </c>
      <c r="V301" s="89" t="str">
        <f t="shared" si="215"/>
        <v/>
      </c>
      <c r="W301" s="90" t="str">
        <f t="shared" si="216"/>
        <v/>
      </c>
      <c r="X301" s="90" t="str">
        <f t="shared" si="217"/>
        <v/>
      </c>
      <c r="Y301" s="110" t="str">
        <f t="shared" si="218"/>
        <v/>
      </c>
      <c r="Z301" s="16"/>
      <c r="AA301" s="15" t="str">
        <f t="shared" si="219"/>
        <v/>
      </c>
      <c r="AB301" s="15" t="str">
        <f t="shared" si="220"/>
        <v/>
      </c>
      <c r="AC301" s="14" t="str">
        <f t="shared" si="221"/>
        <v/>
      </c>
      <c r="AD301" s="6" t="e">
        <f t="shared" si="222"/>
        <v>#N/A</v>
      </c>
      <c r="AE301" s="6" t="e">
        <f t="shared" si="223"/>
        <v>#N/A</v>
      </c>
      <c r="AF301" s="6" t="e">
        <f t="shared" si="224"/>
        <v>#N/A</v>
      </c>
      <c r="AG301" s="6" t="str">
        <f t="shared" si="225"/>
        <v/>
      </c>
      <c r="AH301" s="6">
        <f t="shared" si="226"/>
        <v>1</v>
      </c>
      <c r="AI301" s="6" t="e">
        <f t="shared" si="227"/>
        <v>#N/A</v>
      </c>
      <c r="AJ301" s="6" t="e">
        <f t="shared" si="228"/>
        <v>#N/A</v>
      </c>
      <c r="AK301" s="6" t="e">
        <f t="shared" si="229"/>
        <v>#N/A</v>
      </c>
      <c r="AL301" s="6" t="e">
        <f t="shared" si="230"/>
        <v>#N/A</v>
      </c>
      <c r="AM301" s="7" t="str">
        <f t="shared" si="231"/>
        <v xml:space="preserve"> </v>
      </c>
      <c r="AN301" s="6" t="e">
        <f t="shared" si="232"/>
        <v>#N/A</v>
      </c>
      <c r="AO301" s="6" t="e">
        <f t="shared" si="233"/>
        <v>#N/A</v>
      </c>
      <c r="AP301" s="6" t="e">
        <f t="shared" si="234"/>
        <v>#N/A</v>
      </c>
      <c r="AQ301" s="6" t="e">
        <f t="shared" si="235"/>
        <v>#N/A</v>
      </c>
      <c r="AR301" s="6" t="e">
        <f t="shared" si="236"/>
        <v>#N/A</v>
      </c>
      <c r="AS301" s="6" t="e">
        <f t="shared" si="237"/>
        <v>#N/A</v>
      </c>
      <c r="AT301" s="6" t="e">
        <f t="shared" si="238"/>
        <v>#N/A</v>
      </c>
      <c r="AU301" s="6" t="e">
        <f t="shared" si="239"/>
        <v>#N/A</v>
      </c>
      <c r="AV301" s="6" t="e">
        <f t="shared" si="240"/>
        <v>#N/A</v>
      </c>
      <c r="AW301" s="6">
        <f t="shared" si="241"/>
        <v>0</v>
      </c>
      <c r="AX301" s="6" t="e">
        <f t="shared" si="242"/>
        <v>#N/A</v>
      </c>
      <c r="AY301" s="6" t="str">
        <f t="shared" si="243"/>
        <v/>
      </c>
      <c r="AZ301" s="6" t="str">
        <f t="shared" si="244"/>
        <v/>
      </c>
      <c r="BA301" s="6" t="str">
        <f t="shared" si="245"/>
        <v/>
      </c>
      <c r="BB301" s="6" t="str">
        <f t="shared" si="246"/>
        <v/>
      </c>
      <c r="BC301" s="42"/>
      <c r="BI301" t="s">
        <v>1272</v>
      </c>
      <c r="CS301" s="253" t="str">
        <f t="shared" si="247"/>
        <v/>
      </c>
      <c r="CT301" s="1" t="str">
        <f t="shared" si="248"/>
        <v/>
      </c>
      <c r="CU301" s="1" t="str">
        <f t="shared" si="249"/>
        <v/>
      </c>
      <c r="CV301" s="399"/>
    </row>
    <row r="302" spans="1:100" s="1" customFormat="1" ht="13.5" customHeight="1" x14ac:dyDescent="0.15">
      <c r="A302" s="63">
        <v>287</v>
      </c>
      <c r="B302" s="313"/>
      <c r="C302" s="313"/>
      <c r="D302" s="313"/>
      <c r="E302" s="313"/>
      <c r="F302" s="313"/>
      <c r="G302" s="313"/>
      <c r="H302" s="313"/>
      <c r="I302" s="313"/>
      <c r="J302" s="313"/>
      <c r="K302" s="313"/>
      <c r="L302" s="314"/>
      <c r="M302" s="313"/>
      <c r="N302" s="365"/>
      <c r="O302" s="366"/>
      <c r="P302" s="370" t="str">
        <f>IF(G302="R",IF(OR(AND(実績排出量!H302=SUM(実績事業所!$B$2-1),3&lt;実績排出量!I302),AND(実績排出量!H302=実績事業所!$B$2,4&gt;実績排出量!I302)),"新規",""),"")</f>
        <v/>
      </c>
      <c r="Q302" s="373" t="str">
        <f t="shared" si="210"/>
        <v/>
      </c>
      <c r="R302" s="374" t="str">
        <f t="shared" si="211"/>
        <v/>
      </c>
      <c r="S302" s="298" t="str">
        <f t="shared" si="212"/>
        <v/>
      </c>
      <c r="T302" s="87" t="str">
        <f t="shared" si="213"/>
        <v/>
      </c>
      <c r="U302" s="88" t="str">
        <f t="shared" si="214"/>
        <v/>
      </c>
      <c r="V302" s="89" t="str">
        <f t="shared" si="215"/>
        <v/>
      </c>
      <c r="W302" s="90" t="str">
        <f t="shared" si="216"/>
        <v/>
      </c>
      <c r="X302" s="90" t="str">
        <f t="shared" si="217"/>
        <v/>
      </c>
      <c r="Y302" s="110" t="str">
        <f t="shared" si="218"/>
        <v/>
      </c>
      <c r="Z302" s="16"/>
      <c r="AA302" s="15" t="str">
        <f t="shared" si="219"/>
        <v/>
      </c>
      <c r="AB302" s="15" t="str">
        <f t="shared" si="220"/>
        <v/>
      </c>
      <c r="AC302" s="14" t="str">
        <f t="shared" si="221"/>
        <v/>
      </c>
      <c r="AD302" s="6" t="e">
        <f t="shared" si="222"/>
        <v>#N/A</v>
      </c>
      <c r="AE302" s="6" t="e">
        <f t="shared" si="223"/>
        <v>#N/A</v>
      </c>
      <c r="AF302" s="6" t="e">
        <f t="shared" si="224"/>
        <v>#N/A</v>
      </c>
      <c r="AG302" s="6" t="str">
        <f t="shared" si="225"/>
        <v/>
      </c>
      <c r="AH302" s="6">
        <f t="shared" si="226"/>
        <v>1</v>
      </c>
      <c r="AI302" s="6" t="e">
        <f t="shared" si="227"/>
        <v>#N/A</v>
      </c>
      <c r="AJ302" s="6" t="e">
        <f t="shared" si="228"/>
        <v>#N/A</v>
      </c>
      <c r="AK302" s="6" t="e">
        <f t="shared" si="229"/>
        <v>#N/A</v>
      </c>
      <c r="AL302" s="6" t="e">
        <f t="shared" si="230"/>
        <v>#N/A</v>
      </c>
      <c r="AM302" s="7" t="str">
        <f t="shared" si="231"/>
        <v xml:space="preserve"> </v>
      </c>
      <c r="AN302" s="6" t="e">
        <f t="shared" si="232"/>
        <v>#N/A</v>
      </c>
      <c r="AO302" s="6" t="e">
        <f t="shared" si="233"/>
        <v>#N/A</v>
      </c>
      <c r="AP302" s="6" t="e">
        <f t="shared" si="234"/>
        <v>#N/A</v>
      </c>
      <c r="AQ302" s="6" t="e">
        <f t="shared" si="235"/>
        <v>#N/A</v>
      </c>
      <c r="AR302" s="6" t="e">
        <f t="shared" si="236"/>
        <v>#N/A</v>
      </c>
      <c r="AS302" s="6" t="e">
        <f t="shared" si="237"/>
        <v>#N/A</v>
      </c>
      <c r="AT302" s="6" t="e">
        <f t="shared" si="238"/>
        <v>#N/A</v>
      </c>
      <c r="AU302" s="6" t="e">
        <f t="shared" si="239"/>
        <v>#N/A</v>
      </c>
      <c r="AV302" s="6" t="e">
        <f t="shared" si="240"/>
        <v>#N/A</v>
      </c>
      <c r="AW302" s="6">
        <f t="shared" si="241"/>
        <v>0</v>
      </c>
      <c r="AX302" s="6" t="e">
        <f t="shared" si="242"/>
        <v>#N/A</v>
      </c>
      <c r="AY302" s="6" t="str">
        <f t="shared" si="243"/>
        <v/>
      </c>
      <c r="AZ302" s="6" t="str">
        <f t="shared" si="244"/>
        <v/>
      </c>
      <c r="BA302" s="6" t="str">
        <f t="shared" si="245"/>
        <v/>
      </c>
      <c r="BB302" s="6" t="str">
        <f t="shared" si="246"/>
        <v/>
      </c>
      <c r="BC302" s="42"/>
      <c r="BI302" t="s">
        <v>1358</v>
      </c>
      <c r="CS302" s="253" t="str">
        <f t="shared" si="247"/>
        <v/>
      </c>
      <c r="CT302" s="1" t="str">
        <f t="shared" si="248"/>
        <v/>
      </c>
      <c r="CU302" s="1" t="str">
        <f t="shared" si="249"/>
        <v/>
      </c>
      <c r="CV302" s="399"/>
    </row>
    <row r="303" spans="1:100" s="1" customFormat="1" ht="13.5" customHeight="1" x14ac:dyDescent="0.15">
      <c r="A303" s="63">
        <v>288</v>
      </c>
      <c r="B303" s="313"/>
      <c r="C303" s="313"/>
      <c r="D303" s="313"/>
      <c r="E303" s="313"/>
      <c r="F303" s="313"/>
      <c r="G303" s="313"/>
      <c r="H303" s="313"/>
      <c r="I303" s="313"/>
      <c r="J303" s="313"/>
      <c r="K303" s="313"/>
      <c r="L303" s="314"/>
      <c r="M303" s="313"/>
      <c r="N303" s="365"/>
      <c r="O303" s="366"/>
      <c r="P303" s="370" t="str">
        <f>IF(G303="R",IF(OR(AND(実績排出量!H303=SUM(実績事業所!$B$2-1),3&lt;実績排出量!I303),AND(実績排出量!H303=実績事業所!$B$2,4&gt;実績排出量!I303)),"新規",""),"")</f>
        <v/>
      </c>
      <c r="Q303" s="373" t="str">
        <f t="shared" si="210"/>
        <v/>
      </c>
      <c r="R303" s="374" t="str">
        <f t="shared" si="211"/>
        <v/>
      </c>
      <c r="S303" s="298" t="str">
        <f t="shared" si="212"/>
        <v/>
      </c>
      <c r="T303" s="87" t="str">
        <f t="shared" si="213"/>
        <v/>
      </c>
      <c r="U303" s="88" t="str">
        <f t="shared" si="214"/>
        <v/>
      </c>
      <c r="V303" s="89" t="str">
        <f t="shared" si="215"/>
        <v/>
      </c>
      <c r="W303" s="90" t="str">
        <f t="shared" si="216"/>
        <v/>
      </c>
      <c r="X303" s="90" t="str">
        <f t="shared" si="217"/>
        <v/>
      </c>
      <c r="Y303" s="110" t="str">
        <f t="shared" si="218"/>
        <v/>
      </c>
      <c r="Z303" s="16"/>
      <c r="AA303" s="15" t="str">
        <f t="shared" si="219"/>
        <v/>
      </c>
      <c r="AB303" s="15" t="str">
        <f t="shared" si="220"/>
        <v/>
      </c>
      <c r="AC303" s="14" t="str">
        <f t="shared" si="221"/>
        <v/>
      </c>
      <c r="AD303" s="6" t="e">
        <f t="shared" si="222"/>
        <v>#N/A</v>
      </c>
      <c r="AE303" s="6" t="e">
        <f t="shared" si="223"/>
        <v>#N/A</v>
      </c>
      <c r="AF303" s="6" t="e">
        <f t="shared" si="224"/>
        <v>#N/A</v>
      </c>
      <c r="AG303" s="6" t="str">
        <f t="shared" si="225"/>
        <v/>
      </c>
      <c r="AH303" s="6">
        <f t="shared" si="226"/>
        <v>1</v>
      </c>
      <c r="AI303" s="6" t="e">
        <f t="shared" si="227"/>
        <v>#N/A</v>
      </c>
      <c r="AJ303" s="6" t="e">
        <f t="shared" si="228"/>
        <v>#N/A</v>
      </c>
      <c r="AK303" s="6" t="e">
        <f t="shared" si="229"/>
        <v>#N/A</v>
      </c>
      <c r="AL303" s="6" t="e">
        <f t="shared" si="230"/>
        <v>#N/A</v>
      </c>
      <c r="AM303" s="7" t="str">
        <f t="shared" si="231"/>
        <v xml:space="preserve"> </v>
      </c>
      <c r="AN303" s="6" t="e">
        <f t="shared" si="232"/>
        <v>#N/A</v>
      </c>
      <c r="AO303" s="6" t="e">
        <f t="shared" si="233"/>
        <v>#N/A</v>
      </c>
      <c r="AP303" s="6" t="e">
        <f t="shared" si="234"/>
        <v>#N/A</v>
      </c>
      <c r="AQ303" s="6" t="e">
        <f t="shared" si="235"/>
        <v>#N/A</v>
      </c>
      <c r="AR303" s="6" t="e">
        <f t="shared" si="236"/>
        <v>#N/A</v>
      </c>
      <c r="AS303" s="6" t="e">
        <f t="shared" si="237"/>
        <v>#N/A</v>
      </c>
      <c r="AT303" s="6" t="e">
        <f t="shared" si="238"/>
        <v>#N/A</v>
      </c>
      <c r="AU303" s="6" t="e">
        <f t="shared" si="239"/>
        <v>#N/A</v>
      </c>
      <c r="AV303" s="6" t="e">
        <f t="shared" si="240"/>
        <v>#N/A</v>
      </c>
      <c r="AW303" s="6">
        <f t="shared" si="241"/>
        <v>0</v>
      </c>
      <c r="AX303" s="6" t="e">
        <f t="shared" si="242"/>
        <v>#N/A</v>
      </c>
      <c r="AY303" s="6" t="str">
        <f t="shared" si="243"/>
        <v/>
      </c>
      <c r="AZ303" s="6" t="str">
        <f t="shared" si="244"/>
        <v/>
      </c>
      <c r="BA303" s="6" t="str">
        <f t="shared" si="245"/>
        <v/>
      </c>
      <c r="BB303" s="6" t="str">
        <f t="shared" si="246"/>
        <v/>
      </c>
      <c r="BC303" s="42"/>
      <c r="BI303" t="s">
        <v>1262</v>
      </c>
      <c r="CS303" s="253" t="str">
        <f t="shared" si="247"/>
        <v/>
      </c>
      <c r="CT303" s="1" t="str">
        <f t="shared" si="248"/>
        <v/>
      </c>
      <c r="CU303" s="1" t="str">
        <f t="shared" si="249"/>
        <v/>
      </c>
      <c r="CV303" s="399"/>
    </row>
    <row r="304" spans="1:100" s="1" customFormat="1" ht="13.5" customHeight="1" x14ac:dyDescent="0.15">
      <c r="A304" s="63">
        <v>289</v>
      </c>
      <c r="B304" s="313"/>
      <c r="C304" s="313"/>
      <c r="D304" s="313"/>
      <c r="E304" s="313"/>
      <c r="F304" s="313"/>
      <c r="G304" s="313"/>
      <c r="H304" s="313"/>
      <c r="I304" s="313"/>
      <c r="J304" s="313"/>
      <c r="K304" s="313"/>
      <c r="L304" s="314"/>
      <c r="M304" s="313"/>
      <c r="N304" s="365"/>
      <c r="O304" s="366"/>
      <c r="P304" s="370" t="str">
        <f>IF(G304="R",IF(OR(AND(実績排出量!H304=SUM(実績事業所!$B$2-1),3&lt;実績排出量!I304),AND(実績排出量!H304=実績事業所!$B$2,4&gt;実績排出量!I304)),"新規",""),"")</f>
        <v/>
      </c>
      <c r="Q304" s="373" t="str">
        <f t="shared" si="210"/>
        <v/>
      </c>
      <c r="R304" s="374" t="str">
        <f t="shared" si="211"/>
        <v/>
      </c>
      <c r="S304" s="298" t="str">
        <f t="shared" si="212"/>
        <v/>
      </c>
      <c r="T304" s="87" t="str">
        <f t="shared" si="213"/>
        <v/>
      </c>
      <c r="U304" s="88" t="str">
        <f t="shared" si="214"/>
        <v/>
      </c>
      <c r="V304" s="89" t="str">
        <f t="shared" si="215"/>
        <v/>
      </c>
      <c r="W304" s="90" t="str">
        <f t="shared" si="216"/>
        <v/>
      </c>
      <c r="X304" s="90" t="str">
        <f t="shared" si="217"/>
        <v/>
      </c>
      <c r="Y304" s="110" t="str">
        <f t="shared" si="218"/>
        <v/>
      </c>
      <c r="Z304" s="16"/>
      <c r="AA304" s="15" t="str">
        <f t="shared" si="219"/>
        <v/>
      </c>
      <c r="AB304" s="15" t="str">
        <f t="shared" si="220"/>
        <v/>
      </c>
      <c r="AC304" s="14" t="str">
        <f t="shared" si="221"/>
        <v/>
      </c>
      <c r="AD304" s="6" t="e">
        <f t="shared" si="222"/>
        <v>#N/A</v>
      </c>
      <c r="AE304" s="6" t="e">
        <f t="shared" si="223"/>
        <v>#N/A</v>
      </c>
      <c r="AF304" s="6" t="e">
        <f t="shared" si="224"/>
        <v>#N/A</v>
      </c>
      <c r="AG304" s="6" t="str">
        <f t="shared" si="225"/>
        <v/>
      </c>
      <c r="AH304" s="6">
        <f t="shared" si="226"/>
        <v>1</v>
      </c>
      <c r="AI304" s="6" t="e">
        <f t="shared" si="227"/>
        <v>#N/A</v>
      </c>
      <c r="AJ304" s="6" t="e">
        <f t="shared" si="228"/>
        <v>#N/A</v>
      </c>
      <c r="AK304" s="6" t="e">
        <f t="shared" si="229"/>
        <v>#N/A</v>
      </c>
      <c r="AL304" s="6" t="e">
        <f t="shared" si="230"/>
        <v>#N/A</v>
      </c>
      <c r="AM304" s="7" t="str">
        <f t="shared" si="231"/>
        <v xml:space="preserve"> </v>
      </c>
      <c r="AN304" s="6" t="e">
        <f t="shared" si="232"/>
        <v>#N/A</v>
      </c>
      <c r="AO304" s="6" t="e">
        <f t="shared" si="233"/>
        <v>#N/A</v>
      </c>
      <c r="AP304" s="6" t="e">
        <f t="shared" si="234"/>
        <v>#N/A</v>
      </c>
      <c r="AQ304" s="6" t="e">
        <f t="shared" si="235"/>
        <v>#N/A</v>
      </c>
      <c r="AR304" s="6" t="e">
        <f t="shared" si="236"/>
        <v>#N/A</v>
      </c>
      <c r="AS304" s="6" t="e">
        <f t="shared" si="237"/>
        <v>#N/A</v>
      </c>
      <c r="AT304" s="6" t="e">
        <f t="shared" si="238"/>
        <v>#N/A</v>
      </c>
      <c r="AU304" s="6" t="e">
        <f t="shared" si="239"/>
        <v>#N/A</v>
      </c>
      <c r="AV304" s="6" t="e">
        <f t="shared" si="240"/>
        <v>#N/A</v>
      </c>
      <c r="AW304" s="6">
        <f t="shared" si="241"/>
        <v>0</v>
      </c>
      <c r="AX304" s="6" t="e">
        <f t="shared" si="242"/>
        <v>#N/A</v>
      </c>
      <c r="AY304" s="6" t="str">
        <f t="shared" si="243"/>
        <v/>
      </c>
      <c r="AZ304" s="6" t="str">
        <f t="shared" si="244"/>
        <v/>
      </c>
      <c r="BA304" s="6" t="str">
        <f t="shared" si="245"/>
        <v/>
      </c>
      <c r="BB304" s="6" t="str">
        <f t="shared" si="246"/>
        <v/>
      </c>
      <c r="BC304" s="42"/>
      <c r="BI304" t="s">
        <v>1271</v>
      </c>
      <c r="CS304" s="253" t="str">
        <f t="shared" si="247"/>
        <v/>
      </c>
      <c r="CT304" s="1" t="str">
        <f t="shared" si="248"/>
        <v/>
      </c>
      <c r="CU304" s="1" t="str">
        <f t="shared" si="249"/>
        <v/>
      </c>
      <c r="CV304" s="399"/>
    </row>
    <row r="305" spans="1:100" s="1" customFormat="1" ht="13.5" customHeight="1" x14ac:dyDescent="0.15">
      <c r="A305" s="63">
        <v>290</v>
      </c>
      <c r="B305" s="313"/>
      <c r="C305" s="313"/>
      <c r="D305" s="313"/>
      <c r="E305" s="313"/>
      <c r="F305" s="313"/>
      <c r="G305" s="313"/>
      <c r="H305" s="313"/>
      <c r="I305" s="313"/>
      <c r="J305" s="313"/>
      <c r="K305" s="313"/>
      <c r="L305" s="314"/>
      <c r="M305" s="313"/>
      <c r="N305" s="365"/>
      <c r="O305" s="366"/>
      <c r="P305" s="370" t="str">
        <f>IF(G305="R",IF(OR(AND(実績排出量!H305=SUM(実績事業所!$B$2-1),3&lt;実績排出量!I305),AND(実績排出量!H305=実績事業所!$B$2,4&gt;実績排出量!I305)),"新規",""),"")</f>
        <v/>
      </c>
      <c r="Q305" s="373" t="str">
        <f t="shared" si="210"/>
        <v/>
      </c>
      <c r="R305" s="374" t="str">
        <f t="shared" si="211"/>
        <v/>
      </c>
      <c r="S305" s="298" t="str">
        <f t="shared" si="212"/>
        <v/>
      </c>
      <c r="T305" s="87" t="str">
        <f t="shared" si="213"/>
        <v/>
      </c>
      <c r="U305" s="88" t="str">
        <f t="shared" si="214"/>
        <v/>
      </c>
      <c r="V305" s="89" t="str">
        <f t="shared" si="215"/>
        <v/>
      </c>
      <c r="W305" s="90" t="str">
        <f t="shared" si="216"/>
        <v/>
      </c>
      <c r="X305" s="90" t="str">
        <f t="shared" si="217"/>
        <v/>
      </c>
      <c r="Y305" s="110" t="str">
        <f t="shared" si="218"/>
        <v/>
      </c>
      <c r="Z305" s="16"/>
      <c r="AA305" s="15" t="str">
        <f t="shared" si="219"/>
        <v/>
      </c>
      <c r="AB305" s="15" t="str">
        <f t="shared" si="220"/>
        <v/>
      </c>
      <c r="AC305" s="14" t="str">
        <f t="shared" si="221"/>
        <v/>
      </c>
      <c r="AD305" s="6" t="e">
        <f t="shared" si="222"/>
        <v>#N/A</v>
      </c>
      <c r="AE305" s="6" t="e">
        <f t="shared" si="223"/>
        <v>#N/A</v>
      </c>
      <c r="AF305" s="6" t="e">
        <f t="shared" si="224"/>
        <v>#N/A</v>
      </c>
      <c r="AG305" s="6" t="str">
        <f t="shared" si="225"/>
        <v/>
      </c>
      <c r="AH305" s="6">
        <f t="shared" si="226"/>
        <v>1</v>
      </c>
      <c r="AI305" s="6" t="e">
        <f t="shared" si="227"/>
        <v>#N/A</v>
      </c>
      <c r="AJ305" s="6" t="e">
        <f t="shared" si="228"/>
        <v>#N/A</v>
      </c>
      <c r="AK305" s="6" t="e">
        <f t="shared" si="229"/>
        <v>#N/A</v>
      </c>
      <c r="AL305" s="6" t="e">
        <f t="shared" si="230"/>
        <v>#N/A</v>
      </c>
      <c r="AM305" s="7" t="str">
        <f t="shared" si="231"/>
        <v xml:space="preserve"> </v>
      </c>
      <c r="AN305" s="6" t="e">
        <f t="shared" si="232"/>
        <v>#N/A</v>
      </c>
      <c r="AO305" s="6" t="e">
        <f t="shared" si="233"/>
        <v>#N/A</v>
      </c>
      <c r="AP305" s="6" t="e">
        <f t="shared" si="234"/>
        <v>#N/A</v>
      </c>
      <c r="AQ305" s="6" t="e">
        <f t="shared" si="235"/>
        <v>#N/A</v>
      </c>
      <c r="AR305" s="6" t="e">
        <f t="shared" si="236"/>
        <v>#N/A</v>
      </c>
      <c r="AS305" s="6" t="e">
        <f t="shared" si="237"/>
        <v>#N/A</v>
      </c>
      <c r="AT305" s="6" t="e">
        <f t="shared" si="238"/>
        <v>#N/A</v>
      </c>
      <c r="AU305" s="6" t="e">
        <f t="shared" si="239"/>
        <v>#N/A</v>
      </c>
      <c r="AV305" s="6" t="e">
        <f t="shared" si="240"/>
        <v>#N/A</v>
      </c>
      <c r="AW305" s="6">
        <f t="shared" si="241"/>
        <v>0</v>
      </c>
      <c r="AX305" s="6" t="e">
        <f t="shared" si="242"/>
        <v>#N/A</v>
      </c>
      <c r="AY305" s="6" t="str">
        <f t="shared" si="243"/>
        <v/>
      </c>
      <c r="AZ305" s="6" t="str">
        <f t="shared" si="244"/>
        <v/>
      </c>
      <c r="BA305" s="6" t="str">
        <f t="shared" si="245"/>
        <v/>
      </c>
      <c r="BB305" s="6" t="str">
        <f t="shared" si="246"/>
        <v/>
      </c>
      <c r="BC305" s="42"/>
      <c r="BI305" t="s">
        <v>1372</v>
      </c>
      <c r="CS305" s="253" t="str">
        <f t="shared" si="247"/>
        <v/>
      </c>
      <c r="CT305" s="1" t="str">
        <f t="shared" si="248"/>
        <v/>
      </c>
      <c r="CU305" s="1" t="str">
        <f t="shared" si="249"/>
        <v/>
      </c>
      <c r="CV305" s="399"/>
    </row>
    <row r="306" spans="1:100" s="1" customFormat="1" ht="13.5" customHeight="1" x14ac:dyDescent="0.15">
      <c r="A306" s="63">
        <v>291</v>
      </c>
      <c r="B306" s="313"/>
      <c r="C306" s="313"/>
      <c r="D306" s="313"/>
      <c r="E306" s="313"/>
      <c r="F306" s="313"/>
      <c r="G306" s="313"/>
      <c r="H306" s="313"/>
      <c r="I306" s="313"/>
      <c r="J306" s="313"/>
      <c r="K306" s="313"/>
      <c r="L306" s="314"/>
      <c r="M306" s="313"/>
      <c r="N306" s="365"/>
      <c r="O306" s="366"/>
      <c r="P306" s="370" t="str">
        <f>IF(G306="R",IF(OR(AND(実績排出量!H306=SUM(実績事業所!$B$2-1),3&lt;実績排出量!I306),AND(実績排出量!H306=実績事業所!$B$2,4&gt;実績排出量!I306)),"新規",""),"")</f>
        <v/>
      </c>
      <c r="Q306" s="373" t="str">
        <f t="shared" si="210"/>
        <v/>
      </c>
      <c r="R306" s="374" t="str">
        <f t="shared" si="211"/>
        <v/>
      </c>
      <c r="S306" s="298" t="str">
        <f t="shared" si="212"/>
        <v/>
      </c>
      <c r="T306" s="87" t="str">
        <f t="shared" si="213"/>
        <v/>
      </c>
      <c r="U306" s="88" t="str">
        <f t="shared" si="214"/>
        <v/>
      </c>
      <c r="V306" s="89" t="str">
        <f t="shared" si="215"/>
        <v/>
      </c>
      <c r="W306" s="90" t="str">
        <f t="shared" si="216"/>
        <v/>
      </c>
      <c r="X306" s="90" t="str">
        <f t="shared" si="217"/>
        <v/>
      </c>
      <c r="Y306" s="110" t="str">
        <f t="shared" si="218"/>
        <v/>
      </c>
      <c r="Z306" s="16"/>
      <c r="AA306" s="15" t="str">
        <f t="shared" si="219"/>
        <v/>
      </c>
      <c r="AB306" s="15" t="str">
        <f t="shared" si="220"/>
        <v/>
      </c>
      <c r="AC306" s="14" t="str">
        <f t="shared" si="221"/>
        <v/>
      </c>
      <c r="AD306" s="6" t="e">
        <f t="shared" si="222"/>
        <v>#N/A</v>
      </c>
      <c r="AE306" s="6" t="e">
        <f t="shared" si="223"/>
        <v>#N/A</v>
      </c>
      <c r="AF306" s="6" t="e">
        <f t="shared" si="224"/>
        <v>#N/A</v>
      </c>
      <c r="AG306" s="6" t="str">
        <f t="shared" si="225"/>
        <v/>
      </c>
      <c r="AH306" s="6">
        <f t="shared" si="226"/>
        <v>1</v>
      </c>
      <c r="AI306" s="6" t="e">
        <f t="shared" si="227"/>
        <v>#N/A</v>
      </c>
      <c r="AJ306" s="6" t="e">
        <f t="shared" si="228"/>
        <v>#N/A</v>
      </c>
      <c r="AK306" s="6" t="e">
        <f t="shared" si="229"/>
        <v>#N/A</v>
      </c>
      <c r="AL306" s="6" t="e">
        <f t="shared" si="230"/>
        <v>#N/A</v>
      </c>
      <c r="AM306" s="7" t="str">
        <f t="shared" si="231"/>
        <v xml:space="preserve"> </v>
      </c>
      <c r="AN306" s="6" t="e">
        <f t="shared" si="232"/>
        <v>#N/A</v>
      </c>
      <c r="AO306" s="6" t="e">
        <f t="shared" si="233"/>
        <v>#N/A</v>
      </c>
      <c r="AP306" s="6" t="e">
        <f t="shared" si="234"/>
        <v>#N/A</v>
      </c>
      <c r="AQ306" s="6" t="e">
        <f t="shared" si="235"/>
        <v>#N/A</v>
      </c>
      <c r="AR306" s="6" t="e">
        <f t="shared" si="236"/>
        <v>#N/A</v>
      </c>
      <c r="AS306" s="6" t="e">
        <f t="shared" si="237"/>
        <v>#N/A</v>
      </c>
      <c r="AT306" s="6" t="e">
        <f t="shared" si="238"/>
        <v>#N/A</v>
      </c>
      <c r="AU306" s="6" t="e">
        <f t="shared" si="239"/>
        <v>#N/A</v>
      </c>
      <c r="AV306" s="6" t="e">
        <f t="shared" si="240"/>
        <v>#N/A</v>
      </c>
      <c r="AW306" s="6">
        <f t="shared" si="241"/>
        <v>0</v>
      </c>
      <c r="AX306" s="6" t="e">
        <f t="shared" si="242"/>
        <v>#N/A</v>
      </c>
      <c r="AY306" s="6" t="str">
        <f t="shared" si="243"/>
        <v/>
      </c>
      <c r="AZ306" s="6" t="str">
        <f t="shared" si="244"/>
        <v/>
      </c>
      <c r="BA306" s="6" t="str">
        <f t="shared" si="245"/>
        <v/>
      </c>
      <c r="BB306" s="6" t="str">
        <f t="shared" si="246"/>
        <v/>
      </c>
      <c r="BC306" s="42"/>
      <c r="BI306" t="s">
        <v>1293</v>
      </c>
      <c r="CS306" s="253" t="str">
        <f t="shared" si="247"/>
        <v/>
      </c>
      <c r="CT306" s="1" t="str">
        <f t="shared" si="248"/>
        <v/>
      </c>
      <c r="CU306" s="1" t="str">
        <f t="shared" si="249"/>
        <v/>
      </c>
      <c r="CV306" s="399"/>
    </row>
    <row r="307" spans="1:100" s="1" customFormat="1" ht="13.5" customHeight="1" x14ac:dyDescent="0.15">
      <c r="A307" s="63">
        <v>292</v>
      </c>
      <c r="B307" s="313"/>
      <c r="C307" s="313"/>
      <c r="D307" s="313"/>
      <c r="E307" s="313"/>
      <c r="F307" s="313"/>
      <c r="G307" s="313"/>
      <c r="H307" s="313"/>
      <c r="I307" s="313"/>
      <c r="J307" s="313"/>
      <c r="K307" s="313"/>
      <c r="L307" s="314"/>
      <c r="M307" s="313"/>
      <c r="N307" s="365"/>
      <c r="O307" s="366"/>
      <c r="P307" s="370" t="str">
        <f>IF(G307="R",IF(OR(AND(実績排出量!H307=SUM(実績事業所!$B$2-1),3&lt;実績排出量!I307),AND(実績排出量!H307=実績事業所!$B$2,4&gt;実績排出量!I307)),"新規",""),"")</f>
        <v/>
      </c>
      <c r="Q307" s="373" t="str">
        <f t="shared" si="210"/>
        <v/>
      </c>
      <c r="R307" s="374" t="str">
        <f t="shared" si="211"/>
        <v/>
      </c>
      <c r="S307" s="298" t="str">
        <f t="shared" si="212"/>
        <v/>
      </c>
      <c r="T307" s="87" t="str">
        <f t="shared" si="213"/>
        <v/>
      </c>
      <c r="U307" s="88" t="str">
        <f t="shared" si="214"/>
        <v/>
      </c>
      <c r="V307" s="89" t="str">
        <f t="shared" si="215"/>
        <v/>
      </c>
      <c r="W307" s="90" t="str">
        <f t="shared" si="216"/>
        <v/>
      </c>
      <c r="X307" s="90" t="str">
        <f t="shared" si="217"/>
        <v/>
      </c>
      <c r="Y307" s="110" t="str">
        <f t="shared" si="218"/>
        <v/>
      </c>
      <c r="Z307" s="16"/>
      <c r="AA307" s="15" t="str">
        <f t="shared" si="219"/>
        <v/>
      </c>
      <c r="AB307" s="15" t="str">
        <f t="shared" si="220"/>
        <v/>
      </c>
      <c r="AC307" s="14" t="str">
        <f t="shared" si="221"/>
        <v/>
      </c>
      <c r="AD307" s="6" t="e">
        <f t="shared" si="222"/>
        <v>#N/A</v>
      </c>
      <c r="AE307" s="6" t="e">
        <f t="shared" si="223"/>
        <v>#N/A</v>
      </c>
      <c r="AF307" s="6" t="e">
        <f t="shared" si="224"/>
        <v>#N/A</v>
      </c>
      <c r="AG307" s="6" t="str">
        <f t="shared" si="225"/>
        <v/>
      </c>
      <c r="AH307" s="6">
        <f t="shared" si="226"/>
        <v>1</v>
      </c>
      <c r="AI307" s="6" t="e">
        <f t="shared" si="227"/>
        <v>#N/A</v>
      </c>
      <c r="AJ307" s="6" t="e">
        <f t="shared" si="228"/>
        <v>#N/A</v>
      </c>
      <c r="AK307" s="6" t="e">
        <f t="shared" si="229"/>
        <v>#N/A</v>
      </c>
      <c r="AL307" s="6" t="e">
        <f t="shared" si="230"/>
        <v>#N/A</v>
      </c>
      <c r="AM307" s="7" t="str">
        <f t="shared" si="231"/>
        <v xml:space="preserve"> </v>
      </c>
      <c r="AN307" s="6" t="e">
        <f t="shared" si="232"/>
        <v>#N/A</v>
      </c>
      <c r="AO307" s="6" t="e">
        <f t="shared" si="233"/>
        <v>#N/A</v>
      </c>
      <c r="AP307" s="6" t="e">
        <f t="shared" si="234"/>
        <v>#N/A</v>
      </c>
      <c r="AQ307" s="6" t="e">
        <f t="shared" si="235"/>
        <v>#N/A</v>
      </c>
      <c r="AR307" s="6" t="e">
        <f t="shared" si="236"/>
        <v>#N/A</v>
      </c>
      <c r="AS307" s="6" t="e">
        <f t="shared" si="237"/>
        <v>#N/A</v>
      </c>
      <c r="AT307" s="6" t="e">
        <f t="shared" si="238"/>
        <v>#N/A</v>
      </c>
      <c r="AU307" s="6" t="e">
        <f t="shared" si="239"/>
        <v>#N/A</v>
      </c>
      <c r="AV307" s="6" t="e">
        <f t="shared" si="240"/>
        <v>#N/A</v>
      </c>
      <c r="AW307" s="6">
        <f t="shared" si="241"/>
        <v>0</v>
      </c>
      <c r="AX307" s="6" t="e">
        <f t="shared" si="242"/>
        <v>#N/A</v>
      </c>
      <c r="AY307" s="6" t="str">
        <f t="shared" si="243"/>
        <v/>
      </c>
      <c r="AZ307" s="6" t="str">
        <f t="shared" si="244"/>
        <v/>
      </c>
      <c r="BA307" s="6" t="str">
        <f t="shared" si="245"/>
        <v/>
      </c>
      <c r="BB307" s="6" t="str">
        <f t="shared" si="246"/>
        <v/>
      </c>
      <c r="BC307" s="42"/>
      <c r="BI307" t="s">
        <v>1301</v>
      </c>
      <c r="CS307" s="253" t="str">
        <f t="shared" si="247"/>
        <v/>
      </c>
      <c r="CT307" s="1" t="str">
        <f t="shared" si="248"/>
        <v/>
      </c>
      <c r="CU307" s="1" t="str">
        <f t="shared" si="249"/>
        <v/>
      </c>
      <c r="CV307" s="399"/>
    </row>
    <row r="308" spans="1:100" s="1" customFormat="1" ht="13.5" customHeight="1" x14ac:dyDescent="0.15">
      <c r="A308" s="63">
        <v>293</v>
      </c>
      <c r="B308" s="313"/>
      <c r="C308" s="313"/>
      <c r="D308" s="313"/>
      <c r="E308" s="313"/>
      <c r="F308" s="313"/>
      <c r="G308" s="313"/>
      <c r="H308" s="313"/>
      <c r="I308" s="313"/>
      <c r="J308" s="313"/>
      <c r="K308" s="313"/>
      <c r="L308" s="314"/>
      <c r="M308" s="313"/>
      <c r="N308" s="365"/>
      <c r="O308" s="366"/>
      <c r="P308" s="370" t="str">
        <f>IF(G308="R",IF(OR(AND(実績排出量!H308=SUM(実績事業所!$B$2-1),3&lt;実績排出量!I308),AND(実績排出量!H308=実績事業所!$B$2,4&gt;実績排出量!I308)),"新規",""),"")</f>
        <v/>
      </c>
      <c r="Q308" s="373" t="str">
        <f t="shared" si="210"/>
        <v/>
      </c>
      <c r="R308" s="374" t="str">
        <f t="shared" si="211"/>
        <v/>
      </c>
      <c r="S308" s="298" t="str">
        <f t="shared" si="212"/>
        <v/>
      </c>
      <c r="T308" s="87" t="str">
        <f t="shared" si="213"/>
        <v/>
      </c>
      <c r="U308" s="88" t="str">
        <f t="shared" si="214"/>
        <v/>
      </c>
      <c r="V308" s="89" t="str">
        <f t="shared" si="215"/>
        <v/>
      </c>
      <c r="W308" s="90" t="str">
        <f t="shared" si="216"/>
        <v/>
      </c>
      <c r="X308" s="90" t="str">
        <f t="shared" si="217"/>
        <v/>
      </c>
      <c r="Y308" s="110" t="str">
        <f t="shared" si="218"/>
        <v/>
      </c>
      <c r="Z308" s="16"/>
      <c r="AA308" s="15" t="str">
        <f t="shared" si="219"/>
        <v/>
      </c>
      <c r="AB308" s="15" t="str">
        <f t="shared" si="220"/>
        <v/>
      </c>
      <c r="AC308" s="14" t="str">
        <f t="shared" si="221"/>
        <v/>
      </c>
      <c r="AD308" s="6" t="e">
        <f t="shared" si="222"/>
        <v>#N/A</v>
      </c>
      <c r="AE308" s="6" t="e">
        <f t="shared" si="223"/>
        <v>#N/A</v>
      </c>
      <c r="AF308" s="6" t="e">
        <f t="shared" si="224"/>
        <v>#N/A</v>
      </c>
      <c r="AG308" s="6" t="str">
        <f t="shared" si="225"/>
        <v/>
      </c>
      <c r="AH308" s="6">
        <f t="shared" si="226"/>
        <v>1</v>
      </c>
      <c r="AI308" s="6" t="e">
        <f t="shared" si="227"/>
        <v>#N/A</v>
      </c>
      <c r="AJ308" s="6" t="e">
        <f t="shared" si="228"/>
        <v>#N/A</v>
      </c>
      <c r="AK308" s="6" t="e">
        <f t="shared" si="229"/>
        <v>#N/A</v>
      </c>
      <c r="AL308" s="6" t="e">
        <f t="shared" si="230"/>
        <v>#N/A</v>
      </c>
      <c r="AM308" s="7" t="str">
        <f t="shared" si="231"/>
        <v xml:space="preserve"> </v>
      </c>
      <c r="AN308" s="6" t="e">
        <f t="shared" si="232"/>
        <v>#N/A</v>
      </c>
      <c r="AO308" s="6" t="e">
        <f t="shared" si="233"/>
        <v>#N/A</v>
      </c>
      <c r="AP308" s="6" t="e">
        <f t="shared" si="234"/>
        <v>#N/A</v>
      </c>
      <c r="AQ308" s="6" t="e">
        <f t="shared" si="235"/>
        <v>#N/A</v>
      </c>
      <c r="AR308" s="6" t="e">
        <f t="shared" si="236"/>
        <v>#N/A</v>
      </c>
      <c r="AS308" s="6" t="e">
        <f t="shared" si="237"/>
        <v>#N/A</v>
      </c>
      <c r="AT308" s="6" t="e">
        <f t="shared" si="238"/>
        <v>#N/A</v>
      </c>
      <c r="AU308" s="6" t="e">
        <f t="shared" si="239"/>
        <v>#N/A</v>
      </c>
      <c r="AV308" s="6" t="e">
        <f t="shared" si="240"/>
        <v>#N/A</v>
      </c>
      <c r="AW308" s="6">
        <f t="shared" si="241"/>
        <v>0</v>
      </c>
      <c r="AX308" s="6" t="e">
        <f t="shared" si="242"/>
        <v>#N/A</v>
      </c>
      <c r="AY308" s="6" t="str">
        <f t="shared" si="243"/>
        <v/>
      </c>
      <c r="AZ308" s="6" t="str">
        <f t="shared" si="244"/>
        <v/>
      </c>
      <c r="BA308" s="6" t="str">
        <f t="shared" si="245"/>
        <v/>
      </c>
      <c r="BB308" s="6" t="str">
        <f t="shared" si="246"/>
        <v/>
      </c>
      <c r="BC308" s="42"/>
      <c r="BI308" t="s">
        <v>1370</v>
      </c>
      <c r="CS308" s="253" t="str">
        <f t="shared" si="247"/>
        <v/>
      </c>
      <c r="CT308" s="1" t="str">
        <f t="shared" si="248"/>
        <v/>
      </c>
      <c r="CU308" s="1" t="str">
        <f t="shared" si="249"/>
        <v/>
      </c>
      <c r="CV308" s="399"/>
    </row>
    <row r="309" spans="1:100" s="1" customFormat="1" ht="13.5" customHeight="1" x14ac:dyDescent="0.15">
      <c r="A309" s="63">
        <v>294</v>
      </c>
      <c r="B309" s="313"/>
      <c r="C309" s="313"/>
      <c r="D309" s="313"/>
      <c r="E309" s="313"/>
      <c r="F309" s="313"/>
      <c r="G309" s="313"/>
      <c r="H309" s="313"/>
      <c r="I309" s="313"/>
      <c r="J309" s="313"/>
      <c r="K309" s="313"/>
      <c r="L309" s="314"/>
      <c r="M309" s="313"/>
      <c r="N309" s="365"/>
      <c r="O309" s="366"/>
      <c r="P309" s="370" t="str">
        <f>IF(G309="R",IF(OR(AND(実績排出量!H309=SUM(実績事業所!$B$2-1),3&lt;実績排出量!I309),AND(実績排出量!H309=実績事業所!$B$2,4&gt;実績排出量!I309)),"新規",""),"")</f>
        <v/>
      </c>
      <c r="Q309" s="373" t="str">
        <f t="shared" si="210"/>
        <v/>
      </c>
      <c r="R309" s="374" t="str">
        <f t="shared" si="211"/>
        <v/>
      </c>
      <c r="S309" s="298" t="str">
        <f t="shared" si="212"/>
        <v/>
      </c>
      <c r="T309" s="87" t="str">
        <f t="shared" si="213"/>
        <v/>
      </c>
      <c r="U309" s="88" t="str">
        <f t="shared" si="214"/>
        <v/>
      </c>
      <c r="V309" s="89" t="str">
        <f t="shared" si="215"/>
        <v/>
      </c>
      <c r="W309" s="90" t="str">
        <f t="shared" si="216"/>
        <v/>
      </c>
      <c r="X309" s="90" t="str">
        <f t="shared" si="217"/>
        <v/>
      </c>
      <c r="Y309" s="110" t="str">
        <f t="shared" si="218"/>
        <v/>
      </c>
      <c r="Z309" s="16"/>
      <c r="AA309" s="15" t="str">
        <f t="shared" si="219"/>
        <v/>
      </c>
      <c r="AB309" s="15" t="str">
        <f t="shared" si="220"/>
        <v/>
      </c>
      <c r="AC309" s="14" t="str">
        <f t="shared" si="221"/>
        <v/>
      </c>
      <c r="AD309" s="6" t="e">
        <f t="shared" si="222"/>
        <v>#N/A</v>
      </c>
      <c r="AE309" s="6" t="e">
        <f t="shared" si="223"/>
        <v>#N/A</v>
      </c>
      <c r="AF309" s="6" t="e">
        <f t="shared" si="224"/>
        <v>#N/A</v>
      </c>
      <c r="AG309" s="6" t="str">
        <f t="shared" si="225"/>
        <v/>
      </c>
      <c r="AH309" s="6">
        <f t="shared" si="226"/>
        <v>1</v>
      </c>
      <c r="AI309" s="6" t="e">
        <f t="shared" si="227"/>
        <v>#N/A</v>
      </c>
      <c r="AJ309" s="6" t="e">
        <f t="shared" si="228"/>
        <v>#N/A</v>
      </c>
      <c r="AK309" s="6" t="e">
        <f t="shared" si="229"/>
        <v>#N/A</v>
      </c>
      <c r="AL309" s="6" t="e">
        <f t="shared" si="230"/>
        <v>#N/A</v>
      </c>
      <c r="AM309" s="7" t="str">
        <f t="shared" si="231"/>
        <v xml:space="preserve"> </v>
      </c>
      <c r="AN309" s="6" t="e">
        <f t="shared" si="232"/>
        <v>#N/A</v>
      </c>
      <c r="AO309" s="6" t="e">
        <f t="shared" si="233"/>
        <v>#N/A</v>
      </c>
      <c r="AP309" s="6" t="e">
        <f t="shared" si="234"/>
        <v>#N/A</v>
      </c>
      <c r="AQ309" s="6" t="e">
        <f t="shared" si="235"/>
        <v>#N/A</v>
      </c>
      <c r="AR309" s="6" t="e">
        <f t="shared" si="236"/>
        <v>#N/A</v>
      </c>
      <c r="AS309" s="6" t="e">
        <f t="shared" si="237"/>
        <v>#N/A</v>
      </c>
      <c r="AT309" s="6" t="e">
        <f t="shared" si="238"/>
        <v>#N/A</v>
      </c>
      <c r="AU309" s="6" t="e">
        <f t="shared" si="239"/>
        <v>#N/A</v>
      </c>
      <c r="AV309" s="6" t="e">
        <f t="shared" si="240"/>
        <v>#N/A</v>
      </c>
      <c r="AW309" s="6">
        <f t="shared" si="241"/>
        <v>0</v>
      </c>
      <c r="AX309" s="6" t="e">
        <f t="shared" si="242"/>
        <v>#N/A</v>
      </c>
      <c r="AY309" s="6" t="str">
        <f t="shared" si="243"/>
        <v/>
      </c>
      <c r="AZ309" s="6" t="str">
        <f t="shared" si="244"/>
        <v/>
      </c>
      <c r="BA309" s="6" t="str">
        <f t="shared" si="245"/>
        <v/>
      </c>
      <c r="BB309" s="6" t="str">
        <f t="shared" si="246"/>
        <v/>
      </c>
      <c r="BC309" s="42"/>
      <c r="BI309" t="s">
        <v>1292</v>
      </c>
      <c r="CS309" s="253" t="str">
        <f t="shared" si="247"/>
        <v/>
      </c>
      <c r="CT309" s="1" t="str">
        <f t="shared" si="248"/>
        <v/>
      </c>
      <c r="CU309" s="1" t="str">
        <f t="shared" si="249"/>
        <v/>
      </c>
      <c r="CV309" s="399"/>
    </row>
    <row r="310" spans="1:100" s="1" customFormat="1" ht="13.5" customHeight="1" x14ac:dyDescent="0.15">
      <c r="A310" s="63">
        <v>295</v>
      </c>
      <c r="B310" s="313"/>
      <c r="C310" s="313"/>
      <c r="D310" s="313"/>
      <c r="E310" s="313"/>
      <c r="F310" s="313"/>
      <c r="G310" s="313"/>
      <c r="H310" s="313"/>
      <c r="I310" s="313"/>
      <c r="J310" s="313"/>
      <c r="K310" s="313"/>
      <c r="L310" s="314"/>
      <c r="M310" s="313"/>
      <c r="N310" s="365"/>
      <c r="O310" s="366"/>
      <c r="P310" s="370" t="str">
        <f>IF(G310="R",IF(OR(AND(実績排出量!H310=SUM(実績事業所!$B$2-1),3&lt;実績排出量!I310),AND(実績排出量!H310=実績事業所!$B$2,4&gt;実績排出量!I310)),"新規",""),"")</f>
        <v/>
      </c>
      <c r="Q310" s="373" t="str">
        <f t="shared" si="210"/>
        <v/>
      </c>
      <c r="R310" s="374" t="str">
        <f t="shared" si="211"/>
        <v/>
      </c>
      <c r="S310" s="298" t="str">
        <f t="shared" si="212"/>
        <v/>
      </c>
      <c r="T310" s="87" t="str">
        <f t="shared" si="213"/>
        <v/>
      </c>
      <c r="U310" s="88" t="str">
        <f t="shared" si="214"/>
        <v/>
      </c>
      <c r="V310" s="89" t="str">
        <f t="shared" si="215"/>
        <v/>
      </c>
      <c r="W310" s="90" t="str">
        <f t="shared" si="216"/>
        <v/>
      </c>
      <c r="X310" s="90" t="str">
        <f t="shared" si="217"/>
        <v/>
      </c>
      <c r="Y310" s="110" t="str">
        <f t="shared" si="218"/>
        <v/>
      </c>
      <c r="Z310" s="16"/>
      <c r="AA310" s="15" t="str">
        <f t="shared" si="219"/>
        <v/>
      </c>
      <c r="AB310" s="15" t="str">
        <f t="shared" si="220"/>
        <v/>
      </c>
      <c r="AC310" s="14" t="str">
        <f t="shared" si="221"/>
        <v/>
      </c>
      <c r="AD310" s="6" t="e">
        <f t="shared" si="222"/>
        <v>#N/A</v>
      </c>
      <c r="AE310" s="6" t="e">
        <f t="shared" si="223"/>
        <v>#N/A</v>
      </c>
      <c r="AF310" s="6" t="e">
        <f t="shared" si="224"/>
        <v>#N/A</v>
      </c>
      <c r="AG310" s="6" t="str">
        <f t="shared" si="225"/>
        <v/>
      </c>
      <c r="AH310" s="6">
        <f t="shared" si="226"/>
        <v>1</v>
      </c>
      <c r="AI310" s="6" t="e">
        <f t="shared" si="227"/>
        <v>#N/A</v>
      </c>
      <c r="AJ310" s="6" t="e">
        <f t="shared" si="228"/>
        <v>#N/A</v>
      </c>
      <c r="AK310" s="6" t="e">
        <f t="shared" si="229"/>
        <v>#N/A</v>
      </c>
      <c r="AL310" s="6" t="e">
        <f t="shared" si="230"/>
        <v>#N/A</v>
      </c>
      <c r="AM310" s="7" t="str">
        <f t="shared" si="231"/>
        <v xml:space="preserve"> </v>
      </c>
      <c r="AN310" s="6" t="e">
        <f t="shared" si="232"/>
        <v>#N/A</v>
      </c>
      <c r="AO310" s="6" t="e">
        <f t="shared" si="233"/>
        <v>#N/A</v>
      </c>
      <c r="AP310" s="6" t="e">
        <f t="shared" si="234"/>
        <v>#N/A</v>
      </c>
      <c r="AQ310" s="6" t="e">
        <f t="shared" si="235"/>
        <v>#N/A</v>
      </c>
      <c r="AR310" s="6" t="e">
        <f t="shared" si="236"/>
        <v>#N/A</v>
      </c>
      <c r="AS310" s="6" t="e">
        <f t="shared" si="237"/>
        <v>#N/A</v>
      </c>
      <c r="AT310" s="6" t="e">
        <f t="shared" si="238"/>
        <v>#N/A</v>
      </c>
      <c r="AU310" s="6" t="e">
        <f t="shared" si="239"/>
        <v>#N/A</v>
      </c>
      <c r="AV310" s="6" t="e">
        <f t="shared" si="240"/>
        <v>#N/A</v>
      </c>
      <c r="AW310" s="6">
        <f t="shared" si="241"/>
        <v>0</v>
      </c>
      <c r="AX310" s="6" t="e">
        <f t="shared" si="242"/>
        <v>#N/A</v>
      </c>
      <c r="AY310" s="6" t="str">
        <f t="shared" si="243"/>
        <v/>
      </c>
      <c r="AZ310" s="6" t="str">
        <f t="shared" si="244"/>
        <v/>
      </c>
      <c r="BA310" s="6" t="str">
        <f t="shared" si="245"/>
        <v/>
      </c>
      <c r="BB310" s="6" t="str">
        <f t="shared" si="246"/>
        <v/>
      </c>
      <c r="BC310" s="42"/>
      <c r="BI310" t="s">
        <v>1300</v>
      </c>
      <c r="CS310" s="253" t="str">
        <f t="shared" si="247"/>
        <v/>
      </c>
      <c r="CT310" s="1" t="str">
        <f t="shared" si="248"/>
        <v/>
      </c>
      <c r="CU310" s="1" t="str">
        <f t="shared" si="249"/>
        <v/>
      </c>
      <c r="CV310" s="399"/>
    </row>
    <row r="311" spans="1:100" s="1" customFormat="1" ht="13.5" customHeight="1" x14ac:dyDescent="0.15">
      <c r="A311" s="63">
        <v>296</v>
      </c>
      <c r="B311" s="313"/>
      <c r="C311" s="313"/>
      <c r="D311" s="313"/>
      <c r="E311" s="313"/>
      <c r="F311" s="313"/>
      <c r="G311" s="313"/>
      <c r="H311" s="313"/>
      <c r="I311" s="313"/>
      <c r="J311" s="313"/>
      <c r="K311" s="313"/>
      <c r="L311" s="314"/>
      <c r="M311" s="313"/>
      <c r="N311" s="365"/>
      <c r="O311" s="366"/>
      <c r="P311" s="370" t="str">
        <f>IF(G311="R",IF(OR(AND(実績排出量!H311=SUM(実績事業所!$B$2-1),3&lt;実績排出量!I311),AND(実績排出量!H311=実績事業所!$B$2,4&gt;実績排出量!I311)),"新規",""),"")</f>
        <v/>
      </c>
      <c r="Q311" s="373" t="str">
        <f t="shared" si="210"/>
        <v/>
      </c>
      <c r="R311" s="374" t="str">
        <f t="shared" si="211"/>
        <v/>
      </c>
      <c r="S311" s="298" t="str">
        <f t="shared" si="212"/>
        <v/>
      </c>
      <c r="T311" s="87" t="str">
        <f t="shared" si="213"/>
        <v/>
      </c>
      <c r="U311" s="88" t="str">
        <f t="shared" si="214"/>
        <v/>
      </c>
      <c r="V311" s="89" t="str">
        <f t="shared" si="215"/>
        <v/>
      </c>
      <c r="W311" s="90" t="str">
        <f t="shared" si="216"/>
        <v/>
      </c>
      <c r="X311" s="90" t="str">
        <f t="shared" si="217"/>
        <v/>
      </c>
      <c r="Y311" s="110" t="str">
        <f t="shared" si="218"/>
        <v/>
      </c>
      <c r="Z311" s="16"/>
      <c r="AA311" s="15" t="str">
        <f t="shared" si="219"/>
        <v/>
      </c>
      <c r="AB311" s="15" t="str">
        <f t="shared" si="220"/>
        <v/>
      </c>
      <c r="AC311" s="14" t="str">
        <f t="shared" si="221"/>
        <v/>
      </c>
      <c r="AD311" s="6" t="e">
        <f t="shared" si="222"/>
        <v>#N/A</v>
      </c>
      <c r="AE311" s="6" t="e">
        <f t="shared" si="223"/>
        <v>#N/A</v>
      </c>
      <c r="AF311" s="6" t="e">
        <f t="shared" si="224"/>
        <v>#N/A</v>
      </c>
      <c r="AG311" s="6" t="str">
        <f t="shared" si="225"/>
        <v/>
      </c>
      <c r="AH311" s="6">
        <f t="shared" si="226"/>
        <v>1</v>
      </c>
      <c r="AI311" s="6" t="e">
        <f t="shared" si="227"/>
        <v>#N/A</v>
      </c>
      <c r="AJ311" s="6" t="e">
        <f t="shared" si="228"/>
        <v>#N/A</v>
      </c>
      <c r="AK311" s="6" t="e">
        <f t="shared" si="229"/>
        <v>#N/A</v>
      </c>
      <c r="AL311" s="6" t="e">
        <f t="shared" si="230"/>
        <v>#N/A</v>
      </c>
      <c r="AM311" s="7" t="str">
        <f t="shared" si="231"/>
        <v xml:space="preserve"> </v>
      </c>
      <c r="AN311" s="6" t="e">
        <f t="shared" si="232"/>
        <v>#N/A</v>
      </c>
      <c r="AO311" s="6" t="e">
        <f t="shared" si="233"/>
        <v>#N/A</v>
      </c>
      <c r="AP311" s="6" t="e">
        <f t="shared" si="234"/>
        <v>#N/A</v>
      </c>
      <c r="AQ311" s="6" t="e">
        <f t="shared" si="235"/>
        <v>#N/A</v>
      </c>
      <c r="AR311" s="6" t="e">
        <f t="shared" si="236"/>
        <v>#N/A</v>
      </c>
      <c r="AS311" s="6" t="e">
        <f t="shared" si="237"/>
        <v>#N/A</v>
      </c>
      <c r="AT311" s="6" t="e">
        <f t="shared" si="238"/>
        <v>#N/A</v>
      </c>
      <c r="AU311" s="6" t="e">
        <f t="shared" si="239"/>
        <v>#N/A</v>
      </c>
      <c r="AV311" s="6" t="e">
        <f t="shared" si="240"/>
        <v>#N/A</v>
      </c>
      <c r="AW311" s="6">
        <f t="shared" si="241"/>
        <v>0</v>
      </c>
      <c r="AX311" s="6" t="e">
        <f t="shared" si="242"/>
        <v>#N/A</v>
      </c>
      <c r="AY311" s="6" t="str">
        <f t="shared" si="243"/>
        <v/>
      </c>
      <c r="AZ311" s="6" t="str">
        <f t="shared" si="244"/>
        <v/>
      </c>
      <c r="BA311" s="6" t="str">
        <f t="shared" si="245"/>
        <v/>
      </c>
      <c r="BB311" s="6" t="str">
        <f t="shared" si="246"/>
        <v/>
      </c>
      <c r="BC311" s="42"/>
      <c r="BI311" t="s">
        <v>1318</v>
      </c>
      <c r="CS311" s="253" t="str">
        <f t="shared" si="247"/>
        <v/>
      </c>
      <c r="CT311" s="1" t="str">
        <f t="shared" si="248"/>
        <v/>
      </c>
      <c r="CU311" s="1" t="str">
        <f t="shared" si="249"/>
        <v/>
      </c>
      <c r="CV311" s="399"/>
    </row>
    <row r="312" spans="1:100" s="1" customFormat="1" ht="13.5" customHeight="1" x14ac:dyDescent="0.15">
      <c r="A312" s="63">
        <v>297</v>
      </c>
      <c r="B312" s="313"/>
      <c r="C312" s="313"/>
      <c r="D312" s="313"/>
      <c r="E312" s="313"/>
      <c r="F312" s="313"/>
      <c r="G312" s="313"/>
      <c r="H312" s="313"/>
      <c r="I312" s="313"/>
      <c r="J312" s="313"/>
      <c r="K312" s="313"/>
      <c r="L312" s="314"/>
      <c r="M312" s="313"/>
      <c r="N312" s="365"/>
      <c r="O312" s="366"/>
      <c r="P312" s="370" t="str">
        <f>IF(G312="R",IF(OR(AND(実績排出量!H312=SUM(実績事業所!$B$2-1),3&lt;実績排出量!I312),AND(実績排出量!H312=実績事業所!$B$2,4&gt;実績排出量!I312)),"新規",""),"")</f>
        <v/>
      </c>
      <c r="Q312" s="373" t="str">
        <f t="shared" si="210"/>
        <v/>
      </c>
      <c r="R312" s="374" t="str">
        <f t="shared" si="211"/>
        <v/>
      </c>
      <c r="S312" s="298" t="str">
        <f t="shared" si="212"/>
        <v/>
      </c>
      <c r="T312" s="87" t="str">
        <f t="shared" si="213"/>
        <v/>
      </c>
      <c r="U312" s="88" t="str">
        <f t="shared" si="214"/>
        <v/>
      </c>
      <c r="V312" s="89" t="str">
        <f t="shared" si="215"/>
        <v/>
      </c>
      <c r="W312" s="90" t="str">
        <f t="shared" si="216"/>
        <v/>
      </c>
      <c r="X312" s="90" t="str">
        <f t="shared" si="217"/>
        <v/>
      </c>
      <c r="Y312" s="110" t="str">
        <f t="shared" si="218"/>
        <v/>
      </c>
      <c r="Z312" s="16"/>
      <c r="AA312" s="15" t="str">
        <f t="shared" si="219"/>
        <v/>
      </c>
      <c r="AB312" s="15" t="str">
        <f t="shared" si="220"/>
        <v/>
      </c>
      <c r="AC312" s="14" t="str">
        <f t="shared" si="221"/>
        <v/>
      </c>
      <c r="AD312" s="6" t="e">
        <f t="shared" si="222"/>
        <v>#N/A</v>
      </c>
      <c r="AE312" s="6" t="e">
        <f t="shared" si="223"/>
        <v>#N/A</v>
      </c>
      <c r="AF312" s="6" t="e">
        <f t="shared" si="224"/>
        <v>#N/A</v>
      </c>
      <c r="AG312" s="6" t="str">
        <f t="shared" si="225"/>
        <v/>
      </c>
      <c r="AH312" s="6">
        <f t="shared" si="226"/>
        <v>1</v>
      </c>
      <c r="AI312" s="6" t="e">
        <f t="shared" si="227"/>
        <v>#N/A</v>
      </c>
      <c r="AJ312" s="6" t="e">
        <f t="shared" si="228"/>
        <v>#N/A</v>
      </c>
      <c r="AK312" s="6" t="e">
        <f t="shared" si="229"/>
        <v>#N/A</v>
      </c>
      <c r="AL312" s="6" t="e">
        <f t="shared" si="230"/>
        <v>#N/A</v>
      </c>
      <c r="AM312" s="7" t="str">
        <f t="shared" si="231"/>
        <v xml:space="preserve"> </v>
      </c>
      <c r="AN312" s="6" t="e">
        <f t="shared" si="232"/>
        <v>#N/A</v>
      </c>
      <c r="AO312" s="6" t="e">
        <f t="shared" si="233"/>
        <v>#N/A</v>
      </c>
      <c r="AP312" s="6" t="e">
        <f t="shared" si="234"/>
        <v>#N/A</v>
      </c>
      <c r="AQ312" s="6" t="e">
        <f t="shared" si="235"/>
        <v>#N/A</v>
      </c>
      <c r="AR312" s="6" t="e">
        <f t="shared" si="236"/>
        <v>#N/A</v>
      </c>
      <c r="AS312" s="6" t="e">
        <f t="shared" si="237"/>
        <v>#N/A</v>
      </c>
      <c r="AT312" s="6" t="e">
        <f t="shared" si="238"/>
        <v>#N/A</v>
      </c>
      <c r="AU312" s="6" t="e">
        <f t="shared" si="239"/>
        <v>#N/A</v>
      </c>
      <c r="AV312" s="6" t="e">
        <f t="shared" si="240"/>
        <v>#N/A</v>
      </c>
      <c r="AW312" s="6">
        <f t="shared" si="241"/>
        <v>0</v>
      </c>
      <c r="AX312" s="6" t="e">
        <f t="shared" si="242"/>
        <v>#N/A</v>
      </c>
      <c r="AY312" s="6" t="str">
        <f t="shared" si="243"/>
        <v/>
      </c>
      <c r="AZ312" s="6" t="str">
        <f t="shared" si="244"/>
        <v/>
      </c>
      <c r="BA312" s="6" t="str">
        <f t="shared" si="245"/>
        <v/>
      </c>
      <c r="BB312" s="6" t="str">
        <f t="shared" si="246"/>
        <v/>
      </c>
      <c r="BC312" s="42"/>
      <c r="BI312" t="s">
        <v>1109</v>
      </c>
      <c r="CS312" s="253" t="str">
        <f t="shared" si="247"/>
        <v/>
      </c>
      <c r="CT312" s="1" t="str">
        <f t="shared" si="248"/>
        <v/>
      </c>
      <c r="CU312" s="1" t="str">
        <f t="shared" si="249"/>
        <v/>
      </c>
      <c r="CV312" s="399"/>
    </row>
    <row r="313" spans="1:100" s="1" customFormat="1" ht="13.5" customHeight="1" x14ac:dyDescent="0.15">
      <c r="A313" s="63">
        <v>298</v>
      </c>
      <c r="B313" s="313"/>
      <c r="C313" s="313"/>
      <c r="D313" s="313"/>
      <c r="E313" s="313"/>
      <c r="F313" s="313"/>
      <c r="G313" s="313"/>
      <c r="H313" s="313"/>
      <c r="I313" s="313"/>
      <c r="J313" s="313"/>
      <c r="K313" s="313"/>
      <c r="L313" s="314"/>
      <c r="M313" s="313"/>
      <c r="N313" s="365"/>
      <c r="O313" s="366"/>
      <c r="P313" s="370" t="str">
        <f>IF(G313="R",IF(OR(AND(実績排出量!H313=SUM(実績事業所!$B$2-1),3&lt;実績排出量!I313),AND(実績排出量!H313=実績事業所!$B$2,4&gt;実績排出量!I313)),"新規",""),"")</f>
        <v/>
      </c>
      <c r="Q313" s="373" t="str">
        <f t="shared" si="210"/>
        <v/>
      </c>
      <c r="R313" s="374" t="str">
        <f t="shared" si="211"/>
        <v/>
      </c>
      <c r="S313" s="298" t="str">
        <f t="shared" si="212"/>
        <v/>
      </c>
      <c r="T313" s="87" t="str">
        <f t="shared" si="213"/>
        <v/>
      </c>
      <c r="U313" s="88" t="str">
        <f t="shared" si="214"/>
        <v/>
      </c>
      <c r="V313" s="89" t="str">
        <f t="shared" si="215"/>
        <v/>
      </c>
      <c r="W313" s="90" t="str">
        <f t="shared" si="216"/>
        <v/>
      </c>
      <c r="X313" s="90" t="str">
        <f t="shared" si="217"/>
        <v/>
      </c>
      <c r="Y313" s="110" t="str">
        <f t="shared" si="218"/>
        <v/>
      </c>
      <c r="Z313" s="16"/>
      <c r="AA313" s="15" t="str">
        <f t="shared" si="219"/>
        <v/>
      </c>
      <c r="AB313" s="15" t="str">
        <f t="shared" si="220"/>
        <v/>
      </c>
      <c r="AC313" s="14" t="str">
        <f t="shared" si="221"/>
        <v/>
      </c>
      <c r="AD313" s="6" t="e">
        <f t="shared" si="222"/>
        <v>#N/A</v>
      </c>
      <c r="AE313" s="6" t="e">
        <f t="shared" si="223"/>
        <v>#N/A</v>
      </c>
      <c r="AF313" s="6" t="e">
        <f t="shared" si="224"/>
        <v>#N/A</v>
      </c>
      <c r="AG313" s="6" t="str">
        <f t="shared" si="225"/>
        <v/>
      </c>
      <c r="AH313" s="6">
        <f t="shared" si="226"/>
        <v>1</v>
      </c>
      <c r="AI313" s="6" t="e">
        <f t="shared" si="227"/>
        <v>#N/A</v>
      </c>
      <c r="AJ313" s="6" t="e">
        <f t="shared" si="228"/>
        <v>#N/A</v>
      </c>
      <c r="AK313" s="6" t="e">
        <f t="shared" si="229"/>
        <v>#N/A</v>
      </c>
      <c r="AL313" s="6" t="e">
        <f t="shared" si="230"/>
        <v>#N/A</v>
      </c>
      <c r="AM313" s="7" t="str">
        <f t="shared" si="231"/>
        <v xml:space="preserve"> </v>
      </c>
      <c r="AN313" s="6" t="e">
        <f t="shared" si="232"/>
        <v>#N/A</v>
      </c>
      <c r="AO313" s="6" t="e">
        <f t="shared" si="233"/>
        <v>#N/A</v>
      </c>
      <c r="AP313" s="6" t="e">
        <f t="shared" si="234"/>
        <v>#N/A</v>
      </c>
      <c r="AQ313" s="6" t="e">
        <f t="shared" si="235"/>
        <v>#N/A</v>
      </c>
      <c r="AR313" s="6" t="e">
        <f t="shared" si="236"/>
        <v>#N/A</v>
      </c>
      <c r="AS313" s="6" t="e">
        <f t="shared" si="237"/>
        <v>#N/A</v>
      </c>
      <c r="AT313" s="6" t="e">
        <f t="shared" si="238"/>
        <v>#N/A</v>
      </c>
      <c r="AU313" s="6" t="e">
        <f t="shared" si="239"/>
        <v>#N/A</v>
      </c>
      <c r="AV313" s="6" t="e">
        <f t="shared" si="240"/>
        <v>#N/A</v>
      </c>
      <c r="AW313" s="6">
        <f t="shared" si="241"/>
        <v>0</v>
      </c>
      <c r="AX313" s="6" t="e">
        <f t="shared" si="242"/>
        <v>#N/A</v>
      </c>
      <c r="AY313" s="6" t="str">
        <f t="shared" si="243"/>
        <v/>
      </c>
      <c r="AZ313" s="6" t="str">
        <f t="shared" si="244"/>
        <v/>
      </c>
      <c r="BA313" s="6" t="str">
        <f t="shared" si="245"/>
        <v/>
      </c>
      <c r="BB313" s="6" t="str">
        <f t="shared" si="246"/>
        <v/>
      </c>
      <c r="BC313" s="42"/>
      <c r="BI313" t="s">
        <v>1133</v>
      </c>
      <c r="CS313" s="253" t="str">
        <f t="shared" si="247"/>
        <v/>
      </c>
      <c r="CT313" s="1" t="str">
        <f t="shared" si="248"/>
        <v/>
      </c>
      <c r="CU313" s="1" t="str">
        <f t="shared" si="249"/>
        <v/>
      </c>
      <c r="CV313" s="399"/>
    </row>
    <row r="314" spans="1:100" s="1" customFormat="1" ht="13.5" customHeight="1" x14ac:dyDescent="0.15">
      <c r="A314" s="63">
        <v>299</v>
      </c>
      <c r="B314" s="313"/>
      <c r="C314" s="313"/>
      <c r="D314" s="313"/>
      <c r="E314" s="313"/>
      <c r="F314" s="313"/>
      <c r="G314" s="313"/>
      <c r="H314" s="313"/>
      <c r="I314" s="313"/>
      <c r="J314" s="313"/>
      <c r="K314" s="313"/>
      <c r="L314" s="314"/>
      <c r="M314" s="313"/>
      <c r="N314" s="365"/>
      <c r="O314" s="366"/>
      <c r="P314" s="370" t="str">
        <f>IF(G314="R",IF(OR(AND(実績排出量!H314=SUM(実績事業所!$B$2-1),3&lt;実績排出量!I314),AND(実績排出量!H314=実績事業所!$B$2,4&gt;実績排出量!I314)),"新規",""),"")</f>
        <v/>
      </c>
      <c r="Q314" s="373" t="str">
        <f t="shared" si="210"/>
        <v/>
      </c>
      <c r="R314" s="374" t="str">
        <f t="shared" si="211"/>
        <v/>
      </c>
      <c r="S314" s="298" t="str">
        <f t="shared" si="212"/>
        <v/>
      </c>
      <c r="T314" s="87" t="str">
        <f t="shared" si="213"/>
        <v/>
      </c>
      <c r="U314" s="88" t="str">
        <f t="shared" si="214"/>
        <v/>
      </c>
      <c r="V314" s="89" t="str">
        <f t="shared" si="215"/>
        <v/>
      </c>
      <c r="W314" s="90" t="str">
        <f t="shared" si="216"/>
        <v/>
      </c>
      <c r="X314" s="90" t="str">
        <f t="shared" si="217"/>
        <v/>
      </c>
      <c r="Y314" s="110" t="str">
        <f t="shared" si="218"/>
        <v/>
      </c>
      <c r="Z314" s="16"/>
      <c r="AA314" s="15" t="str">
        <f t="shared" si="219"/>
        <v/>
      </c>
      <c r="AB314" s="15" t="str">
        <f t="shared" si="220"/>
        <v/>
      </c>
      <c r="AC314" s="14" t="str">
        <f t="shared" si="221"/>
        <v/>
      </c>
      <c r="AD314" s="6" t="e">
        <f t="shared" si="222"/>
        <v>#N/A</v>
      </c>
      <c r="AE314" s="6" t="e">
        <f t="shared" si="223"/>
        <v>#N/A</v>
      </c>
      <c r="AF314" s="6" t="e">
        <f t="shared" si="224"/>
        <v>#N/A</v>
      </c>
      <c r="AG314" s="6" t="str">
        <f t="shared" si="225"/>
        <v/>
      </c>
      <c r="AH314" s="6">
        <f t="shared" si="226"/>
        <v>1</v>
      </c>
      <c r="AI314" s="6" t="e">
        <f t="shared" si="227"/>
        <v>#N/A</v>
      </c>
      <c r="AJ314" s="6" t="e">
        <f t="shared" si="228"/>
        <v>#N/A</v>
      </c>
      <c r="AK314" s="6" t="e">
        <f t="shared" si="229"/>
        <v>#N/A</v>
      </c>
      <c r="AL314" s="6" t="e">
        <f t="shared" si="230"/>
        <v>#N/A</v>
      </c>
      <c r="AM314" s="7" t="str">
        <f t="shared" si="231"/>
        <v xml:space="preserve"> </v>
      </c>
      <c r="AN314" s="6" t="e">
        <f t="shared" si="232"/>
        <v>#N/A</v>
      </c>
      <c r="AO314" s="6" t="e">
        <f t="shared" si="233"/>
        <v>#N/A</v>
      </c>
      <c r="AP314" s="6" t="e">
        <f t="shared" si="234"/>
        <v>#N/A</v>
      </c>
      <c r="AQ314" s="6" t="e">
        <f t="shared" si="235"/>
        <v>#N/A</v>
      </c>
      <c r="AR314" s="6" t="e">
        <f t="shared" si="236"/>
        <v>#N/A</v>
      </c>
      <c r="AS314" s="6" t="e">
        <f t="shared" si="237"/>
        <v>#N/A</v>
      </c>
      <c r="AT314" s="6" t="e">
        <f t="shared" si="238"/>
        <v>#N/A</v>
      </c>
      <c r="AU314" s="6" t="e">
        <f t="shared" si="239"/>
        <v>#N/A</v>
      </c>
      <c r="AV314" s="6" t="e">
        <f t="shared" si="240"/>
        <v>#N/A</v>
      </c>
      <c r="AW314" s="6">
        <f t="shared" si="241"/>
        <v>0</v>
      </c>
      <c r="AX314" s="6" t="e">
        <f t="shared" si="242"/>
        <v>#N/A</v>
      </c>
      <c r="AY314" s="6" t="str">
        <f t="shared" si="243"/>
        <v/>
      </c>
      <c r="AZ314" s="6" t="str">
        <f t="shared" si="244"/>
        <v/>
      </c>
      <c r="BA314" s="6" t="str">
        <f t="shared" si="245"/>
        <v/>
      </c>
      <c r="BB314" s="6" t="str">
        <f t="shared" si="246"/>
        <v/>
      </c>
      <c r="BC314" s="42"/>
      <c r="BI314" t="s">
        <v>1342</v>
      </c>
      <c r="CS314" s="253" t="str">
        <f t="shared" si="247"/>
        <v/>
      </c>
      <c r="CT314" s="1" t="str">
        <f t="shared" si="248"/>
        <v/>
      </c>
      <c r="CU314" s="1" t="str">
        <f t="shared" si="249"/>
        <v/>
      </c>
      <c r="CV314" s="399"/>
    </row>
    <row r="315" spans="1:100" s="1" customFormat="1" ht="13.5" customHeight="1" x14ac:dyDescent="0.15">
      <c r="A315" s="63">
        <v>300</v>
      </c>
      <c r="B315" s="313"/>
      <c r="C315" s="313"/>
      <c r="D315" s="313"/>
      <c r="E315" s="313"/>
      <c r="F315" s="313"/>
      <c r="G315" s="313"/>
      <c r="H315" s="313"/>
      <c r="I315" s="313"/>
      <c r="J315" s="313"/>
      <c r="K315" s="313"/>
      <c r="L315" s="314"/>
      <c r="M315" s="313"/>
      <c r="N315" s="365"/>
      <c r="O315" s="366"/>
      <c r="P315" s="370" t="str">
        <f>IF(G315="R",IF(OR(AND(実績排出量!H315=SUM(実績事業所!$B$2-1),3&lt;実績排出量!I315),AND(実績排出量!H315=実績事業所!$B$2,4&gt;実績排出量!I315)),"新規",""),"")</f>
        <v/>
      </c>
      <c r="Q315" s="373" t="str">
        <f t="shared" si="210"/>
        <v/>
      </c>
      <c r="R315" s="374" t="str">
        <f t="shared" si="211"/>
        <v/>
      </c>
      <c r="S315" s="298" t="str">
        <f t="shared" si="212"/>
        <v/>
      </c>
      <c r="T315" s="87" t="str">
        <f t="shared" si="213"/>
        <v/>
      </c>
      <c r="U315" s="88" t="str">
        <f t="shared" si="214"/>
        <v/>
      </c>
      <c r="V315" s="89" t="str">
        <f t="shared" si="215"/>
        <v/>
      </c>
      <c r="W315" s="90" t="str">
        <f t="shared" si="216"/>
        <v/>
      </c>
      <c r="X315" s="90" t="str">
        <f t="shared" si="217"/>
        <v/>
      </c>
      <c r="Y315" s="110" t="str">
        <f t="shared" si="218"/>
        <v/>
      </c>
      <c r="Z315" s="16"/>
      <c r="AA315" s="15" t="str">
        <f t="shared" si="219"/>
        <v/>
      </c>
      <c r="AB315" s="15" t="str">
        <f t="shared" si="220"/>
        <v/>
      </c>
      <c r="AC315" s="14" t="str">
        <f t="shared" si="221"/>
        <v/>
      </c>
      <c r="AD315" s="6" t="e">
        <f t="shared" si="222"/>
        <v>#N/A</v>
      </c>
      <c r="AE315" s="6" t="e">
        <f t="shared" si="223"/>
        <v>#N/A</v>
      </c>
      <c r="AF315" s="6" t="e">
        <f t="shared" si="224"/>
        <v>#N/A</v>
      </c>
      <c r="AG315" s="6" t="str">
        <f t="shared" si="225"/>
        <v/>
      </c>
      <c r="AH315" s="6">
        <f t="shared" si="226"/>
        <v>1</v>
      </c>
      <c r="AI315" s="6" t="e">
        <f t="shared" si="227"/>
        <v>#N/A</v>
      </c>
      <c r="AJ315" s="6" t="e">
        <f t="shared" si="228"/>
        <v>#N/A</v>
      </c>
      <c r="AK315" s="6" t="e">
        <f t="shared" si="229"/>
        <v>#N/A</v>
      </c>
      <c r="AL315" s="6" t="e">
        <f t="shared" si="230"/>
        <v>#N/A</v>
      </c>
      <c r="AM315" s="7" t="str">
        <f t="shared" si="231"/>
        <v xml:space="preserve"> </v>
      </c>
      <c r="AN315" s="6" t="e">
        <f t="shared" si="232"/>
        <v>#N/A</v>
      </c>
      <c r="AO315" s="6" t="e">
        <f t="shared" si="233"/>
        <v>#N/A</v>
      </c>
      <c r="AP315" s="6" t="e">
        <f t="shared" si="234"/>
        <v>#N/A</v>
      </c>
      <c r="AQ315" s="6" t="e">
        <f t="shared" si="235"/>
        <v>#N/A</v>
      </c>
      <c r="AR315" s="6" t="e">
        <f t="shared" si="236"/>
        <v>#N/A</v>
      </c>
      <c r="AS315" s="6" t="e">
        <f t="shared" si="237"/>
        <v>#N/A</v>
      </c>
      <c r="AT315" s="6" t="e">
        <f t="shared" si="238"/>
        <v>#N/A</v>
      </c>
      <c r="AU315" s="6" t="e">
        <f t="shared" si="239"/>
        <v>#N/A</v>
      </c>
      <c r="AV315" s="6" t="e">
        <f t="shared" si="240"/>
        <v>#N/A</v>
      </c>
      <c r="AW315" s="6">
        <f t="shared" si="241"/>
        <v>0</v>
      </c>
      <c r="AX315" s="6" t="e">
        <f t="shared" si="242"/>
        <v>#N/A</v>
      </c>
      <c r="AY315" s="6" t="str">
        <f t="shared" si="243"/>
        <v/>
      </c>
      <c r="AZ315" s="6" t="str">
        <f t="shared" si="244"/>
        <v/>
      </c>
      <c r="BA315" s="6" t="str">
        <f t="shared" si="245"/>
        <v/>
      </c>
      <c r="BB315" s="6" t="str">
        <f t="shared" si="246"/>
        <v/>
      </c>
      <c r="BC315" s="42"/>
      <c r="BI315" t="s">
        <v>1171</v>
      </c>
      <c r="CS315" s="253" t="str">
        <f t="shared" si="247"/>
        <v/>
      </c>
      <c r="CT315" s="1" t="str">
        <f t="shared" si="248"/>
        <v/>
      </c>
      <c r="CU315" s="1" t="str">
        <f t="shared" si="249"/>
        <v/>
      </c>
      <c r="CV315" s="399"/>
    </row>
    <row r="316" spans="1:100" s="1" customFormat="1" ht="13.5" customHeight="1" x14ac:dyDescent="0.15">
      <c r="A316" s="63">
        <v>301</v>
      </c>
      <c r="B316" s="313"/>
      <c r="C316" s="313"/>
      <c r="D316" s="313"/>
      <c r="E316" s="313"/>
      <c r="F316" s="313"/>
      <c r="G316" s="313"/>
      <c r="H316" s="313"/>
      <c r="I316" s="313"/>
      <c r="J316" s="313"/>
      <c r="K316" s="313"/>
      <c r="L316" s="314"/>
      <c r="M316" s="313"/>
      <c r="N316" s="365"/>
      <c r="O316" s="366"/>
      <c r="P316" s="370" t="str">
        <f>IF(G316="R",IF(OR(AND(実績排出量!H316=SUM(実績事業所!$B$2-1),3&lt;実績排出量!I316),AND(実績排出量!H316=実績事業所!$B$2,4&gt;実績排出量!I316)),"新規",""),"")</f>
        <v/>
      </c>
      <c r="Q316" s="373" t="str">
        <f t="shared" si="210"/>
        <v/>
      </c>
      <c r="R316" s="374" t="str">
        <f t="shared" si="211"/>
        <v/>
      </c>
      <c r="S316" s="298" t="str">
        <f t="shared" si="212"/>
        <v/>
      </c>
      <c r="T316" s="87" t="str">
        <f t="shared" si="213"/>
        <v/>
      </c>
      <c r="U316" s="88" t="str">
        <f t="shared" si="214"/>
        <v/>
      </c>
      <c r="V316" s="89" t="str">
        <f t="shared" si="215"/>
        <v/>
      </c>
      <c r="W316" s="90" t="str">
        <f t="shared" si="216"/>
        <v/>
      </c>
      <c r="X316" s="90" t="str">
        <f t="shared" si="217"/>
        <v/>
      </c>
      <c r="Y316" s="110" t="str">
        <f t="shared" si="218"/>
        <v/>
      </c>
      <c r="Z316" s="16"/>
      <c r="AA316" s="15" t="str">
        <f t="shared" si="219"/>
        <v/>
      </c>
      <c r="AB316" s="15" t="str">
        <f t="shared" si="220"/>
        <v/>
      </c>
      <c r="AC316" s="14" t="str">
        <f t="shared" si="221"/>
        <v/>
      </c>
      <c r="AD316" s="6" t="e">
        <f t="shared" si="222"/>
        <v>#N/A</v>
      </c>
      <c r="AE316" s="6" t="e">
        <f t="shared" si="223"/>
        <v>#N/A</v>
      </c>
      <c r="AF316" s="6" t="e">
        <f t="shared" si="224"/>
        <v>#N/A</v>
      </c>
      <c r="AG316" s="6" t="str">
        <f t="shared" si="225"/>
        <v/>
      </c>
      <c r="AH316" s="6">
        <f t="shared" si="226"/>
        <v>1</v>
      </c>
      <c r="AI316" s="6" t="e">
        <f t="shared" si="227"/>
        <v>#N/A</v>
      </c>
      <c r="AJ316" s="6" t="e">
        <f t="shared" si="228"/>
        <v>#N/A</v>
      </c>
      <c r="AK316" s="6" t="e">
        <f t="shared" si="229"/>
        <v>#N/A</v>
      </c>
      <c r="AL316" s="6" t="e">
        <f t="shared" si="230"/>
        <v>#N/A</v>
      </c>
      <c r="AM316" s="7" t="str">
        <f t="shared" si="231"/>
        <v xml:space="preserve"> </v>
      </c>
      <c r="AN316" s="6" t="e">
        <f t="shared" si="232"/>
        <v>#N/A</v>
      </c>
      <c r="AO316" s="6" t="e">
        <f t="shared" si="233"/>
        <v>#N/A</v>
      </c>
      <c r="AP316" s="6" t="e">
        <f t="shared" si="234"/>
        <v>#N/A</v>
      </c>
      <c r="AQ316" s="6" t="e">
        <f t="shared" si="235"/>
        <v>#N/A</v>
      </c>
      <c r="AR316" s="6" t="e">
        <f t="shared" si="236"/>
        <v>#N/A</v>
      </c>
      <c r="AS316" s="6" t="e">
        <f t="shared" si="237"/>
        <v>#N/A</v>
      </c>
      <c r="AT316" s="6" t="e">
        <f t="shared" si="238"/>
        <v>#N/A</v>
      </c>
      <c r="AU316" s="6" t="e">
        <f t="shared" si="239"/>
        <v>#N/A</v>
      </c>
      <c r="AV316" s="6" t="e">
        <f t="shared" si="240"/>
        <v>#N/A</v>
      </c>
      <c r="AW316" s="6">
        <f t="shared" si="241"/>
        <v>0</v>
      </c>
      <c r="AX316" s="6" t="e">
        <f t="shared" si="242"/>
        <v>#N/A</v>
      </c>
      <c r="AY316" s="6" t="str">
        <f t="shared" si="243"/>
        <v/>
      </c>
      <c r="AZ316" s="6" t="str">
        <f t="shared" si="244"/>
        <v/>
      </c>
      <c r="BA316" s="6" t="str">
        <f t="shared" si="245"/>
        <v/>
      </c>
      <c r="BB316" s="6" t="str">
        <f t="shared" si="246"/>
        <v/>
      </c>
      <c r="BC316" s="42"/>
      <c r="BI316" t="s">
        <v>1188</v>
      </c>
      <c r="CS316" s="253" t="str">
        <f t="shared" si="247"/>
        <v/>
      </c>
      <c r="CT316" s="1" t="str">
        <f t="shared" si="248"/>
        <v/>
      </c>
      <c r="CU316" s="1" t="str">
        <f t="shared" si="249"/>
        <v/>
      </c>
      <c r="CV316" s="399"/>
    </row>
    <row r="317" spans="1:100" s="1" customFormat="1" ht="13.5" customHeight="1" x14ac:dyDescent="0.15">
      <c r="A317" s="63">
        <v>302</v>
      </c>
      <c r="B317" s="313"/>
      <c r="C317" s="313"/>
      <c r="D317" s="313"/>
      <c r="E317" s="313"/>
      <c r="F317" s="313"/>
      <c r="G317" s="313"/>
      <c r="H317" s="313"/>
      <c r="I317" s="313"/>
      <c r="J317" s="313"/>
      <c r="K317" s="313"/>
      <c r="L317" s="314"/>
      <c r="M317" s="313"/>
      <c r="N317" s="365"/>
      <c r="O317" s="366"/>
      <c r="P317" s="370" t="str">
        <f>IF(G317="R",IF(OR(AND(実績排出量!H317=SUM(実績事業所!$B$2-1),3&lt;実績排出量!I317),AND(実績排出量!H317=実績事業所!$B$2,4&gt;実績排出量!I317)),"新規",""),"")</f>
        <v/>
      </c>
      <c r="Q317" s="373" t="str">
        <f t="shared" si="210"/>
        <v/>
      </c>
      <c r="R317" s="374" t="str">
        <f t="shared" si="211"/>
        <v/>
      </c>
      <c r="S317" s="298" t="str">
        <f t="shared" si="212"/>
        <v/>
      </c>
      <c r="T317" s="87" t="str">
        <f t="shared" si="213"/>
        <v/>
      </c>
      <c r="U317" s="88" t="str">
        <f t="shared" si="214"/>
        <v/>
      </c>
      <c r="V317" s="89" t="str">
        <f t="shared" si="215"/>
        <v/>
      </c>
      <c r="W317" s="90" t="str">
        <f t="shared" si="216"/>
        <v/>
      </c>
      <c r="X317" s="90" t="str">
        <f t="shared" si="217"/>
        <v/>
      </c>
      <c r="Y317" s="110" t="str">
        <f t="shared" si="218"/>
        <v/>
      </c>
      <c r="Z317" s="16"/>
      <c r="AA317" s="15" t="str">
        <f t="shared" si="219"/>
        <v/>
      </c>
      <c r="AB317" s="15" t="str">
        <f t="shared" si="220"/>
        <v/>
      </c>
      <c r="AC317" s="14" t="str">
        <f t="shared" si="221"/>
        <v/>
      </c>
      <c r="AD317" s="6" t="e">
        <f t="shared" si="222"/>
        <v>#N/A</v>
      </c>
      <c r="AE317" s="6" t="e">
        <f t="shared" si="223"/>
        <v>#N/A</v>
      </c>
      <c r="AF317" s="6" t="e">
        <f t="shared" si="224"/>
        <v>#N/A</v>
      </c>
      <c r="AG317" s="6" t="str">
        <f t="shared" si="225"/>
        <v/>
      </c>
      <c r="AH317" s="6">
        <f t="shared" si="226"/>
        <v>1</v>
      </c>
      <c r="AI317" s="6" t="e">
        <f t="shared" si="227"/>
        <v>#N/A</v>
      </c>
      <c r="AJ317" s="6" t="e">
        <f t="shared" si="228"/>
        <v>#N/A</v>
      </c>
      <c r="AK317" s="6" t="e">
        <f t="shared" si="229"/>
        <v>#N/A</v>
      </c>
      <c r="AL317" s="6" t="e">
        <f t="shared" si="230"/>
        <v>#N/A</v>
      </c>
      <c r="AM317" s="7" t="str">
        <f t="shared" si="231"/>
        <v xml:space="preserve"> </v>
      </c>
      <c r="AN317" s="6" t="e">
        <f t="shared" si="232"/>
        <v>#N/A</v>
      </c>
      <c r="AO317" s="6" t="e">
        <f t="shared" si="233"/>
        <v>#N/A</v>
      </c>
      <c r="AP317" s="6" t="e">
        <f t="shared" si="234"/>
        <v>#N/A</v>
      </c>
      <c r="AQ317" s="6" t="e">
        <f t="shared" si="235"/>
        <v>#N/A</v>
      </c>
      <c r="AR317" s="6" t="e">
        <f t="shared" si="236"/>
        <v>#N/A</v>
      </c>
      <c r="AS317" s="6" t="e">
        <f t="shared" si="237"/>
        <v>#N/A</v>
      </c>
      <c r="AT317" s="6" t="e">
        <f t="shared" si="238"/>
        <v>#N/A</v>
      </c>
      <c r="AU317" s="6" t="e">
        <f t="shared" si="239"/>
        <v>#N/A</v>
      </c>
      <c r="AV317" s="6" t="e">
        <f t="shared" si="240"/>
        <v>#N/A</v>
      </c>
      <c r="AW317" s="6">
        <f t="shared" si="241"/>
        <v>0</v>
      </c>
      <c r="AX317" s="6" t="e">
        <f t="shared" si="242"/>
        <v>#N/A</v>
      </c>
      <c r="AY317" s="6" t="str">
        <f t="shared" si="243"/>
        <v/>
      </c>
      <c r="AZ317" s="6" t="str">
        <f t="shared" si="244"/>
        <v/>
      </c>
      <c r="BA317" s="6" t="str">
        <f t="shared" si="245"/>
        <v/>
      </c>
      <c r="BB317" s="6" t="str">
        <f t="shared" si="246"/>
        <v/>
      </c>
      <c r="BC317" s="42"/>
      <c r="BI317" t="s">
        <v>1321</v>
      </c>
      <c r="CS317" s="253" t="str">
        <f t="shared" si="247"/>
        <v/>
      </c>
      <c r="CT317" s="1" t="str">
        <f t="shared" si="248"/>
        <v/>
      </c>
      <c r="CU317" s="1" t="str">
        <f t="shared" si="249"/>
        <v/>
      </c>
      <c r="CV317" s="399"/>
    </row>
    <row r="318" spans="1:100" s="1" customFormat="1" ht="13.5" customHeight="1" x14ac:dyDescent="0.15">
      <c r="A318" s="63">
        <v>303</v>
      </c>
      <c r="B318" s="313"/>
      <c r="C318" s="313"/>
      <c r="D318" s="313"/>
      <c r="E318" s="313"/>
      <c r="F318" s="313"/>
      <c r="G318" s="313"/>
      <c r="H318" s="313"/>
      <c r="I318" s="313"/>
      <c r="J318" s="313"/>
      <c r="K318" s="313"/>
      <c r="L318" s="314"/>
      <c r="M318" s="313"/>
      <c r="N318" s="365"/>
      <c r="O318" s="366"/>
      <c r="P318" s="370" t="str">
        <f>IF(G318="R",IF(OR(AND(実績排出量!H318=SUM(実績事業所!$B$2-1),3&lt;実績排出量!I318),AND(実績排出量!H318=実績事業所!$B$2,4&gt;実績排出量!I318)),"新規",""),"")</f>
        <v/>
      </c>
      <c r="Q318" s="373" t="str">
        <f t="shared" si="210"/>
        <v/>
      </c>
      <c r="R318" s="374" t="str">
        <f t="shared" si="211"/>
        <v/>
      </c>
      <c r="S318" s="298" t="str">
        <f t="shared" si="212"/>
        <v/>
      </c>
      <c r="T318" s="87" t="str">
        <f t="shared" si="213"/>
        <v/>
      </c>
      <c r="U318" s="88" t="str">
        <f t="shared" si="214"/>
        <v/>
      </c>
      <c r="V318" s="89" t="str">
        <f t="shared" si="215"/>
        <v/>
      </c>
      <c r="W318" s="90" t="str">
        <f t="shared" si="216"/>
        <v/>
      </c>
      <c r="X318" s="90" t="str">
        <f t="shared" si="217"/>
        <v/>
      </c>
      <c r="Y318" s="110" t="str">
        <f t="shared" si="218"/>
        <v/>
      </c>
      <c r="Z318" s="16"/>
      <c r="AA318" s="15" t="str">
        <f t="shared" si="219"/>
        <v/>
      </c>
      <c r="AB318" s="15" t="str">
        <f t="shared" si="220"/>
        <v/>
      </c>
      <c r="AC318" s="14" t="str">
        <f t="shared" si="221"/>
        <v/>
      </c>
      <c r="AD318" s="6" t="e">
        <f t="shared" si="222"/>
        <v>#N/A</v>
      </c>
      <c r="AE318" s="6" t="e">
        <f t="shared" si="223"/>
        <v>#N/A</v>
      </c>
      <c r="AF318" s="6" t="e">
        <f t="shared" si="224"/>
        <v>#N/A</v>
      </c>
      <c r="AG318" s="6" t="str">
        <f t="shared" si="225"/>
        <v/>
      </c>
      <c r="AH318" s="6">
        <f t="shared" si="226"/>
        <v>1</v>
      </c>
      <c r="AI318" s="6" t="e">
        <f t="shared" si="227"/>
        <v>#N/A</v>
      </c>
      <c r="AJ318" s="6" t="e">
        <f t="shared" si="228"/>
        <v>#N/A</v>
      </c>
      <c r="AK318" s="6" t="e">
        <f t="shared" si="229"/>
        <v>#N/A</v>
      </c>
      <c r="AL318" s="6" t="e">
        <f t="shared" si="230"/>
        <v>#N/A</v>
      </c>
      <c r="AM318" s="7" t="str">
        <f t="shared" si="231"/>
        <v xml:space="preserve"> </v>
      </c>
      <c r="AN318" s="6" t="e">
        <f t="shared" si="232"/>
        <v>#N/A</v>
      </c>
      <c r="AO318" s="6" t="e">
        <f t="shared" si="233"/>
        <v>#N/A</v>
      </c>
      <c r="AP318" s="6" t="e">
        <f t="shared" si="234"/>
        <v>#N/A</v>
      </c>
      <c r="AQ318" s="6" t="e">
        <f t="shared" si="235"/>
        <v>#N/A</v>
      </c>
      <c r="AR318" s="6" t="e">
        <f t="shared" si="236"/>
        <v>#N/A</v>
      </c>
      <c r="AS318" s="6" t="e">
        <f t="shared" si="237"/>
        <v>#N/A</v>
      </c>
      <c r="AT318" s="6" t="e">
        <f t="shared" si="238"/>
        <v>#N/A</v>
      </c>
      <c r="AU318" s="6" t="e">
        <f t="shared" si="239"/>
        <v>#N/A</v>
      </c>
      <c r="AV318" s="6" t="e">
        <f t="shared" si="240"/>
        <v>#N/A</v>
      </c>
      <c r="AW318" s="6">
        <f t="shared" si="241"/>
        <v>0</v>
      </c>
      <c r="AX318" s="6" t="e">
        <f t="shared" si="242"/>
        <v>#N/A</v>
      </c>
      <c r="AY318" s="6" t="str">
        <f t="shared" si="243"/>
        <v/>
      </c>
      <c r="AZ318" s="6" t="str">
        <f t="shared" si="244"/>
        <v/>
      </c>
      <c r="BA318" s="6" t="str">
        <f t="shared" si="245"/>
        <v/>
      </c>
      <c r="BB318" s="6" t="str">
        <f t="shared" si="246"/>
        <v/>
      </c>
      <c r="BC318" s="42"/>
      <c r="BI318" t="s">
        <v>1111</v>
      </c>
      <c r="CS318" s="253" t="str">
        <f t="shared" si="247"/>
        <v/>
      </c>
      <c r="CT318" s="1" t="str">
        <f t="shared" si="248"/>
        <v/>
      </c>
      <c r="CU318" s="1" t="str">
        <f t="shared" si="249"/>
        <v/>
      </c>
      <c r="CV318" s="399"/>
    </row>
    <row r="319" spans="1:100" s="1" customFormat="1" ht="13.5" customHeight="1" x14ac:dyDescent="0.15">
      <c r="A319" s="63">
        <v>304</v>
      </c>
      <c r="B319" s="313"/>
      <c r="C319" s="313"/>
      <c r="D319" s="313"/>
      <c r="E319" s="313"/>
      <c r="F319" s="313"/>
      <c r="G319" s="313"/>
      <c r="H319" s="313"/>
      <c r="I319" s="313"/>
      <c r="J319" s="313"/>
      <c r="K319" s="313"/>
      <c r="L319" s="314"/>
      <c r="M319" s="313"/>
      <c r="N319" s="365"/>
      <c r="O319" s="366"/>
      <c r="P319" s="370" t="str">
        <f>IF(G319="R",IF(OR(AND(実績排出量!H319=SUM(実績事業所!$B$2-1),3&lt;実績排出量!I319),AND(実績排出量!H319=実績事業所!$B$2,4&gt;実績排出量!I319)),"新規",""),"")</f>
        <v/>
      </c>
      <c r="Q319" s="373" t="str">
        <f t="shared" si="210"/>
        <v/>
      </c>
      <c r="R319" s="374" t="str">
        <f t="shared" si="211"/>
        <v/>
      </c>
      <c r="S319" s="298" t="str">
        <f t="shared" si="212"/>
        <v/>
      </c>
      <c r="T319" s="87" t="str">
        <f t="shared" si="213"/>
        <v/>
      </c>
      <c r="U319" s="88" t="str">
        <f t="shared" si="214"/>
        <v/>
      </c>
      <c r="V319" s="89" t="str">
        <f t="shared" si="215"/>
        <v/>
      </c>
      <c r="W319" s="90" t="str">
        <f t="shared" si="216"/>
        <v/>
      </c>
      <c r="X319" s="90" t="str">
        <f t="shared" si="217"/>
        <v/>
      </c>
      <c r="Y319" s="110" t="str">
        <f t="shared" si="218"/>
        <v/>
      </c>
      <c r="Z319" s="16"/>
      <c r="AA319" s="15" t="str">
        <f t="shared" si="219"/>
        <v/>
      </c>
      <c r="AB319" s="15" t="str">
        <f t="shared" si="220"/>
        <v/>
      </c>
      <c r="AC319" s="14" t="str">
        <f t="shared" si="221"/>
        <v/>
      </c>
      <c r="AD319" s="6" t="e">
        <f t="shared" si="222"/>
        <v>#N/A</v>
      </c>
      <c r="AE319" s="6" t="e">
        <f t="shared" si="223"/>
        <v>#N/A</v>
      </c>
      <c r="AF319" s="6" t="e">
        <f t="shared" si="224"/>
        <v>#N/A</v>
      </c>
      <c r="AG319" s="6" t="str">
        <f t="shared" si="225"/>
        <v/>
      </c>
      <c r="AH319" s="6">
        <f t="shared" si="226"/>
        <v>1</v>
      </c>
      <c r="AI319" s="6" t="e">
        <f t="shared" si="227"/>
        <v>#N/A</v>
      </c>
      <c r="AJ319" s="6" t="e">
        <f t="shared" si="228"/>
        <v>#N/A</v>
      </c>
      <c r="AK319" s="6" t="e">
        <f t="shared" si="229"/>
        <v>#N/A</v>
      </c>
      <c r="AL319" s="6" t="e">
        <f t="shared" si="230"/>
        <v>#N/A</v>
      </c>
      <c r="AM319" s="7" t="str">
        <f t="shared" si="231"/>
        <v xml:space="preserve"> </v>
      </c>
      <c r="AN319" s="6" t="e">
        <f t="shared" si="232"/>
        <v>#N/A</v>
      </c>
      <c r="AO319" s="6" t="e">
        <f t="shared" si="233"/>
        <v>#N/A</v>
      </c>
      <c r="AP319" s="6" t="e">
        <f t="shared" si="234"/>
        <v>#N/A</v>
      </c>
      <c r="AQ319" s="6" t="e">
        <f t="shared" si="235"/>
        <v>#N/A</v>
      </c>
      <c r="AR319" s="6" t="e">
        <f t="shared" si="236"/>
        <v>#N/A</v>
      </c>
      <c r="AS319" s="6" t="e">
        <f t="shared" si="237"/>
        <v>#N/A</v>
      </c>
      <c r="AT319" s="6" t="e">
        <f t="shared" si="238"/>
        <v>#N/A</v>
      </c>
      <c r="AU319" s="6" t="e">
        <f t="shared" si="239"/>
        <v>#N/A</v>
      </c>
      <c r="AV319" s="6" t="e">
        <f t="shared" si="240"/>
        <v>#N/A</v>
      </c>
      <c r="AW319" s="6">
        <f t="shared" si="241"/>
        <v>0</v>
      </c>
      <c r="AX319" s="6" t="e">
        <f t="shared" si="242"/>
        <v>#N/A</v>
      </c>
      <c r="AY319" s="6" t="str">
        <f t="shared" si="243"/>
        <v/>
      </c>
      <c r="AZ319" s="6" t="str">
        <f t="shared" si="244"/>
        <v/>
      </c>
      <c r="BA319" s="6" t="str">
        <f t="shared" si="245"/>
        <v/>
      </c>
      <c r="BB319" s="6" t="str">
        <f t="shared" si="246"/>
        <v/>
      </c>
      <c r="BC319" s="42"/>
      <c r="BI319" t="s">
        <v>1136</v>
      </c>
      <c r="CS319" s="253" t="str">
        <f t="shared" si="247"/>
        <v/>
      </c>
      <c r="CT319" s="1" t="str">
        <f t="shared" si="248"/>
        <v/>
      </c>
      <c r="CU319" s="1" t="str">
        <f t="shared" si="249"/>
        <v/>
      </c>
      <c r="CV319" s="399"/>
    </row>
    <row r="320" spans="1:100" s="1" customFormat="1" ht="13.5" customHeight="1" x14ac:dyDescent="0.15">
      <c r="A320" s="63">
        <v>305</v>
      </c>
      <c r="B320" s="313"/>
      <c r="C320" s="313"/>
      <c r="D320" s="313"/>
      <c r="E320" s="313"/>
      <c r="F320" s="313"/>
      <c r="G320" s="313"/>
      <c r="H320" s="313"/>
      <c r="I320" s="313"/>
      <c r="J320" s="313"/>
      <c r="K320" s="313"/>
      <c r="L320" s="314"/>
      <c r="M320" s="313"/>
      <c r="N320" s="365"/>
      <c r="O320" s="366"/>
      <c r="P320" s="370" t="str">
        <f>IF(G320="R",IF(OR(AND(実績排出量!H320=SUM(実績事業所!$B$2-1),3&lt;実績排出量!I320),AND(実績排出量!H320=実績事業所!$B$2,4&gt;実績排出量!I320)),"新規",""),"")</f>
        <v/>
      </c>
      <c r="Q320" s="373" t="str">
        <f t="shared" si="210"/>
        <v/>
      </c>
      <c r="R320" s="374" t="str">
        <f t="shared" si="211"/>
        <v/>
      </c>
      <c r="S320" s="298" t="str">
        <f t="shared" si="212"/>
        <v/>
      </c>
      <c r="T320" s="87" t="str">
        <f t="shared" si="213"/>
        <v/>
      </c>
      <c r="U320" s="88" t="str">
        <f t="shared" si="214"/>
        <v/>
      </c>
      <c r="V320" s="89" t="str">
        <f t="shared" si="215"/>
        <v/>
      </c>
      <c r="W320" s="90" t="str">
        <f t="shared" si="216"/>
        <v/>
      </c>
      <c r="X320" s="90" t="str">
        <f t="shared" si="217"/>
        <v/>
      </c>
      <c r="Y320" s="110" t="str">
        <f t="shared" si="218"/>
        <v/>
      </c>
      <c r="Z320" s="16"/>
      <c r="AA320" s="15" t="str">
        <f t="shared" si="219"/>
        <v/>
      </c>
      <c r="AB320" s="15" t="str">
        <f t="shared" si="220"/>
        <v/>
      </c>
      <c r="AC320" s="14" t="str">
        <f t="shared" si="221"/>
        <v/>
      </c>
      <c r="AD320" s="6" t="e">
        <f t="shared" si="222"/>
        <v>#N/A</v>
      </c>
      <c r="AE320" s="6" t="e">
        <f t="shared" si="223"/>
        <v>#N/A</v>
      </c>
      <c r="AF320" s="6" t="e">
        <f t="shared" si="224"/>
        <v>#N/A</v>
      </c>
      <c r="AG320" s="6" t="str">
        <f t="shared" si="225"/>
        <v/>
      </c>
      <c r="AH320" s="6">
        <f t="shared" si="226"/>
        <v>1</v>
      </c>
      <c r="AI320" s="6" t="e">
        <f t="shared" si="227"/>
        <v>#N/A</v>
      </c>
      <c r="AJ320" s="6" t="e">
        <f t="shared" si="228"/>
        <v>#N/A</v>
      </c>
      <c r="AK320" s="6" t="e">
        <f t="shared" si="229"/>
        <v>#N/A</v>
      </c>
      <c r="AL320" s="6" t="e">
        <f t="shared" si="230"/>
        <v>#N/A</v>
      </c>
      <c r="AM320" s="7" t="str">
        <f t="shared" si="231"/>
        <v xml:space="preserve"> </v>
      </c>
      <c r="AN320" s="6" t="e">
        <f t="shared" si="232"/>
        <v>#N/A</v>
      </c>
      <c r="AO320" s="6" t="e">
        <f t="shared" si="233"/>
        <v>#N/A</v>
      </c>
      <c r="AP320" s="6" t="e">
        <f t="shared" si="234"/>
        <v>#N/A</v>
      </c>
      <c r="AQ320" s="6" t="e">
        <f t="shared" si="235"/>
        <v>#N/A</v>
      </c>
      <c r="AR320" s="6" t="e">
        <f t="shared" si="236"/>
        <v>#N/A</v>
      </c>
      <c r="AS320" s="6" t="e">
        <f t="shared" si="237"/>
        <v>#N/A</v>
      </c>
      <c r="AT320" s="6" t="e">
        <f t="shared" si="238"/>
        <v>#N/A</v>
      </c>
      <c r="AU320" s="6" t="e">
        <f t="shared" si="239"/>
        <v>#N/A</v>
      </c>
      <c r="AV320" s="6" t="e">
        <f t="shared" si="240"/>
        <v>#N/A</v>
      </c>
      <c r="AW320" s="6">
        <f t="shared" si="241"/>
        <v>0</v>
      </c>
      <c r="AX320" s="6" t="e">
        <f t="shared" si="242"/>
        <v>#N/A</v>
      </c>
      <c r="AY320" s="6" t="str">
        <f t="shared" si="243"/>
        <v/>
      </c>
      <c r="AZ320" s="6" t="str">
        <f t="shared" si="244"/>
        <v/>
      </c>
      <c r="BA320" s="6" t="str">
        <f t="shared" si="245"/>
        <v/>
      </c>
      <c r="BB320" s="6" t="str">
        <f t="shared" si="246"/>
        <v/>
      </c>
      <c r="BC320" s="42"/>
      <c r="BI320" t="s">
        <v>1319</v>
      </c>
      <c r="CS320" s="253" t="str">
        <f t="shared" si="247"/>
        <v/>
      </c>
      <c r="CT320" s="1" t="str">
        <f t="shared" si="248"/>
        <v/>
      </c>
      <c r="CU320" s="1" t="str">
        <f t="shared" si="249"/>
        <v/>
      </c>
      <c r="CV320" s="399"/>
    </row>
    <row r="321" spans="1:100" s="1" customFormat="1" ht="13.5" customHeight="1" x14ac:dyDescent="0.15">
      <c r="A321" s="63">
        <v>306</v>
      </c>
      <c r="B321" s="313"/>
      <c r="C321" s="313"/>
      <c r="D321" s="313"/>
      <c r="E321" s="313"/>
      <c r="F321" s="313"/>
      <c r="G321" s="313"/>
      <c r="H321" s="313"/>
      <c r="I321" s="313"/>
      <c r="J321" s="313"/>
      <c r="K321" s="313"/>
      <c r="L321" s="314"/>
      <c r="M321" s="313"/>
      <c r="N321" s="365"/>
      <c r="O321" s="366"/>
      <c r="P321" s="370" t="str">
        <f>IF(G321="R",IF(OR(AND(実績排出量!H321=SUM(実績事業所!$B$2-1),3&lt;実績排出量!I321),AND(実績排出量!H321=実績事業所!$B$2,4&gt;実績排出量!I321)),"新規",""),"")</f>
        <v/>
      </c>
      <c r="Q321" s="373" t="str">
        <f t="shared" si="210"/>
        <v/>
      </c>
      <c r="R321" s="374" t="str">
        <f t="shared" si="211"/>
        <v/>
      </c>
      <c r="S321" s="298" t="str">
        <f t="shared" si="212"/>
        <v/>
      </c>
      <c r="T321" s="87" t="str">
        <f t="shared" si="213"/>
        <v/>
      </c>
      <c r="U321" s="88" t="str">
        <f t="shared" si="214"/>
        <v/>
      </c>
      <c r="V321" s="89" t="str">
        <f t="shared" si="215"/>
        <v/>
      </c>
      <c r="W321" s="90" t="str">
        <f t="shared" si="216"/>
        <v/>
      </c>
      <c r="X321" s="90" t="str">
        <f t="shared" si="217"/>
        <v/>
      </c>
      <c r="Y321" s="110" t="str">
        <f t="shared" si="218"/>
        <v/>
      </c>
      <c r="Z321" s="16"/>
      <c r="AA321" s="15" t="str">
        <f t="shared" si="219"/>
        <v/>
      </c>
      <c r="AB321" s="15" t="str">
        <f t="shared" si="220"/>
        <v/>
      </c>
      <c r="AC321" s="14" t="str">
        <f t="shared" si="221"/>
        <v/>
      </c>
      <c r="AD321" s="6" t="e">
        <f t="shared" si="222"/>
        <v>#N/A</v>
      </c>
      <c r="AE321" s="6" t="e">
        <f t="shared" si="223"/>
        <v>#N/A</v>
      </c>
      <c r="AF321" s="6" t="e">
        <f t="shared" si="224"/>
        <v>#N/A</v>
      </c>
      <c r="AG321" s="6" t="str">
        <f t="shared" si="225"/>
        <v/>
      </c>
      <c r="AH321" s="6">
        <f t="shared" si="226"/>
        <v>1</v>
      </c>
      <c r="AI321" s="6" t="e">
        <f t="shared" si="227"/>
        <v>#N/A</v>
      </c>
      <c r="AJ321" s="6" t="e">
        <f t="shared" si="228"/>
        <v>#N/A</v>
      </c>
      <c r="AK321" s="6" t="e">
        <f t="shared" si="229"/>
        <v>#N/A</v>
      </c>
      <c r="AL321" s="6" t="e">
        <f t="shared" si="230"/>
        <v>#N/A</v>
      </c>
      <c r="AM321" s="7" t="str">
        <f t="shared" si="231"/>
        <v xml:space="preserve"> </v>
      </c>
      <c r="AN321" s="6" t="e">
        <f t="shared" si="232"/>
        <v>#N/A</v>
      </c>
      <c r="AO321" s="6" t="e">
        <f t="shared" si="233"/>
        <v>#N/A</v>
      </c>
      <c r="AP321" s="6" t="e">
        <f t="shared" si="234"/>
        <v>#N/A</v>
      </c>
      <c r="AQ321" s="6" t="e">
        <f t="shared" si="235"/>
        <v>#N/A</v>
      </c>
      <c r="AR321" s="6" t="e">
        <f t="shared" si="236"/>
        <v>#N/A</v>
      </c>
      <c r="AS321" s="6" t="e">
        <f t="shared" si="237"/>
        <v>#N/A</v>
      </c>
      <c r="AT321" s="6" t="e">
        <f t="shared" si="238"/>
        <v>#N/A</v>
      </c>
      <c r="AU321" s="6" t="e">
        <f t="shared" si="239"/>
        <v>#N/A</v>
      </c>
      <c r="AV321" s="6" t="e">
        <f t="shared" si="240"/>
        <v>#N/A</v>
      </c>
      <c r="AW321" s="6">
        <f t="shared" si="241"/>
        <v>0</v>
      </c>
      <c r="AX321" s="6" t="e">
        <f t="shared" si="242"/>
        <v>#N/A</v>
      </c>
      <c r="AY321" s="6" t="str">
        <f t="shared" si="243"/>
        <v/>
      </c>
      <c r="AZ321" s="6" t="str">
        <f t="shared" si="244"/>
        <v/>
      </c>
      <c r="BA321" s="6" t="str">
        <f t="shared" si="245"/>
        <v/>
      </c>
      <c r="BB321" s="6" t="str">
        <f t="shared" si="246"/>
        <v/>
      </c>
      <c r="BC321" s="42"/>
      <c r="BI321" t="s">
        <v>1110</v>
      </c>
      <c r="CS321" s="253" t="str">
        <f t="shared" si="247"/>
        <v/>
      </c>
      <c r="CT321" s="1" t="str">
        <f t="shared" si="248"/>
        <v/>
      </c>
      <c r="CU321" s="1" t="str">
        <f t="shared" si="249"/>
        <v/>
      </c>
      <c r="CV321" s="399"/>
    </row>
    <row r="322" spans="1:100" s="1" customFormat="1" ht="13.5" customHeight="1" x14ac:dyDescent="0.15">
      <c r="A322" s="63">
        <v>307</v>
      </c>
      <c r="B322" s="313"/>
      <c r="C322" s="313"/>
      <c r="D322" s="313"/>
      <c r="E322" s="313"/>
      <c r="F322" s="313"/>
      <c r="G322" s="313"/>
      <c r="H322" s="313"/>
      <c r="I322" s="313"/>
      <c r="J322" s="313"/>
      <c r="K322" s="313"/>
      <c r="L322" s="314"/>
      <c r="M322" s="313"/>
      <c r="N322" s="365"/>
      <c r="O322" s="366"/>
      <c r="P322" s="370" t="str">
        <f>IF(G322="R",IF(OR(AND(実績排出量!H322=SUM(実績事業所!$B$2-1),3&lt;実績排出量!I322),AND(実績排出量!H322=実績事業所!$B$2,4&gt;実績排出量!I322)),"新規",""),"")</f>
        <v/>
      </c>
      <c r="Q322" s="373" t="str">
        <f t="shared" si="210"/>
        <v/>
      </c>
      <c r="R322" s="374" t="str">
        <f t="shared" si="211"/>
        <v/>
      </c>
      <c r="S322" s="298" t="str">
        <f t="shared" si="212"/>
        <v/>
      </c>
      <c r="T322" s="87" t="str">
        <f t="shared" si="213"/>
        <v/>
      </c>
      <c r="U322" s="88" t="str">
        <f t="shared" si="214"/>
        <v/>
      </c>
      <c r="V322" s="89" t="str">
        <f t="shared" si="215"/>
        <v/>
      </c>
      <c r="W322" s="90" t="str">
        <f t="shared" si="216"/>
        <v/>
      </c>
      <c r="X322" s="90" t="str">
        <f t="shared" si="217"/>
        <v/>
      </c>
      <c r="Y322" s="110" t="str">
        <f t="shared" si="218"/>
        <v/>
      </c>
      <c r="Z322" s="16"/>
      <c r="AA322" s="15" t="str">
        <f t="shared" si="219"/>
        <v/>
      </c>
      <c r="AB322" s="15" t="str">
        <f t="shared" si="220"/>
        <v/>
      </c>
      <c r="AC322" s="14" t="str">
        <f t="shared" si="221"/>
        <v/>
      </c>
      <c r="AD322" s="6" t="e">
        <f t="shared" si="222"/>
        <v>#N/A</v>
      </c>
      <c r="AE322" s="6" t="e">
        <f t="shared" si="223"/>
        <v>#N/A</v>
      </c>
      <c r="AF322" s="6" t="e">
        <f t="shared" si="224"/>
        <v>#N/A</v>
      </c>
      <c r="AG322" s="6" t="str">
        <f t="shared" si="225"/>
        <v/>
      </c>
      <c r="AH322" s="6">
        <f t="shared" si="226"/>
        <v>1</v>
      </c>
      <c r="AI322" s="6" t="e">
        <f t="shared" si="227"/>
        <v>#N/A</v>
      </c>
      <c r="AJ322" s="6" t="e">
        <f t="shared" si="228"/>
        <v>#N/A</v>
      </c>
      <c r="AK322" s="6" t="e">
        <f t="shared" si="229"/>
        <v>#N/A</v>
      </c>
      <c r="AL322" s="6" t="e">
        <f t="shared" si="230"/>
        <v>#N/A</v>
      </c>
      <c r="AM322" s="7" t="str">
        <f t="shared" si="231"/>
        <v xml:space="preserve"> </v>
      </c>
      <c r="AN322" s="6" t="e">
        <f t="shared" si="232"/>
        <v>#N/A</v>
      </c>
      <c r="AO322" s="6" t="e">
        <f t="shared" si="233"/>
        <v>#N/A</v>
      </c>
      <c r="AP322" s="6" t="e">
        <f t="shared" si="234"/>
        <v>#N/A</v>
      </c>
      <c r="AQ322" s="6" t="e">
        <f t="shared" si="235"/>
        <v>#N/A</v>
      </c>
      <c r="AR322" s="6" t="e">
        <f t="shared" si="236"/>
        <v>#N/A</v>
      </c>
      <c r="AS322" s="6" t="e">
        <f t="shared" si="237"/>
        <v>#N/A</v>
      </c>
      <c r="AT322" s="6" t="e">
        <f t="shared" si="238"/>
        <v>#N/A</v>
      </c>
      <c r="AU322" s="6" t="e">
        <f t="shared" si="239"/>
        <v>#N/A</v>
      </c>
      <c r="AV322" s="6" t="e">
        <f t="shared" si="240"/>
        <v>#N/A</v>
      </c>
      <c r="AW322" s="6">
        <f t="shared" si="241"/>
        <v>0</v>
      </c>
      <c r="AX322" s="6" t="e">
        <f t="shared" si="242"/>
        <v>#N/A</v>
      </c>
      <c r="AY322" s="6" t="str">
        <f t="shared" si="243"/>
        <v/>
      </c>
      <c r="AZ322" s="6" t="str">
        <f t="shared" si="244"/>
        <v/>
      </c>
      <c r="BA322" s="6" t="str">
        <f t="shared" si="245"/>
        <v/>
      </c>
      <c r="BB322" s="6" t="str">
        <f t="shared" si="246"/>
        <v/>
      </c>
      <c r="BC322" s="42"/>
      <c r="BI322" t="s">
        <v>1135</v>
      </c>
      <c r="CS322" s="253" t="str">
        <f t="shared" si="247"/>
        <v/>
      </c>
      <c r="CT322" s="1" t="str">
        <f t="shared" si="248"/>
        <v/>
      </c>
      <c r="CU322" s="1" t="str">
        <f t="shared" si="249"/>
        <v/>
      </c>
      <c r="CV322" s="399"/>
    </row>
    <row r="323" spans="1:100" s="1" customFormat="1" ht="13.5" customHeight="1" x14ac:dyDescent="0.15">
      <c r="A323" s="63">
        <v>308</v>
      </c>
      <c r="B323" s="313"/>
      <c r="C323" s="313"/>
      <c r="D323" s="313"/>
      <c r="E323" s="313"/>
      <c r="F323" s="313"/>
      <c r="G323" s="313"/>
      <c r="H323" s="313"/>
      <c r="I323" s="313"/>
      <c r="J323" s="313"/>
      <c r="K323" s="313"/>
      <c r="L323" s="314"/>
      <c r="M323" s="313"/>
      <c r="N323" s="365"/>
      <c r="O323" s="366"/>
      <c r="P323" s="370" t="str">
        <f>IF(G323="R",IF(OR(AND(実績排出量!H323=SUM(実績事業所!$B$2-1),3&lt;実績排出量!I323),AND(実績排出量!H323=実績事業所!$B$2,4&gt;実績排出量!I323)),"新規",""),"")</f>
        <v/>
      </c>
      <c r="Q323" s="373" t="str">
        <f t="shared" si="210"/>
        <v/>
      </c>
      <c r="R323" s="374" t="str">
        <f t="shared" si="211"/>
        <v/>
      </c>
      <c r="S323" s="298" t="str">
        <f t="shared" si="212"/>
        <v/>
      </c>
      <c r="T323" s="87" t="str">
        <f t="shared" si="213"/>
        <v/>
      </c>
      <c r="U323" s="88" t="str">
        <f t="shared" si="214"/>
        <v/>
      </c>
      <c r="V323" s="89" t="str">
        <f t="shared" si="215"/>
        <v/>
      </c>
      <c r="W323" s="90" t="str">
        <f t="shared" si="216"/>
        <v/>
      </c>
      <c r="X323" s="90" t="str">
        <f t="shared" si="217"/>
        <v/>
      </c>
      <c r="Y323" s="110" t="str">
        <f t="shared" si="218"/>
        <v/>
      </c>
      <c r="Z323" s="16"/>
      <c r="AA323" s="15" t="str">
        <f t="shared" si="219"/>
        <v/>
      </c>
      <c r="AB323" s="15" t="str">
        <f t="shared" si="220"/>
        <v/>
      </c>
      <c r="AC323" s="14" t="str">
        <f t="shared" si="221"/>
        <v/>
      </c>
      <c r="AD323" s="6" t="e">
        <f t="shared" si="222"/>
        <v>#N/A</v>
      </c>
      <c r="AE323" s="6" t="e">
        <f t="shared" si="223"/>
        <v>#N/A</v>
      </c>
      <c r="AF323" s="6" t="e">
        <f t="shared" si="224"/>
        <v>#N/A</v>
      </c>
      <c r="AG323" s="6" t="str">
        <f t="shared" si="225"/>
        <v/>
      </c>
      <c r="AH323" s="6">
        <f t="shared" si="226"/>
        <v>1</v>
      </c>
      <c r="AI323" s="6" t="e">
        <f t="shared" si="227"/>
        <v>#N/A</v>
      </c>
      <c r="AJ323" s="6" t="e">
        <f t="shared" si="228"/>
        <v>#N/A</v>
      </c>
      <c r="AK323" s="6" t="e">
        <f t="shared" si="229"/>
        <v>#N/A</v>
      </c>
      <c r="AL323" s="6" t="e">
        <f t="shared" si="230"/>
        <v>#N/A</v>
      </c>
      <c r="AM323" s="7" t="str">
        <f t="shared" si="231"/>
        <v xml:space="preserve"> </v>
      </c>
      <c r="AN323" s="6" t="e">
        <f t="shared" si="232"/>
        <v>#N/A</v>
      </c>
      <c r="AO323" s="6" t="e">
        <f t="shared" si="233"/>
        <v>#N/A</v>
      </c>
      <c r="AP323" s="6" t="e">
        <f t="shared" si="234"/>
        <v>#N/A</v>
      </c>
      <c r="AQ323" s="6" t="e">
        <f t="shared" si="235"/>
        <v>#N/A</v>
      </c>
      <c r="AR323" s="6" t="e">
        <f t="shared" si="236"/>
        <v>#N/A</v>
      </c>
      <c r="AS323" s="6" t="e">
        <f t="shared" si="237"/>
        <v>#N/A</v>
      </c>
      <c r="AT323" s="6" t="e">
        <f t="shared" si="238"/>
        <v>#N/A</v>
      </c>
      <c r="AU323" s="6" t="e">
        <f t="shared" si="239"/>
        <v>#N/A</v>
      </c>
      <c r="AV323" s="6" t="e">
        <f t="shared" si="240"/>
        <v>#N/A</v>
      </c>
      <c r="AW323" s="6">
        <f t="shared" si="241"/>
        <v>0</v>
      </c>
      <c r="AX323" s="6" t="e">
        <f t="shared" si="242"/>
        <v>#N/A</v>
      </c>
      <c r="AY323" s="6" t="str">
        <f t="shared" si="243"/>
        <v/>
      </c>
      <c r="AZ323" s="6" t="str">
        <f t="shared" si="244"/>
        <v/>
      </c>
      <c r="BA323" s="6" t="str">
        <f t="shared" si="245"/>
        <v/>
      </c>
      <c r="BB323" s="6" t="str">
        <f t="shared" si="246"/>
        <v/>
      </c>
      <c r="BC323" s="42"/>
      <c r="BI323" t="s">
        <v>1346</v>
      </c>
      <c r="CS323" s="253" t="str">
        <f t="shared" si="247"/>
        <v/>
      </c>
      <c r="CT323" s="1" t="str">
        <f t="shared" si="248"/>
        <v/>
      </c>
      <c r="CU323" s="1" t="str">
        <f t="shared" si="249"/>
        <v/>
      </c>
      <c r="CV323" s="399"/>
    </row>
    <row r="324" spans="1:100" s="1" customFormat="1" ht="13.5" customHeight="1" x14ac:dyDescent="0.15">
      <c r="A324" s="63">
        <v>309</v>
      </c>
      <c r="B324" s="313"/>
      <c r="C324" s="313"/>
      <c r="D324" s="313"/>
      <c r="E324" s="313"/>
      <c r="F324" s="313"/>
      <c r="G324" s="313"/>
      <c r="H324" s="313"/>
      <c r="I324" s="313"/>
      <c r="J324" s="313"/>
      <c r="K324" s="313"/>
      <c r="L324" s="314"/>
      <c r="M324" s="313"/>
      <c r="N324" s="365"/>
      <c r="O324" s="366"/>
      <c r="P324" s="370" t="str">
        <f>IF(G324="R",IF(OR(AND(実績排出量!H324=SUM(実績事業所!$B$2-1),3&lt;実績排出量!I324),AND(実績排出量!H324=実績事業所!$B$2,4&gt;実績排出量!I324)),"新規",""),"")</f>
        <v/>
      </c>
      <c r="Q324" s="373" t="str">
        <f t="shared" si="210"/>
        <v/>
      </c>
      <c r="R324" s="374" t="str">
        <f t="shared" si="211"/>
        <v/>
      </c>
      <c r="S324" s="298" t="str">
        <f t="shared" si="212"/>
        <v/>
      </c>
      <c r="T324" s="87" t="str">
        <f t="shared" si="213"/>
        <v/>
      </c>
      <c r="U324" s="88" t="str">
        <f t="shared" si="214"/>
        <v/>
      </c>
      <c r="V324" s="89" t="str">
        <f t="shared" si="215"/>
        <v/>
      </c>
      <c r="W324" s="90" t="str">
        <f t="shared" si="216"/>
        <v/>
      </c>
      <c r="X324" s="90" t="str">
        <f t="shared" si="217"/>
        <v/>
      </c>
      <c r="Y324" s="110" t="str">
        <f t="shared" si="218"/>
        <v/>
      </c>
      <c r="Z324" s="16"/>
      <c r="AA324" s="15" t="str">
        <f t="shared" si="219"/>
        <v/>
      </c>
      <c r="AB324" s="15" t="str">
        <f t="shared" si="220"/>
        <v/>
      </c>
      <c r="AC324" s="14" t="str">
        <f t="shared" si="221"/>
        <v/>
      </c>
      <c r="AD324" s="6" t="e">
        <f t="shared" si="222"/>
        <v>#N/A</v>
      </c>
      <c r="AE324" s="6" t="e">
        <f t="shared" si="223"/>
        <v>#N/A</v>
      </c>
      <c r="AF324" s="6" t="e">
        <f t="shared" si="224"/>
        <v>#N/A</v>
      </c>
      <c r="AG324" s="6" t="str">
        <f t="shared" si="225"/>
        <v/>
      </c>
      <c r="AH324" s="6">
        <f t="shared" si="226"/>
        <v>1</v>
      </c>
      <c r="AI324" s="6" t="e">
        <f t="shared" si="227"/>
        <v>#N/A</v>
      </c>
      <c r="AJ324" s="6" t="e">
        <f t="shared" si="228"/>
        <v>#N/A</v>
      </c>
      <c r="AK324" s="6" t="e">
        <f t="shared" si="229"/>
        <v>#N/A</v>
      </c>
      <c r="AL324" s="6" t="e">
        <f t="shared" si="230"/>
        <v>#N/A</v>
      </c>
      <c r="AM324" s="7" t="str">
        <f t="shared" si="231"/>
        <v xml:space="preserve"> </v>
      </c>
      <c r="AN324" s="6" t="e">
        <f t="shared" si="232"/>
        <v>#N/A</v>
      </c>
      <c r="AO324" s="6" t="e">
        <f t="shared" si="233"/>
        <v>#N/A</v>
      </c>
      <c r="AP324" s="6" t="e">
        <f t="shared" si="234"/>
        <v>#N/A</v>
      </c>
      <c r="AQ324" s="6" t="e">
        <f t="shared" si="235"/>
        <v>#N/A</v>
      </c>
      <c r="AR324" s="6" t="e">
        <f t="shared" si="236"/>
        <v>#N/A</v>
      </c>
      <c r="AS324" s="6" t="e">
        <f t="shared" si="237"/>
        <v>#N/A</v>
      </c>
      <c r="AT324" s="6" t="e">
        <f t="shared" si="238"/>
        <v>#N/A</v>
      </c>
      <c r="AU324" s="6" t="e">
        <f t="shared" si="239"/>
        <v>#N/A</v>
      </c>
      <c r="AV324" s="6" t="e">
        <f t="shared" si="240"/>
        <v>#N/A</v>
      </c>
      <c r="AW324" s="6">
        <f t="shared" si="241"/>
        <v>0</v>
      </c>
      <c r="AX324" s="6" t="e">
        <f t="shared" si="242"/>
        <v>#N/A</v>
      </c>
      <c r="AY324" s="6" t="str">
        <f t="shared" si="243"/>
        <v/>
      </c>
      <c r="AZ324" s="6" t="str">
        <f t="shared" si="244"/>
        <v/>
      </c>
      <c r="BA324" s="6" t="str">
        <f t="shared" si="245"/>
        <v/>
      </c>
      <c r="BB324" s="6" t="str">
        <f t="shared" si="246"/>
        <v/>
      </c>
      <c r="BC324" s="42"/>
      <c r="BI324" t="s">
        <v>1173</v>
      </c>
      <c r="CS324" s="253" t="str">
        <f t="shared" si="247"/>
        <v/>
      </c>
      <c r="CT324" s="1" t="str">
        <f t="shared" si="248"/>
        <v/>
      </c>
      <c r="CU324" s="1" t="str">
        <f t="shared" si="249"/>
        <v/>
      </c>
      <c r="CV324" s="399"/>
    </row>
    <row r="325" spans="1:100" s="1" customFormat="1" ht="13.5" customHeight="1" x14ac:dyDescent="0.15">
      <c r="A325" s="63">
        <v>310</v>
      </c>
      <c r="B325" s="313"/>
      <c r="C325" s="313"/>
      <c r="D325" s="313"/>
      <c r="E325" s="313"/>
      <c r="F325" s="313"/>
      <c r="G325" s="313"/>
      <c r="H325" s="313"/>
      <c r="I325" s="313"/>
      <c r="J325" s="313"/>
      <c r="K325" s="313"/>
      <c r="L325" s="314"/>
      <c r="M325" s="313"/>
      <c r="N325" s="365"/>
      <c r="O325" s="366"/>
      <c r="P325" s="370" t="str">
        <f>IF(G325="R",IF(OR(AND(実績排出量!H325=SUM(実績事業所!$B$2-1),3&lt;実績排出量!I325),AND(実績排出量!H325=実績事業所!$B$2,4&gt;実績排出量!I325)),"新規",""),"")</f>
        <v/>
      </c>
      <c r="Q325" s="373" t="str">
        <f t="shared" si="210"/>
        <v/>
      </c>
      <c r="R325" s="374" t="str">
        <f t="shared" si="211"/>
        <v/>
      </c>
      <c r="S325" s="298" t="str">
        <f t="shared" si="212"/>
        <v/>
      </c>
      <c r="T325" s="87" t="str">
        <f t="shared" si="213"/>
        <v/>
      </c>
      <c r="U325" s="88" t="str">
        <f t="shared" si="214"/>
        <v/>
      </c>
      <c r="V325" s="89" t="str">
        <f t="shared" si="215"/>
        <v/>
      </c>
      <c r="W325" s="90" t="str">
        <f t="shared" si="216"/>
        <v/>
      </c>
      <c r="X325" s="90" t="str">
        <f t="shared" si="217"/>
        <v/>
      </c>
      <c r="Y325" s="110" t="str">
        <f t="shared" si="218"/>
        <v/>
      </c>
      <c r="Z325" s="16"/>
      <c r="AA325" s="15" t="str">
        <f t="shared" si="219"/>
        <v/>
      </c>
      <c r="AB325" s="15" t="str">
        <f t="shared" si="220"/>
        <v/>
      </c>
      <c r="AC325" s="14" t="str">
        <f t="shared" si="221"/>
        <v/>
      </c>
      <c r="AD325" s="6" t="e">
        <f t="shared" si="222"/>
        <v>#N/A</v>
      </c>
      <c r="AE325" s="6" t="e">
        <f t="shared" si="223"/>
        <v>#N/A</v>
      </c>
      <c r="AF325" s="6" t="e">
        <f t="shared" si="224"/>
        <v>#N/A</v>
      </c>
      <c r="AG325" s="6" t="str">
        <f t="shared" si="225"/>
        <v/>
      </c>
      <c r="AH325" s="6">
        <f t="shared" si="226"/>
        <v>1</v>
      </c>
      <c r="AI325" s="6" t="e">
        <f t="shared" si="227"/>
        <v>#N/A</v>
      </c>
      <c r="AJ325" s="6" t="e">
        <f t="shared" si="228"/>
        <v>#N/A</v>
      </c>
      <c r="AK325" s="6" t="e">
        <f t="shared" si="229"/>
        <v>#N/A</v>
      </c>
      <c r="AL325" s="6" t="e">
        <f t="shared" si="230"/>
        <v>#N/A</v>
      </c>
      <c r="AM325" s="7" t="str">
        <f t="shared" si="231"/>
        <v xml:space="preserve"> </v>
      </c>
      <c r="AN325" s="6" t="e">
        <f t="shared" si="232"/>
        <v>#N/A</v>
      </c>
      <c r="AO325" s="6" t="e">
        <f t="shared" si="233"/>
        <v>#N/A</v>
      </c>
      <c r="AP325" s="6" t="e">
        <f t="shared" si="234"/>
        <v>#N/A</v>
      </c>
      <c r="AQ325" s="6" t="e">
        <f t="shared" si="235"/>
        <v>#N/A</v>
      </c>
      <c r="AR325" s="6" t="e">
        <f t="shared" si="236"/>
        <v>#N/A</v>
      </c>
      <c r="AS325" s="6" t="e">
        <f t="shared" si="237"/>
        <v>#N/A</v>
      </c>
      <c r="AT325" s="6" t="e">
        <f t="shared" si="238"/>
        <v>#N/A</v>
      </c>
      <c r="AU325" s="6" t="e">
        <f t="shared" si="239"/>
        <v>#N/A</v>
      </c>
      <c r="AV325" s="6" t="e">
        <f t="shared" si="240"/>
        <v>#N/A</v>
      </c>
      <c r="AW325" s="6">
        <f t="shared" si="241"/>
        <v>0</v>
      </c>
      <c r="AX325" s="6" t="e">
        <f t="shared" si="242"/>
        <v>#N/A</v>
      </c>
      <c r="AY325" s="6" t="str">
        <f t="shared" si="243"/>
        <v/>
      </c>
      <c r="AZ325" s="6" t="str">
        <f t="shared" si="244"/>
        <v/>
      </c>
      <c r="BA325" s="6" t="str">
        <f t="shared" si="245"/>
        <v/>
      </c>
      <c r="BB325" s="6" t="str">
        <f t="shared" si="246"/>
        <v/>
      </c>
      <c r="BC325" s="42"/>
      <c r="BI325" t="s">
        <v>1190</v>
      </c>
      <c r="CS325" s="253" t="str">
        <f t="shared" si="247"/>
        <v/>
      </c>
      <c r="CT325" s="1" t="str">
        <f t="shared" si="248"/>
        <v/>
      </c>
      <c r="CU325" s="1" t="str">
        <f t="shared" si="249"/>
        <v/>
      </c>
      <c r="CV325" s="399"/>
    </row>
    <row r="326" spans="1:100" s="1" customFormat="1" ht="13.5" customHeight="1" x14ac:dyDescent="0.15">
      <c r="A326" s="63">
        <v>311</v>
      </c>
      <c r="B326" s="313"/>
      <c r="C326" s="313"/>
      <c r="D326" s="313"/>
      <c r="E326" s="313"/>
      <c r="F326" s="313"/>
      <c r="G326" s="313"/>
      <c r="H326" s="313"/>
      <c r="I326" s="313"/>
      <c r="J326" s="313"/>
      <c r="K326" s="313"/>
      <c r="L326" s="314"/>
      <c r="M326" s="313"/>
      <c r="N326" s="365"/>
      <c r="O326" s="366"/>
      <c r="P326" s="370" t="str">
        <f>IF(G326="R",IF(OR(AND(実績排出量!H326=SUM(実績事業所!$B$2-1),3&lt;実績排出量!I326),AND(実績排出量!H326=実績事業所!$B$2,4&gt;実績排出量!I326)),"新規",""),"")</f>
        <v/>
      </c>
      <c r="Q326" s="373" t="str">
        <f t="shared" si="210"/>
        <v/>
      </c>
      <c r="R326" s="374" t="str">
        <f t="shared" si="211"/>
        <v/>
      </c>
      <c r="S326" s="298" t="str">
        <f t="shared" si="212"/>
        <v/>
      </c>
      <c r="T326" s="87" t="str">
        <f t="shared" si="213"/>
        <v/>
      </c>
      <c r="U326" s="88" t="str">
        <f t="shared" si="214"/>
        <v/>
      </c>
      <c r="V326" s="89" t="str">
        <f t="shared" si="215"/>
        <v/>
      </c>
      <c r="W326" s="90" t="str">
        <f t="shared" si="216"/>
        <v/>
      </c>
      <c r="X326" s="90" t="str">
        <f t="shared" si="217"/>
        <v/>
      </c>
      <c r="Y326" s="110" t="str">
        <f t="shared" si="218"/>
        <v/>
      </c>
      <c r="Z326" s="16"/>
      <c r="AA326" s="15" t="str">
        <f t="shared" si="219"/>
        <v/>
      </c>
      <c r="AB326" s="15" t="str">
        <f t="shared" si="220"/>
        <v/>
      </c>
      <c r="AC326" s="14" t="str">
        <f t="shared" si="221"/>
        <v/>
      </c>
      <c r="AD326" s="6" t="e">
        <f t="shared" si="222"/>
        <v>#N/A</v>
      </c>
      <c r="AE326" s="6" t="e">
        <f t="shared" si="223"/>
        <v>#N/A</v>
      </c>
      <c r="AF326" s="6" t="e">
        <f t="shared" si="224"/>
        <v>#N/A</v>
      </c>
      <c r="AG326" s="6" t="str">
        <f t="shared" si="225"/>
        <v/>
      </c>
      <c r="AH326" s="6">
        <f t="shared" si="226"/>
        <v>1</v>
      </c>
      <c r="AI326" s="6" t="e">
        <f t="shared" si="227"/>
        <v>#N/A</v>
      </c>
      <c r="AJ326" s="6" t="e">
        <f t="shared" si="228"/>
        <v>#N/A</v>
      </c>
      <c r="AK326" s="6" t="e">
        <f t="shared" si="229"/>
        <v>#N/A</v>
      </c>
      <c r="AL326" s="6" t="e">
        <f t="shared" si="230"/>
        <v>#N/A</v>
      </c>
      <c r="AM326" s="7" t="str">
        <f t="shared" si="231"/>
        <v xml:space="preserve"> </v>
      </c>
      <c r="AN326" s="6" t="e">
        <f t="shared" si="232"/>
        <v>#N/A</v>
      </c>
      <c r="AO326" s="6" t="e">
        <f t="shared" si="233"/>
        <v>#N/A</v>
      </c>
      <c r="AP326" s="6" t="e">
        <f t="shared" si="234"/>
        <v>#N/A</v>
      </c>
      <c r="AQ326" s="6" t="e">
        <f t="shared" si="235"/>
        <v>#N/A</v>
      </c>
      <c r="AR326" s="6" t="e">
        <f t="shared" si="236"/>
        <v>#N/A</v>
      </c>
      <c r="AS326" s="6" t="e">
        <f t="shared" si="237"/>
        <v>#N/A</v>
      </c>
      <c r="AT326" s="6" t="e">
        <f t="shared" si="238"/>
        <v>#N/A</v>
      </c>
      <c r="AU326" s="6" t="e">
        <f t="shared" si="239"/>
        <v>#N/A</v>
      </c>
      <c r="AV326" s="6" t="e">
        <f t="shared" si="240"/>
        <v>#N/A</v>
      </c>
      <c r="AW326" s="6">
        <f t="shared" si="241"/>
        <v>0</v>
      </c>
      <c r="AX326" s="6" t="e">
        <f t="shared" si="242"/>
        <v>#N/A</v>
      </c>
      <c r="AY326" s="6" t="str">
        <f t="shared" si="243"/>
        <v/>
      </c>
      <c r="AZ326" s="6" t="str">
        <f t="shared" si="244"/>
        <v/>
      </c>
      <c r="BA326" s="6" t="str">
        <f t="shared" si="245"/>
        <v/>
      </c>
      <c r="BB326" s="6" t="str">
        <f t="shared" si="246"/>
        <v/>
      </c>
      <c r="BC326" s="42"/>
      <c r="BI326" t="s">
        <v>1344</v>
      </c>
      <c r="CS326" s="253" t="str">
        <f t="shared" si="247"/>
        <v/>
      </c>
      <c r="CT326" s="1" t="str">
        <f t="shared" si="248"/>
        <v/>
      </c>
      <c r="CU326" s="1" t="str">
        <f t="shared" si="249"/>
        <v/>
      </c>
      <c r="CV326" s="399"/>
    </row>
    <row r="327" spans="1:100" s="1" customFormat="1" ht="13.5" customHeight="1" x14ac:dyDescent="0.15">
      <c r="A327" s="63">
        <v>312</v>
      </c>
      <c r="B327" s="313"/>
      <c r="C327" s="313"/>
      <c r="D327" s="313"/>
      <c r="E327" s="313"/>
      <c r="F327" s="313"/>
      <c r="G327" s="313"/>
      <c r="H327" s="313"/>
      <c r="I327" s="313"/>
      <c r="J327" s="313"/>
      <c r="K327" s="313"/>
      <c r="L327" s="314"/>
      <c r="M327" s="313"/>
      <c r="N327" s="365"/>
      <c r="O327" s="366"/>
      <c r="P327" s="370" t="str">
        <f>IF(G327="R",IF(OR(AND(実績排出量!H327=SUM(実績事業所!$B$2-1),3&lt;実績排出量!I327),AND(実績排出量!H327=実績事業所!$B$2,4&gt;実績排出量!I327)),"新規",""),"")</f>
        <v/>
      </c>
      <c r="Q327" s="373" t="str">
        <f t="shared" si="210"/>
        <v/>
      </c>
      <c r="R327" s="374" t="str">
        <f t="shared" si="211"/>
        <v/>
      </c>
      <c r="S327" s="298" t="str">
        <f t="shared" si="212"/>
        <v/>
      </c>
      <c r="T327" s="87" t="str">
        <f t="shared" si="213"/>
        <v/>
      </c>
      <c r="U327" s="88" t="str">
        <f t="shared" si="214"/>
        <v/>
      </c>
      <c r="V327" s="89" t="str">
        <f t="shared" si="215"/>
        <v/>
      </c>
      <c r="W327" s="90" t="str">
        <f t="shared" si="216"/>
        <v/>
      </c>
      <c r="X327" s="90" t="str">
        <f t="shared" si="217"/>
        <v/>
      </c>
      <c r="Y327" s="110" t="str">
        <f t="shared" si="218"/>
        <v/>
      </c>
      <c r="Z327" s="16"/>
      <c r="AA327" s="15" t="str">
        <f t="shared" si="219"/>
        <v/>
      </c>
      <c r="AB327" s="15" t="str">
        <f t="shared" si="220"/>
        <v/>
      </c>
      <c r="AC327" s="14" t="str">
        <f t="shared" si="221"/>
        <v/>
      </c>
      <c r="AD327" s="6" t="e">
        <f t="shared" si="222"/>
        <v>#N/A</v>
      </c>
      <c r="AE327" s="6" t="e">
        <f t="shared" si="223"/>
        <v>#N/A</v>
      </c>
      <c r="AF327" s="6" t="e">
        <f t="shared" si="224"/>
        <v>#N/A</v>
      </c>
      <c r="AG327" s="6" t="str">
        <f t="shared" si="225"/>
        <v/>
      </c>
      <c r="AH327" s="6">
        <f t="shared" si="226"/>
        <v>1</v>
      </c>
      <c r="AI327" s="6" t="e">
        <f t="shared" si="227"/>
        <v>#N/A</v>
      </c>
      <c r="AJ327" s="6" t="e">
        <f t="shared" si="228"/>
        <v>#N/A</v>
      </c>
      <c r="AK327" s="6" t="e">
        <f t="shared" si="229"/>
        <v>#N/A</v>
      </c>
      <c r="AL327" s="6" t="e">
        <f t="shared" si="230"/>
        <v>#N/A</v>
      </c>
      <c r="AM327" s="7" t="str">
        <f t="shared" si="231"/>
        <v xml:space="preserve"> </v>
      </c>
      <c r="AN327" s="6" t="e">
        <f t="shared" si="232"/>
        <v>#N/A</v>
      </c>
      <c r="AO327" s="6" t="e">
        <f t="shared" si="233"/>
        <v>#N/A</v>
      </c>
      <c r="AP327" s="6" t="e">
        <f t="shared" si="234"/>
        <v>#N/A</v>
      </c>
      <c r="AQ327" s="6" t="e">
        <f t="shared" si="235"/>
        <v>#N/A</v>
      </c>
      <c r="AR327" s="6" t="e">
        <f t="shared" si="236"/>
        <v>#N/A</v>
      </c>
      <c r="AS327" s="6" t="e">
        <f t="shared" si="237"/>
        <v>#N/A</v>
      </c>
      <c r="AT327" s="6" t="e">
        <f t="shared" si="238"/>
        <v>#N/A</v>
      </c>
      <c r="AU327" s="6" t="e">
        <f t="shared" si="239"/>
        <v>#N/A</v>
      </c>
      <c r="AV327" s="6" t="e">
        <f t="shared" si="240"/>
        <v>#N/A</v>
      </c>
      <c r="AW327" s="6">
        <f t="shared" si="241"/>
        <v>0</v>
      </c>
      <c r="AX327" s="6" t="e">
        <f t="shared" si="242"/>
        <v>#N/A</v>
      </c>
      <c r="AY327" s="6" t="str">
        <f t="shared" si="243"/>
        <v/>
      </c>
      <c r="AZ327" s="6" t="str">
        <f t="shared" si="244"/>
        <v/>
      </c>
      <c r="BA327" s="6" t="str">
        <f t="shared" si="245"/>
        <v/>
      </c>
      <c r="BB327" s="6" t="str">
        <f t="shared" si="246"/>
        <v/>
      </c>
      <c r="BC327" s="42"/>
      <c r="BI327" t="s">
        <v>1172</v>
      </c>
      <c r="CS327" s="253" t="str">
        <f t="shared" si="247"/>
        <v/>
      </c>
      <c r="CT327" s="1" t="str">
        <f t="shared" si="248"/>
        <v/>
      </c>
      <c r="CU327" s="1" t="str">
        <f t="shared" si="249"/>
        <v/>
      </c>
      <c r="CV327" s="399"/>
    </row>
    <row r="328" spans="1:100" s="1" customFormat="1" ht="13.5" customHeight="1" x14ac:dyDescent="0.15">
      <c r="A328" s="63">
        <v>313</v>
      </c>
      <c r="B328" s="313"/>
      <c r="C328" s="313"/>
      <c r="D328" s="313"/>
      <c r="E328" s="313"/>
      <c r="F328" s="313"/>
      <c r="G328" s="313"/>
      <c r="H328" s="313"/>
      <c r="I328" s="313"/>
      <c r="J328" s="313"/>
      <c r="K328" s="313"/>
      <c r="L328" s="314"/>
      <c r="M328" s="313"/>
      <c r="N328" s="365"/>
      <c r="O328" s="366"/>
      <c r="P328" s="370" t="str">
        <f>IF(G328="R",IF(OR(AND(実績排出量!H328=SUM(実績事業所!$B$2-1),3&lt;実績排出量!I328),AND(実績排出量!H328=実績事業所!$B$2,4&gt;実績排出量!I328)),"新規",""),"")</f>
        <v/>
      </c>
      <c r="Q328" s="373" t="str">
        <f t="shared" si="210"/>
        <v/>
      </c>
      <c r="R328" s="374" t="str">
        <f t="shared" si="211"/>
        <v/>
      </c>
      <c r="S328" s="298" t="str">
        <f t="shared" si="212"/>
        <v/>
      </c>
      <c r="T328" s="87" t="str">
        <f t="shared" si="213"/>
        <v/>
      </c>
      <c r="U328" s="88" t="str">
        <f t="shared" si="214"/>
        <v/>
      </c>
      <c r="V328" s="89" t="str">
        <f t="shared" si="215"/>
        <v/>
      </c>
      <c r="W328" s="90" t="str">
        <f t="shared" si="216"/>
        <v/>
      </c>
      <c r="X328" s="90" t="str">
        <f t="shared" si="217"/>
        <v/>
      </c>
      <c r="Y328" s="110" t="str">
        <f t="shared" si="218"/>
        <v/>
      </c>
      <c r="Z328" s="16"/>
      <c r="AA328" s="15" t="str">
        <f t="shared" si="219"/>
        <v/>
      </c>
      <c r="AB328" s="15" t="str">
        <f t="shared" si="220"/>
        <v/>
      </c>
      <c r="AC328" s="14" t="str">
        <f t="shared" si="221"/>
        <v/>
      </c>
      <c r="AD328" s="6" t="e">
        <f t="shared" si="222"/>
        <v>#N/A</v>
      </c>
      <c r="AE328" s="6" t="e">
        <f t="shared" si="223"/>
        <v>#N/A</v>
      </c>
      <c r="AF328" s="6" t="e">
        <f t="shared" si="224"/>
        <v>#N/A</v>
      </c>
      <c r="AG328" s="6" t="str">
        <f t="shared" si="225"/>
        <v/>
      </c>
      <c r="AH328" s="6">
        <f t="shared" si="226"/>
        <v>1</v>
      </c>
      <c r="AI328" s="6" t="e">
        <f t="shared" si="227"/>
        <v>#N/A</v>
      </c>
      <c r="AJ328" s="6" t="e">
        <f t="shared" si="228"/>
        <v>#N/A</v>
      </c>
      <c r="AK328" s="6" t="e">
        <f t="shared" si="229"/>
        <v>#N/A</v>
      </c>
      <c r="AL328" s="6" t="e">
        <f t="shared" si="230"/>
        <v>#N/A</v>
      </c>
      <c r="AM328" s="7" t="str">
        <f t="shared" si="231"/>
        <v xml:space="preserve"> </v>
      </c>
      <c r="AN328" s="6" t="e">
        <f t="shared" si="232"/>
        <v>#N/A</v>
      </c>
      <c r="AO328" s="6" t="e">
        <f t="shared" si="233"/>
        <v>#N/A</v>
      </c>
      <c r="AP328" s="6" t="e">
        <f t="shared" si="234"/>
        <v>#N/A</v>
      </c>
      <c r="AQ328" s="6" t="e">
        <f t="shared" si="235"/>
        <v>#N/A</v>
      </c>
      <c r="AR328" s="6" t="e">
        <f t="shared" si="236"/>
        <v>#N/A</v>
      </c>
      <c r="AS328" s="6" t="e">
        <f t="shared" si="237"/>
        <v>#N/A</v>
      </c>
      <c r="AT328" s="6" t="e">
        <f t="shared" si="238"/>
        <v>#N/A</v>
      </c>
      <c r="AU328" s="6" t="e">
        <f t="shared" si="239"/>
        <v>#N/A</v>
      </c>
      <c r="AV328" s="6" t="e">
        <f t="shared" si="240"/>
        <v>#N/A</v>
      </c>
      <c r="AW328" s="6">
        <f t="shared" si="241"/>
        <v>0</v>
      </c>
      <c r="AX328" s="6" t="e">
        <f t="shared" si="242"/>
        <v>#N/A</v>
      </c>
      <c r="AY328" s="6" t="str">
        <f t="shared" si="243"/>
        <v/>
      </c>
      <c r="AZ328" s="6" t="str">
        <f t="shared" si="244"/>
        <v/>
      </c>
      <c r="BA328" s="6" t="str">
        <f t="shared" si="245"/>
        <v/>
      </c>
      <c r="BB328" s="6" t="str">
        <f t="shared" si="246"/>
        <v/>
      </c>
      <c r="BC328" s="42"/>
      <c r="BI328" t="s">
        <v>1189</v>
      </c>
      <c r="CS328" s="253" t="str">
        <f t="shared" si="247"/>
        <v/>
      </c>
      <c r="CT328" s="1" t="str">
        <f t="shared" si="248"/>
        <v/>
      </c>
      <c r="CU328" s="1" t="str">
        <f t="shared" si="249"/>
        <v/>
      </c>
      <c r="CV328" s="399"/>
    </row>
    <row r="329" spans="1:100" s="1" customFormat="1" ht="13.5" customHeight="1" x14ac:dyDescent="0.15">
      <c r="A329" s="63">
        <v>314</v>
      </c>
      <c r="B329" s="313"/>
      <c r="C329" s="313"/>
      <c r="D329" s="313"/>
      <c r="E329" s="313"/>
      <c r="F329" s="313"/>
      <c r="G329" s="313"/>
      <c r="H329" s="313"/>
      <c r="I329" s="313"/>
      <c r="J329" s="313"/>
      <c r="K329" s="313"/>
      <c r="L329" s="314"/>
      <c r="M329" s="313"/>
      <c r="N329" s="365"/>
      <c r="O329" s="366"/>
      <c r="P329" s="370" t="str">
        <f>IF(G329="R",IF(OR(AND(実績排出量!H329=SUM(実績事業所!$B$2-1),3&lt;実績排出量!I329),AND(実績排出量!H329=実績事業所!$B$2,4&gt;実績排出量!I329)),"新規",""),"")</f>
        <v/>
      </c>
      <c r="Q329" s="373" t="str">
        <f t="shared" si="210"/>
        <v/>
      </c>
      <c r="R329" s="374" t="str">
        <f t="shared" si="211"/>
        <v/>
      </c>
      <c r="S329" s="298" t="str">
        <f t="shared" si="212"/>
        <v/>
      </c>
      <c r="T329" s="87" t="str">
        <f t="shared" si="213"/>
        <v/>
      </c>
      <c r="U329" s="88" t="str">
        <f t="shared" si="214"/>
        <v/>
      </c>
      <c r="V329" s="89" t="str">
        <f t="shared" si="215"/>
        <v/>
      </c>
      <c r="W329" s="90" t="str">
        <f t="shared" si="216"/>
        <v/>
      </c>
      <c r="X329" s="90" t="str">
        <f t="shared" si="217"/>
        <v/>
      </c>
      <c r="Y329" s="110" t="str">
        <f t="shared" si="218"/>
        <v/>
      </c>
      <c r="Z329" s="16"/>
      <c r="AA329" s="15" t="str">
        <f t="shared" si="219"/>
        <v/>
      </c>
      <c r="AB329" s="15" t="str">
        <f t="shared" si="220"/>
        <v/>
      </c>
      <c r="AC329" s="14" t="str">
        <f t="shared" si="221"/>
        <v/>
      </c>
      <c r="AD329" s="6" t="e">
        <f t="shared" si="222"/>
        <v>#N/A</v>
      </c>
      <c r="AE329" s="6" t="e">
        <f t="shared" si="223"/>
        <v>#N/A</v>
      </c>
      <c r="AF329" s="6" t="e">
        <f t="shared" si="224"/>
        <v>#N/A</v>
      </c>
      <c r="AG329" s="6" t="str">
        <f t="shared" si="225"/>
        <v/>
      </c>
      <c r="AH329" s="6">
        <f t="shared" si="226"/>
        <v>1</v>
      </c>
      <c r="AI329" s="6" t="e">
        <f t="shared" si="227"/>
        <v>#N/A</v>
      </c>
      <c r="AJ329" s="6" t="e">
        <f t="shared" si="228"/>
        <v>#N/A</v>
      </c>
      <c r="AK329" s="6" t="e">
        <f t="shared" si="229"/>
        <v>#N/A</v>
      </c>
      <c r="AL329" s="6" t="e">
        <f t="shared" si="230"/>
        <v>#N/A</v>
      </c>
      <c r="AM329" s="7" t="str">
        <f t="shared" si="231"/>
        <v xml:space="preserve"> </v>
      </c>
      <c r="AN329" s="6" t="e">
        <f t="shared" si="232"/>
        <v>#N/A</v>
      </c>
      <c r="AO329" s="6" t="e">
        <f t="shared" si="233"/>
        <v>#N/A</v>
      </c>
      <c r="AP329" s="6" t="e">
        <f t="shared" si="234"/>
        <v>#N/A</v>
      </c>
      <c r="AQ329" s="6" t="e">
        <f t="shared" si="235"/>
        <v>#N/A</v>
      </c>
      <c r="AR329" s="6" t="e">
        <f t="shared" si="236"/>
        <v>#N/A</v>
      </c>
      <c r="AS329" s="6" t="e">
        <f t="shared" si="237"/>
        <v>#N/A</v>
      </c>
      <c r="AT329" s="6" t="e">
        <f t="shared" si="238"/>
        <v>#N/A</v>
      </c>
      <c r="AU329" s="6" t="e">
        <f t="shared" si="239"/>
        <v>#N/A</v>
      </c>
      <c r="AV329" s="6" t="e">
        <f t="shared" si="240"/>
        <v>#N/A</v>
      </c>
      <c r="AW329" s="6">
        <f t="shared" si="241"/>
        <v>0</v>
      </c>
      <c r="AX329" s="6" t="e">
        <f t="shared" si="242"/>
        <v>#N/A</v>
      </c>
      <c r="AY329" s="6" t="str">
        <f t="shared" si="243"/>
        <v/>
      </c>
      <c r="AZ329" s="6" t="str">
        <f t="shared" si="244"/>
        <v/>
      </c>
      <c r="BA329" s="6" t="str">
        <f t="shared" si="245"/>
        <v/>
      </c>
      <c r="BB329" s="6" t="str">
        <f t="shared" si="246"/>
        <v/>
      </c>
      <c r="BC329" s="42"/>
      <c r="BI329" t="s">
        <v>1362</v>
      </c>
      <c r="CS329" s="253" t="str">
        <f t="shared" si="247"/>
        <v/>
      </c>
      <c r="CT329" s="1" t="str">
        <f t="shared" si="248"/>
        <v/>
      </c>
      <c r="CU329" s="1" t="str">
        <f t="shared" si="249"/>
        <v/>
      </c>
      <c r="CV329" s="399"/>
    </row>
    <row r="330" spans="1:100" s="1" customFormat="1" ht="13.5" customHeight="1" x14ac:dyDescent="0.15">
      <c r="A330" s="63">
        <v>315</v>
      </c>
      <c r="B330" s="313"/>
      <c r="C330" s="313"/>
      <c r="D330" s="313"/>
      <c r="E330" s="313"/>
      <c r="F330" s="313"/>
      <c r="G330" s="313"/>
      <c r="H330" s="313"/>
      <c r="I330" s="313"/>
      <c r="J330" s="313"/>
      <c r="K330" s="313"/>
      <c r="L330" s="314"/>
      <c r="M330" s="313"/>
      <c r="N330" s="365"/>
      <c r="O330" s="366"/>
      <c r="P330" s="370" t="str">
        <f>IF(G330="R",IF(OR(AND(実績排出量!H330=SUM(実績事業所!$B$2-1),3&lt;実績排出量!I330),AND(実績排出量!H330=実績事業所!$B$2,4&gt;実績排出量!I330)),"新規",""),"")</f>
        <v/>
      </c>
      <c r="Q330" s="373" t="str">
        <f t="shared" si="210"/>
        <v/>
      </c>
      <c r="R330" s="374" t="str">
        <f t="shared" si="211"/>
        <v/>
      </c>
      <c r="S330" s="298" t="str">
        <f t="shared" si="212"/>
        <v/>
      </c>
      <c r="T330" s="87" t="str">
        <f t="shared" si="213"/>
        <v/>
      </c>
      <c r="U330" s="88" t="str">
        <f t="shared" si="214"/>
        <v/>
      </c>
      <c r="V330" s="89" t="str">
        <f t="shared" si="215"/>
        <v/>
      </c>
      <c r="W330" s="90" t="str">
        <f t="shared" si="216"/>
        <v/>
      </c>
      <c r="X330" s="90" t="str">
        <f t="shared" si="217"/>
        <v/>
      </c>
      <c r="Y330" s="110" t="str">
        <f t="shared" si="218"/>
        <v/>
      </c>
      <c r="Z330" s="16"/>
      <c r="AA330" s="15" t="str">
        <f t="shared" si="219"/>
        <v/>
      </c>
      <c r="AB330" s="15" t="str">
        <f t="shared" si="220"/>
        <v/>
      </c>
      <c r="AC330" s="14" t="str">
        <f t="shared" si="221"/>
        <v/>
      </c>
      <c r="AD330" s="6" t="e">
        <f t="shared" si="222"/>
        <v>#N/A</v>
      </c>
      <c r="AE330" s="6" t="e">
        <f t="shared" si="223"/>
        <v>#N/A</v>
      </c>
      <c r="AF330" s="6" t="e">
        <f t="shared" si="224"/>
        <v>#N/A</v>
      </c>
      <c r="AG330" s="6" t="str">
        <f t="shared" si="225"/>
        <v/>
      </c>
      <c r="AH330" s="6">
        <f t="shared" si="226"/>
        <v>1</v>
      </c>
      <c r="AI330" s="6" t="e">
        <f t="shared" si="227"/>
        <v>#N/A</v>
      </c>
      <c r="AJ330" s="6" t="e">
        <f t="shared" si="228"/>
        <v>#N/A</v>
      </c>
      <c r="AK330" s="6" t="e">
        <f t="shared" si="229"/>
        <v>#N/A</v>
      </c>
      <c r="AL330" s="6" t="e">
        <f t="shared" si="230"/>
        <v>#N/A</v>
      </c>
      <c r="AM330" s="7" t="str">
        <f t="shared" si="231"/>
        <v xml:space="preserve"> </v>
      </c>
      <c r="AN330" s="6" t="e">
        <f t="shared" si="232"/>
        <v>#N/A</v>
      </c>
      <c r="AO330" s="6" t="e">
        <f t="shared" si="233"/>
        <v>#N/A</v>
      </c>
      <c r="AP330" s="6" t="e">
        <f t="shared" si="234"/>
        <v>#N/A</v>
      </c>
      <c r="AQ330" s="6" t="e">
        <f t="shared" si="235"/>
        <v>#N/A</v>
      </c>
      <c r="AR330" s="6" t="e">
        <f t="shared" si="236"/>
        <v>#N/A</v>
      </c>
      <c r="AS330" s="6" t="e">
        <f t="shared" si="237"/>
        <v>#N/A</v>
      </c>
      <c r="AT330" s="6" t="e">
        <f t="shared" si="238"/>
        <v>#N/A</v>
      </c>
      <c r="AU330" s="6" t="e">
        <f t="shared" si="239"/>
        <v>#N/A</v>
      </c>
      <c r="AV330" s="6" t="e">
        <f t="shared" si="240"/>
        <v>#N/A</v>
      </c>
      <c r="AW330" s="6">
        <f t="shared" si="241"/>
        <v>0</v>
      </c>
      <c r="AX330" s="6" t="e">
        <f t="shared" si="242"/>
        <v>#N/A</v>
      </c>
      <c r="AY330" s="6" t="str">
        <f t="shared" si="243"/>
        <v/>
      </c>
      <c r="AZ330" s="6" t="str">
        <f t="shared" si="244"/>
        <v/>
      </c>
      <c r="BA330" s="6" t="str">
        <f t="shared" si="245"/>
        <v/>
      </c>
      <c r="BB330" s="6" t="str">
        <f t="shared" si="246"/>
        <v/>
      </c>
      <c r="BC330" s="42"/>
      <c r="BI330" t="s">
        <v>1265</v>
      </c>
      <c r="CS330" s="253" t="str">
        <f t="shared" si="247"/>
        <v/>
      </c>
      <c r="CT330" s="1" t="str">
        <f t="shared" si="248"/>
        <v/>
      </c>
      <c r="CU330" s="1" t="str">
        <f t="shared" si="249"/>
        <v/>
      </c>
      <c r="CV330" s="399"/>
    </row>
    <row r="331" spans="1:100" s="1" customFormat="1" ht="13.5" customHeight="1" x14ac:dyDescent="0.15">
      <c r="A331" s="63">
        <v>316</v>
      </c>
      <c r="B331" s="313"/>
      <c r="C331" s="313"/>
      <c r="D331" s="313"/>
      <c r="E331" s="313"/>
      <c r="F331" s="313"/>
      <c r="G331" s="313"/>
      <c r="H331" s="313"/>
      <c r="I331" s="313"/>
      <c r="J331" s="313"/>
      <c r="K331" s="313"/>
      <c r="L331" s="314"/>
      <c r="M331" s="313"/>
      <c r="N331" s="365"/>
      <c r="O331" s="366"/>
      <c r="P331" s="370" t="str">
        <f>IF(G331="R",IF(OR(AND(実績排出量!H331=SUM(実績事業所!$B$2-1),3&lt;実績排出量!I331),AND(実績排出量!H331=実績事業所!$B$2,4&gt;実績排出量!I331)),"新規",""),"")</f>
        <v/>
      </c>
      <c r="Q331" s="373" t="str">
        <f t="shared" si="210"/>
        <v/>
      </c>
      <c r="R331" s="374" t="str">
        <f t="shared" si="211"/>
        <v/>
      </c>
      <c r="S331" s="298" t="str">
        <f t="shared" si="212"/>
        <v/>
      </c>
      <c r="T331" s="87" t="str">
        <f t="shared" si="213"/>
        <v/>
      </c>
      <c r="U331" s="88" t="str">
        <f t="shared" si="214"/>
        <v/>
      </c>
      <c r="V331" s="89" t="str">
        <f t="shared" si="215"/>
        <v/>
      </c>
      <c r="W331" s="90" t="str">
        <f t="shared" si="216"/>
        <v/>
      </c>
      <c r="X331" s="90" t="str">
        <f t="shared" si="217"/>
        <v/>
      </c>
      <c r="Y331" s="110" t="str">
        <f t="shared" si="218"/>
        <v/>
      </c>
      <c r="Z331" s="16"/>
      <c r="AA331" s="15" t="str">
        <f t="shared" si="219"/>
        <v/>
      </c>
      <c r="AB331" s="15" t="str">
        <f t="shared" si="220"/>
        <v/>
      </c>
      <c r="AC331" s="14" t="str">
        <f t="shared" si="221"/>
        <v/>
      </c>
      <c r="AD331" s="6" t="e">
        <f t="shared" si="222"/>
        <v>#N/A</v>
      </c>
      <c r="AE331" s="6" t="e">
        <f t="shared" si="223"/>
        <v>#N/A</v>
      </c>
      <c r="AF331" s="6" t="e">
        <f t="shared" si="224"/>
        <v>#N/A</v>
      </c>
      <c r="AG331" s="6" t="str">
        <f t="shared" si="225"/>
        <v/>
      </c>
      <c r="AH331" s="6">
        <f t="shared" si="226"/>
        <v>1</v>
      </c>
      <c r="AI331" s="6" t="e">
        <f t="shared" si="227"/>
        <v>#N/A</v>
      </c>
      <c r="AJ331" s="6" t="e">
        <f t="shared" si="228"/>
        <v>#N/A</v>
      </c>
      <c r="AK331" s="6" t="e">
        <f t="shared" si="229"/>
        <v>#N/A</v>
      </c>
      <c r="AL331" s="6" t="e">
        <f t="shared" si="230"/>
        <v>#N/A</v>
      </c>
      <c r="AM331" s="7" t="str">
        <f t="shared" si="231"/>
        <v xml:space="preserve"> </v>
      </c>
      <c r="AN331" s="6" t="e">
        <f t="shared" si="232"/>
        <v>#N/A</v>
      </c>
      <c r="AO331" s="6" t="e">
        <f t="shared" si="233"/>
        <v>#N/A</v>
      </c>
      <c r="AP331" s="6" t="e">
        <f t="shared" si="234"/>
        <v>#N/A</v>
      </c>
      <c r="AQ331" s="6" t="e">
        <f t="shared" si="235"/>
        <v>#N/A</v>
      </c>
      <c r="AR331" s="6" t="e">
        <f t="shared" si="236"/>
        <v>#N/A</v>
      </c>
      <c r="AS331" s="6" t="e">
        <f t="shared" si="237"/>
        <v>#N/A</v>
      </c>
      <c r="AT331" s="6" t="e">
        <f t="shared" si="238"/>
        <v>#N/A</v>
      </c>
      <c r="AU331" s="6" t="e">
        <f t="shared" si="239"/>
        <v>#N/A</v>
      </c>
      <c r="AV331" s="6" t="e">
        <f t="shared" si="240"/>
        <v>#N/A</v>
      </c>
      <c r="AW331" s="6">
        <f t="shared" si="241"/>
        <v>0</v>
      </c>
      <c r="AX331" s="6" t="e">
        <f t="shared" si="242"/>
        <v>#N/A</v>
      </c>
      <c r="AY331" s="6" t="str">
        <f t="shared" si="243"/>
        <v/>
      </c>
      <c r="AZ331" s="6" t="str">
        <f t="shared" si="244"/>
        <v/>
      </c>
      <c r="BA331" s="6" t="str">
        <f t="shared" si="245"/>
        <v/>
      </c>
      <c r="BB331" s="6" t="str">
        <f t="shared" si="246"/>
        <v/>
      </c>
      <c r="BC331" s="42"/>
      <c r="BI331" t="s">
        <v>1275</v>
      </c>
      <c r="CS331" s="253" t="str">
        <f t="shared" si="247"/>
        <v/>
      </c>
      <c r="CT331" s="1" t="str">
        <f t="shared" si="248"/>
        <v/>
      </c>
      <c r="CU331" s="1" t="str">
        <f t="shared" si="249"/>
        <v/>
      </c>
      <c r="CV331" s="399"/>
    </row>
    <row r="332" spans="1:100" s="1" customFormat="1" ht="13.5" customHeight="1" x14ac:dyDescent="0.15">
      <c r="A332" s="63">
        <v>317</v>
      </c>
      <c r="B332" s="313"/>
      <c r="C332" s="313"/>
      <c r="D332" s="313"/>
      <c r="E332" s="313"/>
      <c r="F332" s="313"/>
      <c r="G332" s="313"/>
      <c r="H332" s="313"/>
      <c r="I332" s="313"/>
      <c r="J332" s="313"/>
      <c r="K332" s="313"/>
      <c r="L332" s="314"/>
      <c r="M332" s="313"/>
      <c r="N332" s="365"/>
      <c r="O332" s="366"/>
      <c r="P332" s="370" t="str">
        <f>IF(G332="R",IF(OR(AND(実績排出量!H332=SUM(実績事業所!$B$2-1),3&lt;実績排出量!I332),AND(実績排出量!H332=実績事業所!$B$2,4&gt;実績排出量!I332)),"新規",""),"")</f>
        <v/>
      </c>
      <c r="Q332" s="373" t="str">
        <f t="shared" si="210"/>
        <v/>
      </c>
      <c r="R332" s="374" t="str">
        <f t="shared" si="211"/>
        <v/>
      </c>
      <c r="S332" s="298" t="str">
        <f t="shared" si="212"/>
        <v/>
      </c>
      <c r="T332" s="87" t="str">
        <f t="shared" si="213"/>
        <v/>
      </c>
      <c r="U332" s="88" t="str">
        <f t="shared" si="214"/>
        <v/>
      </c>
      <c r="V332" s="89" t="str">
        <f t="shared" si="215"/>
        <v/>
      </c>
      <c r="W332" s="90" t="str">
        <f t="shared" si="216"/>
        <v/>
      </c>
      <c r="X332" s="90" t="str">
        <f t="shared" si="217"/>
        <v/>
      </c>
      <c r="Y332" s="110" t="str">
        <f t="shared" si="218"/>
        <v/>
      </c>
      <c r="Z332" s="16"/>
      <c r="AA332" s="15" t="str">
        <f t="shared" si="219"/>
        <v/>
      </c>
      <c r="AB332" s="15" t="str">
        <f t="shared" si="220"/>
        <v/>
      </c>
      <c r="AC332" s="14" t="str">
        <f t="shared" si="221"/>
        <v/>
      </c>
      <c r="AD332" s="6" t="e">
        <f t="shared" si="222"/>
        <v>#N/A</v>
      </c>
      <c r="AE332" s="6" t="e">
        <f t="shared" si="223"/>
        <v>#N/A</v>
      </c>
      <c r="AF332" s="6" t="e">
        <f t="shared" si="224"/>
        <v>#N/A</v>
      </c>
      <c r="AG332" s="6" t="str">
        <f t="shared" si="225"/>
        <v/>
      </c>
      <c r="AH332" s="6">
        <f t="shared" si="226"/>
        <v>1</v>
      </c>
      <c r="AI332" s="6" t="e">
        <f t="shared" si="227"/>
        <v>#N/A</v>
      </c>
      <c r="AJ332" s="6" t="e">
        <f t="shared" si="228"/>
        <v>#N/A</v>
      </c>
      <c r="AK332" s="6" t="e">
        <f t="shared" si="229"/>
        <v>#N/A</v>
      </c>
      <c r="AL332" s="6" t="e">
        <f t="shared" si="230"/>
        <v>#N/A</v>
      </c>
      <c r="AM332" s="7" t="str">
        <f t="shared" si="231"/>
        <v xml:space="preserve"> </v>
      </c>
      <c r="AN332" s="6" t="e">
        <f t="shared" si="232"/>
        <v>#N/A</v>
      </c>
      <c r="AO332" s="6" t="e">
        <f t="shared" si="233"/>
        <v>#N/A</v>
      </c>
      <c r="AP332" s="6" t="e">
        <f t="shared" si="234"/>
        <v>#N/A</v>
      </c>
      <c r="AQ332" s="6" t="e">
        <f t="shared" si="235"/>
        <v>#N/A</v>
      </c>
      <c r="AR332" s="6" t="e">
        <f t="shared" si="236"/>
        <v>#N/A</v>
      </c>
      <c r="AS332" s="6" t="e">
        <f t="shared" si="237"/>
        <v>#N/A</v>
      </c>
      <c r="AT332" s="6" t="e">
        <f t="shared" si="238"/>
        <v>#N/A</v>
      </c>
      <c r="AU332" s="6" t="e">
        <f t="shared" si="239"/>
        <v>#N/A</v>
      </c>
      <c r="AV332" s="6" t="e">
        <f t="shared" si="240"/>
        <v>#N/A</v>
      </c>
      <c r="AW332" s="6">
        <f t="shared" si="241"/>
        <v>0</v>
      </c>
      <c r="AX332" s="6" t="e">
        <f t="shared" si="242"/>
        <v>#N/A</v>
      </c>
      <c r="AY332" s="6" t="str">
        <f t="shared" si="243"/>
        <v/>
      </c>
      <c r="AZ332" s="6" t="str">
        <f t="shared" si="244"/>
        <v/>
      </c>
      <c r="BA332" s="6" t="str">
        <f t="shared" si="245"/>
        <v/>
      </c>
      <c r="BB332" s="6" t="str">
        <f t="shared" si="246"/>
        <v/>
      </c>
      <c r="BC332" s="42"/>
      <c r="BI332" t="s">
        <v>1361</v>
      </c>
      <c r="CS332" s="253" t="str">
        <f t="shared" si="247"/>
        <v/>
      </c>
      <c r="CT332" s="1" t="str">
        <f t="shared" si="248"/>
        <v/>
      </c>
      <c r="CU332" s="1" t="str">
        <f t="shared" si="249"/>
        <v/>
      </c>
      <c r="CV332" s="399"/>
    </row>
    <row r="333" spans="1:100" s="1" customFormat="1" ht="13.5" customHeight="1" x14ac:dyDescent="0.15">
      <c r="A333" s="63">
        <v>318</v>
      </c>
      <c r="B333" s="313"/>
      <c r="C333" s="313"/>
      <c r="D333" s="313"/>
      <c r="E333" s="313"/>
      <c r="F333" s="313"/>
      <c r="G333" s="313"/>
      <c r="H333" s="313"/>
      <c r="I333" s="313"/>
      <c r="J333" s="313"/>
      <c r="K333" s="313"/>
      <c r="L333" s="314"/>
      <c r="M333" s="313"/>
      <c r="N333" s="365"/>
      <c r="O333" s="366"/>
      <c r="P333" s="370" t="str">
        <f>IF(G333="R",IF(OR(AND(実績排出量!H333=SUM(実績事業所!$B$2-1),3&lt;実績排出量!I333),AND(実績排出量!H333=実績事業所!$B$2,4&gt;実績排出量!I333)),"新規",""),"")</f>
        <v/>
      </c>
      <c r="Q333" s="373" t="str">
        <f t="shared" si="210"/>
        <v/>
      </c>
      <c r="R333" s="374" t="str">
        <f t="shared" si="211"/>
        <v/>
      </c>
      <c r="S333" s="298" t="str">
        <f t="shared" si="212"/>
        <v/>
      </c>
      <c r="T333" s="87" t="str">
        <f t="shared" si="213"/>
        <v/>
      </c>
      <c r="U333" s="88" t="str">
        <f t="shared" si="214"/>
        <v/>
      </c>
      <c r="V333" s="89" t="str">
        <f t="shared" si="215"/>
        <v/>
      </c>
      <c r="W333" s="90" t="str">
        <f t="shared" si="216"/>
        <v/>
      </c>
      <c r="X333" s="90" t="str">
        <f t="shared" si="217"/>
        <v/>
      </c>
      <c r="Y333" s="110" t="str">
        <f t="shared" si="218"/>
        <v/>
      </c>
      <c r="Z333" s="16"/>
      <c r="AA333" s="15" t="str">
        <f t="shared" si="219"/>
        <v/>
      </c>
      <c r="AB333" s="15" t="str">
        <f t="shared" si="220"/>
        <v/>
      </c>
      <c r="AC333" s="14" t="str">
        <f t="shared" si="221"/>
        <v/>
      </c>
      <c r="AD333" s="6" t="e">
        <f t="shared" si="222"/>
        <v>#N/A</v>
      </c>
      <c r="AE333" s="6" t="e">
        <f t="shared" si="223"/>
        <v>#N/A</v>
      </c>
      <c r="AF333" s="6" t="e">
        <f t="shared" si="224"/>
        <v>#N/A</v>
      </c>
      <c r="AG333" s="6" t="str">
        <f t="shared" si="225"/>
        <v/>
      </c>
      <c r="AH333" s="6">
        <f t="shared" si="226"/>
        <v>1</v>
      </c>
      <c r="AI333" s="6" t="e">
        <f t="shared" si="227"/>
        <v>#N/A</v>
      </c>
      <c r="AJ333" s="6" t="e">
        <f t="shared" si="228"/>
        <v>#N/A</v>
      </c>
      <c r="AK333" s="6" t="e">
        <f t="shared" si="229"/>
        <v>#N/A</v>
      </c>
      <c r="AL333" s="6" t="e">
        <f t="shared" si="230"/>
        <v>#N/A</v>
      </c>
      <c r="AM333" s="7" t="str">
        <f t="shared" si="231"/>
        <v xml:space="preserve"> </v>
      </c>
      <c r="AN333" s="6" t="e">
        <f t="shared" si="232"/>
        <v>#N/A</v>
      </c>
      <c r="AO333" s="6" t="e">
        <f t="shared" si="233"/>
        <v>#N/A</v>
      </c>
      <c r="AP333" s="6" t="e">
        <f t="shared" si="234"/>
        <v>#N/A</v>
      </c>
      <c r="AQ333" s="6" t="e">
        <f t="shared" si="235"/>
        <v>#N/A</v>
      </c>
      <c r="AR333" s="6" t="e">
        <f t="shared" si="236"/>
        <v>#N/A</v>
      </c>
      <c r="AS333" s="6" t="e">
        <f t="shared" si="237"/>
        <v>#N/A</v>
      </c>
      <c r="AT333" s="6" t="e">
        <f t="shared" si="238"/>
        <v>#N/A</v>
      </c>
      <c r="AU333" s="6" t="e">
        <f t="shared" si="239"/>
        <v>#N/A</v>
      </c>
      <c r="AV333" s="6" t="e">
        <f t="shared" si="240"/>
        <v>#N/A</v>
      </c>
      <c r="AW333" s="6">
        <f t="shared" si="241"/>
        <v>0</v>
      </c>
      <c r="AX333" s="6" t="e">
        <f t="shared" si="242"/>
        <v>#N/A</v>
      </c>
      <c r="AY333" s="6" t="str">
        <f t="shared" si="243"/>
        <v/>
      </c>
      <c r="AZ333" s="6" t="str">
        <f t="shared" si="244"/>
        <v/>
      </c>
      <c r="BA333" s="6" t="str">
        <f t="shared" si="245"/>
        <v/>
      </c>
      <c r="BB333" s="6" t="str">
        <f t="shared" si="246"/>
        <v/>
      </c>
      <c r="BC333" s="42"/>
      <c r="BI333" t="s">
        <v>1264</v>
      </c>
      <c r="CS333" s="253" t="str">
        <f t="shared" si="247"/>
        <v/>
      </c>
      <c r="CT333" s="1" t="str">
        <f t="shared" si="248"/>
        <v/>
      </c>
      <c r="CU333" s="1" t="str">
        <f t="shared" si="249"/>
        <v/>
      </c>
      <c r="CV333" s="399"/>
    </row>
    <row r="334" spans="1:100" s="1" customFormat="1" ht="13.5" customHeight="1" x14ac:dyDescent="0.15">
      <c r="A334" s="63">
        <v>319</v>
      </c>
      <c r="B334" s="313"/>
      <c r="C334" s="313"/>
      <c r="D334" s="313"/>
      <c r="E334" s="313"/>
      <c r="F334" s="313"/>
      <c r="G334" s="313"/>
      <c r="H334" s="313"/>
      <c r="I334" s="313"/>
      <c r="J334" s="313"/>
      <c r="K334" s="313"/>
      <c r="L334" s="314"/>
      <c r="M334" s="313"/>
      <c r="N334" s="365"/>
      <c r="O334" s="366"/>
      <c r="P334" s="370" t="str">
        <f>IF(G334="R",IF(OR(AND(実績排出量!H334=SUM(実績事業所!$B$2-1),3&lt;実績排出量!I334),AND(実績排出量!H334=実績事業所!$B$2,4&gt;実績排出量!I334)),"新規",""),"")</f>
        <v/>
      </c>
      <c r="Q334" s="373" t="str">
        <f t="shared" si="210"/>
        <v/>
      </c>
      <c r="R334" s="374" t="str">
        <f t="shared" si="211"/>
        <v/>
      </c>
      <c r="S334" s="298" t="str">
        <f t="shared" si="212"/>
        <v/>
      </c>
      <c r="T334" s="87" t="str">
        <f t="shared" si="213"/>
        <v/>
      </c>
      <c r="U334" s="88" t="str">
        <f t="shared" si="214"/>
        <v/>
      </c>
      <c r="V334" s="89" t="str">
        <f t="shared" si="215"/>
        <v/>
      </c>
      <c r="W334" s="90" t="str">
        <f t="shared" si="216"/>
        <v/>
      </c>
      <c r="X334" s="90" t="str">
        <f t="shared" si="217"/>
        <v/>
      </c>
      <c r="Y334" s="110" t="str">
        <f t="shared" si="218"/>
        <v/>
      </c>
      <c r="Z334" s="16"/>
      <c r="AA334" s="15" t="str">
        <f t="shared" si="219"/>
        <v/>
      </c>
      <c r="AB334" s="15" t="str">
        <f t="shared" si="220"/>
        <v/>
      </c>
      <c r="AC334" s="14" t="str">
        <f t="shared" si="221"/>
        <v/>
      </c>
      <c r="AD334" s="6" t="e">
        <f t="shared" si="222"/>
        <v>#N/A</v>
      </c>
      <c r="AE334" s="6" t="e">
        <f t="shared" si="223"/>
        <v>#N/A</v>
      </c>
      <c r="AF334" s="6" t="e">
        <f t="shared" si="224"/>
        <v>#N/A</v>
      </c>
      <c r="AG334" s="6" t="str">
        <f t="shared" si="225"/>
        <v/>
      </c>
      <c r="AH334" s="6">
        <f t="shared" si="226"/>
        <v>1</v>
      </c>
      <c r="AI334" s="6" t="e">
        <f t="shared" si="227"/>
        <v>#N/A</v>
      </c>
      <c r="AJ334" s="6" t="e">
        <f t="shared" si="228"/>
        <v>#N/A</v>
      </c>
      <c r="AK334" s="6" t="e">
        <f t="shared" si="229"/>
        <v>#N/A</v>
      </c>
      <c r="AL334" s="6" t="e">
        <f t="shared" si="230"/>
        <v>#N/A</v>
      </c>
      <c r="AM334" s="7" t="str">
        <f t="shared" si="231"/>
        <v xml:space="preserve"> </v>
      </c>
      <c r="AN334" s="6" t="e">
        <f t="shared" si="232"/>
        <v>#N/A</v>
      </c>
      <c r="AO334" s="6" t="e">
        <f t="shared" si="233"/>
        <v>#N/A</v>
      </c>
      <c r="AP334" s="6" t="e">
        <f t="shared" si="234"/>
        <v>#N/A</v>
      </c>
      <c r="AQ334" s="6" t="e">
        <f t="shared" si="235"/>
        <v>#N/A</v>
      </c>
      <c r="AR334" s="6" t="e">
        <f t="shared" si="236"/>
        <v>#N/A</v>
      </c>
      <c r="AS334" s="6" t="e">
        <f t="shared" si="237"/>
        <v>#N/A</v>
      </c>
      <c r="AT334" s="6" t="e">
        <f t="shared" si="238"/>
        <v>#N/A</v>
      </c>
      <c r="AU334" s="6" t="e">
        <f t="shared" si="239"/>
        <v>#N/A</v>
      </c>
      <c r="AV334" s="6" t="e">
        <f t="shared" si="240"/>
        <v>#N/A</v>
      </c>
      <c r="AW334" s="6">
        <f t="shared" si="241"/>
        <v>0</v>
      </c>
      <c r="AX334" s="6" t="e">
        <f t="shared" si="242"/>
        <v>#N/A</v>
      </c>
      <c r="AY334" s="6" t="str">
        <f t="shared" si="243"/>
        <v/>
      </c>
      <c r="AZ334" s="6" t="str">
        <f t="shared" si="244"/>
        <v/>
      </c>
      <c r="BA334" s="6" t="str">
        <f t="shared" si="245"/>
        <v/>
      </c>
      <c r="BB334" s="6" t="str">
        <f t="shared" si="246"/>
        <v/>
      </c>
      <c r="BC334" s="42"/>
      <c r="BI334" t="s">
        <v>1273</v>
      </c>
      <c r="CS334" s="253" t="str">
        <f t="shared" si="247"/>
        <v/>
      </c>
      <c r="CT334" s="1" t="str">
        <f t="shared" si="248"/>
        <v/>
      </c>
      <c r="CU334" s="1" t="str">
        <f t="shared" si="249"/>
        <v/>
      </c>
      <c r="CV334" s="399"/>
    </row>
    <row r="335" spans="1:100" s="1" customFormat="1" ht="13.5" customHeight="1" x14ac:dyDescent="0.15">
      <c r="A335" s="63">
        <v>320</v>
      </c>
      <c r="B335" s="313"/>
      <c r="C335" s="313"/>
      <c r="D335" s="313"/>
      <c r="E335" s="313"/>
      <c r="F335" s="313"/>
      <c r="G335" s="313"/>
      <c r="H335" s="313"/>
      <c r="I335" s="313"/>
      <c r="J335" s="313"/>
      <c r="K335" s="313"/>
      <c r="L335" s="314"/>
      <c r="M335" s="313"/>
      <c r="N335" s="365"/>
      <c r="O335" s="366"/>
      <c r="P335" s="370" t="str">
        <f>IF(G335="R",IF(OR(AND(実績排出量!H335=SUM(実績事業所!$B$2-1),3&lt;実績排出量!I335),AND(実績排出量!H335=実績事業所!$B$2,4&gt;実績排出量!I335)),"新規",""),"")</f>
        <v/>
      </c>
      <c r="Q335" s="373" t="str">
        <f t="shared" si="210"/>
        <v/>
      </c>
      <c r="R335" s="374" t="str">
        <f t="shared" si="211"/>
        <v/>
      </c>
      <c r="S335" s="298" t="str">
        <f t="shared" si="212"/>
        <v/>
      </c>
      <c r="T335" s="87" t="str">
        <f t="shared" si="213"/>
        <v/>
      </c>
      <c r="U335" s="88" t="str">
        <f t="shared" si="214"/>
        <v/>
      </c>
      <c r="V335" s="89" t="str">
        <f t="shared" si="215"/>
        <v/>
      </c>
      <c r="W335" s="90" t="str">
        <f t="shared" si="216"/>
        <v/>
      </c>
      <c r="X335" s="90" t="str">
        <f t="shared" si="217"/>
        <v/>
      </c>
      <c r="Y335" s="110" t="str">
        <f t="shared" si="218"/>
        <v/>
      </c>
      <c r="Z335" s="16"/>
      <c r="AA335" s="15" t="str">
        <f t="shared" si="219"/>
        <v/>
      </c>
      <c r="AB335" s="15" t="str">
        <f t="shared" si="220"/>
        <v/>
      </c>
      <c r="AC335" s="14" t="str">
        <f t="shared" si="221"/>
        <v/>
      </c>
      <c r="AD335" s="6" t="e">
        <f t="shared" si="222"/>
        <v>#N/A</v>
      </c>
      <c r="AE335" s="6" t="e">
        <f t="shared" si="223"/>
        <v>#N/A</v>
      </c>
      <c r="AF335" s="6" t="e">
        <f t="shared" si="224"/>
        <v>#N/A</v>
      </c>
      <c r="AG335" s="6" t="str">
        <f t="shared" si="225"/>
        <v/>
      </c>
      <c r="AH335" s="6">
        <f t="shared" si="226"/>
        <v>1</v>
      </c>
      <c r="AI335" s="6" t="e">
        <f t="shared" si="227"/>
        <v>#N/A</v>
      </c>
      <c r="AJ335" s="6" t="e">
        <f t="shared" si="228"/>
        <v>#N/A</v>
      </c>
      <c r="AK335" s="6" t="e">
        <f t="shared" si="229"/>
        <v>#N/A</v>
      </c>
      <c r="AL335" s="6" t="e">
        <f t="shared" si="230"/>
        <v>#N/A</v>
      </c>
      <c r="AM335" s="7" t="str">
        <f t="shared" si="231"/>
        <v xml:space="preserve"> </v>
      </c>
      <c r="AN335" s="6" t="e">
        <f t="shared" si="232"/>
        <v>#N/A</v>
      </c>
      <c r="AO335" s="6" t="e">
        <f t="shared" si="233"/>
        <v>#N/A</v>
      </c>
      <c r="AP335" s="6" t="e">
        <f t="shared" si="234"/>
        <v>#N/A</v>
      </c>
      <c r="AQ335" s="6" t="e">
        <f t="shared" si="235"/>
        <v>#N/A</v>
      </c>
      <c r="AR335" s="6" t="e">
        <f t="shared" si="236"/>
        <v>#N/A</v>
      </c>
      <c r="AS335" s="6" t="e">
        <f t="shared" si="237"/>
        <v>#N/A</v>
      </c>
      <c r="AT335" s="6" t="e">
        <f t="shared" si="238"/>
        <v>#N/A</v>
      </c>
      <c r="AU335" s="6" t="e">
        <f t="shared" si="239"/>
        <v>#N/A</v>
      </c>
      <c r="AV335" s="6" t="e">
        <f t="shared" si="240"/>
        <v>#N/A</v>
      </c>
      <c r="AW335" s="6">
        <f t="shared" si="241"/>
        <v>0</v>
      </c>
      <c r="AX335" s="6" t="e">
        <f t="shared" si="242"/>
        <v>#N/A</v>
      </c>
      <c r="AY335" s="6" t="str">
        <f t="shared" si="243"/>
        <v/>
      </c>
      <c r="AZ335" s="6" t="str">
        <f t="shared" si="244"/>
        <v/>
      </c>
      <c r="BA335" s="6" t="str">
        <f t="shared" si="245"/>
        <v/>
      </c>
      <c r="BB335" s="6" t="str">
        <f t="shared" si="246"/>
        <v/>
      </c>
      <c r="BC335" s="42"/>
      <c r="BI335" t="s">
        <v>1375</v>
      </c>
      <c r="CS335" s="253" t="str">
        <f t="shared" si="247"/>
        <v/>
      </c>
      <c r="CT335" s="1" t="str">
        <f t="shared" si="248"/>
        <v/>
      </c>
      <c r="CU335" s="1" t="str">
        <f t="shared" si="249"/>
        <v/>
      </c>
      <c r="CV335" s="399"/>
    </row>
    <row r="336" spans="1:100" s="1" customFormat="1" ht="13.5" customHeight="1" x14ac:dyDescent="0.15">
      <c r="A336" s="63">
        <v>321</v>
      </c>
      <c r="B336" s="313"/>
      <c r="C336" s="313"/>
      <c r="D336" s="313"/>
      <c r="E336" s="313"/>
      <c r="F336" s="313"/>
      <c r="G336" s="313"/>
      <c r="H336" s="313"/>
      <c r="I336" s="313"/>
      <c r="J336" s="313"/>
      <c r="K336" s="313"/>
      <c r="L336" s="314"/>
      <c r="M336" s="313"/>
      <c r="N336" s="365"/>
      <c r="O336" s="366"/>
      <c r="P336" s="370" t="str">
        <f>IF(G336="R",IF(OR(AND(実績排出量!H336=SUM(実績事業所!$B$2-1),3&lt;実績排出量!I336),AND(実績排出量!H336=実績事業所!$B$2,4&gt;実績排出量!I336)),"新規",""),"")</f>
        <v/>
      </c>
      <c r="Q336" s="373" t="str">
        <f t="shared" si="210"/>
        <v/>
      </c>
      <c r="R336" s="374" t="str">
        <f t="shared" si="211"/>
        <v/>
      </c>
      <c r="S336" s="298" t="str">
        <f t="shared" si="212"/>
        <v/>
      </c>
      <c r="T336" s="87" t="str">
        <f t="shared" si="213"/>
        <v/>
      </c>
      <c r="U336" s="88" t="str">
        <f t="shared" si="214"/>
        <v/>
      </c>
      <c r="V336" s="89" t="str">
        <f t="shared" si="215"/>
        <v/>
      </c>
      <c r="W336" s="90" t="str">
        <f t="shared" si="216"/>
        <v/>
      </c>
      <c r="X336" s="90" t="str">
        <f t="shared" si="217"/>
        <v/>
      </c>
      <c r="Y336" s="110" t="str">
        <f t="shared" si="218"/>
        <v/>
      </c>
      <c r="Z336" s="16"/>
      <c r="AA336" s="15" t="str">
        <f t="shared" si="219"/>
        <v/>
      </c>
      <c r="AB336" s="15" t="str">
        <f t="shared" si="220"/>
        <v/>
      </c>
      <c r="AC336" s="14" t="str">
        <f t="shared" si="221"/>
        <v/>
      </c>
      <c r="AD336" s="6" t="e">
        <f t="shared" si="222"/>
        <v>#N/A</v>
      </c>
      <c r="AE336" s="6" t="e">
        <f t="shared" si="223"/>
        <v>#N/A</v>
      </c>
      <c r="AF336" s="6" t="e">
        <f t="shared" si="224"/>
        <v>#N/A</v>
      </c>
      <c r="AG336" s="6" t="str">
        <f t="shared" si="225"/>
        <v/>
      </c>
      <c r="AH336" s="6">
        <f t="shared" si="226"/>
        <v>1</v>
      </c>
      <c r="AI336" s="6" t="e">
        <f t="shared" si="227"/>
        <v>#N/A</v>
      </c>
      <c r="AJ336" s="6" t="e">
        <f t="shared" si="228"/>
        <v>#N/A</v>
      </c>
      <c r="AK336" s="6" t="e">
        <f t="shared" si="229"/>
        <v>#N/A</v>
      </c>
      <c r="AL336" s="6" t="e">
        <f t="shared" si="230"/>
        <v>#N/A</v>
      </c>
      <c r="AM336" s="7" t="str">
        <f t="shared" si="231"/>
        <v xml:space="preserve"> </v>
      </c>
      <c r="AN336" s="6" t="e">
        <f t="shared" si="232"/>
        <v>#N/A</v>
      </c>
      <c r="AO336" s="6" t="e">
        <f t="shared" si="233"/>
        <v>#N/A</v>
      </c>
      <c r="AP336" s="6" t="e">
        <f t="shared" si="234"/>
        <v>#N/A</v>
      </c>
      <c r="AQ336" s="6" t="e">
        <f t="shared" si="235"/>
        <v>#N/A</v>
      </c>
      <c r="AR336" s="6" t="e">
        <f t="shared" si="236"/>
        <v>#N/A</v>
      </c>
      <c r="AS336" s="6" t="e">
        <f t="shared" si="237"/>
        <v>#N/A</v>
      </c>
      <c r="AT336" s="6" t="e">
        <f t="shared" si="238"/>
        <v>#N/A</v>
      </c>
      <c r="AU336" s="6" t="e">
        <f t="shared" si="239"/>
        <v>#N/A</v>
      </c>
      <c r="AV336" s="6" t="e">
        <f t="shared" si="240"/>
        <v>#N/A</v>
      </c>
      <c r="AW336" s="6">
        <f t="shared" si="241"/>
        <v>0</v>
      </c>
      <c r="AX336" s="6" t="e">
        <f t="shared" si="242"/>
        <v>#N/A</v>
      </c>
      <c r="AY336" s="6" t="str">
        <f t="shared" si="243"/>
        <v/>
      </c>
      <c r="AZ336" s="6" t="str">
        <f t="shared" si="244"/>
        <v/>
      </c>
      <c r="BA336" s="6" t="str">
        <f t="shared" si="245"/>
        <v/>
      </c>
      <c r="BB336" s="6" t="str">
        <f t="shared" si="246"/>
        <v/>
      </c>
      <c r="BC336" s="42"/>
      <c r="BI336" t="s">
        <v>1295</v>
      </c>
      <c r="CS336" s="253" t="str">
        <f t="shared" si="247"/>
        <v/>
      </c>
      <c r="CT336" s="1" t="str">
        <f t="shared" si="248"/>
        <v/>
      </c>
      <c r="CU336" s="1" t="str">
        <f t="shared" si="249"/>
        <v/>
      </c>
      <c r="CV336" s="399"/>
    </row>
    <row r="337" spans="1:100" s="1" customFormat="1" ht="13.5" customHeight="1" x14ac:dyDescent="0.15">
      <c r="A337" s="63">
        <v>322</v>
      </c>
      <c r="B337" s="313"/>
      <c r="C337" s="313"/>
      <c r="D337" s="313"/>
      <c r="E337" s="313"/>
      <c r="F337" s="313"/>
      <c r="G337" s="313"/>
      <c r="H337" s="313"/>
      <c r="I337" s="313"/>
      <c r="J337" s="313"/>
      <c r="K337" s="313"/>
      <c r="L337" s="314"/>
      <c r="M337" s="313"/>
      <c r="N337" s="365"/>
      <c r="O337" s="366"/>
      <c r="P337" s="370" t="str">
        <f>IF(G337="R",IF(OR(AND(実績排出量!H337=SUM(実績事業所!$B$2-1),3&lt;実績排出量!I337),AND(実績排出量!H337=実績事業所!$B$2,4&gt;実績排出量!I337)),"新規",""),"")</f>
        <v/>
      </c>
      <c r="Q337" s="373" t="str">
        <f t="shared" si="210"/>
        <v/>
      </c>
      <c r="R337" s="374" t="str">
        <f t="shared" si="211"/>
        <v/>
      </c>
      <c r="S337" s="298" t="str">
        <f t="shared" si="212"/>
        <v/>
      </c>
      <c r="T337" s="87" t="str">
        <f t="shared" si="213"/>
        <v/>
      </c>
      <c r="U337" s="88" t="str">
        <f t="shared" si="214"/>
        <v/>
      </c>
      <c r="V337" s="89" t="str">
        <f t="shared" si="215"/>
        <v/>
      </c>
      <c r="W337" s="90" t="str">
        <f t="shared" si="216"/>
        <v/>
      </c>
      <c r="X337" s="90" t="str">
        <f t="shared" si="217"/>
        <v/>
      </c>
      <c r="Y337" s="110" t="str">
        <f t="shared" si="218"/>
        <v/>
      </c>
      <c r="Z337" s="16"/>
      <c r="AA337" s="15" t="str">
        <f t="shared" si="219"/>
        <v/>
      </c>
      <c r="AB337" s="15" t="str">
        <f t="shared" si="220"/>
        <v/>
      </c>
      <c r="AC337" s="14" t="str">
        <f t="shared" si="221"/>
        <v/>
      </c>
      <c r="AD337" s="6" t="e">
        <f t="shared" si="222"/>
        <v>#N/A</v>
      </c>
      <c r="AE337" s="6" t="e">
        <f t="shared" si="223"/>
        <v>#N/A</v>
      </c>
      <c r="AF337" s="6" t="e">
        <f t="shared" si="224"/>
        <v>#N/A</v>
      </c>
      <c r="AG337" s="6" t="str">
        <f t="shared" si="225"/>
        <v/>
      </c>
      <c r="AH337" s="6">
        <f t="shared" si="226"/>
        <v>1</v>
      </c>
      <c r="AI337" s="6" t="e">
        <f t="shared" si="227"/>
        <v>#N/A</v>
      </c>
      <c r="AJ337" s="6" t="e">
        <f t="shared" si="228"/>
        <v>#N/A</v>
      </c>
      <c r="AK337" s="6" t="e">
        <f t="shared" si="229"/>
        <v>#N/A</v>
      </c>
      <c r="AL337" s="6" t="e">
        <f t="shared" si="230"/>
        <v>#N/A</v>
      </c>
      <c r="AM337" s="7" t="str">
        <f t="shared" si="231"/>
        <v xml:space="preserve"> </v>
      </c>
      <c r="AN337" s="6" t="e">
        <f t="shared" si="232"/>
        <v>#N/A</v>
      </c>
      <c r="AO337" s="6" t="e">
        <f t="shared" si="233"/>
        <v>#N/A</v>
      </c>
      <c r="AP337" s="6" t="e">
        <f t="shared" si="234"/>
        <v>#N/A</v>
      </c>
      <c r="AQ337" s="6" t="e">
        <f t="shared" si="235"/>
        <v>#N/A</v>
      </c>
      <c r="AR337" s="6" t="e">
        <f t="shared" si="236"/>
        <v>#N/A</v>
      </c>
      <c r="AS337" s="6" t="e">
        <f t="shared" si="237"/>
        <v>#N/A</v>
      </c>
      <c r="AT337" s="6" t="e">
        <f t="shared" si="238"/>
        <v>#N/A</v>
      </c>
      <c r="AU337" s="6" t="e">
        <f t="shared" si="239"/>
        <v>#N/A</v>
      </c>
      <c r="AV337" s="6" t="e">
        <f t="shared" si="240"/>
        <v>#N/A</v>
      </c>
      <c r="AW337" s="6">
        <f t="shared" si="241"/>
        <v>0</v>
      </c>
      <c r="AX337" s="6" t="e">
        <f t="shared" si="242"/>
        <v>#N/A</v>
      </c>
      <c r="AY337" s="6" t="str">
        <f t="shared" si="243"/>
        <v/>
      </c>
      <c r="AZ337" s="6" t="str">
        <f t="shared" si="244"/>
        <v/>
      </c>
      <c r="BA337" s="6" t="str">
        <f t="shared" si="245"/>
        <v/>
      </c>
      <c r="BB337" s="6" t="str">
        <f t="shared" si="246"/>
        <v/>
      </c>
      <c r="BC337" s="42"/>
      <c r="BI337" t="s">
        <v>1303</v>
      </c>
      <c r="CS337" s="253" t="str">
        <f t="shared" si="247"/>
        <v/>
      </c>
      <c r="CT337" s="1" t="str">
        <f t="shared" si="248"/>
        <v/>
      </c>
      <c r="CU337" s="1" t="str">
        <f t="shared" si="249"/>
        <v/>
      </c>
      <c r="CV337" s="399"/>
    </row>
    <row r="338" spans="1:100" s="1" customFormat="1" ht="13.5" customHeight="1" x14ac:dyDescent="0.15">
      <c r="A338" s="63">
        <v>323</v>
      </c>
      <c r="B338" s="313"/>
      <c r="C338" s="313"/>
      <c r="D338" s="313"/>
      <c r="E338" s="313"/>
      <c r="F338" s="313"/>
      <c r="G338" s="313"/>
      <c r="H338" s="313"/>
      <c r="I338" s="313"/>
      <c r="J338" s="313"/>
      <c r="K338" s="313"/>
      <c r="L338" s="314"/>
      <c r="M338" s="313"/>
      <c r="N338" s="365"/>
      <c r="O338" s="366"/>
      <c r="P338" s="370" t="str">
        <f>IF(G338="R",IF(OR(AND(実績排出量!H338=SUM(実績事業所!$B$2-1),3&lt;実績排出量!I338),AND(実績排出量!H338=実績事業所!$B$2,4&gt;実績排出量!I338)),"新規",""),"")</f>
        <v/>
      </c>
      <c r="Q338" s="373" t="str">
        <f t="shared" si="210"/>
        <v/>
      </c>
      <c r="R338" s="374" t="str">
        <f t="shared" si="211"/>
        <v/>
      </c>
      <c r="S338" s="298" t="str">
        <f t="shared" si="212"/>
        <v/>
      </c>
      <c r="T338" s="87" t="str">
        <f t="shared" si="213"/>
        <v/>
      </c>
      <c r="U338" s="88" t="str">
        <f t="shared" si="214"/>
        <v/>
      </c>
      <c r="V338" s="89" t="str">
        <f t="shared" si="215"/>
        <v/>
      </c>
      <c r="W338" s="90" t="str">
        <f t="shared" si="216"/>
        <v/>
      </c>
      <c r="X338" s="90" t="str">
        <f t="shared" si="217"/>
        <v/>
      </c>
      <c r="Y338" s="110" t="str">
        <f t="shared" si="218"/>
        <v/>
      </c>
      <c r="Z338" s="16"/>
      <c r="AA338" s="15" t="str">
        <f t="shared" si="219"/>
        <v/>
      </c>
      <c r="AB338" s="15" t="str">
        <f t="shared" si="220"/>
        <v/>
      </c>
      <c r="AC338" s="14" t="str">
        <f t="shared" si="221"/>
        <v/>
      </c>
      <c r="AD338" s="6" t="e">
        <f t="shared" si="222"/>
        <v>#N/A</v>
      </c>
      <c r="AE338" s="6" t="e">
        <f t="shared" si="223"/>
        <v>#N/A</v>
      </c>
      <c r="AF338" s="6" t="e">
        <f t="shared" si="224"/>
        <v>#N/A</v>
      </c>
      <c r="AG338" s="6" t="str">
        <f t="shared" si="225"/>
        <v/>
      </c>
      <c r="AH338" s="6">
        <f t="shared" si="226"/>
        <v>1</v>
      </c>
      <c r="AI338" s="6" t="e">
        <f t="shared" si="227"/>
        <v>#N/A</v>
      </c>
      <c r="AJ338" s="6" t="e">
        <f t="shared" si="228"/>
        <v>#N/A</v>
      </c>
      <c r="AK338" s="6" t="e">
        <f t="shared" si="229"/>
        <v>#N/A</v>
      </c>
      <c r="AL338" s="6" t="e">
        <f t="shared" si="230"/>
        <v>#N/A</v>
      </c>
      <c r="AM338" s="7" t="str">
        <f t="shared" si="231"/>
        <v xml:space="preserve"> </v>
      </c>
      <c r="AN338" s="6" t="e">
        <f t="shared" si="232"/>
        <v>#N/A</v>
      </c>
      <c r="AO338" s="6" t="e">
        <f t="shared" si="233"/>
        <v>#N/A</v>
      </c>
      <c r="AP338" s="6" t="e">
        <f t="shared" si="234"/>
        <v>#N/A</v>
      </c>
      <c r="AQ338" s="6" t="e">
        <f t="shared" si="235"/>
        <v>#N/A</v>
      </c>
      <c r="AR338" s="6" t="e">
        <f t="shared" si="236"/>
        <v>#N/A</v>
      </c>
      <c r="AS338" s="6" t="e">
        <f t="shared" si="237"/>
        <v>#N/A</v>
      </c>
      <c r="AT338" s="6" t="e">
        <f t="shared" si="238"/>
        <v>#N/A</v>
      </c>
      <c r="AU338" s="6" t="e">
        <f t="shared" si="239"/>
        <v>#N/A</v>
      </c>
      <c r="AV338" s="6" t="e">
        <f t="shared" si="240"/>
        <v>#N/A</v>
      </c>
      <c r="AW338" s="6">
        <f t="shared" si="241"/>
        <v>0</v>
      </c>
      <c r="AX338" s="6" t="e">
        <f t="shared" si="242"/>
        <v>#N/A</v>
      </c>
      <c r="AY338" s="6" t="str">
        <f t="shared" si="243"/>
        <v/>
      </c>
      <c r="AZ338" s="6" t="str">
        <f t="shared" si="244"/>
        <v/>
      </c>
      <c r="BA338" s="6" t="str">
        <f t="shared" si="245"/>
        <v/>
      </c>
      <c r="BB338" s="6" t="str">
        <f t="shared" si="246"/>
        <v/>
      </c>
      <c r="BC338" s="42"/>
      <c r="BI338" t="s">
        <v>1373</v>
      </c>
      <c r="CS338" s="253" t="str">
        <f t="shared" si="247"/>
        <v/>
      </c>
      <c r="CT338" s="1" t="str">
        <f t="shared" si="248"/>
        <v/>
      </c>
      <c r="CU338" s="1" t="str">
        <f t="shared" si="249"/>
        <v/>
      </c>
      <c r="CV338" s="399"/>
    </row>
    <row r="339" spans="1:100" s="1" customFormat="1" ht="13.5" customHeight="1" x14ac:dyDescent="0.15">
      <c r="A339" s="63">
        <v>324</v>
      </c>
      <c r="B339" s="313"/>
      <c r="C339" s="313"/>
      <c r="D339" s="313"/>
      <c r="E339" s="313"/>
      <c r="F339" s="313"/>
      <c r="G339" s="313"/>
      <c r="H339" s="313"/>
      <c r="I339" s="313"/>
      <c r="J339" s="313"/>
      <c r="K339" s="313"/>
      <c r="L339" s="314"/>
      <c r="M339" s="313"/>
      <c r="N339" s="365"/>
      <c r="O339" s="366"/>
      <c r="P339" s="370" t="str">
        <f>IF(G339="R",IF(OR(AND(実績排出量!H339=SUM(実績事業所!$B$2-1),3&lt;実績排出量!I339),AND(実績排出量!H339=実績事業所!$B$2,4&gt;実績排出量!I339)),"新規",""),"")</f>
        <v/>
      </c>
      <c r="Q339" s="373" t="str">
        <f t="shared" si="210"/>
        <v/>
      </c>
      <c r="R339" s="374" t="str">
        <f t="shared" si="211"/>
        <v/>
      </c>
      <c r="S339" s="298" t="str">
        <f t="shared" si="212"/>
        <v/>
      </c>
      <c r="T339" s="87" t="str">
        <f t="shared" si="213"/>
        <v/>
      </c>
      <c r="U339" s="88" t="str">
        <f t="shared" si="214"/>
        <v/>
      </c>
      <c r="V339" s="89" t="str">
        <f t="shared" si="215"/>
        <v/>
      </c>
      <c r="W339" s="90" t="str">
        <f t="shared" si="216"/>
        <v/>
      </c>
      <c r="X339" s="90" t="str">
        <f t="shared" si="217"/>
        <v/>
      </c>
      <c r="Y339" s="110" t="str">
        <f t="shared" si="218"/>
        <v/>
      </c>
      <c r="Z339" s="16"/>
      <c r="AA339" s="15" t="str">
        <f t="shared" si="219"/>
        <v/>
      </c>
      <c r="AB339" s="15" t="str">
        <f t="shared" si="220"/>
        <v/>
      </c>
      <c r="AC339" s="14" t="str">
        <f t="shared" si="221"/>
        <v/>
      </c>
      <c r="AD339" s="6" t="e">
        <f t="shared" si="222"/>
        <v>#N/A</v>
      </c>
      <c r="AE339" s="6" t="e">
        <f t="shared" si="223"/>
        <v>#N/A</v>
      </c>
      <c r="AF339" s="6" t="e">
        <f t="shared" si="224"/>
        <v>#N/A</v>
      </c>
      <c r="AG339" s="6" t="str">
        <f t="shared" si="225"/>
        <v/>
      </c>
      <c r="AH339" s="6">
        <f t="shared" si="226"/>
        <v>1</v>
      </c>
      <c r="AI339" s="6" t="e">
        <f t="shared" si="227"/>
        <v>#N/A</v>
      </c>
      <c r="AJ339" s="6" t="e">
        <f t="shared" si="228"/>
        <v>#N/A</v>
      </c>
      <c r="AK339" s="6" t="e">
        <f t="shared" si="229"/>
        <v>#N/A</v>
      </c>
      <c r="AL339" s="6" t="e">
        <f t="shared" si="230"/>
        <v>#N/A</v>
      </c>
      <c r="AM339" s="7" t="str">
        <f t="shared" si="231"/>
        <v xml:space="preserve"> </v>
      </c>
      <c r="AN339" s="6" t="e">
        <f t="shared" si="232"/>
        <v>#N/A</v>
      </c>
      <c r="AO339" s="6" t="e">
        <f t="shared" si="233"/>
        <v>#N/A</v>
      </c>
      <c r="AP339" s="6" t="e">
        <f t="shared" si="234"/>
        <v>#N/A</v>
      </c>
      <c r="AQ339" s="6" t="e">
        <f t="shared" si="235"/>
        <v>#N/A</v>
      </c>
      <c r="AR339" s="6" t="e">
        <f t="shared" si="236"/>
        <v>#N/A</v>
      </c>
      <c r="AS339" s="6" t="e">
        <f t="shared" si="237"/>
        <v>#N/A</v>
      </c>
      <c r="AT339" s="6" t="e">
        <f t="shared" si="238"/>
        <v>#N/A</v>
      </c>
      <c r="AU339" s="6" t="e">
        <f t="shared" si="239"/>
        <v>#N/A</v>
      </c>
      <c r="AV339" s="6" t="e">
        <f t="shared" si="240"/>
        <v>#N/A</v>
      </c>
      <c r="AW339" s="6">
        <f t="shared" si="241"/>
        <v>0</v>
      </c>
      <c r="AX339" s="6" t="e">
        <f t="shared" si="242"/>
        <v>#N/A</v>
      </c>
      <c r="AY339" s="6" t="str">
        <f t="shared" si="243"/>
        <v/>
      </c>
      <c r="AZ339" s="6" t="str">
        <f t="shared" si="244"/>
        <v/>
      </c>
      <c r="BA339" s="6" t="str">
        <f t="shared" si="245"/>
        <v/>
      </c>
      <c r="BB339" s="6" t="str">
        <f t="shared" si="246"/>
        <v/>
      </c>
      <c r="BC339" s="42"/>
      <c r="BI339" t="s">
        <v>1294</v>
      </c>
      <c r="CS339" s="253" t="str">
        <f t="shared" si="247"/>
        <v/>
      </c>
      <c r="CT339" s="1" t="str">
        <f t="shared" si="248"/>
        <v/>
      </c>
      <c r="CU339" s="1" t="str">
        <f t="shared" si="249"/>
        <v/>
      </c>
      <c r="CV339" s="399"/>
    </row>
    <row r="340" spans="1:100" s="1" customFormat="1" ht="13.5" customHeight="1" x14ac:dyDescent="0.15">
      <c r="A340" s="63">
        <v>325</v>
      </c>
      <c r="B340" s="313"/>
      <c r="C340" s="313"/>
      <c r="D340" s="313"/>
      <c r="E340" s="313"/>
      <c r="F340" s="313"/>
      <c r="G340" s="313"/>
      <c r="H340" s="313"/>
      <c r="I340" s="313"/>
      <c r="J340" s="313"/>
      <c r="K340" s="313"/>
      <c r="L340" s="314"/>
      <c r="M340" s="313"/>
      <c r="N340" s="365"/>
      <c r="O340" s="366"/>
      <c r="P340" s="370" t="str">
        <f>IF(G340="R",IF(OR(AND(実績排出量!H340=SUM(実績事業所!$B$2-1),3&lt;実績排出量!I340),AND(実績排出量!H340=実績事業所!$B$2,4&gt;実績排出量!I340)),"新規",""),"")</f>
        <v/>
      </c>
      <c r="Q340" s="373" t="str">
        <f t="shared" si="210"/>
        <v/>
      </c>
      <c r="R340" s="374" t="str">
        <f t="shared" si="211"/>
        <v/>
      </c>
      <c r="S340" s="298" t="str">
        <f t="shared" si="212"/>
        <v/>
      </c>
      <c r="T340" s="87" t="str">
        <f t="shared" si="213"/>
        <v/>
      </c>
      <c r="U340" s="88" t="str">
        <f t="shared" si="214"/>
        <v/>
      </c>
      <c r="V340" s="89" t="str">
        <f t="shared" si="215"/>
        <v/>
      </c>
      <c r="W340" s="90" t="str">
        <f t="shared" si="216"/>
        <v/>
      </c>
      <c r="X340" s="90" t="str">
        <f t="shared" si="217"/>
        <v/>
      </c>
      <c r="Y340" s="110" t="str">
        <f t="shared" si="218"/>
        <v/>
      </c>
      <c r="Z340" s="16"/>
      <c r="AA340" s="15" t="str">
        <f t="shared" si="219"/>
        <v/>
      </c>
      <c r="AB340" s="15" t="str">
        <f t="shared" si="220"/>
        <v/>
      </c>
      <c r="AC340" s="14" t="str">
        <f t="shared" si="221"/>
        <v/>
      </c>
      <c r="AD340" s="6" t="e">
        <f t="shared" si="222"/>
        <v>#N/A</v>
      </c>
      <c r="AE340" s="6" t="e">
        <f t="shared" si="223"/>
        <v>#N/A</v>
      </c>
      <c r="AF340" s="6" t="e">
        <f t="shared" si="224"/>
        <v>#N/A</v>
      </c>
      <c r="AG340" s="6" t="str">
        <f t="shared" si="225"/>
        <v/>
      </c>
      <c r="AH340" s="6">
        <f t="shared" si="226"/>
        <v>1</v>
      </c>
      <c r="AI340" s="6" t="e">
        <f t="shared" si="227"/>
        <v>#N/A</v>
      </c>
      <c r="AJ340" s="6" t="e">
        <f t="shared" si="228"/>
        <v>#N/A</v>
      </c>
      <c r="AK340" s="6" t="e">
        <f t="shared" si="229"/>
        <v>#N/A</v>
      </c>
      <c r="AL340" s="6" t="e">
        <f t="shared" si="230"/>
        <v>#N/A</v>
      </c>
      <c r="AM340" s="7" t="str">
        <f t="shared" si="231"/>
        <v xml:space="preserve"> </v>
      </c>
      <c r="AN340" s="6" t="e">
        <f t="shared" si="232"/>
        <v>#N/A</v>
      </c>
      <c r="AO340" s="6" t="e">
        <f t="shared" si="233"/>
        <v>#N/A</v>
      </c>
      <c r="AP340" s="6" t="e">
        <f t="shared" si="234"/>
        <v>#N/A</v>
      </c>
      <c r="AQ340" s="6" t="e">
        <f t="shared" si="235"/>
        <v>#N/A</v>
      </c>
      <c r="AR340" s="6" t="e">
        <f t="shared" si="236"/>
        <v>#N/A</v>
      </c>
      <c r="AS340" s="6" t="e">
        <f t="shared" si="237"/>
        <v>#N/A</v>
      </c>
      <c r="AT340" s="6" t="e">
        <f t="shared" si="238"/>
        <v>#N/A</v>
      </c>
      <c r="AU340" s="6" t="e">
        <f t="shared" si="239"/>
        <v>#N/A</v>
      </c>
      <c r="AV340" s="6" t="e">
        <f t="shared" si="240"/>
        <v>#N/A</v>
      </c>
      <c r="AW340" s="6">
        <f t="shared" si="241"/>
        <v>0</v>
      </c>
      <c r="AX340" s="6" t="e">
        <f t="shared" si="242"/>
        <v>#N/A</v>
      </c>
      <c r="AY340" s="6" t="str">
        <f t="shared" si="243"/>
        <v/>
      </c>
      <c r="AZ340" s="6" t="str">
        <f t="shared" si="244"/>
        <v/>
      </c>
      <c r="BA340" s="6" t="str">
        <f t="shared" si="245"/>
        <v/>
      </c>
      <c r="BB340" s="6" t="str">
        <f t="shared" si="246"/>
        <v/>
      </c>
      <c r="BC340" s="42"/>
      <c r="BI340" t="s">
        <v>1302</v>
      </c>
      <c r="CS340" s="253" t="str">
        <f t="shared" si="247"/>
        <v/>
      </c>
      <c r="CT340" s="1" t="str">
        <f t="shared" si="248"/>
        <v/>
      </c>
      <c r="CU340" s="1" t="str">
        <f t="shared" si="249"/>
        <v/>
      </c>
      <c r="CV340" s="399"/>
    </row>
    <row r="341" spans="1:100" s="1" customFormat="1" ht="13.5" customHeight="1" x14ac:dyDescent="0.15">
      <c r="A341" s="63">
        <v>326</v>
      </c>
      <c r="B341" s="313"/>
      <c r="C341" s="313"/>
      <c r="D341" s="313"/>
      <c r="E341" s="313"/>
      <c r="F341" s="313"/>
      <c r="G341" s="313"/>
      <c r="H341" s="313"/>
      <c r="I341" s="313"/>
      <c r="J341" s="313"/>
      <c r="K341" s="313"/>
      <c r="L341" s="314"/>
      <c r="M341" s="313"/>
      <c r="N341" s="365"/>
      <c r="O341" s="366"/>
      <c r="P341" s="370" t="str">
        <f>IF(G341="R",IF(OR(AND(実績排出量!H341=SUM(実績事業所!$B$2-1),3&lt;実績排出量!I341),AND(実績排出量!H341=実績事業所!$B$2,4&gt;実績排出量!I341)),"新規",""),"")</f>
        <v/>
      </c>
      <c r="Q341" s="373" t="str">
        <f t="shared" si="210"/>
        <v/>
      </c>
      <c r="R341" s="374" t="str">
        <f t="shared" si="211"/>
        <v/>
      </c>
      <c r="S341" s="298" t="str">
        <f t="shared" si="212"/>
        <v/>
      </c>
      <c r="T341" s="87" t="str">
        <f t="shared" si="213"/>
        <v/>
      </c>
      <c r="U341" s="88" t="str">
        <f t="shared" si="214"/>
        <v/>
      </c>
      <c r="V341" s="89" t="str">
        <f t="shared" si="215"/>
        <v/>
      </c>
      <c r="W341" s="90" t="str">
        <f t="shared" si="216"/>
        <v/>
      </c>
      <c r="X341" s="90" t="str">
        <f t="shared" si="217"/>
        <v/>
      </c>
      <c r="Y341" s="110" t="str">
        <f t="shared" si="218"/>
        <v/>
      </c>
      <c r="Z341" s="16"/>
      <c r="AA341" s="15" t="str">
        <f t="shared" si="219"/>
        <v/>
      </c>
      <c r="AB341" s="15" t="str">
        <f t="shared" si="220"/>
        <v/>
      </c>
      <c r="AC341" s="14" t="str">
        <f t="shared" si="221"/>
        <v/>
      </c>
      <c r="AD341" s="6" t="e">
        <f t="shared" si="222"/>
        <v>#N/A</v>
      </c>
      <c r="AE341" s="6" t="e">
        <f t="shared" si="223"/>
        <v>#N/A</v>
      </c>
      <c r="AF341" s="6" t="e">
        <f t="shared" si="224"/>
        <v>#N/A</v>
      </c>
      <c r="AG341" s="6" t="str">
        <f t="shared" si="225"/>
        <v/>
      </c>
      <c r="AH341" s="6">
        <f t="shared" si="226"/>
        <v>1</v>
      </c>
      <c r="AI341" s="6" t="e">
        <f t="shared" si="227"/>
        <v>#N/A</v>
      </c>
      <c r="AJ341" s="6" t="e">
        <f t="shared" si="228"/>
        <v>#N/A</v>
      </c>
      <c r="AK341" s="6" t="e">
        <f t="shared" si="229"/>
        <v>#N/A</v>
      </c>
      <c r="AL341" s="6" t="e">
        <f t="shared" si="230"/>
        <v>#N/A</v>
      </c>
      <c r="AM341" s="7" t="str">
        <f t="shared" si="231"/>
        <v xml:space="preserve"> </v>
      </c>
      <c r="AN341" s="6" t="e">
        <f t="shared" si="232"/>
        <v>#N/A</v>
      </c>
      <c r="AO341" s="6" t="e">
        <f t="shared" si="233"/>
        <v>#N/A</v>
      </c>
      <c r="AP341" s="6" t="e">
        <f t="shared" si="234"/>
        <v>#N/A</v>
      </c>
      <c r="AQ341" s="6" t="e">
        <f t="shared" si="235"/>
        <v>#N/A</v>
      </c>
      <c r="AR341" s="6" t="e">
        <f t="shared" si="236"/>
        <v>#N/A</v>
      </c>
      <c r="AS341" s="6" t="e">
        <f t="shared" si="237"/>
        <v>#N/A</v>
      </c>
      <c r="AT341" s="6" t="e">
        <f t="shared" si="238"/>
        <v>#N/A</v>
      </c>
      <c r="AU341" s="6" t="e">
        <f t="shared" si="239"/>
        <v>#N/A</v>
      </c>
      <c r="AV341" s="6" t="e">
        <f t="shared" si="240"/>
        <v>#N/A</v>
      </c>
      <c r="AW341" s="6">
        <f t="shared" si="241"/>
        <v>0</v>
      </c>
      <c r="AX341" s="6" t="e">
        <f t="shared" si="242"/>
        <v>#N/A</v>
      </c>
      <c r="AY341" s="6" t="str">
        <f t="shared" si="243"/>
        <v/>
      </c>
      <c r="AZ341" s="6" t="str">
        <f t="shared" si="244"/>
        <v/>
      </c>
      <c r="BA341" s="6" t="str">
        <f t="shared" si="245"/>
        <v/>
      </c>
      <c r="BB341" s="6" t="str">
        <f t="shared" si="246"/>
        <v/>
      </c>
      <c r="BC341" s="42"/>
      <c r="BI341" t="s">
        <v>1322</v>
      </c>
      <c r="CS341" s="253" t="str">
        <f t="shared" si="247"/>
        <v/>
      </c>
      <c r="CT341" s="1" t="str">
        <f t="shared" si="248"/>
        <v/>
      </c>
      <c r="CU341" s="1" t="str">
        <f t="shared" si="249"/>
        <v/>
      </c>
      <c r="CV341" s="399"/>
    </row>
    <row r="342" spans="1:100" s="1" customFormat="1" ht="13.5" customHeight="1" x14ac:dyDescent="0.15">
      <c r="A342" s="63">
        <v>327</v>
      </c>
      <c r="B342" s="313"/>
      <c r="C342" s="313"/>
      <c r="D342" s="313"/>
      <c r="E342" s="313"/>
      <c r="F342" s="313"/>
      <c r="G342" s="313"/>
      <c r="H342" s="313"/>
      <c r="I342" s="313"/>
      <c r="J342" s="313"/>
      <c r="K342" s="313"/>
      <c r="L342" s="314"/>
      <c r="M342" s="313"/>
      <c r="N342" s="365"/>
      <c r="O342" s="366"/>
      <c r="P342" s="370" t="str">
        <f>IF(G342="R",IF(OR(AND(実績排出量!H342=SUM(実績事業所!$B$2-1),3&lt;実績排出量!I342),AND(実績排出量!H342=実績事業所!$B$2,4&gt;実績排出量!I342)),"新規",""),"")</f>
        <v/>
      </c>
      <c r="Q342" s="373" t="str">
        <f t="shared" si="210"/>
        <v/>
      </c>
      <c r="R342" s="374" t="str">
        <f t="shared" si="211"/>
        <v/>
      </c>
      <c r="S342" s="298" t="str">
        <f t="shared" si="212"/>
        <v/>
      </c>
      <c r="T342" s="87" t="str">
        <f t="shared" si="213"/>
        <v/>
      </c>
      <c r="U342" s="88" t="str">
        <f t="shared" si="214"/>
        <v/>
      </c>
      <c r="V342" s="89" t="str">
        <f t="shared" si="215"/>
        <v/>
      </c>
      <c r="W342" s="90" t="str">
        <f t="shared" si="216"/>
        <v/>
      </c>
      <c r="X342" s="90" t="str">
        <f t="shared" si="217"/>
        <v/>
      </c>
      <c r="Y342" s="110" t="str">
        <f t="shared" si="218"/>
        <v/>
      </c>
      <c r="Z342" s="16"/>
      <c r="AA342" s="15" t="str">
        <f t="shared" si="219"/>
        <v/>
      </c>
      <c r="AB342" s="15" t="str">
        <f t="shared" si="220"/>
        <v/>
      </c>
      <c r="AC342" s="14" t="str">
        <f t="shared" si="221"/>
        <v/>
      </c>
      <c r="AD342" s="6" t="e">
        <f t="shared" si="222"/>
        <v>#N/A</v>
      </c>
      <c r="AE342" s="6" t="e">
        <f t="shared" si="223"/>
        <v>#N/A</v>
      </c>
      <c r="AF342" s="6" t="e">
        <f t="shared" si="224"/>
        <v>#N/A</v>
      </c>
      <c r="AG342" s="6" t="str">
        <f t="shared" si="225"/>
        <v/>
      </c>
      <c r="AH342" s="6">
        <f t="shared" si="226"/>
        <v>1</v>
      </c>
      <c r="AI342" s="6" t="e">
        <f t="shared" si="227"/>
        <v>#N/A</v>
      </c>
      <c r="AJ342" s="6" t="e">
        <f t="shared" si="228"/>
        <v>#N/A</v>
      </c>
      <c r="AK342" s="6" t="e">
        <f t="shared" si="229"/>
        <v>#N/A</v>
      </c>
      <c r="AL342" s="6" t="e">
        <f t="shared" si="230"/>
        <v>#N/A</v>
      </c>
      <c r="AM342" s="7" t="str">
        <f t="shared" si="231"/>
        <v xml:space="preserve"> </v>
      </c>
      <c r="AN342" s="6" t="e">
        <f t="shared" si="232"/>
        <v>#N/A</v>
      </c>
      <c r="AO342" s="6" t="e">
        <f t="shared" si="233"/>
        <v>#N/A</v>
      </c>
      <c r="AP342" s="6" t="e">
        <f t="shared" si="234"/>
        <v>#N/A</v>
      </c>
      <c r="AQ342" s="6" t="e">
        <f t="shared" si="235"/>
        <v>#N/A</v>
      </c>
      <c r="AR342" s="6" t="e">
        <f t="shared" si="236"/>
        <v>#N/A</v>
      </c>
      <c r="AS342" s="6" t="e">
        <f t="shared" si="237"/>
        <v>#N/A</v>
      </c>
      <c r="AT342" s="6" t="e">
        <f t="shared" si="238"/>
        <v>#N/A</v>
      </c>
      <c r="AU342" s="6" t="e">
        <f t="shared" si="239"/>
        <v>#N/A</v>
      </c>
      <c r="AV342" s="6" t="e">
        <f t="shared" si="240"/>
        <v>#N/A</v>
      </c>
      <c r="AW342" s="6">
        <f t="shared" si="241"/>
        <v>0</v>
      </c>
      <c r="AX342" s="6" t="e">
        <f t="shared" si="242"/>
        <v>#N/A</v>
      </c>
      <c r="AY342" s="6" t="str">
        <f t="shared" si="243"/>
        <v/>
      </c>
      <c r="AZ342" s="6" t="str">
        <f t="shared" si="244"/>
        <v/>
      </c>
      <c r="BA342" s="6" t="str">
        <f t="shared" si="245"/>
        <v/>
      </c>
      <c r="BB342" s="6" t="str">
        <f t="shared" si="246"/>
        <v/>
      </c>
      <c r="BC342" s="42"/>
      <c r="BI342" t="s">
        <v>1112</v>
      </c>
      <c r="CS342" s="253" t="str">
        <f t="shared" si="247"/>
        <v/>
      </c>
      <c r="CT342" s="1" t="str">
        <f t="shared" si="248"/>
        <v/>
      </c>
      <c r="CU342" s="1" t="str">
        <f t="shared" si="249"/>
        <v/>
      </c>
      <c r="CV342" s="399"/>
    </row>
    <row r="343" spans="1:100" s="1" customFormat="1" ht="13.5" customHeight="1" x14ac:dyDescent="0.15">
      <c r="A343" s="63">
        <v>328</v>
      </c>
      <c r="B343" s="313"/>
      <c r="C343" s="313"/>
      <c r="D343" s="313"/>
      <c r="E343" s="313"/>
      <c r="F343" s="313"/>
      <c r="G343" s="313"/>
      <c r="H343" s="313"/>
      <c r="I343" s="313"/>
      <c r="J343" s="313"/>
      <c r="K343" s="313"/>
      <c r="L343" s="314"/>
      <c r="M343" s="313"/>
      <c r="N343" s="365"/>
      <c r="O343" s="366"/>
      <c r="P343" s="370" t="str">
        <f>IF(G343="R",IF(OR(AND(実績排出量!H343=SUM(実績事業所!$B$2-1),3&lt;実績排出量!I343),AND(実績排出量!H343=実績事業所!$B$2,4&gt;実績排出量!I343)),"新規",""),"")</f>
        <v/>
      </c>
      <c r="Q343" s="373" t="str">
        <f t="shared" si="210"/>
        <v/>
      </c>
      <c r="R343" s="374" t="str">
        <f t="shared" si="211"/>
        <v/>
      </c>
      <c r="S343" s="298" t="str">
        <f t="shared" si="212"/>
        <v/>
      </c>
      <c r="T343" s="87" t="str">
        <f t="shared" si="213"/>
        <v/>
      </c>
      <c r="U343" s="88" t="str">
        <f t="shared" si="214"/>
        <v/>
      </c>
      <c r="V343" s="89" t="str">
        <f t="shared" si="215"/>
        <v/>
      </c>
      <c r="W343" s="90" t="str">
        <f t="shared" si="216"/>
        <v/>
      </c>
      <c r="X343" s="90" t="str">
        <f t="shared" si="217"/>
        <v/>
      </c>
      <c r="Y343" s="110" t="str">
        <f t="shared" si="218"/>
        <v/>
      </c>
      <c r="Z343" s="16"/>
      <c r="AA343" s="15" t="str">
        <f t="shared" si="219"/>
        <v/>
      </c>
      <c r="AB343" s="15" t="str">
        <f t="shared" si="220"/>
        <v/>
      </c>
      <c r="AC343" s="14" t="str">
        <f t="shared" si="221"/>
        <v/>
      </c>
      <c r="AD343" s="6" t="e">
        <f t="shared" si="222"/>
        <v>#N/A</v>
      </c>
      <c r="AE343" s="6" t="e">
        <f t="shared" si="223"/>
        <v>#N/A</v>
      </c>
      <c r="AF343" s="6" t="e">
        <f t="shared" si="224"/>
        <v>#N/A</v>
      </c>
      <c r="AG343" s="6" t="str">
        <f t="shared" si="225"/>
        <v/>
      </c>
      <c r="AH343" s="6">
        <f t="shared" si="226"/>
        <v>1</v>
      </c>
      <c r="AI343" s="6" t="e">
        <f t="shared" si="227"/>
        <v>#N/A</v>
      </c>
      <c r="AJ343" s="6" t="e">
        <f t="shared" si="228"/>
        <v>#N/A</v>
      </c>
      <c r="AK343" s="6" t="e">
        <f t="shared" si="229"/>
        <v>#N/A</v>
      </c>
      <c r="AL343" s="6" t="e">
        <f t="shared" si="230"/>
        <v>#N/A</v>
      </c>
      <c r="AM343" s="7" t="str">
        <f t="shared" si="231"/>
        <v xml:space="preserve"> </v>
      </c>
      <c r="AN343" s="6" t="e">
        <f t="shared" si="232"/>
        <v>#N/A</v>
      </c>
      <c r="AO343" s="6" t="e">
        <f t="shared" si="233"/>
        <v>#N/A</v>
      </c>
      <c r="AP343" s="6" t="e">
        <f t="shared" si="234"/>
        <v>#N/A</v>
      </c>
      <c r="AQ343" s="6" t="e">
        <f t="shared" si="235"/>
        <v>#N/A</v>
      </c>
      <c r="AR343" s="6" t="e">
        <f t="shared" si="236"/>
        <v>#N/A</v>
      </c>
      <c r="AS343" s="6" t="e">
        <f t="shared" si="237"/>
        <v>#N/A</v>
      </c>
      <c r="AT343" s="6" t="e">
        <f t="shared" si="238"/>
        <v>#N/A</v>
      </c>
      <c r="AU343" s="6" t="e">
        <f t="shared" si="239"/>
        <v>#N/A</v>
      </c>
      <c r="AV343" s="6" t="e">
        <f t="shared" si="240"/>
        <v>#N/A</v>
      </c>
      <c r="AW343" s="6">
        <f t="shared" si="241"/>
        <v>0</v>
      </c>
      <c r="AX343" s="6" t="e">
        <f t="shared" si="242"/>
        <v>#N/A</v>
      </c>
      <c r="AY343" s="6" t="str">
        <f t="shared" si="243"/>
        <v/>
      </c>
      <c r="AZ343" s="6" t="str">
        <f t="shared" si="244"/>
        <v/>
      </c>
      <c r="BA343" s="6" t="str">
        <f t="shared" si="245"/>
        <v/>
      </c>
      <c r="BB343" s="6" t="str">
        <f t="shared" si="246"/>
        <v/>
      </c>
      <c r="BC343" s="42"/>
      <c r="BI343" t="s">
        <v>1138</v>
      </c>
      <c r="CS343" s="253" t="str">
        <f t="shared" si="247"/>
        <v/>
      </c>
      <c r="CT343" s="1" t="str">
        <f t="shared" si="248"/>
        <v/>
      </c>
      <c r="CU343" s="1" t="str">
        <f t="shared" si="249"/>
        <v/>
      </c>
      <c r="CV343" s="399"/>
    </row>
    <row r="344" spans="1:100" s="1" customFormat="1" ht="13.5" customHeight="1" x14ac:dyDescent="0.15">
      <c r="A344" s="63">
        <v>329</v>
      </c>
      <c r="B344" s="313"/>
      <c r="C344" s="313"/>
      <c r="D344" s="313"/>
      <c r="E344" s="313"/>
      <c r="F344" s="313"/>
      <c r="G344" s="313"/>
      <c r="H344" s="313"/>
      <c r="I344" s="313"/>
      <c r="J344" s="313"/>
      <c r="K344" s="313"/>
      <c r="L344" s="314"/>
      <c r="M344" s="313"/>
      <c r="N344" s="365"/>
      <c r="O344" s="366"/>
      <c r="P344" s="370" t="str">
        <f>IF(G344="R",IF(OR(AND(実績排出量!H344=SUM(実績事業所!$B$2-1),3&lt;実績排出量!I344),AND(実績排出量!H344=実績事業所!$B$2,4&gt;実績排出量!I344)),"新規",""),"")</f>
        <v/>
      </c>
      <c r="Q344" s="373" t="str">
        <f t="shared" ref="Q344:Q407" si="250">IF(P344="減車","－","")</f>
        <v/>
      </c>
      <c r="R344" s="374" t="str">
        <f t="shared" ref="R344:R407" si="251">IF(P344="減車","－","")</f>
        <v/>
      </c>
      <c r="S344" s="298" t="str">
        <f t="shared" ref="S344:S407" si="252">IF(ISBLANK(M344)=TRUE,"",IF(ISNUMBER(AO344)=TRUE,AO344,"エラー"))</f>
        <v/>
      </c>
      <c r="T344" s="87" t="str">
        <f t="shared" ref="T344:T407" si="253">IF(ISBLANK(M344)=TRUE,"",IF(ISNUMBER(AR344)=TRUE,AR344,"エラー"))</f>
        <v/>
      </c>
      <c r="U344" s="88" t="str">
        <f t="shared" ref="U344:U407" si="254">IF(ISBLANK(M344)=TRUE,"",IF(ISNUMBER(AX344)=TRUE,AX344,"エラー"))</f>
        <v/>
      </c>
      <c r="V344" s="89" t="str">
        <f t="shared" ref="V344:V407" si="255">IF(P344="減車",0,IF(OR(AA344="",AB344=""),"",AA344/AB344))</f>
        <v/>
      </c>
      <c r="W344" s="90" t="str">
        <f t="shared" ref="W344:W407" si="256">IF(P344="減車","-",IF(S344="","",IF(ISERROR(S344*AA344*AH344),"エラー",IF(ISBLANK(AA344)=TRUE,"エラー",IF(ISBLANK(S344)=TRUE,"エラー",IF(BA344=1,"エラー",S344*AH344*AA344/1000))))))</f>
        <v/>
      </c>
      <c r="X344" s="90" t="str">
        <f t="shared" ref="X344:X407" si="257">IF(P344="減車","-",IF(T344="","",IF(ISERROR(T344*AA344*AH344),"エラー",IF(ISBLANK(AA344)=TRUE,"エラー",IF(ISBLANK(T344)=TRUE,"エラー",IF(BA344=1,"エラー",T344*AH344*AA344/1000))))))</f>
        <v/>
      </c>
      <c r="Y344" s="110" t="str">
        <f t="shared" ref="Y344:Y407" si="258">IF(P344="減車","-",IF(U344="","",IF(ISERROR(U344*AB344),"エラー",IF(ISBLANK(AB344)=TRUE,"エラー",IF(ISBLANK(U344)=TRUE,"エラー",IF(BA344=1,"エラー",U344*AB344/1000))))))</f>
        <v/>
      </c>
      <c r="Z344" s="16"/>
      <c r="AA344" s="15" t="str">
        <f t="shared" ref="AA344:AA407" si="259">IF(Q344="","",Q344)</f>
        <v/>
      </c>
      <c r="AB344" s="15" t="str">
        <f t="shared" ref="AB344:AB407" si="260">IF(R344="","",R344)</f>
        <v/>
      </c>
      <c r="AC344" s="14" t="str">
        <f t="shared" ref="AC344:AC407" si="261">IF(ISBLANK(J344)=TRUE,"",IF(OR(ISBLANK(B344)=TRUE),1,""))</f>
        <v/>
      </c>
      <c r="AD344" s="6" t="e">
        <f t="shared" ref="AD344:AD407" si="262">VLOOKUP(J344,$BD$17:$BG$23,2,FALSE)</f>
        <v>#N/A</v>
      </c>
      <c r="AE344" s="6" t="e">
        <f t="shared" ref="AE344:AE407" si="263">VLOOKUP(J344,$BD$17:$BG$23,3,FALSE)</f>
        <v>#N/A</v>
      </c>
      <c r="AF344" s="6" t="e">
        <f t="shared" ref="AF344:AF407" si="264">VLOOKUP(J344,$BD$17:$BG$23,4,FALSE)</f>
        <v>#N/A</v>
      </c>
      <c r="AG344" s="6" t="str">
        <f t="shared" ref="AG344:AG407" si="265">IF(ISERROR(SEARCH("-",K344,1))=TRUE,ASC(UPPER(K344)),ASC(UPPER(LEFT(K344,SEARCH("-",K344,1)-1))))</f>
        <v/>
      </c>
      <c r="AH344" s="6">
        <f t="shared" ref="AH344:AH407" si="266">IF(L344&gt;3500,L344/1000,1)</f>
        <v>1</v>
      </c>
      <c r="AI344" s="6" t="e">
        <f t="shared" ref="AI344:AI407" si="267">IF(AF344=9,0,IF(L344&lt;=1700,1,IF(L344&lt;=2500,2,IF(L344&lt;=3500,3,4))))</f>
        <v>#N/A</v>
      </c>
      <c r="AJ344" s="6" t="e">
        <f t="shared" ref="AJ344:AJ407" si="268">IF(AF344=5,0,IF(AF344=9,0,IF(L344&lt;=1700,1,IF(L344&lt;=2500,2,IF(L344&lt;=3500,3,4)))))</f>
        <v>#N/A</v>
      </c>
      <c r="AK344" s="6" t="e">
        <f t="shared" ref="AK344:AK407" si="269">VLOOKUP(M344,$BL$17:$BM$27,2,FALSE)</f>
        <v>#N/A</v>
      </c>
      <c r="AL344" s="6" t="e">
        <f t="shared" ref="AL344:AL407" si="270">VLOOKUP(AN344,排出係数表,9,FALSE)</f>
        <v>#N/A</v>
      </c>
      <c r="AM344" s="7" t="str">
        <f t="shared" ref="AM344:AM407" si="271">IF(OR(ISBLANK(M344)=TRUE,ISBLANK(B344)=TRUE)," ",P344&amp;CONCATENATE(B344,AF344,AI344))</f>
        <v xml:space="preserve"> </v>
      </c>
      <c r="AN344" s="6" t="e">
        <f t="shared" ref="AN344:AN407" si="272">CONCATENATE(AD344,AJ344,AK344,AG344)</f>
        <v>#N/A</v>
      </c>
      <c r="AO344" s="6" t="e">
        <f t="shared" ref="AO344:AO407" si="273">IF(AND(N344="あり",AK344="軽"),AQ344,AP344)</f>
        <v>#N/A</v>
      </c>
      <c r="AP344" s="6" t="e">
        <f t="shared" ref="AP344:AP407" si="274">VLOOKUP(AN344,排出係数表,6,FALSE)</f>
        <v>#N/A</v>
      </c>
      <c r="AQ344" s="6" t="e">
        <f t="shared" ref="AQ344:AQ407" si="275">VLOOKUP(AJ344,$BZ$17:$CD$21,2,FALSE)</f>
        <v>#N/A</v>
      </c>
      <c r="AR344" s="6" t="e">
        <f t="shared" ref="AR344:AR407" si="276">IF(AND(N344="あり",O344="なし",AK344="軽"),AT344,IF(AND(N344="あり",O344="あり(H17なし)",AK344="軽"),AT344,IF(AND(N344="あり",O344="",AK344="軽"),AT344,IF(AND(N344="なし",O344="あり(H17なし)",AK344="軽"),AU344,IF(AND(N344="",O344="あり(H17なし)",AK344="軽"),AU344,IF(AND(O344="あり(H17あり)",AK344="軽"),AV344,AS344))))))</f>
        <v>#N/A</v>
      </c>
      <c r="AS344" s="6" t="e">
        <f t="shared" ref="AS344:AS407" si="277">VLOOKUP(AN344,排出係数表,7,FALSE)</f>
        <v>#N/A</v>
      </c>
      <c r="AT344" s="6" t="e">
        <f t="shared" ref="AT344:AT407" si="278">VLOOKUP(AJ344,$BZ$17:$CD$21,3,FALSE)</f>
        <v>#N/A</v>
      </c>
      <c r="AU344" s="6" t="e">
        <f t="shared" ref="AU344:AU407" si="279">VLOOKUP(AJ344,$BZ$17:$CD$21,4,FALSE)</f>
        <v>#N/A</v>
      </c>
      <c r="AV344" s="6" t="e">
        <f t="shared" ref="AV344:AV407" si="280">VLOOKUP(AJ344,$BZ$17:$CD$21,5,FALSE)</f>
        <v>#N/A</v>
      </c>
      <c r="AW344" s="6">
        <f t="shared" ref="AW344:AW407" si="281">IF(AND(N344="なし",O344="なし"),0,IF(AND(N344="",O344=""),0,IF(AND(N344="",O344="なし"),0,IF(AND(N344="なし",O344=""),0,1))))</f>
        <v>0</v>
      </c>
      <c r="AX344" s="6" t="e">
        <f t="shared" ref="AX344:AX407" si="282">VLOOKUP(AN344,排出係数表,8,FALSE)</f>
        <v>#N/A</v>
      </c>
      <c r="AY344" s="6" t="str">
        <f t="shared" ref="AY344:AY407" si="283">IF(J344="","",VLOOKUP(J344,$BD$17:$BH$25,5,FALSE))</f>
        <v/>
      </c>
      <c r="AZ344" s="6" t="str">
        <f t="shared" ref="AZ344:AZ407" si="284">IF(D344="","",VLOOKUP(CONCATENATE("A",LEFT(D344)),$BW$17:$BX$26,2,FALSE))</f>
        <v/>
      </c>
      <c r="BA344" s="6" t="str">
        <f t="shared" ref="BA344:BA407" si="285">IF(AY344=AZ344,"",1)</f>
        <v/>
      </c>
      <c r="BB344" s="6" t="str">
        <f t="shared" ref="BB344:BB407" si="286">CONCATENATE(C344,D344,E344,F344)</f>
        <v/>
      </c>
      <c r="BC344" s="42"/>
      <c r="BI344" t="s">
        <v>1347</v>
      </c>
      <c r="CS344" s="253" t="str">
        <f t="shared" ref="CS344:CS407" si="287">IFERROR(VLOOKUP(AL344,$CQ$17:$CR$33,2,0),"")</f>
        <v/>
      </c>
      <c r="CT344" s="1" t="str">
        <f t="shared" ref="CT344:CT407" si="288">IF(P344="","",IF(P344="新規",P344&amp;CS344,IF(P344="減車",P344&amp;CS344,"")))</f>
        <v/>
      </c>
      <c r="CU344" s="1" t="str">
        <f t="shared" ref="CU344:CU407" si="289">IF("新規"=P344,IF(OR(N344="あり",O344="あり(H17あり)",O344="あり(H17なし)"),"新規後付",""),IF("減車"=P344,IF(OR(N344="あり",O344="あり(H17あり)",O344="あり(H17なし)"),"減車後付",""),""))</f>
        <v/>
      </c>
      <c r="CV344" s="399"/>
    </row>
    <row r="345" spans="1:100" s="1" customFormat="1" ht="13.5" customHeight="1" x14ac:dyDescent="0.15">
      <c r="A345" s="63">
        <v>330</v>
      </c>
      <c r="B345" s="313"/>
      <c r="C345" s="313"/>
      <c r="D345" s="313"/>
      <c r="E345" s="313"/>
      <c r="F345" s="313"/>
      <c r="G345" s="313"/>
      <c r="H345" s="313"/>
      <c r="I345" s="313"/>
      <c r="J345" s="313"/>
      <c r="K345" s="313"/>
      <c r="L345" s="314"/>
      <c r="M345" s="313"/>
      <c r="N345" s="365"/>
      <c r="O345" s="366"/>
      <c r="P345" s="370" t="str">
        <f>IF(G345="R",IF(OR(AND(実績排出量!H345=SUM(実績事業所!$B$2-1),3&lt;実績排出量!I345),AND(実績排出量!H345=実績事業所!$B$2,4&gt;実績排出量!I345)),"新規",""),"")</f>
        <v/>
      </c>
      <c r="Q345" s="373" t="str">
        <f t="shared" si="250"/>
        <v/>
      </c>
      <c r="R345" s="374" t="str">
        <f t="shared" si="251"/>
        <v/>
      </c>
      <c r="S345" s="298" t="str">
        <f t="shared" si="252"/>
        <v/>
      </c>
      <c r="T345" s="87" t="str">
        <f t="shared" si="253"/>
        <v/>
      </c>
      <c r="U345" s="88" t="str">
        <f t="shared" si="254"/>
        <v/>
      </c>
      <c r="V345" s="89" t="str">
        <f t="shared" si="255"/>
        <v/>
      </c>
      <c r="W345" s="90" t="str">
        <f t="shared" si="256"/>
        <v/>
      </c>
      <c r="X345" s="90" t="str">
        <f t="shared" si="257"/>
        <v/>
      </c>
      <c r="Y345" s="110" t="str">
        <f t="shared" si="258"/>
        <v/>
      </c>
      <c r="Z345" s="16"/>
      <c r="AA345" s="15" t="str">
        <f t="shared" si="259"/>
        <v/>
      </c>
      <c r="AB345" s="15" t="str">
        <f t="shared" si="260"/>
        <v/>
      </c>
      <c r="AC345" s="14" t="str">
        <f t="shared" si="261"/>
        <v/>
      </c>
      <c r="AD345" s="6" t="e">
        <f t="shared" si="262"/>
        <v>#N/A</v>
      </c>
      <c r="AE345" s="6" t="e">
        <f t="shared" si="263"/>
        <v>#N/A</v>
      </c>
      <c r="AF345" s="6" t="e">
        <f t="shared" si="264"/>
        <v>#N/A</v>
      </c>
      <c r="AG345" s="6" t="str">
        <f t="shared" si="265"/>
        <v/>
      </c>
      <c r="AH345" s="6">
        <f t="shared" si="266"/>
        <v>1</v>
      </c>
      <c r="AI345" s="6" t="e">
        <f t="shared" si="267"/>
        <v>#N/A</v>
      </c>
      <c r="AJ345" s="6" t="e">
        <f t="shared" si="268"/>
        <v>#N/A</v>
      </c>
      <c r="AK345" s="6" t="e">
        <f t="shared" si="269"/>
        <v>#N/A</v>
      </c>
      <c r="AL345" s="6" t="e">
        <f t="shared" si="270"/>
        <v>#N/A</v>
      </c>
      <c r="AM345" s="7" t="str">
        <f t="shared" si="271"/>
        <v xml:space="preserve"> </v>
      </c>
      <c r="AN345" s="6" t="e">
        <f t="shared" si="272"/>
        <v>#N/A</v>
      </c>
      <c r="AO345" s="6" t="e">
        <f t="shared" si="273"/>
        <v>#N/A</v>
      </c>
      <c r="AP345" s="6" t="e">
        <f t="shared" si="274"/>
        <v>#N/A</v>
      </c>
      <c r="AQ345" s="6" t="e">
        <f t="shared" si="275"/>
        <v>#N/A</v>
      </c>
      <c r="AR345" s="6" t="e">
        <f t="shared" si="276"/>
        <v>#N/A</v>
      </c>
      <c r="AS345" s="6" t="e">
        <f t="shared" si="277"/>
        <v>#N/A</v>
      </c>
      <c r="AT345" s="6" t="e">
        <f t="shared" si="278"/>
        <v>#N/A</v>
      </c>
      <c r="AU345" s="6" t="e">
        <f t="shared" si="279"/>
        <v>#N/A</v>
      </c>
      <c r="AV345" s="6" t="e">
        <f t="shared" si="280"/>
        <v>#N/A</v>
      </c>
      <c r="AW345" s="6">
        <f t="shared" si="281"/>
        <v>0</v>
      </c>
      <c r="AX345" s="6" t="e">
        <f t="shared" si="282"/>
        <v>#N/A</v>
      </c>
      <c r="AY345" s="6" t="str">
        <f t="shared" si="283"/>
        <v/>
      </c>
      <c r="AZ345" s="6" t="str">
        <f t="shared" si="284"/>
        <v/>
      </c>
      <c r="BA345" s="6" t="str">
        <f t="shared" si="285"/>
        <v/>
      </c>
      <c r="BB345" s="6" t="str">
        <f t="shared" si="286"/>
        <v/>
      </c>
      <c r="BC345" s="42"/>
      <c r="BI345" t="s">
        <v>1174</v>
      </c>
      <c r="CS345" s="253" t="str">
        <f t="shared" si="287"/>
        <v/>
      </c>
      <c r="CT345" s="1" t="str">
        <f t="shared" si="288"/>
        <v/>
      </c>
      <c r="CU345" s="1" t="str">
        <f t="shared" si="289"/>
        <v/>
      </c>
      <c r="CV345" s="399"/>
    </row>
    <row r="346" spans="1:100" s="1" customFormat="1" ht="13.5" customHeight="1" x14ac:dyDescent="0.15">
      <c r="A346" s="63">
        <v>331</v>
      </c>
      <c r="B346" s="313"/>
      <c r="C346" s="313"/>
      <c r="D346" s="313"/>
      <c r="E346" s="313"/>
      <c r="F346" s="313"/>
      <c r="G346" s="313"/>
      <c r="H346" s="313"/>
      <c r="I346" s="313"/>
      <c r="J346" s="313"/>
      <c r="K346" s="313"/>
      <c r="L346" s="314"/>
      <c r="M346" s="313"/>
      <c r="N346" s="365"/>
      <c r="O346" s="366"/>
      <c r="P346" s="370" t="str">
        <f>IF(G346="R",IF(OR(AND(実績排出量!H346=SUM(実績事業所!$B$2-1),3&lt;実績排出量!I346),AND(実績排出量!H346=実績事業所!$B$2,4&gt;実績排出量!I346)),"新規",""),"")</f>
        <v/>
      </c>
      <c r="Q346" s="373" t="str">
        <f t="shared" si="250"/>
        <v/>
      </c>
      <c r="R346" s="374" t="str">
        <f t="shared" si="251"/>
        <v/>
      </c>
      <c r="S346" s="298" t="str">
        <f t="shared" si="252"/>
        <v/>
      </c>
      <c r="T346" s="87" t="str">
        <f t="shared" si="253"/>
        <v/>
      </c>
      <c r="U346" s="88" t="str">
        <f t="shared" si="254"/>
        <v/>
      </c>
      <c r="V346" s="89" t="str">
        <f t="shared" si="255"/>
        <v/>
      </c>
      <c r="W346" s="90" t="str">
        <f t="shared" si="256"/>
        <v/>
      </c>
      <c r="X346" s="90" t="str">
        <f t="shared" si="257"/>
        <v/>
      </c>
      <c r="Y346" s="110" t="str">
        <f t="shared" si="258"/>
        <v/>
      </c>
      <c r="Z346" s="16"/>
      <c r="AA346" s="15" t="str">
        <f t="shared" si="259"/>
        <v/>
      </c>
      <c r="AB346" s="15" t="str">
        <f t="shared" si="260"/>
        <v/>
      </c>
      <c r="AC346" s="14" t="str">
        <f t="shared" si="261"/>
        <v/>
      </c>
      <c r="AD346" s="6" t="e">
        <f t="shared" si="262"/>
        <v>#N/A</v>
      </c>
      <c r="AE346" s="6" t="e">
        <f t="shared" si="263"/>
        <v>#N/A</v>
      </c>
      <c r="AF346" s="6" t="e">
        <f t="shared" si="264"/>
        <v>#N/A</v>
      </c>
      <c r="AG346" s="6" t="str">
        <f t="shared" si="265"/>
        <v/>
      </c>
      <c r="AH346" s="6">
        <f t="shared" si="266"/>
        <v>1</v>
      </c>
      <c r="AI346" s="6" t="e">
        <f t="shared" si="267"/>
        <v>#N/A</v>
      </c>
      <c r="AJ346" s="6" t="e">
        <f t="shared" si="268"/>
        <v>#N/A</v>
      </c>
      <c r="AK346" s="6" t="e">
        <f t="shared" si="269"/>
        <v>#N/A</v>
      </c>
      <c r="AL346" s="6" t="e">
        <f t="shared" si="270"/>
        <v>#N/A</v>
      </c>
      <c r="AM346" s="7" t="str">
        <f t="shared" si="271"/>
        <v xml:space="preserve"> </v>
      </c>
      <c r="AN346" s="6" t="e">
        <f t="shared" si="272"/>
        <v>#N/A</v>
      </c>
      <c r="AO346" s="6" t="e">
        <f t="shared" si="273"/>
        <v>#N/A</v>
      </c>
      <c r="AP346" s="6" t="e">
        <f t="shared" si="274"/>
        <v>#N/A</v>
      </c>
      <c r="AQ346" s="6" t="e">
        <f t="shared" si="275"/>
        <v>#N/A</v>
      </c>
      <c r="AR346" s="6" t="e">
        <f t="shared" si="276"/>
        <v>#N/A</v>
      </c>
      <c r="AS346" s="6" t="e">
        <f t="shared" si="277"/>
        <v>#N/A</v>
      </c>
      <c r="AT346" s="6" t="e">
        <f t="shared" si="278"/>
        <v>#N/A</v>
      </c>
      <c r="AU346" s="6" t="e">
        <f t="shared" si="279"/>
        <v>#N/A</v>
      </c>
      <c r="AV346" s="6" t="e">
        <f t="shared" si="280"/>
        <v>#N/A</v>
      </c>
      <c r="AW346" s="6">
        <f t="shared" si="281"/>
        <v>0</v>
      </c>
      <c r="AX346" s="6" t="e">
        <f t="shared" si="282"/>
        <v>#N/A</v>
      </c>
      <c r="AY346" s="6" t="str">
        <f t="shared" si="283"/>
        <v/>
      </c>
      <c r="AZ346" s="6" t="str">
        <f t="shared" si="284"/>
        <v/>
      </c>
      <c r="BA346" s="6" t="str">
        <f t="shared" si="285"/>
        <v/>
      </c>
      <c r="BB346" s="6" t="str">
        <f t="shared" si="286"/>
        <v/>
      </c>
      <c r="BC346" s="42"/>
      <c r="BI346" t="s">
        <v>1191</v>
      </c>
      <c r="CS346" s="253" t="str">
        <f t="shared" si="287"/>
        <v/>
      </c>
      <c r="CT346" s="1" t="str">
        <f t="shared" si="288"/>
        <v/>
      </c>
      <c r="CU346" s="1" t="str">
        <f t="shared" si="289"/>
        <v/>
      </c>
      <c r="CV346" s="399"/>
    </row>
    <row r="347" spans="1:100" s="1" customFormat="1" ht="13.5" customHeight="1" x14ac:dyDescent="0.15">
      <c r="A347" s="63">
        <v>332</v>
      </c>
      <c r="B347" s="313"/>
      <c r="C347" s="313"/>
      <c r="D347" s="313"/>
      <c r="E347" s="313"/>
      <c r="F347" s="313"/>
      <c r="G347" s="313"/>
      <c r="H347" s="313"/>
      <c r="I347" s="313"/>
      <c r="J347" s="313"/>
      <c r="K347" s="313"/>
      <c r="L347" s="314"/>
      <c r="M347" s="313"/>
      <c r="N347" s="365"/>
      <c r="O347" s="366"/>
      <c r="P347" s="370" t="str">
        <f>IF(G347="R",IF(OR(AND(実績排出量!H347=SUM(実績事業所!$B$2-1),3&lt;実績排出量!I347),AND(実績排出量!H347=実績事業所!$B$2,4&gt;実績排出量!I347)),"新規",""),"")</f>
        <v/>
      </c>
      <c r="Q347" s="373" t="str">
        <f t="shared" si="250"/>
        <v/>
      </c>
      <c r="R347" s="374" t="str">
        <f t="shared" si="251"/>
        <v/>
      </c>
      <c r="S347" s="298" t="str">
        <f t="shared" si="252"/>
        <v/>
      </c>
      <c r="T347" s="87" t="str">
        <f t="shared" si="253"/>
        <v/>
      </c>
      <c r="U347" s="88" t="str">
        <f t="shared" si="254"/>
        <v/>
      </c>
      <c r="V347" s="89" t="str">
        <f t="shared" si="255"/>
        <v/>
      </c>
      <c r="W347" s="90" t="str">
        <f t="shared" si="256"/>
        <v/>
      </c>
      <c r="X347" s="90" t="str">
        <f t="shared" si="257"/>
        <v/>
      </c>
      <c r="Y347" s="110" t="str">
        <f t="shared" si="258"/>
        <v/>
      </c>
      <c r="Z347" s="16"/>
      <c r="AA347" s="15" t="str">
        <f t="shared" si="259"/>
        <v/>
      </c>
      <c r="AB347" s="15" t="str">
        <f t="shared" si="260"/>
        <v/>
      </c>
      <c r="AC347" s="14" t="str">
        <f t="shared" si="261"/>
        <v/>
      </c>
      <c r="AD347" s="6" t="e">
        <f t="shared" si="262"/>
        <v>#N/A</v>
      </c>
      <c r="AE347" s="6" t="e">
        <f t="shared" si="263"/>
        <v>#N/A</v>
      </c>
      <c r="AF347" s="6" t="e">
        <f t="shared" si="264"/>
        <v>#N/A</v>
      </c>
      <c r="AG347" s="6" t="str">
        <f t="shared" si="265"/>
        <v/>
      </c>
      <c r="AH347" s="6">
        <f t="shared" si="266"/>
        <v>1</v>
      </c>
      <c r="AI347" s="6" t="e">
        <f t="shared" si="267"/>
        <v>#N/A</v>
      </c>
      <c r="AJ347" s="6" t="e">
        <f t="shared" si="268"/>
        <v>#N/A</v>
      </c>
      <c r="AK347" s="6" t="e">
        <f t="shared" si="269"/>
        <v>#N/A</v>
      </c>
      <c r="AL347" s="6" t="e">
        <f t="shared" si="270"/>
        <v>#N/A</v>
      </c>
      <c r="AM347" s="7" t="str">
        <f t="shared" si="271"/>
        <v xml:space="preserve"> </v>
      </c>
      <c r="AN347" s="6" t="e">
        <f t="shared" si="272"/>
        <v>#N/A</v>
      </c>
      <c r="AO347" s="6" t="e">
        <f t="shared" si="273"/>
        <v>#N/A</v>
      </c>
      <c r="AP347" s="6" t="e">
        <f t="shared" si="274"/>
        <v>#N/A</v>
      </c>
      <c r="AQ347" s="6" t="e">
        <f t="shared" si="275"/>
        <v>#N/A</v>
      </c>
      <c r="AR347" s="6" t="e">
        <f t="shared" si="276"/>
        <v>#N/A</v>
      </c>
      <c r="AS347" s="6" t="e">
        <f t="shared" si="277"/>
        <v>#N/A</v>
      </c>
      <c r="AT347" s="6" t="e">
        <f t="shared" si="278"/>
        <v>#N/A</v>
      </c>
      <c r="AU347" s="6" t="e">
        <f t="shared" si="279"/>
        <v>#N/A</v>
      </c>
      <c r="AV347" s="6" t="e">
        <f t="shared" si="280"/>
        <v>#N/A</v>
      </c>
      <c r="AW347" s="6">
        <f t="shared" si="281"/>
        <v>0</v>
      </c>
      <c r="AX347" s="6" t="e">
        <f t="shared" si="282"/>
        <v>#N/A</v>
      </c>
      <c r="AY347" s="6" t="str">
        <f t="shared" si="283"/>
        <v/>
      </c>
      <c r="AZ347" s="6" t="str">
        <f t="shared" si="284"/>
        <v/>
      </c>
      <c r="BA347" s="6" t="str">
        <f t="shared" si="285"/>
        <v/>
      </c>
      <c r="BB347" s="6" t="str">
        <f t="shared" si="286"/>
        <v/>
      </c>
      <c r="BC347" s="42"/>
      <c r="BI347" t="s">
        <v>1326</v>
      </c>
      <c r="CS347" s="253" t="str">
        <f t="shared" si="287"/>
        <v/>
      </c>
      <c r="CT347" s="1" t="str">
        <f t="shared" si="288"/>
        <v/>
      </c>
      <c r="CU347" s="1" t="str">
        <f t="shared" si="289"/>
        <v/>
      </c>
      <c r="CV347" s="399"/>
    </row>
    <row r="348" spans="1:100" s="1" customFormat="1" ht="13.5" customHeight="1" x14ac:dyDescent="0.15">
      <c r="A348" s="63">
        <v>333</v>
      </c>
      <c r="B348" s="313"/>
      <c r="C348" s="313"/>
      <c r="D348" s="313"/>
      <c r="E348" s="313"/>
      <c r="F348" s="313"/>
      <c r="G348" s="313"/>
      <c r="H348" s="313"/>
      <c r="I348" s="313"/>
      <c r="J348" s="313"/>
      <c r="K348" s="313"/>
      <c r="L348" s="314"/>
      <c r="M348" s="313"/>
      <c r="N348" s="365"/>
      <c r="O348" s="366"/>
      <c r="P348" s="370" t="str">
        <f>IF(G348="R",IF(OR(AND(実績排出量!H348=SUM(実績事業所!$B$2-1),3&lt;実績排出量!I348),AND(実績排出量!H348=実績事業所!$B$2,4&gt;実績排出量!I348)),"新規",""),"")</f>
        <v/>
      </c>
      <c r="Q348" s="373" t="str">
        <f t="shared" si="250"/>
        <v/>
      </c>
      <c r="R348" s="374" t="str">
        <f t="shared" si="251"/>
        <v/>
      </c>
      <c r="S348" s="298" t="str">
        <f t="shared" si="252"/>
        <v/>
      </c>
      <c r="T348" s="87" t="str">
        <f t="shared" si="253"/>
        <v/>
      </c>
      <c r="U348" s="88" t="str">
        <f t="shared" si="254"/>
        <v/>
      </c>
      <c r="V348" s="89" t="str">
        <f t="shared" si="255"/>
        <v/>
      </c>
      <c r="W348" s="90" t="str">
        <f t="shared" si="256"/>
        <v/>
      </c>
      <c r="X348" s="90" t="str">
        <f t="shared" si="257"/>
        <v/>
      </c>
      <c r="Y348" s="110" t="str">
        <f t="shared" si="258"/>
        <v/>
      </c>
      <c r="Z348" s="16"/>
      <c r="AA348" s="15" t="str">
        <f t="shared" si="259"/>
        <v/>
      </c>
      <c r="AB348" s="15" t="str">
        <f t="shared" si="260"/>
        <v/>
      </c>
      <c r="AC348" s="14" t="str">
        <f t="shared" si="261"/>
        <v/>
      </c>
      <c r="AD348" s="6" t="e">
        <f t="shared" si="262"/>
        <v>#N/A</v>
      </c>
      <c r="AE348" s="6" t="e">
        <f t="shared" si="263"/>
        <v>#N/A</v>
      </c>
      <c r="AF348" s="6" t="e">
        <f t="shared" si="264"/>
        <v>#N/A</v>
      </c>
      <c r="AG348" s="6" t="str">
        <f t="shared" si="265"/>
        <v/>
      </c>
      <c r="AH348" s="6">
        <f t="shared" si="266"/>
        <v>1</v>
      </c>
      <c r="AI348" s="6" t="e">
        <f t="shared" si="267"/>
        <v>#N/A</v>
      </c>
      <c r="AJ348" s="6" t="e">
        <f t="shared" si="268"/>
        <v>#N/A</v>
      </c>
      <c r="AK348" s="6" t="e">
        <f t="shared" si="269"/>
        <v>#N/A</v>
      </c>
      <c r="AL348" s="6" t="e">
        <f t="shared" si="270"/>
        <v>#N/A</v>
      </c>
      <c r="AM348" s="7" t="str">
        <f t="shared" si="271"/>
        <v xml:space="preserve"> </v>
      </c>
      <c r="AN348" s="6" t="e">
        <f t="shared" si="272"/>
        <v>#N/A</v>
      </c>
      <c r="AO348" s="6" t="e">
        <f t="shared" si="273"/>
        <v>#N/A</v>
      </c>
      <c r="AP348" s="6" t="e">
        <f t="shared" si="274"/>
        <v>#N/A</v>
      </c>
      <c r="AQ348" s="6" t="e">
        <f t="shared" si="275"/>
        <v>#N/A</v>
      </c>
      <c r="AR348" s="6" t="e">
        <f t="shared" si="276"/>
        <v>#N/A</v>
      </c>
      <c r="AS348" s="6" t="e">
        <f t="shared" si="277"/>
        <v>#N/A</v>
      </c>
      <c r="AT348" s="6" t="e">
        <f t="shared" si="278"/>
        <v>#N/A</v>
      </c>
      <c r="AU348" s="6" t="e">
        <f t="shared" si="279"/>
        <v>#N/A</v>
      </c>
      <c r="AV348" s="6" t="e">
        <f t="shared" si="280"/>
        <v>#N/A</v>
      </c>
      <c r="AW348" s="6">
        <f t="shared" si="281"/>
        <v>0</v>
      </c>
      <c r="AX348" s="6" t="e">
        <f t="shared" si="282"/>
        <v>#N/A</v>
      </c>
      <c r="AY348" s="6" t="str">
        <f t="shared" si="283"/>
        <v/>
      </c>
      <c r="AZ348" s="6" t="str">
        <f t="shared" si="284"/>
        <v/>
      </c>
      <c r="BA348" s="6" t="str">
        <f t="shared" si="285"/>
        <v/>
      </c>
      <c r="BB348" s="6" t="str">
        <f t="shared" si="286"/>
        <v/>
      </c>
      <c r="BC348" s="42"/>
      <c r="BI348" t="s">
        <v>1115</v>
      </c>
      <c r="CS348" s="253" t="str">
        <f t="shared" si="287"/>
        <v/>
      </c>
      <c r="CT348" s="1" t="str">
        <f t="shared" si="288"/>
        <v/>
      </c>
      <c r="CU348" s="1" t="str">
        <f t="shared" si="289"/>
        <v/>
      </c>
      <c r="CV348" s="399"/>
    </row>
    <row r="349" spans="1:100" s="1" customFormat="1" ht="13.5" customHeight="1" x14ac:dyDescent="0.15">
      <c r="A349" s="63">
        <v>334</v>
      </c>
      <c r="B349" s="313"/>
      <c r="C349" s="313"/>
      <c r="D349" s="313"/>
      <c r="E349" s="313"/>
      <c r="F349" s="313"/>
      <c r="G349" s="313"/>
      <c r="H349" s="313"/>
      <c r="I349" s="313"/>
      <c r="J349" s="313"/>
      <c r="K349" s="313"/>
      <c r="L349" s="314"/>
      <c r="M349" s="313"/>
      <c r="N349" s="365"/>
      <c r="O349" s="366"/>
      <c r="P349" s="370" t="str">
        <f>IF(G349="R",IF(OR(AND(実績排出量!H349=SUM(実績事業所!$B$2-1),3&lt;実績排出量!I349),AND(実績排出量!H349=実績事業所!$B$2,4&gt;実績排出量!I349)),"新規",""),"")</f>
        <v/>
      </c>
      <c r="Q349" s="373" t="str">
        <f t="shared" si="250"/>
        <v/>
      </c>
      <c r="R349" s="374" t="str">
        <f t="shared" si="251"/>
        <v/>
      </c>
      <c r="S349" s="298" t="str">
        <f t="shared" si="252"/>
        <v/>
      </c>
      <c r="T349" s="87" t="str">
        <f t="shared" si="253"/>
        <v/>
      </c>
      <c r="U349" s="88" t="str">
        <f t="shared" si="254"/>
        <v/>
      </c>
      <c r="V349" s="89" t="str">
        <f t="shared" si="255"/>
        <v/>
      </c>
      <c r="W349" s="90" t="str">
        <f t="shared" si="256"/>
        <v/>
      </c>
      <c r="X349" s="90" t="str">
        <f t="shared" si="257"/>
        <v/>
      </c>
      <c r="Y349" s="110" t="str">
        <f t="shared" si="258"/>
        <v/>
      </c>
      <c r="Z349" s="16"/>
      <c r="AA349" s="15" t="str">
        <f t="shared" si="259"/>
        <v/>
      </c>
      <c r="AB349" s="15" t="str">
        <f t="shared" si="260"/>
        <v/>
      </c>
      <c r="AC349" s="14" t="str">
        <f t="shared" si="261"/>
        <v/>
      </c>
      <c r="AD349" s="6" t="e">
        <f t="shared" si="262"/>
        <v>#N/A</v>
      </c>
      <c r="AE349" s="6" t="e">
        <f t="shared" si="263"/>
        <v>#N/A</v>
      </c>
      <c r="AF349" s="6" t="e">
        <f t="shared" si="264"/>
        <v>#N/A</v>
      </c>
      <c r="AG349" s="6" t="str">
        <f t="shared" si="265"/>
        <v/>
      </c>
      <c r="AH349" s="6">
        <f t="shared" si="266"/>
        <v>1</v>
      </c>
      <c r="AI349" s="6" t="e">
        <f t="shared" si="267"/>
        <v>#N/A</v>
      </c>
      <c r="AJ349" s="6" t="e">
        <f t="shared" si="268"/>
        <v>#N/A</v>
      </c>
      <c r="AK349" s="6" t="e">
        <f t="shared" si="269"/>
        <v>#N/A</v>
      </c>
      <c r="AL349" s="6" t="e">
        <f t="shared" si="270"/>
        <v>#N/A</v>
      </c>
      <c r="AM349" s="7" t="str">
        <f t="shared" si="271"/>
        <v xml:space="preserve"> </v>
      </c>
      <c r="AN349" s="6" t="e">
        <f t="shared" si="272"/>
        <v>#N/A</v>
      </c>
      <c r="AO349" s="6" t="e">
        <f t="shared" si="273"/>
        <v>#N/A</v>
      </c>
      <c r="AP349" s="6" t="e">
        <f t="shared" si="274"/>
        <v>#N/A</v>
      </c>
      <c r="AQ349" s="6" t="e">
        <f t="shared" si="275"/>
        <v>#N/A</v>
      </c>
      <c r="AR349" s="6" t="e">
        <f t="shared" si="276"/>
        <v>#N/A</v>
      </c>
      <c r="AS349" s="6" t="e">
        <f t="shared" si="277"/>
        <v>#N/A</v>
      </c>
      <c r="AT349" s="6" t="e">
        <f t="shared" si="278"/>
        <v>#N/A</v>
      </c>
      <c r="AU349" s="6" t="e">
        <f t="shared" si="279"/>
        <v>#N/A</v>
      </c>
      <c r="AV349" s="6" t="e">
        <f t="shared" si="280"/>
        <v>#N/A</v>
      </c>
      <c r="AW349" s="6">
        <f t="shared" si="281"/>
        <v>0</v>
      </c>
      <c r="AX349" s="6" t="e">
        <f t="shared" si="282"/>
        <v>#N/A</v>
      </c>
      <c r="AY349" s="6" t="str">
        <f t="shared" si="283"/>
        <v/>
      </c>
      <c r="AZ349" s="6" t="str">
        <f t="shared" si="284"/>
        <v/>
      </c>
      <c r="BA349" s="6" t="str">
        <f t="shared" si="285"/>
        <v/>
      </c>
      <c r="BB349" s="6" t="str">
        <f t="shared" si="286"/>
        <v/>
      </c>
      <c r="BC349" s="42"/>
      <c r="BI349" t="s">
        <v>1141</v>
      </c>
      <c r="CS349" s="253" t="str">
        <f t="shared" si="287"/>
        <v/>
      </c>
      <c r="CT349" s="1" t="str">
        <f t="shared" si="288"/>
        <v/>
      </c>
      <c r="CU349" s="1" t="str">
        <f t="shared" si="289"/>
        <v/>
      </c>
      <c r="CV349" s="399"/>
    </row>
    <row r="350" spans="1:100" s="1" customFormat="1" ht="13.5" customHeight="1" x14ac:dyDescent="0.15">
      <c r="A350" s="63">
        <v>335</v>
      </c>
      <c r="B350" s="313"/>
      <c r="C350" s="313"/>
      <c r="D350" s="313"/>
      <c r="E350" s="313"/>
      <c r="F350" s="313"/>
      <c r="G350" s="313"/>
      <c r="H350" s="313"/>
      <c r="I350" s="313"/>
      <c r="J350" s="313"/>
      <c r="K350" s="313"/>
      <c r="L350" s="314"/>
      <c r="M350" s="313"/>
      <c r="N350" s="365"/>
      <c r="O350" s="366"/>
      <c r="P350" s="370" t="str">
        <f>IF(G350="R",IF(OR(AND(実績排出量!H350=SUM(実績事業所!$B$2-1),3&lt;実績排出量!I350),AND(実績排出量!H350=実績事業所!$B$2,4&gt;実績排出量!I350)),"新規",""),"")</f>
        <v/>
      </c>
      <c r="Q350" s="373" t="str">
        <f t="shared" si="250"/>
        <v/>
      </c>
      <c r="R350" s="374" t="str">
        <f t="shared" si="251"/>
        <v/>
      </c>
      <c r="S350" s="298" t="str">
        <f t="shared" si="252"/>
        <v/>
      </c>
      <c r="T350" s="87" t="str">
        <f t="shared" si="253"/>
        <v/>
      </c>
      <c r="U350" s="88" t="str">
        <f t="shared" si="254"/>
        <v/>
      </c>
      <c r="V350" s="89" t="str">
        <f t="shared" si="255"/>
        <v/>
      </c>
      <c r="W350" s="90" t="str">
        <f t="shared" si="256"/>
        <v/>
      </c>
      <c r="X350" s="90" t="str">
        <f t="shared" si="257"/>
        <v/>
      </c>
      <c r="Y350" s="110" t="str">
        <f t="shared" si="258"/>
        <v/>
      </c>
      <c r="Z350" s="16"/>
      <c r="AA350" s="15" t="str">
        <f t="shared" si="259"/>
        <v/>
      </c>
      <c r="AB350" s="15" t="str">
        <f t="shared" si="260"/>
        <v/>
      </c>
      <c r="AC350" s="14" t="str">
        <f t="shared" si="261"/>
        <v/>
      </c>
      <c r="AD350" s="6" t="e">
        <f t="shared" si="262"/>
        <v>#N/A</v>
      </c>
      <c r="AE350" s="6" t="e">
        <f t="shared" si="263"/>
        <v>#N/A</v>
      </c>
      <c r="AF350" s="6" t="e">
        <f t="shared" si="264"/>
        <v>#N/A</v>
      </c>
      <c r="AG350" s="6" t="str">
        <f t="shared" si="265"/>
        <v/>
      </c>
      <c r="AH350" s="6">
        <f t="shared" si="266"/>
        <v>1</v>
      </c>
      <c r="AI350" s="6" t="e">
        <f t="shared" si="267"/>
        <v>#N/A</v>
      </c>
      <c r="AJ350" s="6" t="e">
        <f t="shared" si="268"/>
        <v>#N/A</v>
      </c>
      <c r="AK350" s="6" t="e">
        <f t="shared" si="269"/>
        <v>#N/A</v>
      </c>
      <c r="AL350" s="6" t="e">
        <f t="shared" si="270"/>
        <v>#N/A</v>
      </c>
      <c r="AM350" s="7" t="str">
        <f t="shared" si="271"/>
        <v xml:space="preserve"> </v>
      </c>
      <c r="AN350" s="6" t="e">
        <f t="shared" si="272"/>
        <v>#N/A</v>
      </c>
      <c r="AO350" s="6" t="e">
        <f t="shared" si="273"/>
        <v>#N/A</v>
      </c>
      <c r="AP350" s="6" t="e">
        <f t="shared" si="274"/>
        <v>#N/A</v>
      </c>
      <c r="AQ350" s="6" t="e">
        <f t="shared" si="275"/>
        <v>#N/A</v>
      </c>
      <c r="AR350" s="6" t="e">
        <f t="shared" si="276"/>
        <v>#N/A</v>
      </c>
      <c r="AS350" s="6" t="e">
        <f t="shared" si="277"/>
        <v>#N/A</v>
      </c>
      <c r="AT350" s="6" t="e">
        <f t="shared" si="278"/>
        <v>#N/A</v>
      </c>
      <c r="AU350" s="6" t="e">
        <f t="shared" si="279"/>
        <v>#N/A</v>
      </c>
      <c r="AV350" s="6" t="e">
        <f t="shared" si="280"/>
        <v>#N/A</v>
      </c>
      <c r="AW350" s="6">
        <f t="shared" si="281"/>
        <v>0</v>
      </c>
      <c r="AX350" s="6" t="e">
        <f t="shared" si="282"/>
        <v>#N/A</v>
      </c>
      <c r="AY350" s="6" t="str">
        <f t="shared" si="283"/>
        <v/>
      </c>
      <c r="AZ350" s="6" t="str">
        <f t="shared" si="284"/>
        <v/>
      </c>
      <c r="BA350" s="6" t="str">
        <f t="shared" si="285"/>
        <v/>
      </c>
      <c r="BB350" s="6" t="str">
        <f t="shared" si="286"/>
        <v/>
      </c>
      <c r="BC350" s="42"/>
      <c r="BI350" t="s">
        <v>1325</v>
      </c>
      <c r="CS350" s="253" t="str">
        <f t="shared" si="287"/>
        <v/>
      </c>
      <c r="CT350" s="1" t="str">
        <f t="shared" si="288"/>
        <v/>
      </c>
      <c r="CU350" s="1" t="str">
        <f t="shared" si="289"/>
        <v/>
      </c>
      <c r="CV350" s="399"/>
    </row>
    <row r="351" spans="1:100" s="1" customFormat="1" ht="13.5" customHeight="1" x14ac:dyDescent="0.15">
      <c r="A351" s="63">
        <v>336</v>
      </c>
      <c r="B351" s="313"/>
      <c r="C351" s="313"/>
      <c r="D351" s="313"/>
      <c r="E351" s="313"/>
      <c r="F351" s="313"/>
      <c r="G351" s="313"/>
      <c r="H351" s="313"/>
      <c r="I351" s="313"/>
      <c r="J351" s="313"/>
      <c r="K351" s="313"/>
      <c r="L351" s="314"/>
      <c r="M351" s="313"/>
      <c r="N351" s="365"/>
      <c r="O351" s="366"/>
      <c r="P351" s="370" t="str">
        <f>IF(G351="R",IF(OR(AND(実績排出量!H351=SUM(実績事業所!$B$2-1),3&lt;実績排出量!I351),AND(実績排出量!H351=実績事業所!$B$2,4&gt;実績排出量!I351)),"新規",""),"")</f>
        <v/>
      </c>
      <c r="Q351" s="373" t="str">
        <f t="shared" si="250"/>
        <v/>
      </c>
      <c r="R351" s="374" t="str">
        <f t="shared" si="251"/>
        <v/>
      </c>
      <c r="S351" s="298" t="str">
        <f t="shared" si="252"/>
        <v/>
      </c>
      <c r="T351" s="87" t="str">
        <f t="shared" si="253"/>
        <v/>
      </c>
      <c r="U351" s="88" t="str">
        <f t="shared" si="254"/>
        <v/>
      </c>
      <c r="V351" s="89" t="str">
        <f t="shared" si="255"/>
        <v/>
      </c>
      <c r="W351" s="90" t="str">
        <f t="shared" si="256"/>
        <v/>
      </c>
      <c r="X351" s="90" t="str">
        <f t="shared" si="257"/>
        <v/>
      </c>
      <c r="Y351" s="110" t="str">
        <f t="shared" si="258"/>
        <v/>
      </c>
      <c r="Z351" s="16"/>
      <c r="AA351" s="15" t="str">
        <f t="shared" si="259"/>
        <v/>
      </c>
      <c r="AB351" s="15" t="str">
        <f t="shared" si="260"/>
        <v/>
      </c>
      <c r="AC351" s="14" t="str">
        <f t="shared" si="261"/>
        <v/>
      </c>
      <c r="AD351" s="6" t="e">
        <f t="shared" si="262"/>
        <v>#N/A</v>
      </c>
      <c r="AE351" s="6" t="e">
        <f t="shared" si="263"/>
        <v>#N/A</v>
      </c>
      <c r="AF351" s="6" t="e">
        <f t="shared" si="264"/>
        <v>#N/A</v>
      </c>
      <c r="AG351" s="6" t="str">
        <f t="shared" si="265"/>
        <v/>
      </c>
      <c r="AH351" s="6">
        <f t="shared" si="266"/>
        <v>1</v>
      </c>
      <c r="AI351" s="6" t="e">
        <f t="shared" si="267"/>
        <v>#N/A</v>
      </c>
      <c r="AJ351" s="6" t="e">
        <f t="shared" si="268"/>
        <v>#N/A</v>
      </c>
      <c r="AK351" s="6" t="e">
        <f t="shared" si="269"/>
        <v>#N/A</v>
      </c>
      <c r="AL351" s="6" t="e">
        <f t="shared" si="270"/>
        <v>#N/A</v>
      </c>
      <c r="AM351" s="7" t="str">
        <f t="shared" si="271"/>
        <v xml:space="preserve"> </v>
      </c>
      <c r="AN351" s="6" t="e">
        <f t="shared" si="272"/>
        <v>#N/A</v>
      </c>
      <c r="AO351" s="6" t="e">
        <f t="shared" si="273"/>
        <v>#N/A</v>
      </c>
      <c r="AP351" s="6" t="e">
        <f t="shared" si="274"/>
        <v>#N/A</v>
      </c>
      <c r="AQ351" s="6" t="e">
        <f t="shared" si="275"/>
        <v>#N/A</v>
      </c>
      <c r="AR351" s="6" t="e">
        <f t="shared" si="276"/>
        <v>#N/A</v>
      </c>
      <c r="AS351" s="6" t="e">
        <f t="shared" si="277"/>
        <v>#N/A</v>
      </c>
      <c r="AT351" s="6" t="e">
        <f t="shared" si="278"/>
        <v>#N/A</v>
      </c>
      <c r="AU351" s="6" t="e">
        <f t="shared" si="279"/>
        <v>#N/A</v>
      </c>
      <c r="AV351" s="6" t="e">
        <f t="shared" si="280"/>
        <v>#N/A</v>
      </c>
      <c r="AW351" s="6">
        <f t="shared" si="281"/>
        <v>0</v>
      </c>
      <c r="AX351" s="6" t="e">
        <f t="shared" si="282"/>
        <v>#N/A</v>
      </c>
      <c r="AY351" s="6" t="str">
        <f t="shared" si="283"/>
        <v/>
      </c>
      <c r="AZ351" s="6" t="str">
        <f t="shared" si="284"/>
        <v/>
      </c>
      <c r="BA351" s="6" t="str">
        <f t="shared" si="285"/>
        <v/>
      </c>
      <c r="BB351" s="6" t="str">
        <f t="shared" si="286"/>
        <v/>
      </c>
      <c r="BC351" s="42"/>
      <c r="BI351" t="s">
        <v>1113</v>
      </c>
      <c r="CS351" s="253" t="str">
        <f t="shared" si="287"/>
        <v/>
      </c>
      <c r="CT351" s="1" t="str">
        <f t="shared" si="288"/>
        <v/>
      </c>
      <c r="CU351" s="1" t="str">
        <f t="shared" si="289"/>
        <v/>
      </c>
      <c r="CV351" s="399"/>
    </row>
    <row r="352" spans="1:100" s="1" customFormat="1" ht="13.5" customHeight="1" x14ac:dyDescent="0.15">
      <c r="A352" s="63">
        <v>337</v>
      </c>
      <c r="B352" s="313"/>
      <c r="C352" s="313"/>
      <c r="D352" s="313"/>
      <c r="E352" s="313"/>
      <c r="F352" s="313"/>
      <c r="G352" s="313"/>
      <c r="H352" s="313"/>
      <c r="I352" s="313"/>
      <c r="J352" s="313"/>
      <c r="K352" s="313"/>
      <c r="L352" s="314"/>
      <c r="M352" s="313"/>
      <c r="N352" s="365"/>
      <c r="O352" s="366"/>
      <c r="P352" s="370" t="str">
        <f>IF(G352="R",IF(OR(AND(実績排出量!H352=SUM(実績事業所!$B$2-1),3&lt;実績排出量!I352),AND(実績排出量!H352=実績事業所!$B$2,4&gt;実績排出量!I352)),"新規",""),"")</f>
        <v/>
      </c>
      <c r="Q352" s="373" t="str">
        <f t="shared" si="250"/>
        <v/>
      </c>
      <c r="R352" s="374" t="str">
        <f t="shared" si="251"/>
        <v/>
      </c>
      <c r="S352" s="298" t="str">
        <f t="shared" si="252"/>
        <v/>
      </c>
      <c r="T352" s="87" t="str">
        <f t="shared" si="253"/>
        <v/>
      </c>
      <c r="U352" s="88" t="str">
        <f t="shared" si="254"/>
        <v/>
      </c>
      <c r="V352" s="89" t="str">
        <f t="shared" si="255"/>
        <v/>
      </c>
      <c r="W352" s="90" t="str">
        <f t="shared" si="256"/>
        <v/>
      </c>
      <c r="X352" s="90" t="str">
        <f t="shared" si="257"/>
        <v/>
      </c>
      <c r="Y352" s="110" t="str">
        <f t="shared" si="258"/>
        <v/>
      </c>
      <c r="Z352" s="16"/>
      <c r="AA352" s="15" t="str">
        <f t="shared" si="259"/>
        <v/>
      </c>
      <c r="AB352" s="15" t="str">
        <f t="shared" si="260"/>
        <v/>
      </c>
      <c r="AC352" s="14" t="str">
        <f t="shared" si="261"/>
        <v/>
      </c>
      <c r="AD352" s="6" t="e">
        <f t="shared" si="262"/>
        <v>#N/A</v>
      </c>
      <c r="AE352" s="6" t="e">
        <f t="shared" si="263"/>
        <v>#N/A</v>
      </c>
      <c r="AF352" s="6" t="e">
        <f t="shared" si="264"/>
        <v>#N/A</v>
      </c>
      <c r="AG352" s="6" t="str">
        <f t="shared" si="265"/>
        <v/>
      </c>
      <c r="AH352" s="6">
        <f t="shared" si="266"/>
        <v>1</v>
      </c>
      <c r="AI352" s="6" t="e">
        <f t="shared" si="267"/>
        <v>#N/A</v>
      </c>
      <c r="AJ352" s="6" t="e">
        <f t="shared" si="268"/>
        <v>#N/A</v>
      </c>
      <c r="AK352" s="6" t="e">
        <f t="shared" si="269"/>
        <v>#N/A</v>
      </c>
      <c r="AL352" s="6" t="e">
        <f t="shared" si="270"/>
        <v>#N/A</v>
      </c>
      <c r="AM352" s="7" t="str">
        <f t="shared" si="271"/>
        <v xml:space="preserve"> </v>
      </c>
      <c r="AN352" s="6" t="e">
        <f t="shared" si="272"/>
        <v>#N/A</v>
      </c>
      <c r="AO352" s="6" t="e">
        <f t="shared" si="273"/>
        <v>#N/A</v>
      </c>
      <c r="AP352" s="6" t="e">
        <f t="shared" si="274"/>
        <v>#N/A</v>
      </c>
      <c r="AQ352" s="6" t="e">
        <f t="shared" si="275"/>
        <v>#N/A</v>
      </c>
      <c r="AR352" s="6" t="e">
        <f t="shared" si="276"/>
        <v>#N/A</v>
      </c>
      <c r="AS352" s="6" t="e">
        <f t="shared" si="277"/>
        <v>#N/A</v>
      </c>
      <c r="AT352" s="6" t="e">
        <f t="shared" si="278"/>
        <v>#N/A</v>
      </c>
      <c r="AU352" s="6" t="e">
        <f t="shared" si="279"/>
        <v>#N/A</v>
      </c>
      <c r="AV352" s="6" t="e">
        <f t="shared" si="280"/>
        <v>#N/A</v>
      </c>
      <c r="AW352" s="6">
        <f t="shared" si="281"/>
        <v>0</v>
      </c>
      <c r="AX352" s="6" t="e">
        <f t="shared" si="282"/>
        <v>#N/A</v>
      </c>
      <c r="AY352" s="6" t="str">
        <f t="shared" si="283"/>
        <v/>
      </c>
      <c r="AZ352" s="6" t="str">
        <f t="shared" si="284"/>
        <v/>
      </c>
      <c r="BA352" s="6" t="str">
        <f t="shared" si="285"/>
        <v/>
      </c>
      <c r="BB352" s="6" t="str">
        <f t="shared" si="286"/>
        <v/>
      </c>
      <c r="BC352" s="42"/>
      <c r="BI352" t="s">
        <v>1140</v>
      </c>
      <c r="CS352" s="253" t="str">
        <f t="shared" si="287"/>
        <v/>
      </c>
      <c r="CT352" s="1" t="str">
        <f t="shared" si="288"/>
        <v/>
      </c>
      <c r="CU352" s="1" t="str">
        <f t="shared" si="289"/>
        <v/>
      </c>
      <c r="CV352" s="399"/>
    </row>
    <row r="353" spans="1:100" s="1" customFormat="1" ht="13.5" customHeight="1" x14ac:dyDescent="0.15">
      <c r="A353" s="63">
        <v>338</v>
      </c>
      <c r="B353" s="313"/>
      <c r="C353" s="313"/>
      <c r="D353" s="313"/>
      <c r="E353" s="313"/>
      <c r="F353" s="313"/>
      <c r="G353" s="313"/>
      <c r="H353" s="313"/>
      <c r="I353" s="313"/>
      <c r="J353" s="313"/>
      <c r="K353" s="313"/>
      <c r="L353" s="314"/>
      <c r="M353" s="313"/>
      <c r="N353" s="365"/>
      <c r="O353" s="366"/>
      <c r="P353" s="370" t="str">
        <f>IF(G353="R",IF(OR(AND(実績排出量!H353=SUM(実績事業所!$B$2-1),3&lt;実績排出量!I353),AND(実績排出量!H353=実績事業所!$B$2,4&gt;実績排出量!I353)),"新規",""),"")</f>
        <v/>
      </c>
      <c r="Q353" s="373" t="str">
        <f t="shared" si="250"/>
        <v/>
      </c>
      <c r="R353" s="374" t="str">
        <f t="shared" si="251"/>
        <v/>
      </c>
      <c r="S353" s="298" t="str">
        <f t="shared" si="252"/>
        <v/>
      </c>
      <c r="T353" s="87" t="str">
        <f t="shared" si="253"/>
        <v/>
      </c>
      <c r="U353" s="88" t="str">
        <f t="shared" si="254"/>
        <v/>
      </c>
      <c r="V353" s="89" t="str">
        <f t="shared" si="255"/>
        <v/>
      </c>
      <c r="W353" s="90" t="str">
        <f t="shared" si="256"/>
        <v/>
      </c>
      <c r="X353" s="90" t="str">
        <f t="shared" si="257"/>
        <v/>
      </c>
      <c r="Y353" s="110" t="str">
        <f t="shared" si="258"/>
        <v/>
      </c>
      <c r="Z353" s="16"/>
      <c r="AA353" s="15" t="str">
        <f t="shared" si="259"/>
        <v/>
      </c>
      <c r="AB353" s="15" t="str">
        <f t="shared" si="260"/>
        <v/>
      </c>
      <c r="AC353" s="14" t="str">
        <f t="shared" si="261"/>
        <v/>
      </c>
      <c r="AD353" s="6" t="e">
        <f t="shared" si="262"/>
        <v>#N/A</v>
      </c>
      <c r="AE353" s="6" t="e">
        <f t="shared" si="263"/>
        <v>#N/A</v>
      </c>
      <c r="AF353" s="6" t="e">
        <f t="shared" si="264"/>
        <v>#N/A</v>
      </c>
      <c r="AG353" s="6" t="str">
        <f t="shared" si="265"/>
        <v/>
      </c>
      <c r="AH353" s="6">
        <f t="shared" si="266"/>
        <v>1</v>
      </c>
      <c r="AI353" s="6" t="e">
        <f t="shared" si="267"/>
        <v>#N/A</v>
      </c>
      <c r="AJ353" s="6" t="e">
        <f t="shared" si="268"/>
        <v>#N/A</v>
      </c>
      <c r="AK353" s="6" t="e">
        <f t="shared" si="269"/>
        <v>#N/A</v>
      </c>
      <c r="AL353" s="6" t="e">
        <f t="shared" si="270"/>
        <v>#N/A</v>
      </c>
      <c r="AM353" s="7" t="str">
        <f t="shared" si="271"/>
        <v xml:space="preserve"> </v>
      </c>
      <c r="AN353" s="6" t="e">
        <f t="shared" si="272"/>
        <v>#N/A</v>
      </c>
      <c r="AO353" s="6" t="e">
        <f t="shared" si="273"/>
        <v>#N/A</v>
      </c>
      <c r="AP353" s="6" t="e">
        <f t="shared" si="274"/>
        <v>#N/A</v>
      </c>
      <c r="AQ353" s="6" t="e">
        <f t="shared" si="275"/>
        <v>#N/A</v>
      </c>
      <c r="AR353" s="6" t="e">
        <f t="shared" si="276"/>
        <v>#N/A</v>
      </c>
      <c r="AS353" s="6" t="e">
        <f t="shared" si="277"/>
        <v>#N/A</v>
      </c>
      <c r="AT353" s="6" t="e">
        <f t="shared" si="278"/>
        <v>#N/A</v>
      </c>
      <c r="AU353" s="6" t="e">
        <f t="shared" si="279"/>
        <v>#N/A</v>
      </c>
      <c r="AV353" s="6" t="e">
        <f t="shared" si="280"/>
        <v>#N/A</v>
      </c>
      <c r="AW353" s="6">
        <f t="shared" si="281"/>
        <v>0</v>
      </c>
      <c r="AX353" s="6" t="e">
        <f t="shared" si="282"/>
        <v>#N/A</v>
      </c>
      <c r="AY353" s="6" t="str">
        <f t="shared" si="283"/>
        <v/>
      </c>
      <c r="AZ353" s="6" t="str">
        <f t="shared" si="284"/>
        <v/>
      </c>
      <c r="BA353" s="6" t="str">
        <f t="shared" si="285"/>
        <v/>
      </c>
      <c r="BB353" s="6" t="str">
        <f t="shared" si="286"/>
        <v/>
      </c>
      <c r="BC353" s="42"/>
      <c r="BI353" t="s">
        <v>1350</v>
      </c>
      <c r="CS353" s="253" t="str">
        <f t="shared" si="287"/>
        <v/>
      </c>
      <c r="CT353" s="1" t="str">
        <f t="shared" si="288"/>
        <v/>
      </c>
      <c r="CU353" s="1" t="str">
        <f t="shared" si="289"/>
        <v/>
      </c>
      <c r="CV353" s="399"/>
    </row>
    <row r="354" spans="1:100" s="1" customFormat="1" ht="13.5" customHeight="1" x14ac:dyDescent="0.15">
      <c r="A354" s="63">
        <v>339</v>
      </c>
      <c r="B354" s="313"/>
      <c r="C354" s="313"/>
      <c r="D354" s="313"/>
      <c r="E354" s="313"/>
      <c r="F354" s="313"/>
      <c r="G354" s="313"/>
      <c r="H354" s="313"/>
      <c r="I354" s="313"/>
      <c r="J354" s="313"/>
      <c r="K354" s="313"/>
      <c r="L354" s="314"/>
      <c r="M354" s="313"/>
      <c r="N354" s="365"/>
      <c r="O354" s="366"/>
      <c r="P354" s="370" t="str">
        <f>IF(G354="R",IF(OR(AND(実績排出量!H354=SUM(実績事業所!$B$2-1),3&lt;実績排出量!I354),AND(実績排出量!H354=実績事業所!$B$2,4&gt;実績排出量!I354)),"新規",""),"")</f>
        <v/>
      </c>
      <c r="Q354" s="373" t="str">
        <f t="shared" si="250"/>
        <v/>
      </c>
      <c r="R354" s="374" t="str">
        <f t="shared" si="251"/>
        <v/>
      </c>
      <c r="S354" s="298" t="str">
        <f t="shared" si="252"/>
        <v/>
      </c>
      <c r="T354" s="87" t="str">
        <f t="shared" si="253"/>
        <v/>
      </c>
      <c r="U354" s="88" t="str">
        <f t="shared" si="254"/>
        <v/>
      </c>
      <c r="V354" s="89" t="str">
        <f t="shared" si="255"/>
        <v/>
      </c>
      <c r="W354" s="90" t="str">
        <f t="shared" si="256"/>
        <v/>
      </c>
      <c r="X354" s="90" t="str">
        <f t="shared" si="257"/>
        <v/>
      </c>
      <c r="Y354" s="110" t="str">
        <f t="shared" si="258"/>
        <v/>
      </c>
      <c r="Z354" s="16"/>
      <c r="AA354" s="15" t="str">
        <f t="shared" si="259"/>
        <v/>
      </c>
      <c r="AB354" s="15" t="str">
        <f t="shared" si="260"/>
        <v/>
      </c>
      <c r="AC354" s="14" t="str">
        <f t="shared" si="261"/>
        <v/>
      </c>
      <c r="AD354" s="6" t="e">
        <f t="shared" si="262"/>
        <v>#N/A</v>
      </c>
      <c r="AE354" s="6" t="e">
        <f t="shared" si="263"/>
        <v>#N/A</v>
      </c>
      <c r="AF354" s="6" t="e">
        <f t="shared" si="264"/>
        <v>#N/A</v>
      </c>
      <c r="AG354" s="6" t="str">
        <f t="shared" si="265"/>
        <v/>
      </c>
      <c r="AH354" s="6">
        <f t="shared" si="266"/>
        <v>1</v>
      </c>
      <c r="AI354" s="6" t="e">
        <f t="shared" si="267"/>
        <v>#N/A</v>
      </c>
      <c r="AJ354" s="6" t="e">
        <f t="shared" si="268"/>
        <v>#N/A</v>
      </c>
      <c r="AK354" s="6" t="e">
        <f t="shared" si="269"/>
        <v>#N/A</v>
      </c>
      <c r="AL354" s="6" t="e">
        <f t="shared" si="270"/>
        <v>#N/A</v>
      </c>
      <c r="AM354" s="7" t="str">
        <f t="shared" si="271"/>
        <v xml:space="preserve"> </v>
      </c>
      <c r="AN354" s="6" t="e">
        <f t="shared" si="272"/>
        <v>#N/A</v>
      </c>
      <c r="AO354" s="6" t="e">
        <f t="shared" si="273"/>
        <v>#N/A</v>
      </c>
      <c r="AP354" s="6" t="e">
        <f t="shared" si="274"/>
        <v>#N/A</v>
      </c>
      <c r="AQ354" s="6" t="e">
        <f t="shared" si="275"/>
        <v>#N/A</v>
      </c>
      <c r="AR354" s="6" t="e">
        <f t="shared" si="276"/>
        <v>#N/A</v>
      </c>
      <c r="AS354" s="6" t="e">
        <f t="shared" si="277"/>
        <v>#N/A</v>
      </c>
      <c r="AT354" s="6" t="e">
        <f t="shared" si="278"/>
        <v>#N/A</v>
      </c>
      <c r="AU354" s="6" t="e">
        <f t="shared" si="279"/>
        <v>#N/A</v>
      </c>
      <c r="AV354" s="6" t="e">
        <f t="shared" si="280"/>
        <v>#N/A</v>
      </c>
      <c r="AW354" s="6">
        <f t="shared" si="281"/>
        <v>0</v>
      </c>
      <c r="AX354" s="6" t="e">
        <f t="shared" si="282"/>
        <v>#N/A</v>
      </c>
      <c r="AY354" s="6" t="str">
        <f t="shared" si="283"/>
        <v/>
      </c>
      <c r="AZ354" s="6" t="str">
        <f t="shared" si="284"/>
        <v/>
      </c>
      <c r="BA354" s="6" t="str">
        <f t="shared" si="285"/>
        <v/>
      </c>
      <c r="BB354" s="6" t="str">
        <f t="shared" si="286"/>
        <v/>
      </c>
      <c r="BC354" s="42"/>
      <c r="BI354" t="s">
        <v>1176</v>
      </c>
      <c r="CS354" s="253" t="str">
        <f t="shared" si="287"/>
        <v/>
      </c>
      <c r="CT354" s="1" t="str">
        <f t="shared" si="288"/>
        <v/>
      </c>
      <c r="CU354" s="1" t="str">
        <f t="shared" si="289"/>
        <v/>
      </c>
      <c r="CV354" s="399"/>
    </row>
    <row r="355" spans="1:100" s="1" customFormat="1" ht="13.5" customHeight="1" x14ac:dyDescent="0.15">
      <c r="A355" s="63">
        <v>340</v>
      </c>
      <c r="B355" s="313"/>
      <c r="C355" s="313"/>
      <c r="D355" s="313"/>
      <c r="E355" s="313"/>
      <c r="F355" s="313"/>
      <c r="G355" s="313"/>
      <c r="H355" s="313"/>
      <c r="I355" s="313"/>
      <c r="J355" s="313"/>
      <c r="K355" s="313"/>
      <c r="L355" s="314"/>
      <c r="M355" s="313"/>
      <c r="N355" s="365"/>
      <c r="O355" s="366"/>
      <c r="P355" s="370" t="str">
        <f>IF(G355="R",IF(OR(AND(実績排出量!H355=SUM(実績事業所!$B$2-1),3&lt;実績排出量!I355),AND(実績排出量!H355=実績事業所!$B$2,4&gt;実績排出量!I355)),"新規",""),"")</f>
        <v/>
      </c>
      <c r="Q355" s="373" t="str">
        <f t="shared" si="250"/>
        <v/>
      </c>
      <c r="R355" s="374" t="str">
        <f t="shared" si="251"/>
        <v/>
      </c>
      <c r="S355" s="298" t="str">
        <f t="shared" si="252"/>
        <v/>
      </c>
      <c r="T355" s="87" t="str">
        <f t="shared" si="253"/>
        <v/>
      </c>
      <c r="U355" s="88" t="str">
        <f t="shared" si="254"/>
        <v/>
      </c>
      <c r="V355" s="89" t="str">
        <f t="shared" si="255"/>
        <v/>
      </c>
      <c r="W355" s="90" t="str">
        <f t="shared" si="256"/>
        <v/>
      </c>
      <c r="X355" s="90" t="str">
        <f t="shared" si="257"/>
        <v/>
      </c>
      <c r="Y355" s="110" t="str">
        <f t="shared" si="258"/>
        <v/>
      </c>
      <c r="Z355" s="16"/>
      <c r="AA355" s="15" t="str">
        <f t="shared" si="259"/>
        <v/>
      </c>
      <c r="AB355" s="15" t="str">
        <f t="shared" si="260"/>
        <v/>
      </c>
      <c r="AC355" s="14" t="str">
        <f t="shared" si="261"/>
        <v/>
      </c>
      <c r="AD355" s="6" t="e">
        <f t="shared" si="262"/>
        <v>#N/A</v>
      </c>
      <c r="AE355" s="6" t="e">
        <f t="shared" si="263"/>
        <v>#N/A</v>
      </c>
      <c r="AF355" s="6" t="e">
        <f t="shared" si="264"/>
        <v>#N/A</v>
      </c>
      <c r="AG355" s="6" t="str">
        <f t="shared" si="265"/>
        <v/>
      </c>
      <c r="AH355" s="6">
        <f t="shared" si="266"/>
        <v>1</v>
      </c>
      <c r="AI355" s="6" t="e">
        <f t="shared" si="267"/>
        <v>#N/A</v>
      </c>
      <c r="AJ355" s="6" t="e">
        <f t="shared" si="268"/>
        <v>#N/A</v>
      </c>
      <c r="AK355" s="6" t="e">
        <f t="shared" si="269"/>
        <v>#N/A</v>
      </c>
      <c r="AL355" s="6" t="e">
        <f t="shared" si="270"/>
        <v>#N/A</v>
      </c>
      <c r="AM355" s="7" t="str">
        <f t="shared" si="271"/>
        <v xml:space="preserve"> </v>
      </c>
      <c r="AN355" s="6" t="e">
        <f t="shared" si="272"/>
        <v>#N/A</v>
      </c>
      <c r="AO355" s="6" t="e">
        <f t="shared" si="273"/>
        <v>#N/A</v>
      </c>
      <c r="AP355" s="6" t="e">
        <f t="shared" si="274"/>
        <v>#N/A</v>
      </c>
      <c r="AQ355" s="6" t="e">
        <f t="shared" si="275"/>
        <v>#N/A</v>
      </c>
      <c r="AR355" s="6" t="e">
        <f t="shared" si="276"/>
        <v>#N/A</v>
      </c>
      <c r="AS355" s="6" t="e">
        <f t="shared" si="277"/>
        <v>#N/A</v>
      </c>
      <c r="AT355" s="6" t="e">
        <f t="shared" si="278"/>
        <v>#N/A</v>
      </c>
      <c r="AU355" s="6" t="e">
        <f t="shared" si="279"/>
        <v>#N/A</v>
      </c>
      <c r="AV355" s="6" t="e">
        <f t="shared" si="280"/>
        <v>#N/A</v>
      </c>
      <c r="AW355" s="6">
        <f t="shared" si="281"/>
        <v>0</v>
      </c>
      <c r="AX355" s="6" t="e">
        <f t="shared" si="282"/>
        <v>#N/A</v>
      </c>
      <c r="AY355" s="6" t="str">
        <f t="shared" si="283"/>
        <v/>
      </c>
      <c r="AZ355" s="6" t="str">
        <f t="shared" si="284"/>
        <v/>
      </c>
      <c r="BA355" s="6" t="str">
        <f t="shared" si="285"/>
        <v/>
      </c>
      <c r="BB355" s="6" t="str">
        <f t="shared" si="286"/>
        <v/>
      </c>
      <c r="BC355" s="42"/>
      <c r="BI355" t="s">
        <v>1193</v>
      </c>
      <c r="CS355" s="253" t="str">
        <f t="shared" si="287"/>
        <v/>
      </c>
      <c r="CT355" s="1" t="str">
        <f t="shared" si="288"/>
        <v/>
      </c>
      <c r="CU355" s="1" t="str">
        <f t="shared" si="289"/>
        <v/>
      </c>
      <c r="CV355" s="399"/>
    </row>
    <row r="356" spans="1:100" s="1" customFormat="1" ht="13.5" customHeight="1" x14ac:dyDescent="0.15">
      <c r="A356" s="63">
        <v>341</v>
      </c>
      <c r="B356" s="313"/>
      <c r="C356" s="313"/>
      <c r="D356" s="313"/>
      <c r="E356" s="313"/>
      <c r="F356" s="313"/>
      <c r="G356" s="313"/>
      <c r="H356" s="313"/>
      <c r="I356" s="313"/>
      <c r="J356" s="313"/>
      <c r="K356" s="313"/>
      <c r="L356" s="314"/>
      <c r="M356" s="313"/>
      <c r="N356" s="365"/>
      <c r="O356" s="366"/>
      <c r="P356" s="370" t="str">
        <f>IF(G356="R",IF(OR(AND(実績排出量!H356=SUM(実績事業所!$B$2-1),3&lt;実績排出量!I356),AND(実績排出量!H356=実績事業所!$B$2,4&gt;実績排出量!I356)),"新規",""),"")</f>
        <v/>
      </c>
      <c r="Q356" s="373" t="str">
        <f t="shared" si="250"/>
        <v/>
      </c>
      <c r="R356" s="374" t="str">
        <f t="shared" si="251"/>
        <v/>
      </c>
      <c r="S356" s="298" t="str">
        <f t="shared" si="252"/>
        <v/>
      </c>
      <c r="T356" s="87" t="str">
        <f t="shared" si="253"/>
        <v/>
      </c>
      <c r="U356" s="88" t="str">
        <f t="shared" si="254"/>
        <v/>
      </c>
      <c r="V356" s="89" t="str">
        <f t="shared" si="255"/>
        <v/>
      </c>
      <c r="W356" s="90" t="str">
        <f t="shared" si="256"/>
        <v/>
      </c>
      <c r="X356" s="90" t="str">
        <f t="shared" si="257"/>
        <v/>
      </c>
      <c r="Y356" s="110" t="str">
        <f t="shared" si="258"/>
        <v/>
      </c>
      <c r="Z356" s="16"/>
      <c r="AA356" s="15" t="str">
        <f t="shared" si="259"/>
        <v/>
      </c>
      <c r="AB356" s="15" t="str">
        <f t="shared" si="260"/>
        <v/>
      </c>
      <c r="AC356" s="14" t="str">
        <f t="shared" si="261"/>
        <v/>
      </c>
      <c r="AD356" s="6" t="e">
        <f t="shared" si="262"/>
        <v>#N/A</v>
      </c>
      <c r="AE356" s="6" t="e">
        <f t="shared" si="263"/>
        <v>#N/A</v>
      </c>
      <c r="AF356" s="6" t="e">
        <f t="shared" si="264"/>
        <v>#N/A</v>
      </c>
      <c r="AG356" s="6" t="str">
        <f t="shared" si="265"/>
        <v/>
      </c>
      <c r="AH356" s="6">
        <f t="shared" si="266"/>
        <v>1</v>
      </c>
      <c r="AI356" s="6" t="e">
        <f t="shared" si="267"/>
        <v>#N/A</v>
      </c>
      <c r="AJ356" s="6" t="e">
        <f t="shared" si="268"/>
        <v>#N/A</v>
      </c>
      <c r="AK356" s="6" t="e">
        <f t="shared" si="269"/>
        <v>#N/A</v>
      </c>
      <c r="AL356" s="6" t="e">
        <f t="shared" si="270"/>
        <v>#N/A</v>
      </c>
      <c r="AM356" s="7" t="str">
        <f t="shared" si="271"/>
        <v xml:space="preserve"> </v>
      </c>
      <c r="AN356" s="6" t="e">
        <f t="shared" si="272"/>
        <v>#N/A</v>
      </c>
      <c r="AO356" s="6" t="e">
        <f t="shared" si="273"/>
        <v>#N/A</v>
      </c>
      <c r="AP356" s="6" t="e">
        <f t="shared" si="274"/>
        <v>#N/A</v>
      </c>
      <c r="AQ356" s="6" t="e">
        <f t="shared" si="275"/>
        <v>#N/A</v>
      </c>
      <c r="AR356" s="6" t="e">
        <f t="shared" si="276"/>
        <v>#N/A</v>
      </c>
      <c r="AS356" s="6" t="e">
        <f t="shared" si="277"/>
        <v>#N/A</v>
      </c>
      <c r="AT356" s="6" t="e">
        <f t="shared" si="278"/>
        <v>#N/A</v>
      </c>
      <c r="AU356" s="6" t="e">
        <f t="shared" si="279"/>
        <v>#N/A</v>
      </c>
      <c r="AV356" s="6" t="e">
        <f t="shared" si="280"/>
        <v>#N/A</v>
      </c>
      <c r="AW356" s="6">
        <f t="shared" si="281"/>
        <v>0</v>
      </c>
      <c r="AX356" s="6" t="e">
        <f t="shared" si="282"/>
        <v>#N/A</v>
      </c>
      <c r="AY356" s="6" t="str">
        <f t="shared" si="283"/>
        <v/>
      </c>
      <c r="AZ356" s="6" t="str">
        <f t="shared" si="284"/>
        <v/>
      </c>
      <c r="BA356" s="6" t="str">
        <f t="shared" si="285"/>
        <v/>
      </c>
      <c r="BB356" s="6" t="str">
        <f t="shared" si="286"/>
        <v/>
      </c>
      <c r="BC356" s="42"/>
      <c r="BI356" t="s">
        <v>1348</v>
      </c>
      <c r="CS356" s="253" t="str">
        <f t="shared" si="287"/>
        <v/>
      </c>
      <c r="CT356" s="1" t="str">
        <f t="shared" si="288"/>
        <v/>
      </c>
      <c r="CU356" s="1" t="str">
        <f t="shared" si="289"/>
        <v/>
      </c>
      <c r="CV356" s="399"/>
    </row>
    <row r="357" spans="1:100" s="1" customFormat="1" ht="13.5" customHeight="1" x14ac:dyDescent="0.15">
      <c r="A357" s="63">
        <v>342</v>
      </c>
      <c r="B357" s="313"/>
      <c r="C357" s="313"/>
      <c r="D357" s="313"/>
      <c r="E357" s="313"/>
      <c r="F357" s="313"/>
      <c r="G357" s="313"/>
      <c r="H357" s="313"/>
      <c r="I357" s="313"/>
      <c r="J357" s="313"/>
      <c r="K357" s="313"/>
      <c r="L357" s="314"/>
      <c r="M357" s="313"/>
      <c r="N357" s="365"/>
      <c r="O357" s="366"/>
      <c r="P357" s="370" t="str">
        <f>IF(G357="R",IF(OR(AND(実績排出量!H357=SUM(実績事業所!$B$2-1),3&lt;実績排出量!I357),AND(実績排出量!H357=実績事業所!$B$2,4&gt;実績排出量!I357)),"新規",""),"")</f>
        <v/>
      </c>
      <c r="Q357" s="373" t="str">
        <f t="shared" si="250"/>
        <v/>
      </c>
      <c r="R357" s="374" t="str">
        <f t="shared" si="251"/>
        <v/>
      </c>
      <c r="S357" s="298" t="str">
        <f t="shared" si="252"/>
        <v/>
      </c>
      <c r="T357" s="87" t="str">
        <f t="shared" si="253"/>
        <v/>
      </c>
      <c r="U357" s="88" t="str">
        <f t="shared" si="254"/>
        <v/>
      </c>
      <c r="V357" s="89" t="str">
        <f t="shared" si="255"/>
        <v/>
      </c>
      <c r="W357" s="90" t="str">
        <f t="shared" si="256"/>
        <v/>
      </c>
      <c r="X357" s="90" t="str">
        <f t="shared" si="257"/>
        <v/>
      </c>
      <c r="Y357" s="110" t="str">
        <f t="shared" si="258"/>
        <v/>
      </c>
      <c r="Z357" s="16"/>
      <c r="AA357" s="15" t="str">
        <f t="shared" si="259"/>
        <v/>
      </c>
      <c r="AB357" s="15" t="str">
        <f t="shared" si="260"/>
        <v/>
      </c>
      <c r="AC357" s="14" t="str">
        <f t="shared" si="261"/>
        <v/>
      </c>
      <c r="AD357" s="6" t="e">
        <f t="shared" si="262"/>
        <v>#N/A</v>
      </c>
      <c r="AE357" s="6" t="e">
        <f t="shared" si="263"/>
        <v>#N/A</v>
      </c>
      <c r="AF357" s="6" t="e">
        <f t="shared" si="264"/>
        <v>#N/A</v>
      </c>
      <c r="AG357" s="6" t="str">
        <f t="shared" si="265"/>
        <v/>
      </c>
      <c r="AH357" s="6">
        <f t="shared" si="266"/>
        <v>1</v>
      </c>
      <c r="AI357" s="6" t="e">
        <f t="shared" si="267"/>
        <v>#N/A</v>
      </c>
      <c r="AJ357" s="6" t="e">
        <f t="shared" si="268"/>
        <v>#N/A</v>
      </c>
      <c r="AK357" s="6" t="e">
        <f t="shared" si="269"/>
        <v>#N/A</v>
      </c>
      <c r="AL357" s="6" t="e">
        <f t="shared" si="270"/>
        <v>#N/A</v>
      </c>
      <c r="AM357" s="7" t="str">
        <f t="shared" si="271"/>
        <v xml:space="preserve"> </v>
      </c>
      <c r="AN357" s="6" t="e">
        <f t="shared" si="272"/>
        <v>#N/A</v>
      </c>
      <c r="AO357" s="6" t="e">
        <f t="shared" si="273"/>
        <v>#N/A</v>
      </c>
      <c r="AP357" s="6" t="e">
        <f t="shared" si="274"/>
        <v>#N/A</v>
      </c>
      <c r="AQ357" s="6" t="e">
        <f t="shared" si="275"/>
        <v>#N/A</v>
      </c>
      <c r="AR357" s="6" t="e">
        <f t="shared" si="276"/>
        <v>#N/A</v>
      </c>
      <c r="AS357" s="6" t="e">
        <f t="shared" si="277"/>
        <v>#N/A</v>
      </c>
      <c r="AT357" s="6" t="e">
        <f t="shared" si="278"/>
        <v>#N/A</v>
      </c>
      <c r="AU357" s="6" t="e">
        <f t="shared" si="279"/>
        <v>#N/A</v>
      </c>
      <c r="AV357" s="6" t="e">
        <f t="shared" si="280"/>
        <v>#N/A</v>
      </c>
      <c r="AW357" s="6">
        <f t="shared" si="281"/>
        <v>0</v>
      </c>
      <c r="AX357" s="6" t="e">
        <f t="shared" si="282"/>
        <v>#N/A</v>
      </c>
      <c r="AY357" s="6" t="str">
        <f t="shared" si="283"/>
        <v/>
      </c>
      <c r="AZ357" s="6" t="str">
        <f t="shared" si="284"/>
        <v/>
      </c>
      <c r="BA357" s="6" t="str">
        <f t="shared" si="285"/>
        <v/>
      </c>
      <c r="BB357" s="6" t="str">
        <f t="shared" si="286"/>
        <v/>
      </c>
      <c r="BC357" s="42"/>
      <c r="BI357" t="s">
        <v>1175</v>
      </c>
      <c r="CS357" s="253" t="str">
        <f t="shared" si="287"/>
        <v/>
      </c>
      <c r="CT357" s="1" t="str">
        <f t="shared" si="288"/>
        <v/>
      </c>
      <c r="CU357" s="1" t="str">
        <f t="shared" si="289"/>
        <v/>
      </c>
      <c r="CV357" s="399"/>
    </row>
    <row r="358" spans="1:100" s="1" customFormat="1" ht="13.5" customHeight="1" x14ac:dyDescent="0.15">
      <c r="A358" s="63">
        <v>343</v>
      </c>
      <c r="B358" s="313"/>
      <c r="C358" s="313"/>
      <c r="D358" s="313"/>
      <c r="E358" s="313"/>
      <c r="F358" s="313"/>
      <c r="G358" s="313"/>
      <c r="H358" s="313"/>
      <c r="I358" s="313"/>
      <c r="J358" s="313"/>
      <c r="K358" s="313"/>
      <c r="L358" s="314"/>
      <c r="M358" s="313"/>
      <c r="N358" s="365"/>
      <c r="O358" s="366"/>
      <c r="P358" s="370" t="str">
        <f>IF(G358="R",IF(OR(AND(実績排出量!H358=SUM(実績事業所!$B$2-1),3&lt;実績排出量!I358),AND(実績排出量!H358=実績事業所!$B$2,4&gt;実績排出量!I358)),"新規",""),"")</f>
        <v/>
      </c>
      <c r="Q358" s="373" t="str">
        <f t="shared" si="250"/>
        <v/>
      </c>
      <c r="R358" s="374" t="str">
        <f t="shared" si="251"/>
        <v/>
      </c>
      <c r="S358" s="298" t="str">
        <f t="shared" si="252"/>
        <v/>
      </c>
      <c r="T358" s="87" t="str">
        <f t="shared" si="253"/>
        <v/>
      </c>
      <c r="U358" s="88" t="str">
        <f t="shared" si="254"/>
        <v/>
      </c>
      <c r="V358" s="89" t="str">
        <f t="shared" si="255"/>
        <v/>
      </c>
      <c r="W358" s="90" t="str">
        <f t="shared" si="256"/>
        <v/>
      </c>
      <c r="X358" s="90" t="str">
        <f t="shared" si="257"/>
        <v/>
      </c>
      <c r="Y358" s="110" t="str">
        <f t="shared" si="258"/>
        <v/>
      </c>
      <c r="Z358" s="16"/>
      <c r="AA358" s="15" t="str">
        <f t="shared" si="259"/>
        <v/>
      </c>
      <c r="AB358" s="15" t="str">
        <f t="shared" si="260"/>
        <v/>
      </c>
      <c r="AC358" s="14" t="str">
        <f t="shared" si="261"/>
        <v/>
      </c>
      <c r="AD358" s="6" t="e">
        <f t="shared" si="262"/>
        <v>#N/A</v>
      </c>
      <c r="AE358" s="6" t="e">
        <f t="shared" si="263"/>
        <v>#N/A</v>
      </c>
      <c r="AF358" s="6" t="e">
        <f t="shared" si="264"/>
        <v>#N/A</v>
      </c>
      <c r="AG358" s="6" t="str">
        <f t="shared" si="265"/>
        <v/>
      </c>
      <c r="AH358" s="6">
        <f t="shared" si="266"/>
        <v>1</v>
      </c>
      <c r="AI358" s="6" t="e">
        <f t="shared" si="267"/>
        <v>#N/A</v>
      </c>
      <c r="AJ358" s="6" t="e">
        <f t="shared" si="268"/>
        <v>#N/A</v>
      </c>
      <c r="AK358" s="6" t="e">
        <f t="shared" si="269"/>
        <v>#N/A</v>
      </c>
      <c r="AL358" s="6" t="e">
        <f t="shared" si="270"/>
        <v>#N/A</v>
      </c>
      <c r="AM358" s="7" t="str">
        <f t="shared" si="271"/>
        <v xml:space="preserve"> </v>
      </c>
      <c r="AN358" s="6" t="e">
        <f t="shared" si="272"/>
        <v>#N/A</v>
      </c>
      <c r="AO358" s="6" t="e">
        <f t="shared" si="273"/>
        <v>#N/A</v>
      </c>
      <c r="AP358" s="6" t="e">
        <f t="shared" si="274"/>
        <v>#N/A</v>
      </c>
      <c r="AQ358" s="6" t="e">
        <f t="shared" si="275"/>
        <v>#N/A</v>
      </c>
      <c r="AR358" s="6" t="e">
        <f t="shared" si="276"/>
        <v>#N/A</v>
      </c>
      <c r="AS358" s="6" t="e">
        <f t="shared" si="277"/>
        <v>#N/A</v>
      </c>
      <c r="AT358" s="6" t="e">
        <f t="shared" si="278"/>
        <v>#N/A</v>
      </c>
      <c r="AU358" s="6" t="e">
        <f t="shared" si="279"/>
        <v>#N/A</v>
      </c>
      <c r="AV358" s="6" t="e">
        <f t="shared" si="280"/>
        <v>#N/A</v>
      </c>
      <c r="AW358" s="6">
        <f t="shared" si="281"/>
        <v>0</v>
      </c>
      <c r="AX358" s="6" t="e">
        <f t="shared" si="282"/>
        <v>#N/A</v>
      </c>
      <c r="AY358" s="6" t="str">
        <f t="shared" si="283"/>
        <v/>
      </c>
      <c r="AZ358" s="6" t="str">
        <f t="shared" si="284"/>
        <v/>
      </c>
      <c r="BA358" s="6" t="str">
        <f t="shared" si="285"/>
        <v/>
      </c>
      <c r="BB358" s="6" t="str">
        <f t="shared" si="286"/>
        <v/>
      </c>
      <c r="BC358" s="42"/>
      <c r="BI358" t="s">
        <v>1192</v>
      </c>
      <c r="CS358" s="253" t="str">
        <f t="shared" si="287"/>
        <v/>
      </c>
      <c r="CT358" s="1" t="str">
        <f t="shared" si="288"/>
        <v/>
      </c>
      <c r="CU358" s="1" t="str">
        <f t="shared" si="289"/>
        <v/>
      </c>
      <c r="CV358" s="399"/>
    </row>
    <row r="359" spans="1:100" s="1" customFormat="1" ht="13.5" customHeight="1" x14ac:dyDescent="0.15">
      <c r="A359" s="63">
        <v>344</v>
      </c>
      <c r="B359" s="313"/>
      <c r="C359" s="313"/>
      <c r="D359" s="313"/>
      <c r="E359" s="313"/>
      <c r="F359" s="313"/>
      <c r="G359" s="313"/>
      <c r="H359" s="313"/>
      <c r="I359" s="313"/>
      <c r="J359" s="313"/>
      <c r="K359" s="313"/>
      <c r="L359" s="314"/>
      <c r="M359" s="313"/>
      <c r="N359" s="365"/>
      <c r="O359" s="366"/>
      <c r="P359" s="370" t="str">
        <f>IF(G359="R",IF(OR(AND(実績排出量!H359=SUM(実績事業所!$B$2-1),3&lt;実績排出量!I359),AND(実績排出量!H359=実績事業所!$B$2,4&gt;実績排出量!I359)),"新規",""),"")</f>
        <v/>
      </c>
      <c r="Q359" s="373" t="str">
        <f t="shared" si="250"/>
        <v/>
      </c>
      <c r="R359" s="374" t="str">
        <f t="shared" si="251"/>
        <v/>
      </c>
      <c r="S359" s="298" t="str">
        <f t="shared" si="252"/>
        <v/>
      </c>
      <c r="T359" s="87" t="str">
        <f t="shared" si="253"/>
        <v/>
      </c>
      <c r="U359" s="88" t="str">
        <f t="shared" si="254"/>
        <v/>
      </c>
      <c r="V359" s="89" t="str">
        <f t="shared" si="255"/>
        <v/>
      </c>
      <c r="W359" s="90" t="str">
        <f t="shared" si="256"/>
        <v/>
      </c>
      <c r="X359" s="90" t="str">
        <f t="shared" si="257"/>
        <v/>
      </c>
      <c r="Y359" s="110" t="str">
        <f t="shared" si="258"/>
        <v/>
      </c>
      <c r="Z359" s="16"/>
      <c r="AA359" s="15" t="str">
        <f t="shared" si="259"/>
        <v/>
      </c>
      <c r="AB359" s="15" t="str">
        <f t="shared" si="260"/>
        <v/>
      </c>
      <c r="AC359" s="14" t="str">
        <f t="shared" si="261"/>
        <v/>
      </c>
      <c r="AD359" s="6" t="e">
        <f t="shared" si="262"/>
        <v>#N/A</v>
      </c>
      <c r="AE359" s="6" t="e">
        <f t="shared" si="263"/>
        <v>#N/A</v>
      </c>
      <c r="AF359" s="6" t="e">
        <f t="shared" si="264"/>
        <v>#N/A</v>
      </c>
      <c r="AG359" s="6" t="str">
        <f t="shared" si="265"/>
        <v/>
      </c>
      <c r="AH359" s="6">
        <f t="shared" si="266"/>
        <v>1</v>
      </c>
      <c r="AI359" s="6" t="e">
        <f t="shared" si="267"/>
        <v>#N/A</v>
      </c>
      <c r="AJ359" s="6" t="e">
        <f t="shared" si="268"/>
        <v>#N/A</v>
      </c>
      <c r="AK359" s="6" t="e">
        <f t="shared" si="269"/>
        <v>#N/A</v>
      </c>
      <c r="AL359" s="6" t="e">
        <f t="shared" si="270"/>
        <v>#N/A</v>
      </c>
      <c r="AM359" s="7" t="str">
        <f t="shared" si="271"/>
        <v xml:space="preserve"> </v>
      </c>
      <c r="AN359" s="6" t="e">
        <f t="shared" si="272"/>
        <v>#N/A</v>
      </c>
      <c r="AO359" s="6" t="e">
        <f t="shared" si="273"/>
        <v>#N/A</v>
      </c>
      <c r="AP359" s="6" t="e">
        <f t="shared" si="274"/>
        <v>#N/A</v>
      </c>
      <c r="AQ359" s="6" t="e">
        <f t="shared" si="275"/>
        <v>#N/A</v>
      </c>
      <c r="AR359" s="6" t="e">
        <f t="shared" si="276"/>
        <v>#N/A</v>
      </c>
      <c r="AS359" s="6" t="e">
        <f t="shared" si="277"/>
        <v>#N/A</v>
      </c>
      <c r="AT359" s="6" t="e">
        <f t="shared" si="278"/>
        <v>#N/A</v>
      </c>
      <c r="AU359" s="6" t="e">
        <f t="shared" si="279"/>
        <v>#N/A</v>
      </c>
      <c r="AV359" s="6" t="e">
        <f t="shared" si="280"/>
        <v>#N/A</v>
      </c>
      <c r="AW359" s="6">
        <f t="shared" si="281"/>
        <v>0</v>
      </c>
      <c r="AX359" s="6" t="e">
        <f t="shared" si="282"/>
        <v>#N/A</v>
      </c>
      <c r="AY359" s="6" t="str">
        <f t="shared" si="283"/>
        <v/>
      </c>
      <c r="AZ359" s="6" t="str">
        <f t="shared" si="284"/>
        <v/>
      </c>
      <c r="BA359" s="6" t="str">
        <f t="shared" si="285"/>
        <v/>
      </c>
      <c r="BB359" s="6" t="str">
        <f t="shared" si="286"/>
        <v/>
      </c>
      <c r="BC359" s="42"/>
      <c r="BI359" t="s">
        <v>1364</v>
      </c>
      <c r="CS359" s="253" t="str">
        <f t="shared" si="287"/>
        <v/>
      </c>
      <c r="CT359" s="1" t="str">
        <f t="shared" si="288"/>
        <v/>
      </c>
      <c r="CU359" s="1" t="str">
        <f t="shared" si="289"/>
        <v/>
      </c>
      <c r="CV359" s="399"/>
    </row>
    <row r="360" spans="1:100" s="1" customFormat="1" ht="13.5" customHeight="1" x14ac:dyDescent="0.15">
      <c r="A360" s="63">
        <v>345</v>
      </c>
      <c r="B360" s="313"/>
      <c r="C360" s="313"/>
      <c r="D360" s="313"/>
      <c r="E360" s="313"/>
      <c r="F360" s="313"/>
      <c r="G360" s="313"/>
      <c r="H360" s="313"/>
      <c r="I360" s="313"/>
      <c r="J360" s="313"/>
      <c r="K360" s="313"/>
      <c r="L360" s="314"/>
      <c r="M360" s="313"/>
      <c r="N360" s="365"/>
      <c r="O360" s="366"/>
      <c r="P360" s="370" t="str">
        <f>IF(G360="R",IF(OR(AND(実績排出量!H360=SUM(実績事業所!$B$2-1),3&lt;実績排出量!I360),AND(実績排出量!H360=実績事業所!$B$2,4&gt;実績排出量!I360)),"新規",""),"")</f>
        <v/>
      </c>
      <c r="Q360" s="373" t="str">
        <f t="shared" si="250"/>
        <v/>
      </c>
      <c r="R360" s="374" t="str">
        <f t="shared" si="251"/>
        <v/>
      </c>
      <c r="S360" s="298" t="str">
        <f t="shared" si="252"/>
        <v/>
      </c>
      <c r="T360" s="87" t="str">
        <f t="shared" si="253"/>
        <v/>
      </c>
      <c r="U360" s="88" t="str">
        <f t="shared" si="254"/>
        <v/>
      </c>
      <c r="V360" s="89" t="str">
        <f t="shared" si="255"/>
        <v/>
      </c>
      <c r="W360" s="90" t="str">
        <f t="shared" si="256"/>
        <v/>
      </c>
      <c r="X360" s="90" t="str">
        <f t="shared" si="257"/>
        <v/>
      </c>
      <c r="Y360" s="110" t="str">
        <f t="shared" si="258"/>
        <v/>
      </c>
      <c r="Z360" s="16"/>
      <c r="AA360" s="15" t="str">
        <f t="shared" si="259"/>
        <v/>
      </c>
      <c r="AB360" s="15" t="str">
        <f t="shared" si="260"/>
        <v/>
      </c>
      <c r="AC360" s="14" t="str">
        <f t="shared" si="261"/>
        <v/>
      </c>
      <c r="AD360" s="6" t="e">
        <f t="shared" si="262"/>
        <v>#N/A</v>
      </c>
      <c r="AE360" s="6" t="e">
        <f t="shared" si="263"/>
        <v>#N/A</v>
      </c>
      <c r="AF360" s="6" t="e">
        <f t="shared" si="264"/>
        <v>#N/A</v>
      </c>
      <c r="AG360" s="6" t="str">
        <f t="shared" si="265"/>
        <v/>
      </c>
      <c r="AH360" s="6">
        <f t="shared" si="266"/>
        <v>1</v>
      </c>
      <c r="AI360" s="6" t="e">
        <f t="shared" si="267"/>
        <v>#N/A</v>
      </c>
      <c r="AJ360" s="6" t="e">
        <f t="shared" si="268"/>
        <v>#N/A</v>
      </c>
      <c r="AK360" s="6" t="e">
        <f t="shared" si="269"/>
        <v>#N/A</v>
      </c>
      <c r="AL360" s="6" t="e">
        <f t="shared" si="270"/>
        <v>#N/A</v>
      </c>
      <c r="AM360" s="7" t="str">
        <f t="shared" si="271"/>
        <v xml:space="preserve"> </v>
      </c>
      <c r="AN360" s="6" t="e">
        <f t="shared" si="272"/>
        <v>#N/A</v>
      </c>
      <c r="AO360" s="6" t="e">
        <f t="shared" si="273"/>
        <v>#N/A</v>
      </c>
      <c r="AP360" s="6" t="e">
        <f t="shared" si="274"/>
        <v>#N/A</v>
      </c>
      <c r="AQ360" s="6" t="e">
        <f t="shared" si="275"/>
        <v>#N/A</v>
      </c>
      <c r="AR360" s="6" t="e">
        <f t="shared" si="276"/>
        <v>#N/A</v>
      </c>
      <c r="AS360" s="6" t="e">
        <f t="shared" si="277"/>
        <v>#N/A</v>
      </c>
      <c r="AT360" s="6" t="e">
        <f t="shared" si="278"/>
        <v>#N/A</v>
      </c>
      <c r="AU360" s="6" t="e">
        <f t="shared" si="279"/>
        <v>#N/A</v>
      </c>
      <c r="AV360" s="6" t="e">
        <f t="shared" si="280"/>
        <v>#N/A</v>
      </c>
      <c r="AW360" s="6">
        <f t="shared" si="281"/>
        <v>0</v>
      </c>
      <c r="AX360" s="6" t="e">
        <f t="shared" si="282"/>
        <v>#N/A</v>
      </c>
      <c r="AY360" s="6" t="str">
        <f t="shared" si="283"/>
        <v/>
      </c>
      <c r="AZ360" s="6" t="str">
        <f t="shared" si="284"/>
        <v/>
      </c>
      <c r="BA360" s="6" t="str">
        <f t="shared" si="285"/>
        <v/>
      </c>
      <c r="BB360" s="6" t="str">
        <f t="shared" si="286"/>
        <v/>
      </c>
      <c r="BC360" s="42"/>
      <c r="BI360" t="s">
        <v>1267</v>
      </c>
      <c r="CS360" s="253" t="str">
        <f t="shared" si="287"/>
        <v/>
      </c>
      <c r="CT360" s="1" t="str">
        <f t="shared" si="288"/>
        <v/>
      </c>
      <c r="CU360" s="1" t="str">
        <f t="shared" si="289"/>
        <v/>
      </c>
      <c r="CV360" s="399"/>
    </row>
    <row r="361" spans="1:100" s="1" customFormat="1" ht="13.5" customHeight="1" x14ac:dyDescent="0.15">
      <c r="A361" s="63">
        <v>346</v>
      </c>
      <c r="B361" s="313"/>
      <c r="C361" s="313"/>
      <c r="D361" s="313"/>
      <c r="E361" s="313"/>
      <c r="F361" s="313"/>
      <c r="G361" s="313"/>
      <c r="H361" s="313"/>
      <c r="I361" s="313"/>
      <c r="J361" s="313"/>
      <c r="K361" s="313"/>
      <c r="L361" s="314"/>
      <c r="M361" s="313"/>
      <c r="N361" s="365"/>
      <c r="O361" s="366"/>
      <c r="P361" s="370" t="str">
        <f>IF(G361="R",IF(OR(AND(実績排出量!H361=SUM(実績事業所!$B$2-1),3&lt;実績排出量!I361),AND(実績排出量!H361=実績事業所!$B$2,4&gt;実績排出量!I361)),"新規",""),"")</f>
        <v/>
      </c>
      <c r="Q361" s="373" t="str">
        <f t="shared" si="250"/>
        <v/>
      </c>
      <c r="R361" s="374" t="str">
        <f t="shared" si="251"/>
        <v/>
      </c>
      <c r="S361" s="298" t="str">
        <f t="shared" si="252"/>
        <v/>
      </c>
      <c r="T361" s="87" t="str">
        <f t="shared" si="253"/>
        <v/>
      </c>
      <c r="U361" s="88" t="str">
        <f t="shared" si="254"/>
        <v/>
      </c>
      <c r="V361" s="89" t="str">
        <f t="shared" si="255"/>
        <v/>
      </c>
      <c r="W361" s="90" t="str">
        <f t="shared" si="256"/>
        <v/>
      </c>
      <c r="X361" s="90" t="str">
        <f t="shared" si="257"/>
        <v/>
      </c>
      <c r="Y361" s="110" t="str">
        <f t="shared" si="258"/>
        <v/>
      </c>
      <c r="Z361" s="16"/>
      <c r="AA361" s="15" t="str">
        <f t="shared" si="259"/>
        <v/>
      </c>
      <c r="AB361" s="15" t="str">
        <f t="shared" si="260"/>
        <v/>
      </c>
      <c r="AC361" s="14" t="str">
        <f t="shared" si="261"/>
        <v/>
      </c>
      <c r="AD361" s="6" t="e">
        <f t="shared" si="262"/>
        <v>#N/A</v>
      </c>
      <c r="AE361" s="6" t="e">
        <f t="shared" si="263"/>
        <v>#N/A</v>
      </c>
      <c r="AF361" s="6" t="e">
        <f t="shared" si="264"/>
        <v>#N/A</v>
      </c>
      <c r="AG361" s="6" t="str">
        <f t="shared" si="265"/>
        <v/>
      </c>
      <c r="AH361" s="6">
        <f t="shared" si="266"/>
        <v>1</v>
      </c>
      <c r="AI361" s="6" t="e">
        <f t="shared" si="267"/>
        <v>#N/A</v>
      </c>
      <c r="AJ361" s="6" t="e">
        <f t="shared" si="268"/>
        <v>#N/A</v>
      </c>
      <c r="AK361" s="6" t="e">
        <f t="shared" si="269"/>
        <v>#N/A</v>
      </c>
      <c r="AL361" s="6" t="e">
        <f t="shared" si="270"/>
        <v>#N/A</v>
      </c>
      <c r="AM361" s="7" t="str">
        <f t="shared" si="271"/>
        <v xml:space="preserve"> </v>
      </c>
      <c r="AN361" s="6" t="e">
        <f t="shared" si="272"/>
        <v>#N/A</v>
      </c>
      <c r="AO361" s="6" t="e">
        <f t="shared" si="273"/>
        <v>#N/A</v>
      </c>
      <c r="AP361" s="6" t="e">
        <f t="shared" si="274"/>
        <v>#N/A</v>
      </c>
      <c r="AQ361" s="6" t="e">
        <f t="shared" si="275"/>
        <v>#N/A</v>
      </c>
      <c r="AR361" s="6" t="e">
        <f t="shared" si="276"/>
        <v>#N/A</v>
      </c>
      <c r="AS361" s="6" t="e">
        <f t="shared" si="277"/>
        <v>#N/A</v>
      </c>
      <c r="AT361" s="6" t="e">
        <f t="shared" si="278"/>
        <v>#N/A</v>
      </c>
      <c r="AU361" s="6" t="e">
        <f t="shared" si="279"/>
        <v>#N/A</v>
      </c>
      <c r="AV361" s="6" t="e">
        <f t="shared" si="280"/>
        <v>#N/A</v>
      </c>
      <c r="AW361" s="6">
        <f t="shared" si="281"/>
        <v>0</v>
      </c>
      <c r="AX361" s="6" t="e">
        <f t="shared" si="282"/>
        <v>#N/A</v>
      </c>
      <c r="AY361" s="6" t="str">
        <f t="shared" si="283"/>
        <v/>
      </c>
      <c r="AZ361" s="6" t="str">
        <f t="shared" si="284"/>
        <v/>
      </c>
      <c r="BA361" s="6" t="str">
        <f t="shared" si="285"/>
        <v/>
      </c>
      <c r="BB361" s="6" t="str">
        <f t="shared" si="286"/>
        <v/>
      </c>
      <c r="BC361" s="42"/>
      <c r="BI361" t="s">
        <v>1277</v>
      </c>
      <c r="CS361" s="253" t="str">
        <f t="shared" si="287"/>
        <v/>
      </c>
      <c r="CT361" s="1" t="str">
        <f t="shared" si="288"/>
        <v/>
      </c>
      <c r="CU361" s="1" t="str">
        <f t="shared" si="289"/>
        <v/>
      </c>
      <c r="CV361" s="399"/>
    </row>
    <row r="362" spans="1:100" s="1" customFormat="1" ht="13.5" customHeight="1" x14ac:dyDescent="0.15">
      <c r="A362" s="63">
        <v>347</v>
      </c>
      <c r="B362" s="313"/>
      <c r="C362" s="313"/>
      <c r="D362" s="313"/>
      <c r="E362" s="313"/>
      <c r="F362" s="313"/>
      <c r="G362" s="313"/>
      <c r="H362" s="313"/>
      <c r="I362" s="313"/>
      <c r="J362" s="313"/>
      <c r="K362" s="313"/>
      <c r="L362" s="314"/>
      <c r="M362" s="313"/>
      <c r="N362" s="365"/>
      <c r="O362" s="366"/>
      <c r="P362" s="370" t="str">
        <f>IF(G362="R",IF(OR(AND(実績排出量!H362=SUM(実績事業所!$B$2-1),3&lt;実績排出量!I362),AND(実績排出量!H362=実績事業所!$B$2,4&gt;実績排出量!I362)),"新規",""),"")</f>
        <v/>
      </c>
      <c r="Q362" s="373" t="str">
        <f t="shared" si="250"/>
        <v/>
      </c>
      <c r="R362" s="374" t="str">
        <f t="shared" si="251"/>
        <v/>
      </c>
      <c r="S362" s="298" t="str">
        <f t="shared" si="252"/>
        <v/>
      </c>
      <c r="T362" s="87" t="str">
        <f t="shared" si="253"/>
        <v/>
      </c>
      <c r="U362" s="88" t="str">
        <f t="shared" si="254"/>
        <v/>
      </c>
      <c r="V362" s="89" t="str">
        <f t="shared" si="255"/>
        <v/>
      </c>
      <c r="W362" s="90" t="str">
        <f t="shared" si="256"/>
        <v/>
      </c>
      <c r="X362" s="90" t="str">
        <f t="shared" si="257"/>
        <v/>
      </c>
      <c r="Y362" s="110" t="str">
        <f t="shared" si="258"/>
        <v/>
      </c>
      <c r="Z362" s="16"/>
      <c r="AA362" s="15" t="str">
        <f t="shared" si="259"/>
        <v/>
      </c>
      <c r="AB362" s="15" t="str">
        <f t="shared" si="260"/>
        <v/>
      </c>
      <c r="AC362" s="14" t="str">
        <f t="shared" si="261"/>
        <v/>
      </c>
      <c r="AD362" s="6" t="e">
        <f t="shared" si="262"/>
        <v>#N/A</v>
      </c>
      <c r="AE362" s="6" t="e">
        <f t="shared" si="263"/>
        <v>#N/A</v>
      </c>
      <c r="AF362" s="6" t="e">
        <f t="shared" si="264"/>
        <v>#N/A</v>
      </c>
      <c r="AG362" s="6" t="str">
        <f t="shared" si="265"/>
        <v/>
      </c>
      <c r="AH362" s="6">
        <f t="shared" si="266"/>
        <v>1</v>
      </c>
      <c r="AI362" s="6" t="e">
        <f t="shared" si="267"/>
        <v>#N/A</v>
      </c>
      <c r="AJ362" s="6" t="e">
        <f t="shared" si="268"/>
        <v>#N/A</v>
      </c>
      <c r="AK362" s="6" t="e">
        <f t="shared" si="269"/>
        <v>#N/A</v>
      </c>
      <c r="AL362" s="6" t="e">
        <f t="shared" si="270"/>
        <v>#N/A</v>
      </c>
      <c r="AM362" s="7" t="str">
        <f t="shared" si="271"/>
        <v xml:space="preserve"> </v>
      </c>
      <c r="AN362" s="6" t="e">
        <f t="shared" si="272"/>
        <v>#N/A</v>
      </c>
      <c r="AO362" s="6" t="e">
        <f t="shared" si="273"/>
        <v>#N/A</v>
      </c>
      <c r="AP362" s="6" t="e">
        <f t="shared" si="274"/>
        <v>#N/A</v>
      </c>
      <c r="AQ362" s="6" t="e">
        <f t="shared" si="275"/>
        <v>#N/A</v>
      </c>
      <c r="AR362" s="6" t="e">
        <f t="shared" si="276"/>
        <v>#N/A</v>
      </c>
      <c r="AS362" s="6" t="e">
        <f t="shared" si="277"/>
        <v>#N/A</v>
      </c>
      <c r="AT362" s="6" t="e">
        <f t="shared" si="278"/>
        <v>#N/A</v>
      </c>
      <c r="AU362" s="6" t="e">
        <f t="shared" si="279"/>
        <v>#N/A</v>
      </c>
      <c r="AV362" s="6" t="e">
        <f t="shared" si="280"/>
        <v>#N/A</v>
      </c>
      <c r="AW362" s="6">
        <f t="shared" si="281"/>
        <v>0</v>
      </c>
      <c r="AX362" s="6" t="e">
        <f t="shared" si="282"/>
        <v>#N/A</v>
      </c>
      <c r="AY362" s="6" t="str">
        <f t="shared" si="283"/>
        <v/>
      </c>
      <c r="AZ362" s="6" t="str">
        <f t="shared" si="284"/>
        <v/>
      </c>
      <c r="BA362" s="6" t="str">
        <f t="shared" si="285"/>
        <v/>
      </c>
      <c r="BB362" s="6" t="str">
        <f t="shared" si="286"/>
        <v/>
      </c>
      <c r="BC362" s="42"/>
      <c r="BI362" t="s">
        <v>1363</v>
      </c>
      <c r="CS362" s="253" t="str">
        <f t="shared" si="287"/>
        <v/>
      </c>
      <c r="CT362" s="1" t="str">
        <f t="shared" si="288"/>
        <v/>
      </c>
      <c r="CU362" s="1" t="str">
        <f t="shared" si="289"/>
        <v/>
      </c>
      <c r="CV362" s="399"/>
    </row>
    <row r="363" spans="1:100" s="1" customFormat="1" ht="13.5" customHeight="1" x14ac:dyDescent="0.15">
      <c r="A363" s="63">
        <v>348</v>
      </c>
      <c r="B363" s="313"/>
      <c r="C363" s="313"/>
      <c r="D363" s="313"/>
      <c r="E363" s="313"/>
      <c r="F363" s="313"/>
      <c r="G363" s="313"/>
      <c r="H363" s="313"/>
      <c r="I363" s="313"/>
      <c r="J363" s="313"/>
      <c r="K363" s="313"/>
      <c r="L363" s="314"/>
      <c r="M363" s="313"/>
      <c r="N363" s="365"/>
      <c r="O363" s="366"/>
      <c r="P363" s="370" t="str">
        <f>IF(G363="R",IF(OR(AND(実績排出量!H363=SUM(実績事業所!$B$2-1),3&lt;実績排出量!I363),AND(実績排出量!H363=実績事業所!$B$2,4&gt;実績排出量!I363)),"新規",""),"")</f>
        <v/>
      </c>
      <c r="Q363" s="373" t="str">
        <f t="shared" si="250"/>
        <v/>
      </c>
      <c r="R363" s="374" t="str">
        <f t="shared" si="251"/>
        <v/>
      </c>
      <c r="S363" s="298" t="str">
        <f t="shared" si="252"/>
        <v/>
      </c>
      <c r="T363" s="87" t="str">
        <f t="shared" si="253"/>
        <v/>
      </c>
      <c r="U363" s="88" t="str">
        <f t="shared" si="254"/>
        <v/>
      </c>
      <c r="V363" s="89" t="str">
        <f t="shared" si="255"/>
        <v/>
      </c>
      <c r="W363" s="90" t="str">
        <f t="shared" si="256"/>
        <v/>
      </c>
      <c r="X363" s="90" t="str">
        <f t="shared" si="257"/>
        <v/>
      </c>
      <c r="Y363" s="110" t="str">
        <f t="shared" si="258"/>
        <v/>
      </c>
      <c r="Z363" s="16"/>
      <c r="AA363" s="15" t="str">
        <f t="shared" si="259"/>
        <v/>
      </c>
      <c r="AB363" s="15" t="str">
        <f t="shared" si="260"/>
        <v/>
      </c>
      <c r="AC363" s="14" t="str">
        <f t="shared" si="261"/>
        <v/>
      </c>
      <c r="AD363" s="6" t="e">
        <f t="shared" si="262"/>
        <v>#N/A</v>
      </c>
      <c r="AE363" s="6" t="e">
        <f t="shared" si="263"/>
        <v>#N/A</v>
      </c>
      <c r="AF363" s="6" t="e">
        <f t="shared" si="264"/>
        <v>#N/A</v>
      </c>
      <c r="AG363" s="6" t="str">
        <f t="shared" si="265"/>
        <v/>
      </c>
      <c r="AH363" s="6">
        <f t="shared" si="266"/>
        <v>1</v>
      </c>
      <c r="AI363" s="6" t="e">
        <f t="shared" si="267"/>
        <v>#N/A</v>
      </c>
      <c r="AJ363" s="6" t="e">
        <f t="shared" si="268"/>
        <v>#N/A</v>
      </c>
      <c r="AK363" s="6" t="e">
        <f t="shared" si="269"/>
        <v>#N/A</v>
      </c>
      <c r="AL363" s="6" t="e">
        <f t="shared" si="270"/>
        <v>#N/A</v>
      </c>
      <c r="AM363" s="7" t="str">
        <f t="shared" si="271"/>
        <v xml:space="preserve"> </v>
      </c>
      <c r="AN363" s="6" t="e">
        <f t="shared" si="272"/>
        <v>#N/A</v>
      </c>
      <c r="AO363" s="6" t="e">
        <f t="shared" si="273"/>
        <v>#N/A</v>
      </c>
      <c r="AP363" s="6" t="e">
        <f t="shared" si="274"/>
        <v>#N/A</v>
      </c>
      <c r="AQ363" s="6" t="e">
        <f t="shared" si="275"/>
        <v>#N/A</v>
      </c>
      <c r="AR363" s="6" t="e">
        <f t="shared" si="276"/>
        <v>#N/A</v>
      </c>
      <c r="AS363" s="6" t="e">
        <f t="shared" si="277"/>
        <v>#N/A</v>
      </c>
      <c r="AT363" s="6" t="e">
        <f t="shared" si="278"/>
        <v>#N/A</v>
      </c>
      <c r="AU363" s="6" t="e">
        <f t="shared" si="279"/>
        <v>#N/A</v>
      </c>
      <c r="AV363" s="6" t="e">
        <f t="shared" si="280"/>
        <v>#N/A</v>
      </c>
      <c r="AW363" s="6">
        <f t="shared" si="281"/>
        <v>0</v>
      </c>
      <c r="AX363" s="6" t="e">
        <f t="shared" si="282"/>
        <v>#N/A</v>
      </c>
      <c r="AY363" s="6" t="str">
        <f t="shared" si="283"/>
        <v/>
      </c>
      <c r="AZ363" s="6" t="str">
        <f t="shared" si="284"/>
        <v/>
      </c>
      <c r="BA363" s="6" t="str">
        <f t="shared" si="285"/>
        <v/>
      </c>
      <c r="BB363" s="6" t="str">
        <f t="shared" si="286"/>
        <v/>
      </c>
      <c r="BC363" s="42"/>
      <c r="BI363" t="s">
        <v>1266</v>
      </c>
      <c r="CS363" s="253" t="str">
        <f t="shared" si="287"/>
        <v/>
      </c>
      <c r="CT363" s="1" t="str">
        <f t="shared" si="288"/>
        <v/>
      </c>
      <c r="CU363" s="1" t="str">
        <f t="shared" si="289"/>
        <v/>
      </c>
      <c r="CV363" s="399"/>
    </row>
    <row r="364" spans="1:100" s="1" customFormat="1" ht="13.5" customHeight="1" x14ac:dyDescent="0.15">
      <c r="A364" s="63">
        <v>349</v>
      </c>
      <c r="B364" s="313"/>
      <c r="C364" s="313"/>
      <c r="D364" s="313"/>
      <c r="E364" s="313"/>
      <c r="F364" s="313"/>
      <c r="G364" s="313"/>
      <c r="H364" s="313"/>
      <c r="I364" s="313"/>
      <c r="J364" s="313"/>
      <c r="K364" s="313"/>
      <c r="L364" s="314"/>
      <c r="M364" s="313"/>
      <c r="N364" s="365"/>
      <c r="O364" s="366"/>
      <c r="P364" s="370" t="str">
        <f>IF(G364="R",IF(OR(AND(実績排出量!H364=SUM(実績事業所!$B$2-1),3&lt;実績排出量!I364),AND(実績排出量!H364=実績事業所!$B$2,4&gt;実績排出量!I364)),"新規",""),"")</f>
        <v/>
      </c>
      <c r="Q364" s="373" t="str">
        <f t="shared" si="250"/>
        <v/>
      </c>
      <c r="R364" s="374" t="str">
        <f t="shared" si="251"/>
        <v/>
      </c>
      <c r="S364" s="298" t="str">
        <f t="shared" si="252"/>
        <v/>
      </c>
      <c r="T364" s="87" t="str">
        <f t="shared" si="253"/>
        <v/>
      </c>
      <c r="U364" s="88" t="str">
        <f t="shared" si="254"/>
        <v/>
      </c>
      <c r="V364" s="89" t="str">
        <f t="shared" si="255"/>
        <v/>
      </c>
      <c r="W364" s="90" t="str">
        <f t="shared" si="256"/>
        <v/>
      </c>
      <c r="X364" s="90" t="str">
        <f t="shared" si="257"/>
        <v/>
      </c>
      <c r="Y364" s="110" t="str">
        <f t="shared" si="258"/>
        <v/>
      </c>
      <c r="Z364" s="16"/>
      <c r="AA364" s="15" t="str">
        <f t="shared" si="259"/>
        <v/>
      </c>
      <c r="AB364" s="15" t="str">
        <f t="shared" si="260"/>
        <v/>
      </c>
      <c r="AC364" s="14" t="str">
        <f t="shared" si="261"/>
        <v/>
      </c>
      <c r="AD364" s="6" t="e">
        <f t="shared" si="262"/>
        <v>#N/A</v>
      </c>
      <c r="AE364" s="6" t="e">
        <f t="shared" si="263"/>
        <v>#N/A</v>
      </c>
      <c r="AF364" s="6" t="e">
        <f t="shared" si="264"/>
        <v>#N/A</v>
      </c>
      <c r="AG364" s="6" t="str">
        <f t="shared" si="265"/>
        <v/>
      </c>
      <c r="AH364" s="6">
        <f t="shared" si="266"/>
        <v>1</v>
      </c>
      <c r="AI364" s="6" t="e">
        <f t="shared" si="267"/>
        <v>#N/A</v>
      </c>
      <c r="AJ364" s="6" t="e">
        <f t="shared" si="268"/>
        <v>#N/A</v>
      </c>
      <c r="AK364" s="6" t="e">
        <f t="shared" si="269"/>
        <v>#N/A</v>
      </c>
      <c r="AL364" s="6" t="e">
        <f t="shared" si="270"/>
        <v>#N/A</v>
      </c>
      <c r="AM364" s="7" t="str">
        <f t="shared" si="271"/>
        <v xml:space="preserve"> </v>
      </c>
      <c r="AN364" s="6" t="e">
        <f t="shared" si="272"/>
        <v>#N/A</v>
      </c>
      <c r="AO364" s="6" t="e">
        <f t="shared" si="273"/>
        <v>#N/A</v>
      </c>
      <c r="AP364" s="6" t="e">
        <f t="shared" si="274"/>
        <v>#N/A</v>
      </c>
      <c r="AQ364" s="6" t="e">
        <f t="shared" si="275"/>
        <v>#N/A</v>
      </c>
      <c r="AR364" s="6" t="e">
        <f t="shared" si="276"/>
        <v>#N/A</v>
      </c>
      <c r="AS364" s="6" t="e">
        <f t="shared" si="277"/>
        <v>#N/A</v>
      </c>
      <c r="AT364" s="6" t="e">
        <f t="shared" si="278"/>
        <v>#N/A</v>
      </c>
      <c r="AU364" s="6" t="e">
        <f t="shared" si="279"/>
        <v>#N/A</v>
      </c>
      <c r="AV364" s="6" t="e">
        <f t="shared" si="280"/>
        <v>#N/A</v>
      </c>
      <c r="AW364" s="6">
        <f t="shared" si="281"/>
        <v>0</v>
      </c>
      <c r="AX364" s="6" t="e">
        <f t="shared" si="282"/>
        <v>#N/A</v>
      </c>
      <c r="AY364" s="6" t="str">
        <f t="shared" si="283"/>
        <v/>
      </c>
      <c r="AZ364" s="6" t="str">
        <f t="shared" si="284"/>
        <v/>
      </c>
      <c r="BA364" s="6" t="str">
        <f t="shared" si="285"/>
        <v/>
      </c>
      <c r="BB364" s="6" t="str">
        <f t="shared" si="286"/>
        <v/>
      </c>
      <c r="BC364" s="42"/>
      <c r="BI364" t="s">
        <v>1276</v>
      </c>
      <c r="CS364" s="253" t="str">
        <f t="shared" si="287"/>
        <v/>
      </c>
      <c r="CT364" s="1" t="str">
        <f t="shared" si="288"/>
        <v/>
      </c>
      <c r="CU364" s="1" t="str">
        <f t="shared" si="289"/>
        <v/>
      </c>
      <c r="CV364" s="399"/>
    </row>
    <row r="365" spans="1:100" s="1" customFormat="1" ht="13.5" customHeight="1" x14ac:dyDescent="0.15">
      <c r="A365" s="63">
        <v>350</v>
      </c>
      <c r="B365" s="313"/>
      <c r="C365" s="313"/>
      <c r="D365" s="313"/>
      <c r="E365" s="313"/>
      <c r="F365" s="313"/>
      <c r="G365" s="313"/>
      <c r="H365" s="313"/>
      <c r="I365" s="313"/>
      <c r="J365" s="313"/>
      <c r="K365" s="313"/>
      <c r="L365" s="314"/>
      <c r="M365" s="313"/>
      <c r="N365" s="365"/>
      <c r="O365" s="366"/>
      <c r="P365" s="370" t="str">
        <f>IF(G365="R",IF(OR(AND(実績排出量!H365=SUM(実績事業所!$B$2-1),3&lt;実績排出量!I365),AND(実績排出量!H365=実績事業所!$B$2,4&gt;実績排出量!I365)),"新規",""),"")</f>
        <v/>
      </c>
      <c r="Q365" s="373" t="str">
        <f t="shared" si="250"/>
        <v/>
      </c>
      <c r="R365" s="374" t="str">
        <f t="shared" si="251"/>
        <v/>
      </c>
      <c r="S365" s="298" t="str">
        <f t="shared" si="252"/>
        <v/>
      </c>
      <c r="T365" s="87" t="str">
        <f t="shared" si="253"/>
        <v/>
      </c>
      <c r="U365" s="88" t="str">
        <f t="shared" si="254"/>
        <v/>
      </c>
      <c r="V365" s="89" t="str">
        <f t="shared" si="255"/>
        <v/>
      </c>
      <c r="W365" s="90" t="str">
        <f t="shared" si="256"/>
        <v/>
      </c>
      <c r="X365" s="90" t="str">
        <f t="shared" si="257"/>
        <v/>
      </c>
      <c r="Y365" s="110" t="str">
        <f t="shared" si="258"/>
        <v/>
      </c>
      <c r="Z365" s="16"/>
      <c r="AA365" s="15" t="str">
        <f t="shared" si="259"/>
        <v/>
      </c>
      <c r="AB365" s="15" t="str">
        <f t="shared" si="260"/>
        <v/>
      </c>
      <c r="AC365" s="14" t="str">
        <f t="shared" si="261"/>
        <v/>
      </c>
      <c r="AD365" s="6" t="e">
        <f t="shared" si="262"/>
        <v>#N/A</v>
      </c>
      <c r="AE365" s="6" t="e">
        <f t="shared" si="263"/>
        <v>#N/A</v>
      </c>
      <c r="AF365" s="6" t="e">
        <f t="shared" si="264"/>
        <v>#N/A</v>
      </c>
      <c r="AG365" s="6" t="str">
        <f t="shared" si="265"/>
        <v/>
      </c>
      <c r="AH365" s="6">
        <f t="shared" si="266"/>
        <v>1</v>
      </c>
      <c r="AI365" s="6" t="e">
        <f t="shared" si="267"/>
        <v>#N/A</v>
      </c>
      <c r="AJ365" s="6" t="e">
        <f t="shared" si="268"/>
        <v>#N/A</v>
      </c>
      <c r="AK365" s="6" t="e">
        <f t="shared" si="269"/>
        <v>#N/A</v>
      </c>
      <c r="AL365" s="6" t="e">
        <f t="shared" si="270"/>
        <v>#N/A</v>
      </c>
      <c r="AM365" s="7" t="str">
        <f t="shared" si="271"/>
        <v xml:space="preserve"> </v>
      </c>
      <c r="AN365" s="6" t="e">
        <f t="shared" si="272"/>
        <v>#N/A</v>
      </c>
      <c r="AO365" s="6" t="e">
        <f t="shared" si="273"/>
        <v>#N/A</v>
      </c>
      <c r="AP365" s="6" t="e">
        <f t="shared" si="274"/>
        <v>#N/A</v>
      </c>
      <c r="AQ365" s="6" t="e">
        <f t="shared" si="275"/>
        <v>#N/A</v>
      </c>
      <c r="AR365" s="6" t="e">
        <f t="shared" si="276"/>
        <v>#N/A</v>
      </c>
      <c r="AS365" s="6" t="e">
        <f t="shared" si="277"/>
        <v>#N/A</v>
      </c>
      <c r="AT365" s="6" t="e">
        <f t="shared" si="278"/>
        <v>#N/A</v>
      </c>
      <c r="AU365" s="6" t="e">
        <f t="shared" si="279"/>
        <v>#N/A</v>
      </c>
      <c r="AV365" s="6" t="e">
        <f t="shared" si="280"/>
        <v>#N/A</v>
      </c>
      <c r="AW365" s="6">
        <f t="shared" si="281"/>
        <v>0</v>
      </c>
      <c r="AX365" s="6" t="e">
        <f t="shared" si="282"/>
        <v>#N/A</v>
      </c>
      <c r="AY365" s="6" t="str">
        <f t="shared" si="283"/>
        <v/>
      </c>
      <c r="AZ365" s="6" t="str">
        <f t="shared" si="284"/>
        <v/>
      </c>
      <c r="BA365" s="6" t="str">
        <f t="shared" si="285"/>
        <v/>
      </c>
      <c r="BB365" s="6" t="str">
        <f t="shared" si="286"/>
        <v/>
      </c>
      <c r="BC365" s="42"/>
      <c r="BI365" t="s">
        <v>1378</v>
      </c>
      <c r="CS365" s="253" t="str">
        <f t="shared" si="287"/>
        <v/>
      </c>
      <c r="CT365" s="1" t="str">
        <f t="shared" si="288"/>
        <v/>
      </c>
      <c r="CU365" s="1" t="str">
        <f t="shared" si="289"/>
        <v/>
      </c>
      <c r="CV365" s="399"/>
    </row>
    <row r="366" spans="1:100" s="1" customFormat="1" ht="13.5" customHeight="1" x14ac:dyDescent="0.15">
      <c r="A366" s="63">
        <v>351</v>
      </c>
      <c r="B366" s="313"/>
      <c r="C366" s="313"/>
      <c r="D366" s="313"/>
      <c r="E366" s="313"/>
      <c r="F366" s="313"/>
      <c r="G366" s="313"/>
      <c r="H366" s="313"/>
      <c r="I366" s="313"/>
      <c r="J366" s="313"/>
      <c r="K366" s="313"/>
      <c r="L366" s="314"/>
      <c r="M366" s="313"/>
      <c r="N366" s="365"/>
      <c r="O366" s="366"/>
      <c r="P366" s="370" t="str">
        <f>IF(G366="R",IF(OR(AND(実績排出量!H366=SUM(実績事業所!$B$2-1),3&lt;実績排出量!I366),AND(実績排出量!H366=実績事業所!$B$2,4&gt;実績排出量!I366)),"新規",""),"")</f>
        <v/>
      </c>
      <c r="Q366" s="373" t="str">
        <f t="shared" si="250"/>
        <v/>
      </c>
      <c r="R366" s="374" t="str">
        <f t="shared" si="251"/>
        <v/>
      </c>
      <c r="S366" s="298" t="str">
        <f t="shared" si="252"/>
        <v/>
      </c>
      <c r="T366" s="87" t="str">
        <f t="shared" si="253"/>
        <v/>
      </c>
      <c r="U366" s="88" t="str">
        <f t="shared" si="254"/>
        <v/>
      </c>
      <c r="V366" s="89" t="str">
        <f t="shared" si="255"/>
        <v/>
      </c>
      <c r="W366" s="90" t="str">
        <f t="shared" si="256"/>
        <v/>
      </c>
      <c r="X366" s="90" t="str">
        <f t="shared" si="257"/>
        <v/>
      </c>
      <c r="Y366" s="110" t="str">
        <f t="shared" si="258"/>
        <v/>
      </c>
      <c r="Z366" s="16"/>
      <c r="AA366" s="15" t="str">
        <f t="shared" si="259"/>
        <v/>
      </c>
      <c r="AB366" s="15" t="str">
        <f t="shared" si="260"/>
        <v/>
      </c>
      <c r="AC366" s="14" t="str">
        <f t="shared" si="261"/>
        <v/>
      </c>
      <c r="AD366" s="6" t="e">
        <f t="shared" si="262"/>
        <v>#N/A</v>
      </c>
      <c r="AE366" s="6" t="e">
        <f t="shared" si="263"/>
        <v>#N/A</v>
      </c>
      <c r="AF366" s="6" t="e">
        <f t="shared" si="264"/>
        <v>#N/A</v>
      </c>
      <c r="AG366" s="6" t="str">
        <f t="shared" si="265"/>
        <v/>
      </c>
      <c r="AH366" s="6">
        <f t="shared" si="266"/>
        <v>1</v>
      </c>
      <c r="AI366" s="6" t="e">
        <f t="shared" si="267"/>
        <v>#N/A</v>
      </c>
      <c r="AJ366" s="6" t="e">
        <f t="shared" si="268"/>
        <v>#N/A</v>
      </c>
      <c r="AK366" s="6" t="e">
        <f t="shared" si="269"/>
        <v>#N/A</v>
      </c>
      <c r="AL366" s="6" t="e">
        <f t="shared" si="270"/>
        <v>#N/A</v>
      </c>
      <c r="AM366" s="7" t="str">
        <f t="shared" si="271"/>
        <v xml:space="preserve"> </v>
      </c>
      <c r="AN366" s="6" t="e">
        <f t="shared" si="272"/>
        <v>#N/A</v>
      </c>
      <c r="AO366" s="6" t="e">
        <f t="shared" si="273"/>
        <v>#N/A</v>
      </c>
      <c r="AP366" s="6" t="e">
        <f t="shared" si="274"/>
        <v>#N/A</v>
      </c>
      <c r="AQ366" s="6" t="e">
        <f t="shared" si="275"/>
        <v>#N/A</v>
      </c>
      <c r="AR366" s="6" t="e">
        <f t="shared" si="276"/>
        <v>#N/A</v>
      </c>
      <c r="AS366" s="6" t="e">
        <f t="shared" si="277"/>
        <v>#N/A</v>
      </c>
      <c r="AT366" s="6" t="e">
        <f t="shared" si="278"/>
        <v>#N/A</v>
      </c>
      <c r="AU366" s="6" t="e">
        <f t="shared" si="279"/>
        <v>#N/A</v>
      </c>
      <c r="AV366" s="6" t="e">
        <f t="shared" si="280"/>
        <v>#N/A</v>
      </c>
      <c r="AW366" s="6">
        <f t="shared" si="281"/>
        <v>0</v>
      </c>
      <c r="AX366" s="6" t="e">
        <f t="shared" si="282"/>
        <v>#N/A</v>
      </c>
      <c r="AY366" s="6" t="str">
        <f t="shared" si="283"/>
        <v/>
      </c>
      <c r="AZ366" s="6" t="str">
        <f t="shared" si="284"/>
        <v/>
      </c>
      <c r="BA366" s="6" t="str">
        <f t="shared" si="285"/>
        <v/>
      </c>
      <c r="BB366" s="6" t="str">
        <f t="shared" si="286"/>
        <v/>
      </c>
      <c r="BC366" s="42"/>
      <c r="BI366" t="s">
        <v>1297</v>
      </c>
      <c r="CS366" s="253" t="str">
        <f t="shared" si="287"/>
        <v/>
      </c>
      <c r="CT366" s="1" t="str">
        <f t="shared" si="288"/>
        <v/>
      </c>
      <c r="CU366" s="1" t="str">
        <f t="shared" si="289"/>
        <v/>
      </c>
      <c r="CV366" s="399"/>
    </row>
    <row r="367" spans="1:100" s="1" customFormat="1" ht="13.5" customHeight="1" x14ac:dyDescent="0.15">
      <c r="A367" s="63">
        <v>352</v>
      </c>
      <c r="B367" s="313"/>
      <c r="C367" s="313"/>
      <c r="D367" s="313"/>
      <c r="E367" s="313"/>
      <c r="F367" s="313"/>
      <c r="G367" s="313"/>
      <c r="H367" s="313"/>
      <c r="I367" s="313"/>
      <c r="J367" s="313"/>
      <c r="K367" s="313"/>
      <c r="L367" s="314"/>
      <c r="M367" s="313"/>
      <c r="N367" s="365"/>
      <c r="O367" s="366"/>
      <c r="P367" s="370" t="str">
        <f>IF(G367="R",IF(OR(AND(実績排出量!H367=SUM(実績事業所!$B$2-1),3&lt;実績排出量!I367),AND(実績排出量!H367=実績事業所!$B$2,4&gt;実績排出量!I367)),"新規",""),"")</f>
        <v/>
      </c>
      <c r="Q367" s="373" t="str">
        <f t="shared" si="250"/>
        <v/>
      </c>
      <c r="R367" s="374" t="str">
        <f t="shared" si="251"/>
        <v/>
      </c>
      <c r="S367" s="298" t="str">
        <f t="shared" si="252"/>
        <v/>
      </c>
      <c r="T367" s="87" t="str">
        <f t="shared" si="253"/>
        <v/>
      </c>
      <c r="U367" s="88" t="str">
        <f t="shared" si="254"/>
        <v/>
      </c>
      <c r="V367" s="89" t="str">
        <f t="shared" si="255"/>
        <v/>
      </c>
      <c r="W367" s="90" t="str">
        <f t="shared" si="256"/>
        <v/>
      </c>
      <c r="X367" s="90" t="str">
        <f t="shared" si="257"/>
        <v/>
      </c>
      <c r="Y367" s="110" t="str">
        <f t="shared" si="258"/>
        <v/>
      </c>
      <c r="Z367" s="16"/>
      <c r="AA367" s="15" t="str">
        <f t="shared" si="259"/>
        <v/>
      </c>
      <c r="AB367" s="15" t="str">
        <f t="shared" si="260"/>
        <v/>
      </c>
      <c r="AC367" s="14" t="str">
        <f t="shared" si="261"/>
        <v/>
      </c>
      <c r="AD367" s="6" t="e">
        <f t="shared" si="262"/>
        <v>#N/A</v>
      </c>
      <c r="AE367" s="6" t="e">
        <f t="shared" si="263"/>
        <v>#N/A</v>
      </c>
      <c r="AF367" s="6" t="e">
        <f t="shared" si="264"/>
        <v>#N/A</v>
      </c>
      <c r="AG367" s="6" t="str">
        <f t="shared" si="265"/>
        <v/>
      </c>
      <c r="AH367" s="6">
        <f t="shared" si="266"/>
        <v>1</v>
      </c>
      <c r="AI367" s="6" t="e">
        <f t="shared" si="267"/>
        <v>#N/A</v>
      </c>
      <c r="AJ367" s="6" t="e">
        <f t="shared" si="268"/>
        <v>#N/A</v>
      </c>
      <c r="AK367" s="6" t="e">
        <f t="shared" si="269"/>
        <v>#N/A</v>
      </c>
      <c r="AL367" s="6" t="e">
        <f t="shared" si="270"/>
        <v>#N/A</v>
      </c>
      <c r="AM367" s="7" t="str">
        <f t="shared" si="271"/>
        <v xml:space="preserve"> </v>
      </c>
      <c r="AN367" s="6" t="e">
        <f t="shared" si="272"/>
        <v>#N/A</v>
      </c>
      <c r="AO367" s="6" t="e">
        <f t="shared" si="273"/>
        <v>#N/A</v>
      </c>
      <c r="AP367" s="6" t="e">
        <f t="shared" si="274"/>
        <v>#N/A</v>
      </c>
      <c r="AQ367" s="6" t="e">
        <f t="shared" si="275"/>
        <v>#N/A</v>
      </c>
      <c r="AR367" s="6" t="e">
        <f t="shared" si="276"/>
        <v>#N/A</v>
      </c>
      <c r="AS367" s="6" t="e">
        <f t="shared" si="277"/>
        <v>#N/A</v>
      </c>
      <c r="AT367" s="6" t="e">
        <f t="shared" si="278"/>
        <v>#N/A</v>
      </c>
      <c r="AU367" s="6" t="e">
        <f t="shared" si="279"/>
        <v>#N/A</v>
      </c>
      <c r="AV367" s="6" t="e">
        <f t="shared" si="280"/>
        <v>#N/A</v>
      </c>
      <c r="AW367" s="6">
        <f t="shared" si="281"/>
        <v>0</v>
      </c>
      <c r="AX367" s="6" t="e">
        <f t="shared" si="282"/>
        <v>#N/A</v>
      </c>
      <c r="AY367" s="6" t="str">
        <f t="shared" si="283"/>
        <v/>
      </c>
      <c r="AZ367" s="6" t="str">
        <f t="shared" si="284"/>
        <v/>
      </c>
      <c r="BA367" s="6" t="str">
        <f t="shared" si="285"/>
        <v/>
      </c>
      <c r="BB367" s="6" t="str">
        <f t="shared" si="286"/>
        <v/>
      </c>
      <c r="BC367" s="42"/>
      <c r="BI367" t="s">
        <v>1305</v>
      </c>
      <c r="CS367" s="253" t="str">
        <f t="shared" si="287"/>
        <v/>
      </c>
      <c r="CT367" s="1" t="str">
        <f t="shared" si="288"/>
        <v/>
      </c>
      <c r="CU367" s="1" t="str">
        <f t="shared" si="289"/>
        <v/>
      </c>
      <c r="CV367" s="399"/>
    </row>
    <row r="368" spans="1:100" s="1" customFormat="1" ht="13.5" customHeight="1" x14ac:dyDescent="0.15">
      <c r="A368" s="63">
        <v>353</v>
      </c>
      <c r="B368" s="313"/>
      <c r="C368" s="313"/>
      <c r="D368" s="313"/>
      <c r="E368" s="313"/>
      <c r="F368" s="313"/>
      <c r="G368" s="313"/>
      <c r="H368" s="313"/>
      <c r="I368" s="313"/>
      <c r="J368" s="313"/>
      <c r="K368" s="313"/>
      <c r="L368" s="314"/>
      <c r="M368" s="313"/>
      <c r="N368" s="365"/>
      <c r="O368" s="366"/>
      <c r="P368" s="370" t="str">
        <f>IF(G368="R",IF(OR(AND(実績排出量!H368=SUM(実績事業所!$B$2-1),3&lt;実績排出量!I368),AND(実績排出量!H368=実績事業所!$B$2,4&gt;実績排出量!I368)),"新規",""),"")</f>
        <v/>
      </c>
      <c r="Q368" s="373" t="str">
        <f t="shared" si="250"/>
        <v/>
      </c>
      <c r="R368" s="374" t="str">
        <f t="shared" si="251"/>
        <v/>
      </c>
      <c r="S368" s="298" t="str">
        <f t="shared" si="252"/>
        <v/>
      </c>
      <c r="T368" s="87" t="str">
        <f t="shared" si="253"/>
        <v/>
      </c>
      <c r="U368" s="88" t="str">
        <f t="shared" si="254"/>
        <v/>
      </c>
      <c r="V368" s="89" t="str">
        <f t="shared" si="255"/>
        <v/>
      </c>
      <c r="W368" s="90" t="str">
        <f t="shared" si="256"/>
        <v/>
      </c>
      <c r="X368" s="90" t="str">
        <f t="shared" si="257"/>
        <v/>
      </c>
      <c r="Y368" s="110" t="str">
        <f t="shared" si="258"/>
        <v/>
      </c>
      <c r="Z368" s="16"/>
      <c r="AA368" s="15" t="str">
        <f t="shared" si="259"/>
        <v/>
      </c>
      <c r="AB368" s="15" t="str">
        <f t="shared" si="260"/>
        <v/>
      </c>
      <c r="AC368" s="14" t="str">
        <f t="shared" si="261"/>
        <v/>
      </c>
      <c r="AD368" s="6" t="e">
        <f t="shared" si="262"/>
        <v>#N/A</v>
      </c>
      <c r="AE368" s="6" t="e">
        <f t="shared" si="263"/>
        <v>#N/A</v>
      </c>
      <c r="AF368" s="6" t="e">
        <f t="shared" si="264"/>
        <v>#N/A</v>
      </c>
      <c r="AG368" s="6" t="str">
        <f t="shared" si="265"/>
        <v/>
      </c>
      <c r="AH368" s="6">
        <f t="shared" si="266"/>
        <v>1</v>
      </c>
      <c r="AI368" s="6" t="e">
        <f t="shared" si="267"/>
        <v>#N/A</v>
      </c>
      <c r="AJ368" s="6" t="e">
        <f t="shared" si="268"/>
        <v>#N/A</v>
      </c>
      <c r="AK368" s="6" t="e">
        <f t="shared" si="269"/>
        <v>#N/A</v>
      </c>
      <c r="AL368" s="6" t="e">
        <f t="shared" si="270"/>
        <v>#N/A</v>
      </c>
      <c r="AM368" s="7" t="str">
        <f t="shared" si="271"/>
        <v xml:space="preserve"> </v>
      </c>
      <c r="AN368" s="6" t="e">
        <f t="shared" si="272"/>
        <v>#N/A</v>
      </c>
      <c r="AO368" s="6" t="e">
        <f t="shared" si="273"/>
        <v>#N/A</v>
      </c>
      <c r="AP368" s="6" t="e">
        <f t="shared" si="274"/>
        <v>#N/A</v>
      </c>
      <c r="AQ368" s="6" t="e">
        <f t="shared" si="275"/>
        <v>#N/A</v>
      </c>
      <c r="AR368" s="6" t="e">
        <f t="shared" si="276"/>
        <v>#N/A</v>
      </c>
      <c r="AS368" s="6" t="e">
        <f t="shared" si="277"/>
        <v>#N/A</v>
      </c>
      <c r="AT368" s="6" t="e">
        <f t="shared" si="278"/>
        <v>#N/A</v>
      </c>
      <c r="AU368" s="6" t="e">
        <f t="shared" si="279"/>
        <v>#N/A</v>
      </c>
      <c r="AV368" s="6" t="e">
        <f t="shared" si="280"/>
        <v>#N/A</v>
      </c>
      <c r="AW368" s="6">
        <f t="shared" si="281"/>
        <v>0</v>
      </c>
      <c r="AX368" s="6" t="e">
        <f t="shared" si="282"/>
        <v>#N/A</v>
      </c>
      <c r="AY368" s="6" t="str">
        <f t="shared" si="283"/>
        <v/>
      </c>
      <c r="AZ368" s="6" t="str">
        <f t="shared" si="284"/>
        <v/>
      </c>
      <c r="BA368" s="6" t="str">
        <f t="shared" si="285"/>
        <v/>
      </c>
      <c r="BB368" s="6" t="str">
        <f t="shared" si="286"/>
        <v/>
      </c>
      <c r="BC368" s="42"/>
      <c r="BI368" t="s">
        <v>1377</v>
      </c>
      <c r="CS368" s="253" t="str">
        <f t="shared" si="287"/>
        <v/>
      </c>
      <c r="CT368" s="1" t="str">
        <f t="shared" si="288"/>
        <v/>
      </c>
      <c r="CU368" s="1" t="str">
        <f t="shared" si="289"/>
        <v/>
      </c>
      <c r="CV368" s="399"/>
    </row>
    <row r="369" spans="1:100" s="1" customFormat="1" ht="13.5" customHeight="1" x14ac:dyDescent="0.15">
      <c r="A369" s="63">
        <v>354</v>
      </c>
      <c r="B369" s="313"/>
      <c r="C369" s="313"/>
      <c r="D369" s="313"/>
      <c r="E369" s="313"/>
      <c r="F369" s="313"/>
      <c r="G369" s="313"/>
      <c r="H369" s="313"/>
      <c r="I369" s="313"/>
      <c r="J369" s="313"/>
      <c r="K369" s="313"/>
      <c r="L369" s="314"/>
      <c r="M369" s="313"/>
      <c r="N369" s="365"/>
      <c r="O369" s="366"/>
      <c r="P369" s="370" t="str">
        <f>IF(G369="R",IF(OR(AND(実績排出量!H369=SUM(実績事業所!$B$2-1),3&lt;実績排出量!I369),AND(実績排出量!H369=実績事業所!$B$2,4&gt;実績排出量!I369)),"新規",""),"")</f>
        <v/>
      </c>
      <c r="Q369" s="373" t="str">
        <f t="shared" si="250"/>
        <v/>
      </c>
      <c r="R369" s="374" t="str">
        <f t="shared" si="251"/>
        <v/>
      </c>
      <c r="S369" s="298" t="str">
        <f t="shared" si="252"/>
        <v/>
      </c>
      <c r="T369" s="87" t="str">
        <f t="shared" si="253"/>
        <v/>
      </c>
      <c r="U369" s="88" t="str">
        <f t="shared" si="254"/>
        <v/>
      </c>
      <c r="V369" s="89" t="str">
        <f t="shared" si="255"/>
        <v/>
      </c>
      <c r="W369" s="90" t="str">
        <f t="shared" si="256"/>
        <v/>
      </c>
      <c r="X369" s="90" t="str">
        <f t="shared" si="257"/>
        <v/>
      </c>
      <c r="Y369" s="110" t="str">
        <f t="shared" si="258"/>
        <v/>
      </c>
      <c r="Z369" s="16"/>
      <c r="AA369" s="15" t="str">
        <f t="shared" si="259"/>
        <v/>
      </c>
      <c r="AB369" s="15" t="str">
        <f t="shared" si="260"/>
        <v/>
      </c>
      <c r="AC369" s="14" t="str">
        <f t="shared" si="261"/>
        <v/>
      </c>
      <c r="AD369" s="6" t="e">
        <f t="shared" si="262"/>
        <v>#N/A</v>
      </c>
      <c r="AE369" s="6" t="e">
        <f t="shared" si="263"/>
        <v>#N/A</v>
      </c>
      <c r="AF369" s="6" t="e">
        <f t="shared" si="264"/>
        <v>#N/A</v>
      </c>
      <c r="AG369" s="6" t="str">
        <f t="shared" si="265"/>
        <v/>
      </c>
      <c r="AH369" s="6">
        <f t="shared" si="266"/>
        <v>1</v>
      </c>
      <c r="AI369" s="6" t="e">
        <f t="shared" si="267"/>
        <v>#N/A</v>
      </c>
      <c r="AJ369" s="6" t="e">
        <f t="shared" si="268"/>
        <v>#N/A</v>
      </c>
      <c r="AK369" s="6" t="e">
        <f t="shared" si="269"/>
        <v>#N/A</v>
      </c>
      <c r="AL369" s="6" t="e">
        <f t="shared" si="270"/>
        <v>#N/A</v>
      </c>
      <c r="AM369" s="7" t="str">
        <f t="shared" si="271"/>
        <v xml:space="preserve"> </v>
      </c>
      <c r="AN369" s="6" t="e">
        <f t="shared" si="272"/>
        <v>#N/A</v>
      </c>
      <c r="AO369" s="6" t="e">
        <f t="shared" si="273"/>
        <v>#N/A</v>
      </c>
      <c r="AP369" s="6" t="e">
        <f t="shared" si="274"/>
        <v>#N/A</v>
      </c>
      <c r="AQ369" s="6" t="e">
        <f t="shared" si="275"/>
        <v>#N/A</v>
      </c>
      <c r="AR369" s="6" t="e">
        <f t="shared" si="276"/>
        <v>#N/A</v>
      </c>
      <c r="AS369" s="6" t="e">
        <f t="shared" si="277"/>
        <v>#N/A</v>
      </c>
      <c r="AT369" s="6" t="e">
        <f t="shared" si="278"/>
        <v>#N/A</v>
      </c>
      <c r="AU369" s="6" t="e">
        <f t="shared" si="279"/>
        <v>#N/A</v>
      </c>
      <c r="AV369" s="6" t="e">
        <f t="shared" si="280"/>
        <v>#N/A</v>
      </c>
      <c r="AW369" s="6">
        <f t="shared" si="281"/>
        <v>0</v>
      </c>
      <c r="AX369" s="6" t="e">
        <f t="shared" si="282"/>
        <v>#N/A</v>
      </c>
      <c r="AY369" s="6" t="str">
        <f t="shared" si="283"/>
        <v/>
      </c>
      <c r="AZ369" s="6" t="str">
        <f t="shared" si="284"/>
        <v/>
      </c>
      <c r="BA369" s="6" t="str">
        <f t="shared" si="285"/>
        <v/>
      </c>
      <c r="BB369" s="6" t="str">
        <f t="shared" si="286"/>
        <v/>
      </c>
      <c r="BC369" s="42"/>
      <c r="BI369" t="s">
        <v>1296</v>
      </c>
      <c r="CS369" s="253" t="str">
        <f t="shared" si="287"/>
        <v/>
      </c>
      <c r="CT369" s="1" t="str">
        <f t="shared" si="288"/>
        <v/>
      </c>
      <c r="CU369" s="1" t="str">
        <f t="shared" si="289"/>
        <v/>
      </c>
      <c r="CV369" s="399"/>
    </row>
    <row r="370" spans="1:100" s="1" customFormat="1" ht="13.5" customHeight="1" x14ac:dyDescent="0.15">
      <c r="A370" s="63">
        <v>355</v>
      </c>
      <c r="B370" s="313"/>
      <c r="C370" s="313"/>
      <c r="D370" s="313"/>
      <c r="E370" s="313"/>
      <c r="F370" s="313"/>
      <c r="G370" s="313"/>
      <c r="H370" s="313"/>
      <c r="I370" s="313"/>
      <c r="J370" s="313"/>
      <c r="K370" s="313"/>
      <c r="L370" s="314"/>
      <c r="M370" s="313"/>
      <c r="N370" s="365"/>
      <c r="O370" s="366"/>
      <c r="P370" s="370" t="str">
        <f>IF(G370="R",IF(OR(AND(実績排出量!H370=SUM(実績事業所!$B$2-1),3&lt;実績排出量!I370),AND(実績排出量!H370=実績事業所!$B$2,4&gt;実績排出量!I370)),"新規",""),"")</f>
        <v/>
      </c>
      <c r="Q370" s="373" t="str">
        <f t="shared" si="250"/>
        <v/>
      </c>
      <c r="R370" s="374" t="str">
        <f t="shared" si="251"/>
        <v/>
      </c>
      <c r="S370" s="298" t="str">
        <f t="shared" si="252"/>
        <v/>
      </c>
      <c r="T370" s="87" t="str">
        <f t="shared" si="253"/>
        <v/>
      </c>
      <c r="U370" s="88" t="str">
        <f t="shared" si="254"/>
        <v/>
      </c>
      <c r="V370" s="89" t="str">
        <f t="shared" si="255"/>
        <v/>
      </c>
      <c r="W370" s="90" t="str">
        <f t="shared" si="256"/>
        <v/>
      </c>
      <c r="X370" s="90" t="str">
        <f t="shared" si="257"/>
        <v/>
      </c>
      <c r="Y370" s="110" t="str">
        <f t="shared" si="258"/>
        <v/>
      </c>
      <c r="Z370" s="16"/>
      <c r="AA370" s="15" t="str">
        <f t="shared" si="259"/>
        <v/>
      </c>
      <c r="AB370" s="15" t="str">
        <f t="shared" si="260"/>
        <v/>
      </c>
      <c r="AC370" s="14" t="str">
        <f t="shared" si="261"/>
        <v/>
      </c>
      <c r="AD370" s="6" t="e">
        <f t="shared" si="262"/>
        <v>#N/A</v>
      </c>
      <c r="AE370" s="6" t="e">
        <f t="shared" si="263"/>
        <v>#N/A</v>
      </c>
      <c r="AF370" s="6" t="e">
        <f t="shared" si="264"/>
        <v>#N/A</v>
      </c>
      <c r="AG370" s="6" t="str">
        <f t="shared" si="265"/>
        <v/>
      </c>
      <c r="AH370" s="6">
        <f t="shared" si="266"/>
        <v>1</v>
      </c>
      <c r="AI370" s="6" t="e">
        <f t="shared" si="267"/>
        <v>#N/A</v>
      </c>
      <c r="AJ370" s="6" t="e">
        <f t="shared" si="268"/>
        <v>#N/A</v>
      </c>
      <c r="AK370" s="6" t="e">
        <f t="shared" si="269"/>
        <v>#N/A</v>
      </c>
      <c r="AL370" s="6" t="e">
        <f t="shared" si="270"/>
        <v>#N/A</v>
      </c>
      <c r="AM370" s="7" t="str">
        <f t="shared" si="271"/>
        <v xml:space="preserve"> </v>
      </c>
      <c r="AN370" s="6" t="e">
        <f t="shared" si="272"/>
        <v>#N/A</v>
      </c>
      <c r="AO370" s="6" t="e">
        <f t="shared" si="273"/>
        <v>#N/A</v>
      </c>
      <c r="AP370" s="6" t="e">
        <f t="shared" si="274"/>
        <v>#N/A</v>
      </c>
      <c r="AQ370" s="6" t="e">
        <f t="shared" si="275"/>
        <v>#N/A</v>
      </c>
      <c r="AR370" s="6" t="e">
        <f t="shared" si="276"/>
        <v>#N/A</v>
      </c>
      <c r="AS370" s="6" t="e">
        <f t="shared" si="277"/>
        <v>#N/A</v>
      </c>
      <c r="AT370" s="6" t="e">
        <f t="shared" si="278"/>
        <v>#N/A</v>
      </c>
      <c r="AU370" s="6" t="e">
        <f t="shared" si="279"/>
        <v>#N/A</v>
      </c>
      <c r="AV370" s="6" t="e">
        <f t="shared" si="280"/>
        <v>#N/A</v>
      </c>
      <c r="AW370" s="6">
        <f t="shared" si="281"/>
        <v>0</v>
      </c>
      <c r="AX370" s="6" t="e">
        <f t="shared" si="282"/>
        <v>#N/A</v>
      </c>
      <c r="AY370" s="6" t="str">
        <f t="shared" si="283"/>
        <v/>
      </c>
      <c r="AZ370" s="6" t="str">
        <f t="shared" si="284"/>
        <v/>
      </c>
      <c r="BA370" s="6" t="str">
        <f t="shared" si="285"/>
        <v/>
      </c>
      <c r="BB370" s="6" t="str">
        <f t="shared" si="286"/>
        <v/>
      </c>
      <c r="BC370" s="42"/>
      <c r="BI370" t="s">
        <v>1304</v>
      </c>
      <c r="CS370" s="253" t="str">
        <f t="shared" si="287"/>
        <v/>
      </c>
      <c r="CT370" s="1" t="str">
        <f t="shared" si="288"/>
        <v/>
      </c>
      <c r="CU370" s="1" t="str">
        <f t="shared" si="289"/>
        <v/>
      </c>
      <c r="CV370" s="399"/>
    </row>
    <row r="371" spans="1:100" s="1" customFormat="1" ht="13.5" customHeight="1" x14ac:dyDescent="0.15">
      <c r="A371" s="63">
        <v>356</v>
      </c>
      <c r="B371" s="313"/>
      <c r="C371" s="313"/>
      <c r="D371" s="313"/>
      <c r="E371" s="313"/>
      <c r="F371" s="313"/>
      <c r="G371" s="313"/>
      <c r="H371" s="313"/>
      <c r="I371" s="313"/>
      <c r="J371" s="313"/>
      <c r="K371" s="313"/>
      <c r="L371" s="314"/>
      <c r="M371" s="313"/>
      <c r="N371" s="365"/>
      <c r="O371" s="366"/>
      <c r="P371" s="370" t="str">
        <f>IF(G371="R",IF(OR(AND(実績排出量!H371=SUM(実績事業所!$B$2-1),3&lt;実績排出量!I371),AND(実績排出量!H371=実績事業所!$B$2,4&gt;実績排出量!I371)),"新規",""),"")</f>
        <v/>
      </c>
      <c r="Q371" s="373" t="str">
        <f t="shared" si="250"/>
        <v/>
      </c>
      <c r="R371" s="374" t="str">
        <f t="shared" si="251"/>
        <v/>
      </c>
      <c r="S371" s="298" t="str">
        <f t="shared" si="252"/>
        <v/>
      </c>
      <c r="T371" s="87" t="str">
        <f t="shared" si="253"/>
        <v/>
      </c>
      <c r="U371" s="88" t="str">
        <f t="shared" si="254"/>
        <v/>
      </c>
      <c r="V371" s="89" t="str">
        <f t="shared" si="255"/>
        <v/>
      </c>
      <c r="W371" s="90" t="str">
        <f t="shared" si="256"/>
        <v/>
      </c>
      <c r="X371" s="90" t="str">
        <f t="shared" si="257"/>
        <v/>
      </c>
      <c r="Y371" s="110" t="str">
        <f t="shared" si="258"/>
        <v/>
      </c>
      <c r="Z371" s="16"/>
      <c r="AA371" s="15" t="str">
        <f t="shared" si="259"/>
        <v/>
      </c>
      <c r="AB371" s="15" t="str">
        <f t="shared" si="260"/>
        <v/>
      </c>
      <c r="AC371" s="14" t="str">
        <f t="shared" si="261"/>
        <v/>
      </c>
      <c r="AD371" s="6" t="e">
        <f t="shared" si="262"/>
        <v>#N/A</v>
      </c>
      <c r="AE371" s="6" t="e">
        <f t="shared" si="263"/>
        <v>#N/A</v>
      </c>
      <c r="AF371" s="6" t="e">
        <f t="shared" si="264"/>
        <v>#N/A</v>
      </c>
      <c r="AG371" s="6" t="str">
        <f t="shared" si="265"/>
        <v/>
      </c>
      <c r="AH371" s="6">
        <f t="shared" si="266"/>
        <v>1</v>
      </c>
      <c r="AI371" s="6" t="e">
        <f t="shared" si="267"/>
        <v>#N/A</v>
      </c>
      <c r="AJ371" s="6" t="e">
        <f t="shared" si="268"/>
        <v>#N/A</v>
      </c>
      <c r="AK371" s="6" t="e">
        <f t="shared" si="269"/>
        <v>#N/A</v>
      </c>
      <c r="AL371" s="6" t="e">
        <f t="shared" si="270"/>
        <v>#N/A</v>
      </c>
      <c r="AM371" s="7" t="str">
        <f t="shared" si="271"/>
        <v xml:space="preserve"> </v>
      </c>
      <c r="AN371" s="6" t="e">
        <f t="shared" si="272"/>
        <v>#N/A</v>
      </c>
      <c r="AO371" s="6" t="e">
        <f t="shared" si="273"/>
        <v>#N/A</v>
      </c>
      <c r="AP371" s="6" t="e">
        <f t="shared" si="274"/>
        <v>#N/A</v>
      </c>
      <c r="AQ371" s="6" t="e">
        <f t="shared" si="275"/>
        <v>#N/A</v>
      </c>
      <c r="AR371" s="6" t="e">
        <f t="shared" si="276"/>
        <v>#N/A</v>
      </c>
      <c r="AS371" s="6" t="e">
        <f t="shared" si="277"/>
        <v>#N/A</v>
      </c>
      <c r="AT371" s="6" t="e">
        <f t="shared" si="278"/>
        <v>#N/A</v>
      </c>
      <c r="AU371" s="6" t="e">
        <f t="shared" si="279"/>
        <v>#N/A</v>
      </c>
      <c r="AV371" s="6" t="e">
        <f t="shared" si="280"/>
        <v>#N/A</v>
      </c>
      <c r="AW371" s="6">
        <f t="shared" si="281"/>
        <v>0</v>
      </c>
      <c r="AX371" s="6" t="e">
        <f t="shared" si="282"/>
        <v>#N/A</v>
      </c>
      <c r="AY371" s="6" t="str">
        <f t="shared" si="283"/>
        <v/>
      </c>
      <c r="AZ371" s="6" t="str">
        <f t="shared" si="284"/>
        <v/>
      </c>
      <c r="BA371" s="6" t="str">
        <f t="shared" si="285"/>
        <v/>
      </c>
      <c r="BB371" s="6" t="str">
        <f t="shared" si="286"/>
        <v/>
      </c>
      <c r="BC371" s="42"/>
      <c r="BI371" t="s">
        <v>1328</v>
      </c>
      <c r="CS371" s="253" t="str">
        <f t="shared" si="287"/>
        <v/>
      </c>
      <c r="CT371" s="1" t="str">
        <f t="shared" si="288"/>
        <v/>
      </c>
      <c r="CU371" s="1" t="str">
        <f t="shared" si="289"/>
        <v/>
      </c>
      <c r="CV371" s="399"/>
    </row>
    <row r="372" spans="1:100" s="1" customFormat="1" ht="13.5" customHeight="1" x14ac:dyDescent="0.15">
      <c r="A372" s="63">
        <v>357</v>
      </c>
      <c r="B372" s="313"/>
      <c r="C372" s="313"/>
      <c r="D372" s="313"/>
      <c r="E372" s="313"/>
      <c r="F372" s="313"/>
      <c r="G372" s="313"/>
      <c r="H372" s="313"/>
      <c r="I372" s="313"/>
      <c r="J372" s="313"/>
      <c r="K372" s="313"/>
      <c r="L372" s="314"/>
      <c r="M372" s="313"/>
      <c r="N372" s="365"/>
      <c r="O372" s="366"/>
      <c r="P372" s="370" t="str">
        <f>IF(G372="R",IF(OR(AND(実績排出量!H372=SUM(実績事業所!$B$2-1),3&lt;実績排出量!I372),AND(実績排出量!H372=実績事業所!$B$2,4&gt;実績排出量!I372)),"新規",""),"")</f>
        <v/>
      </c>
      <c r="Q372" s="373" t="str">
        <f t="shared" si="250"/>
        <v/>
      </c>
      <c r="R372" s="374" t="str">
        <f t="shared" si="251"/>
        <v/>
      </c>
      <c r="S372" s="298" t="str">
        <f t="shared" si="252"/>
        <v/>
      </c>
      <c r="T372" s="87" t="str">
        <f t="shared" si="253"/>
        <v/>
      </c>
      <c r="U372" s="88" t="str">
        <f t="shared" si="254"/>
        <v/>
      </c>
      <c r="V372" s="89" t="str">
        <f t="shared" si="255"/>
        <v/>
      </c>
      <c r="W372" s="90" t="str">
        <f t="shared" si="256"/>
        <v/>
      </c>
      <c r="X372" s="90" t="str">
        <f t="shared" si="257"/>
        <v/>
      </c>
      <c r="Y372" s="110" t="str">
        <f t="shared" si="258"/>
        <v/>
      </c>
      <c r="Z372" s="16"/>
      <c r="AA372" s="15" t="str">
        <f t="shared" si="259"/>
        <v/>
      </c>
      <c r="AB372" s="15" t="str">
        <f t="shared" si="260"/>
        <v/>
      </c>
      <c r="AC372" s="14" t="str">
        <f t="shared" si="261"/>
        <v/>
      </c>
      <c r="AD372" s="6" t="e">
        <f t="shared" si="262"/>
        <v>#N/A</v>
      </c>
      <c r="AE372" s="6" t="e">
        <f t="shared" si="263"/>
        <v>#N/A</v>
      </c>
      <c r="AF372" s="6" t="e">
        <f t="shared" si="264"/>
        <v>#N/A</v>
      </c>
      <c r="AG372" s="6" t="str">
        <f t="shared" si="265"/>
        <v/>
      </c>
      <c r="AH372" s="6">
        <f t="shared" si="266"/>
        <v>1</v>
      </c>
      <c r="AI372" s="6" t="e">
        <f t="shared" si="267"/>
        <v>#N/A</v>
      </c>
      <c r="AJ372" s="6" t="e">
        <f t="shared" si="268"/>
        <v>#N/A</v>
      </c>
      <c r="AK372" s="6" t="e">
        <f t="shared" si="269"/>
        <v>#N/A</v>
      </c>
      <c r="AL372" s="6" t="e">
        <f t="shared" si="270"/>
        <v>#N/A</v>
      </c>
      <c r="AM372" s="7" t="str">
        <f t="shared" si="271"/>
        <v xml:space="preserve"> </v>
      </c>
      <c r="AN372" s="6" t="e">
        <f t="shared" si="272"/>
        <v>#N/A</v>
      </c>
      <c r="AO372" s="6" t="e">
        <f t="shared" si="273"/>
        <v>#N/A</v>
      </c>
      <c r="AP372" s="6" t="e">
        <f t="shared" si="274"/>
        <v>#N/A</v>
      </c>
      <c r="AQ372" s="6" t="e">
        <f t="shared" si="275"/>
        <v>#N/A</v>
      </c>
      <c r="AR372" s="6" t="e">
        <f t="shared" si="276"/>
        <v>#N/A</v>
      </c>
      <c r="AS372" s="6" t="e">
        <f t="shared" si="277"/>
        <v>#N/A</v>
      </c>
      <c r="AT372" s="6" t="e">
        <f t="shared" si="278"/>
        <v>#N/A</v>
      </c>
      <c r="AU372" s="6" t="e">
        <f t="shared" si="279"/>
        <v>#N/A</v>
      </c>
      <c r="AV372" s="6" t="e">
        <f t="shared" si="280"/>
        <v>#N/A</v>
      </c>
      <c r="AW372" s="6">
        <f t="shared" si="281"/>
        <v>0</v>
      </c>
      <c r="AX372" s="6" t="e">
        <f t="shared" si="282"/>
        <v>#N/A</v>
      </c>
      <c r="AY372" s="6" t="str">
        <f t="shared" si="283"/>
        <v/>
      </c>
      <c r="AZ372" s="6" t="str">
        <f t="shared" si="284"/>
        <v/>
      </c>
      <c r="BA372" s="6" t="str">
        <f t="shared" si="285"/>
        <v/>
      </c>
      <c r="BB372" s="6" t="str">
        <f t="shared" si="286"/>
        <v/>
      </c>
      <c r="BC372" s="42"/>
      <c r="BI372" t="s">
        <v>1116</v>
      </c>
      <c r="CS372" s="253" t="str">
        <f t="shared" si="287"/>
        <v/>
      </c>
      <c r="CT372" s="1" t="str">
        <f t="shared" si="288"/>
        <v/>
      </c>
      <c r="CU372" s="1" t="str">
        <f t="shared" si="289"/>
        <v/>
      </c>
      <c r="CV372" s="399"/>
    </row>
    <row r="373" spans="1:100" s="1" customFormat="1" ht="13.5" customHeight="1" x14ac:dyDescent="0.15">
      <c r="A373" s="63">
        <v>358</v>
      </c>
      <c r="B373" s="313"/>
      <c r="C373" s="313"/>
      <c r="D373" s="313"/>
      <c r="E373" s="313"/>
      <c r="F373" s="313"/>
      <c r="G373" s="313"/>
      <c r="H373" s="313"/>
      <c r="I373" s="313"/>
      <c r="J373" s="313"/>
      <c r="K373" s="313"/>
      <c r="L373" s="314"/>
      <c r="M373" s="313"/>
      <c r="N373" s="365"/>
      <c r="O373" s="366"/>
      <c r="P373" s="370" t="str">
        <f>IF(G373="R",IF(OR(AND(実績排出量!H373=SUM(実績事業所!$B$2-1),3&lt;実績排出量!I373),AND(実績排出量!H373=実績事業所!$B$2,4&gt;実績排出量!I373)),"新規",""),"")</f>
        <v/>
      </c>
      <c r="Q373" s="373" t="str">
        <f t="shared" si="250"/>
        <v/>
      </c>
      <c r="R373" s="374" t="str">
        <f t="shared" si="251"/>
        <v/>
      </c>
      <c r="S373" s="298" t="str">
        <f t="shared" si="252"/>
        <v/>
      </c>
      <c r="T373" s="87" t="str">
        <f t="shared" si="253"/>
        <v/>
      </c>
      <c r="U373" s="88" t="str">
        <f t="shared" si="254"/>
        <v/>
      </c>
      <c r="V373" s="89" t="str">
        <f t="shared" si="255"/>
        <v/>
      </c>
      <c r="W373" s="90" t="str">
        <f t="shared" si="256"/>
        <v/>
      </c>
      <c r="X373" s="90" t="str">
        <f t="shared" si="257"/>
        <v/>
      </c>
      <c r="Y373" s="110" t="str">
        <f t="shared" si="258"/>
        <v/>
      </c>
      <c r="Z373" s="16"/>
      <c r="AA373" s="15" t="str">
        <f t="shared" si="259"/>
        <v/>
      </c>
      <c r="AB373" s="15" t="str">
        <f t="shared" si="260"/>
        <v/>
      </c>
      <c r="AC373" s="14" t="str">
        <f t="shared" si="261"/>
        <v/>
      </c>
      <c r="AD373" s="6" t="e">
        <f t="shared" si="262"/>
        <v>#N/A</v>
      </c>
      <c r="AE373" s="6" t="e">
        <f t="shared" si="263"/>
        <v>#N/A</v>
      </c>
      <c r="AF373" s="6" t="e">
        <f t="shared" si="264"/>
        <v>#N/A</v>
      </c>
      <c r="AG373" s="6" t="str">
        <f t="shared" si="265"/>
        <v/>
      </c>
      <c r="AH373" s="6">
        <f t="shared" si="266"/>
        <v>1</v>
      </c>
      <c r="AI373" s="6" t="e">
        <f t="shared" si="267"/>
        <v>#N/A</v>
      </c>
      <c r="AJ373" s="6" t="e">
        <f t="shared" si="268"/>
        <v>#N/A</v>
      </c>
      <c r="AK373" s="6" t="e">
        <f t="shared" si="269"/>
        <v>#N/A</v>
      </c>
      <c r="AL373" s="6" t="e">
        <f t="shared" si="270"/>
        <v>#N/A</v>
      </c>
      <c r="AM373" s="7" t="str">
        <f t="shared" si="271"/>
        <v xml:space="preserve"> </v>
      </c>
      <c r="AN373" s="6" t="e">
        <f t="shared" si="272"/>
        <v>#N/A</v>
      </c>
      <c r="AO373" s="6" t="e">
        <f t="shared" si="273"/>
        <v>#N/A</v>
      </c>
      <c r="AP373" s="6" t="e">
        <f t="shared" si="274"/>
        <v>#N/A</v>
      </c>
      <c r="AQ373" s="6" t="e">
        <f t="shared" si="275"/>
        <v>#N/A</v>
      </c>
      <c r="AR373" s="6" t="e">
        <f t="shared" si="276"/>
        <v>#N/A</v>
      </c>
      <c r="AS373" s="6" t="e">
        <f t="shared" si="277"/>
        <v>#N/A</v>
      </c>
      <c r="AT373" s="6" t="e">
        <f t="shared" si="278"/>
        <v>#N/A</v>
      </c>
      <c r="AU373" s="6" t="e">
        <f t="shared" si="279"/>
        <v>#N/A</v>
      </c>
      <c r="AV373" s="6" t="e">
        <f t="shared" si="280"/>
        <v>#N/A</v>
      </c>
      <c r="AW373" s="6">
        <f t="shared" si="281"/>
        <v>0</v>
      </c>
      <c r="AX373" s="6" t="e">
        <f t="shared" si="282"/>
        <v>#N/A</v>
      </c>
      <c r="AY373" s="6" t="str">
        <f t="shared" si="283"/>
        <v/>
      </c>
      <c r="AZ373" s="6" t="str">
        <f t="shared" si="284"/>
        <v/>
      </c>
      <c r="BA373" s="6" t="str">
        <f t="shared" si="285"/>
        <v/>
      </c>
      <c r="BB373" s="6" t="str">
        <f t="shared" si="286"/>
        <v/>
      </c>
      <c r="BC373" s="42"/>
      <c r="BI373" t="s">
        <v>1142</v>
      </c>
      <c r="CS373" s="253" t="str">
        <f t="shared" si="287"/>
        <v/>
      </c>
      <c r="CT373" s="1" t="str">
        <f t="shared" si="288"/>
        <v/>
      </c>
      <c r="CU373" s="1" t="str">
        <f t="shared" si="289"/>
        <v/>
      </c>
      <c r="CV373" s="399"/>
    </row>
    <row r="374" spans="1:100" s="1" customFormat="1" ht="13.5" customHeight="1" x14ac:dyDescent="0.15">
      <c r="A374" s="63">
        <v>359</v>
      </c>
      <c r="B374" s="313"/>
      <c r="C374" s="313"/>
      <c r="D374" s="313"/>
      <c r="E374" s="313"/>
      <c r="F374" s="313"/>
      <c r="G374" s="313"/>
      <c r="H374" s="313"/>
      <c r="I374" s="313"/>
      <c r="J374" s="313"/>
      <c r="K374" s="313"/>
      <c r="L374" s="314"/>
      <c r="M374" s="313"/>
      <c r="N374" s="365"/>
      <c r="O374" s="366"/>
      <c r="P374" s="370" t="str">
        <f>IF(G374="R",IF(OR(AND(実績排出量!H374=SUM(実績事業所!$B$2-1),3&lt;実績排出量!I374),AND(実績排出量!H374=実績事業所!$B$2,4&gt;実績排出量!I374)),"新規",""),"")</f>
        <v/>
      </c>
      <c r="Q374" s="373" t="str">
        <f t="shared" si="250"/>
        <v/>
      </c>
      <c r="R374" s="374" t="str">
        <f t="shared" si="251"/>
        <v/>
      </c>
      <c r="S374" s="298" t="str">
        <f t="shared" si="252"/>
        <v/>
      </c>
      <c r="T374" s="87" t="str">
        <f t="shared" si="253"/>
        <v/>
      </c>
      <c r="U374" s="88" t="str">
        <f t="shared" si="254"/>
        <v/>
      </c>
      <c r="V374" s="89" t="str">
        <f t="shared" si="255"/>
        <v/>
      </c>
      <c r="W374" s="90" t="str">
        <f t="shared" si="256"/>
        <v/>
      </c>
      <c r="X374" s="90" t="str">
        <f t="shared" si="257"/>
        <v/>
      </c>
      <c r="Y374" s="110" t="str">
        <f t="shared" si="258"/>
        <v/>
      </c>
      <c r="Z374" s="16"/>
      <c r="AA374" s="15" t="str">
        <f t="shared" si="259"/>
        <v/>
      </c>
      <c r="AB374" s="15" t="str">
        <f t="shared" si="260"/>
        <v/>
      </c>
      <c r="AC374" s="14" t="str">
        <f t="shared" si="261"/>
        <v/>
      </c>
      <c r="AD374" s="6" t="e">
        <f t="shared" si="262"/>
        <v>#N/A</v>
      </c>
      <c r="AE374" s="6" t="e">
        <f t="shared" si="263"/>
        <v>#N/A</v>
      </c>
      <c r="AF374" s="6" t="e">
        <f t="shared" si="264"/>
        <v>#N/A</v>
      </c>
      <c r="AG374" s="6" t="str">
        <f t="shared" si="265"/>
        <v/>
      </c>
      <c r="AH374" s="6">
        <f t="shared" si="266"/>
        <v>1</v>
      </c>
      <c r="AI374" s="6" t="e">
        <f t="shared" si="267"/>
        <v>#N/A</v>
      </c>
      <c r="AJ374" s="6" t="e">
        <f t="shared" si="268"/>
        <v>#N/A</v>
      </c>
      <c r="AK374" s="6" t="e">
        <f t="shared" si="269"/>
        <v>#N/A</v>
      </c>
      <c r="AL374" s="6" t="e">
        <f t="shared" si="270"/>
        <v>#N/A</v>
      </c>
      <c r="AM374" s="7" t="str">
        <f t="shared" si="271"/>
        <v xml:space="preserve"> </v>
      </c>
      <c r="AN374" s="6" t="e">
        <f t="shared" si="272"/>
        <v>#N/A</v>
      </c>
      <c r="AO374" s="6" t="e">
        <f t="shared" si="273"/>
        <v>#N/A</v>
      </c>
      <c r="AP374" s="6" t="e">
        <f t="shared" si="274"/>
        <v>#N/A</v>
      </c>
      <c r="AQ374" s="6" t="e">
        <f t="shared" si="275"/>
        <v>#N/A</v>
      </c>
      <c r="AR374" s="6" t="e">
        <f t="shared" si="276"/>
        <v>#N/A</v>
      </c>
      <c r="AS374" s="6" t="e">
        <f t="shared" si="277"/>
        <v>#N/A</v>
      </c>
      <c r="AT374" s="6" t="e">
        <f t="shared" si="278"/>
        <v>#N/A</v>
      </c>
      <c r="AU374" s="6" t="e">
        <f t="shared" si="279"/>
        <v>#N/A</v>
      </c>
      <c r="AV374" s="6" t="e">
        <f t="shared" si="280"/>
        <v>#N/A</v>
      </c>
      <c r="AW374" s="6">
        <f t="shared" si="281"/>
        <v>0</v>
      </c>
      <c r="AX374" s="6" t="e">
        <f t="shared" si="282"/>
        <v>#N/A</v>
      </c>
      <c r="AY374" s="6" t="str">
        <f t="shared" si="283"/>
        <v/>
      </c>
      <c r="AZ374" s="6" t="str">
        <f t="shared" si="284"/>
        <v/>
      </c>
      <c r="BA374" s="6" t="str">
        <f t="shared" si="285"/>
        <v/>
      </c>
      <c r="BB374" s="6" t="str">
        <f t="shared" si="286"/>
        <v/>
      </c>
      <c r="BC374" s="42"/>
      <c r="BI374" t="s">
        <v>1352</v>
      </c>
      <c r="CS374" s="253" t="str">
        <f t="shared" si="287"/>
        <v/>
      </c>
      <c r="CT374" s="1" t="str">
        <f t="shared" si="288"/>
        <v/>
      </c>
      <c r="CU374" s="1" t="str">
        <f t="shared" si="289"/>
        <v/>
      </c>
      <c r="CV374" s="399"/>
    </row>
    <row r="375" spans="1:100" s="1" customFormat="1" ht="13.5" customHeight="1" x14ac:dyDescent="0.15">
      <c r="A375" s="63">
        <v>360</v>
      </c>
      <c r="B375" s="313"/>
      <c r="C375" s="313"/>
      <c r="D375" s="313"/>
      <c r="E375" s="313"/>
      <c r="F375" s="313"/>
      <c r="G375" s="313"/>
      <c r="H375" s="313"/>
      <c r="I375" s="313"/>
      <c r="J375" s="313"/>
      <c r="K375" s="313"/>
      <c r="L375" s="314"/>
      <c r="M375" s="313"/>
      <c r="N375" s="365"/>
      <c r="O375" s="366"/>
      <c r="P375" s="370" t="str">
        <f>IF(G375="R",IF(OR(AND(実績排出量!H375=SUM(実績事業所!$B$2-1),3&lt;実績排出量!I375),AND(実績排出量!H375=実績事業所!$B$2,4&gt;実績排出量!I375)),"新規",""),"")</f>
        <v/>
      </c>
      <c r="Q375" s="373" t="str">
        <f t="shared" si="250"/>
        <v/>
      </c>
      <c r="R375" s="374" t="str">
        <f t="shared" si="251"/>
        <v/>
      </c>
      <c r="S375" s="298" t="str">
        <f t="shared" si="252"/>
        <v/>
      </c>
      <c r="T375" s="87" t="str">
        <f t="shared" si="253"/>
        <v/>
      </c>
      <c r="U375" s="88" t="str">
        <f t="shared" si="254"/>
        <v/>
      </c>
      <c r="V375" s="89" t="str">
        <f t="shared" si="255"/>
        <v/>
      </c>
      <c r="W375" s="90" t="str">
        <f t="shared" si="256"/>
        <v/>
      </c>
      <c r="X375" s="90" t="str">
        <f t="shared" si="257"/>
        <v/>
      </c>
      <c r="Y375" s="110" t="str">
        <f t="shared" si="258"/>
        <v/>
      </c>
      <c r="Z375" s="16"/>
      <c r="AA375" s="15" t="str">
        <f t="shared" si="259"/>
        <v/>
      </c>
      <c r="AB375" s="15" t="str">
        <f t="shared" si="260"/>
        <v/>
      </c>
      <c r="AC375" s="14" t="str">
        <f t="shared" si="261"/>
        <v/>
      </c>
      <c r="AD375" s="6" t="e">
        <f t="shared" si="262"/>
        <v>#N/A</v>
      </c>
      <c r="AE375" s="6" t="e">
        <f t="shared" si="263"/>
        <v>#N/A</v>
      </c>
      <c r="AF375" s="6" t="e">
        <f t="shared" si="264"/>
        <v>#N/A</v>
      </c>
      <c r="AG375" s="6" t="str">
        <f t="shared" si="265"/>
        <v/>
      </c>
      <c r="AH375" s="6">
        <f t="shared" si="266"/>
        <v>1</v>
      </c>
      <c r="AI375" s="6" t="e">
        <f t="shared" si="267"/>
        <v>#N/A</v>
      </c>
      <c r="AJ375" s="6" t="e">
        <f t="shared" si="268"/>
        <v>#N/A</v>
      </c>
      <c r="AK375" s="6" t="e">
        <f t="shared" si="269"/>
        <v>#N/A</v>
      </c>
      <c r="AL375" s="6" t="e">
        <f t="shared" si="270"/>
        <v>#N/A</v>
      </c>
      <c r="AM375" s="7" t="str">
        <f t="shared" si="271"/>
        <v xml:space="preserve"> </v>
      </c>
      <c r="AN375" s="6" t="e">
        <f t="shared" si="272"/>
        <v>#N/A</v>
      </c>
      <c r="AO375" s="6" t="e">
        <f t="shared" si="273"/>
        <v>#N/A</v>
      </c>
      <c r="AP375" s="6" t="e">
        <f t="shared" si="274"/>
        <v>#N/A</v>
      </c>
      <c r="AQ375" s="6" t="e">
        <f t="shared" si="275"/>
        <v>#N/A</v>
      </c>
      <c r="AR375" s="6" t="e">
        <f t="shared" si="276"/>
        <v>#N/A</v>
      </c>
      <c r="AS375" s="6" t="e">
        <f t="shared" si="277"/>
        <v>#N/A</v>
      </c>
      <c r="AT375" s="6" t="e">
        <f t="shared" si="278"/>
        <v>#N/A</v>
      </c>
      <c r="AU375" s="6" t="e">
        <f t="shared" si="279"/>
        <v>#N/A</v>
      </c>
      <c r="AV375" s="6" t="e">
        <f t="shared" si="280"/>
        <v>#N/A</v>
      </c>
      <c r="AW375" s="6">
        <f t="shared" si="281"/>
        <v>0</v>
      </c>
      <c r="AX375" s="6" t="e">
        <f t="shared" si="282"/>
        <v>#N/A</v>
      </c>
      <c r="AY375" s="6" t="str">
        <f t="shared" si="283"/>
        <v/>
      </c>
      <c r="AZ375" s="6" t="str">
        <f t="shared" si="284"/>
        <v/>
      </c>
      <c r="BA375" s="6" t="str">
        <f t="shared" si="285"/>
        <v/>
      </c>
      <c r="BB375" s="6" t="str">
        <f t="shared" si="286"/>
        <v/>
      </c>
      <c r="BC375" s="42"/>
      <c r="BI375" t="s">
        <v>1177</v>
      </c>
      <c r="CS375" s="253" t="str">
        <f t="shared" si="287"/>
        <v/>
      </c>
      <c r="CT375" s="1" t="str">
        <f t="shared" si="288"/>
        <v/>
      </c>
      <c r="CU375" s="1" t="str">
        <f t="shared" si="289"/>
        <v/>
      </c>
      <c r="CV375" s="399"/>
    </row>
    <row r="376" spans="1:100" s="1" customFormat="1" ht="13.5" customHeight="1" x14ac:dyDescent="0.15">
      <c r="A376" s="63">
        <v>361</v>
      </c>
      <c r="B376" s="313"/>
      <c r="C376" s="313"/>
      <c r="D376" s="313"/>
      <c r="E376" s="313"/>
      <c r="F376" s="313"/>
      <c r="G376" s="313"/>
      <c r="H376" s="313"/>
      <c r="I376" s="313"/>
      <c r="J376" s="313"/>
      <c r="K376" s="313"/>
      <c r="L376" s="314"/>
      <c r="M376" s="313"/>
      <c r="N376" s="365"/>
      <c r="O376" s="366"/>
      <c r="P376" s="370" t="str">
        <f>IF(G376="R",IF(OR(AND(実績排出量!H376=SUM(実績事業所!$B$2-1),3&lt;実績排出量!I376),AND(実績排出量!H376=実績事業所!$B$2,4&gt;実績排出量!I376)),"新規",""),"")</f>
        <v/>
      </c>
      <c r="Q376" s="373" t="str">
        <f t="shared" si="250"/>
        <v/>
      </c>
      <c r="R376" s="374" t="str">
        <f t="shared" si="251"/>
        <v/>
      </c>
      <c r="S376" s="298" t="str">
        <f t="shared" si="252"/>
        <v/>
      </c>
      <c r="T376" s="87" t="str">
        <f t="shared" si="253"/>
        <v/>
      </c>
      <c r="U376" s="88" t="str">
        <f t="shared" si="254"/>
        <v/>
      </c>
      <c r="V376" s="89" t="str">
        <f t="shared" si="255"/>
        <v/>
      </c>
      <c r="W376" s="90" t="str">
        <f t="shared" si="256"/>
        <v/>
      </c>
      <c r="X376" s="90" t="str">
        <f t="shared" si="257"/>
        <v/>
      </c>
      <c r="Y376" s="110" t="str">
        <f t="shared" si="258"/>
        <v/>
      </c>
      <c r="Z376" s="16"/>
      <c r="AA376" s="15" t="str">
        <f t="shared" si="259"/>
        <v/>
      </c>
      <c r="AB376" s="15" t="str">
        <f t="shared" si="260"/>
        <v/>
      </c>
      <c r="AC376" s="14" t="str">
        <f t="shared" si="261"/>
        <v/>
      </c>
      <c r="AD376" s="6" t="e">
        <f t="shared" si="262"/>
        <v>#N/A</v>
      </c>
      <c r="AE376" s="6" t="e">
        <f t="shared" si="263"/>
        <v>#N/A</v>
      </c>
      <c r="AF376" s="6" t="e">
        <f t="shared" si="264"/>
        <v>#N/A</v>
      </c>
      <c r="AG376" s="6" t="str">
        <f t="shared" si="265"/>
        <v/>
      </c>
      <c r="AH376" s="6">
        <f t="shared" si="266"/>
        <v>1</v>
      </c>
      <c r="AI376" s="6" t="e">
        <f t="shared" si="267"/>
        <v>#N/A</v>
      </c>
      <c r="AJ376" s="6" t="e">
        <f t="shared" si="268"/>
        <v>#N/A</v>
      </c>
      <c r="AK376" s="6" t="e">
        <f t="shared" si="269"/>
        <v>#N/A</v>
      </c>
      <c r="AL376" s="6" t="e">
        <f t="shared" si="270"/>
        <v>#N/A</v>
      </c>
      <c r="AM376" s="7" t="str">
        <f t="shared" si="271"/>
        <v xml:space="preserve"> </v>
      </c>
      <c r="AN376" s="6" t="e">
        <f t="shared" si="272"/>
        <v>#N/A</v>
      </c>
      <c r="AO376" s="6" t="e">
        <f t="shared" si="273"/>
        <v>#N/A</v>
      </c>
      <c r="AP376" s="6" t="e">
        <f t="shared" si="274"/>
        <v>#N/A</v>
      </c>
      <c r="AQ376" s="6" t="e">
        <f t="shared" si="275"/>
        <v>#N/A</v>
      </c>
      <c r="AR376" s="6" t="e">
        <f t="shared" si="276"/>
        <v>#N/A</v>
      </c>
      <c r="AS376" s="6" t="e">
        <f t="shared" si="277"/>
        <v>#N/A</v>
      </c>
      <c r="AT376" s="6" t="e">
        <f t="shared" si="278"/>
        <v>#N/A</v>
      </c>
      <c r="AU376" s="6" t="e">
        <f t="shared" si="279"/>
        <v>#N/A</v>
      </c>
      <c r="AV376" s="6" t="e">
        <f t="shared" si="280"/>
        <v>#N/A</v>
      </c>
      <c r="AW376" s="6">
        <f t="shared" si="281"/>
        <v>0</v>
      </c>
      <c r="AX376" s="6" t="e">
        <f t="shared" si="282"/>
        <v>#N/A</v>
      </c>
      <c r="AY376" s="6" t="str">
        <f t="shared" si="283"/>
        <v/>
      </c>
      <c r="AZ376" s="6" t="str">
        <f t="shared" si="284"/>
        <v/>
      </c>
      <c r="BA376" s="6" t="str">
        <f t="shared" si="285"/>
        <v/>
      </c>
      <c r="BB376" s="6" t="str">
        <f t="shared" si="286"/>
        <v/>
      </c>
      <c r="BC376" s="42"/>
      <c r="BI376" t="s">
        <v>1194</v>
      </c>
      <c r="CS376" s="253" t="str">
        <f t="shared" si="287"/>
        <v/>
      </c>
      <c r="CT376" s="1" t="str">
        <f t="shared" si="288"/>
        <v/>
      </c>
      <c r="CU376" s="1" t="str">
        <f t="shared" si="289"/>
        <v/>
      </c>
      <c r="CV376" s="399"/>
    </row>
    <row r="377" spans="1:100" s="1" customFormat="1" ht="13.5" customHeight="1" x14ac:dyDescent="0.15">
      <c r="A377" s="63">
        <v>362</v>
      </c>
      <c r="B377" s="313"/>
      <c r="C377" s="313"/>
      <c r="D377" s="313"/>
      <c r="E377" s="313"/>
      <c r="F377" s="313"/>
      <c r="G377" s="313"/>
      <c r="H377" s="313"/>
      <c r="I377" s="313"/>
      <c r="J377" s="313"/>
      <c r="K377" s="313"/>
      <c r="L377" s="314"/>
      <c r="M377" s="313"/>
      <c r="N377" s="365"/>
      <c r="O377" s="366"/>
      <c r="P377" s="370" t="str">
        <f>IF(G377="R",IF(OR(AND(実績排出量!H377=SUM(実績事業所!$B$2-1),3&lt;実績排出量!I377),AND(実績排出量!H377=実績事業所!$B$2,4&gt;実績排出量!I377)),"新規",""),"")</f>
        <v/>
      </c>
      <c r="Q377" s="373" t="str">
        <f t="shared" si="250"/>
        <v/>
      </c>
      <c r="R377" s="374" t="str">
        <f t="shared" si="251"/>
        <v/>
      </c>
      <c r="S377" s="298" t="str">
        <f t="shared" si="252"/>
        <v/>
      </c>
      <c r="T377" s="87" t="str">
        <f t="shared" si="253"/>
        <v/>
      </c>
      <c r="U377" s="88" t="str">
        <f t="shared" si="254"/>
        <v/>
      </c>
      <c r="V377" s="89" t="str">
        <f t="shared" si="255"/>
        <v/>
      </c>
      <c r="W377" s="90" t="str">
        <f t="shared" si="256"/>
        <v/>
      </c>
      <c r="X377" s="90" t="str">
        <f t="shared" si="257"/>
        <v/>
      </c>
      <c r="Y377" s="110" t="str">
        <f t="shared" si="258"/>
        <v/>
      </c>
      <c r="Z377" s="16"/>
      <c r="AA377" s="15" t="str">
        <f t="shared" si="259"/>
        <v/>
      </c>
      <c r="AB377" s="15" t="str">
        <f t="shared" si="260"/>
        <v/>
      </c>
      <c r="AC377" s="14" t="str">
        <f t="shared" si="261"/>
        <v/>
      </c>
      <c r="AD377" s="6" t="e">
        <f t="shared" si="262"/>
        <v>#N/A</v>
      </c>
      <c r="AE377" s="6" t="e">
        <f t="shared" si="263"/>
        <v>#N/A</v>
      </c>
      <c r="AF377" s="6" t="e">
        <f t="shared" si="264"/>
        <v>#N/A</v>
      </c>
      <c r="AG377" s="6" t="str">
        <f t="shared" si="265"/>
        <v/>
      </c>
      <c r="AH377" s="6">
        <f t="shared" si="266"/>
        <v>1</v>
      </c>
      <c r="AI377" s="6" t="e">
        <f t="shared" si="267"/>
        <v>#N/A</v>
      </c>
      <c r="AJ377" s="6" t="e">
        <f t="shared" si="268"/>
        <v>#N/A</v>
      </c>
      <c r="AK377" s="6" t="e">
        <f t="shared" si="269"/>
        <v>#N/A</v>
      </c>
      <c r="AL377" s="6" t="e">
        <f t="shared" si="270"/>
        <v>#N/A</v>
      </c>
      <c r="AM377" s="7" t="str">
        <f t="shared" si="271"/>
        <v xml:space="preserve"> </v>
      </c>
      <c r="AN377" s="6" t="e">
        <f t="shared" si="272"/>
        <v>#N/A</v>
      </c>
      <c r="AO377" s="6" t="e">
        <f t="shared" si="273"/>
        <v>#N/A</v>
      </c>
      <c r="AP377" s="6" t="e">
        <f t="shared" si="274"/>
        <v>#N/A</v>
      </c>
      <c r="AQ377" s="6" t="e">
        <f t="shared" si="275"/>
        <v>#N/A</v>
      </c>
      <c r="AR377" s="6" t="e">
        <f t="shared" si="276"/>
        <v>#N/A</v>
      </c>
      <c r="AS377" s="6" t="e">
        <f t="shared" si="277"/>
        <v>#N/A</v>
      </c>
      <c r="AT377" s="6" t="e">
        <f t="shared" si="278"/>
        <v>#N/A</v>
      </c>
      <c r="AU377" s="6" t="e">
        <f t="shared" si="279"/>
        <v>#N/A</v>
      </c>
      <c r="AV377" s="6" t="e">
        <f t="shared" si="280"/>
        <v>#N/A</v>
      </c>
      <c r="AW377" s="6">
        <f t="shared" si="281"/>
        <v>0</v>
      </c>
      <c r="AX377" s="6" t="e">
        <f t="shared" si="282"/>
        <v>#N/A</v>
      </c>
      <c r="AY377" s="6" t="str">
        <f t="shared" si="283"/>
        <v/>
      </c>
      <c r="AZ377" s="6" t="str">
        <f t="shared" si="284"/>
        <v/>
      </c>
      <c r="BA377" s="6" t="str">
        <f t="shared" si="285"/>
        <v/>
      </c>
      <c r="BB377" s="6" t="str">
        <f t="shared" si="286"/>
        <v/>
      </c>
      <c r="BC377" s="42"/>
      <c r="BI377" t="s">
        <v>2431</v>
      </c>
      <c r="CS377" s="253" t="str">
        <f t="shared" si="287"/>
        <v/>
      </c>
      <c r="CT377" s="1" t="str">
        <f t="shared" si="288"/>
        <v/>
      </c>
      <c r="CU377" s="1" t="str">
        <f t="shared" si="289"/>
        <v/>
      </c>
      <c r="CV377" s="399"/>
    </row>
    <row r="378" spans="1:100" s="1" customFormat="1" ht="13.5" customHeight="1" x14ac:dyDescent="0.15">
      <c r="A378" s="63">
        <v>363</v>
      </c>
      <c r="B378" s="313"/>
      <c r="C378" s="313"/>
      <c r="D378" s="313"/>
      <c r="E378" s="313"/>
      <c r="F378" s="313"/>
      <c r="G378" s="313"/>
      <c r="H378" s="313"/>
      <c r="I378" s="313"/>
      <c r="J378" s="313"/>
      <c r="K378" s="313"/>
      <c r="L378" s="314"/>
      <c r="M378" s="313"/>
      <c r="N378" s="365"/>
      <c r="O378" s="366"/>
      <c r="P378" s="370" t="str">
        <f>IF(G378="R",IF(OR(AND(実績排出量!H378=SUM(実績事業所!$B$2-1),3&lt;実績排出量!I378),AND(実績排出量!H378=実績事業所!$B$2,4&gt;実績排出量!I378)),"新規",""),"")</f>
        <v/>
      </c>
      <c r="Q378" s="373" t="str">
        <f t="shared" si="250"/>
        <v/>
      </c>
      <c r="R378" s="374" t="str">
        <f t="shared" si="251"/>
        <v/>
      </c>
      <c r="S378" s="298" t="str">
        <f t="shared" si="252"/>
        <v/>
      </c>
      <c r="T378" s="87" t="str">
        <f t="shared" si="253"/>
        <v/>
      </c>
      <c r="U378" s="88" t="str">
        <f t="shared" si="254"/>
        <v/>
      </c>
      <c r="V378" s="89" t="str">
        <f t="shared" si="255"/>
        <v/>
      </c>
      <c r="W378" s="90" t="str">
        <f t="shared" si="256"/>
        <v/>
      </c>
      <c r="X378" s="90" t="str">
        <f t="shared" si="257"/>
        <v/>
      </c>
      <c r="Y378" s="110" t="str">
        <f t="shared" si="258"/>
        <v/>
      </c>
      <c r="Z378" s="16"/>
      <c r="AA378" s="15" t="str">
        <f t="shared" si="259"/>
        <v/>
      </c>
      <c r="AB378" s="15" t="str">
        <f t="shared" si="260"/>
        <v/>
      </c>
      <c r="AC378" s="14" t="str">
        <f t="shared" si="261"/>
        <v/>
      </c>
      <c r="AD378" s="6" t="e">
        <f t="shared" si="262"/>
        <v>#N/A</v>
      </c>
      <c r="AE378" s="6" t="e">
        <f t="shared" si="263"/>
        <v>#N/A</v>
      </c>
      <c r="AF378" s="6" t="e">
        <f t="shared" si="264"/>
        <v>#N/A</v>
      </c>
      <c r="AG378" s="6" t="str">
        <f t="shared" si="265"/>
        <v/>
      </c>
      <c r="AH378" s="6">
        <f t="shared" si="266"/>
        <v>1</v>
      </c>
      <c r="AI378" s="6" t="e">
        <f t="shared" si="267"/>
        <v>#N/A</v>
      </c>
      <c r="AJ378" s="6" t="e">
        <f t="shared" si="268"/>
        <v>#N/A</v>
      </c>
      <c r="AK378" s="6" t="e">
        <f t="shared" si="269"/>
        <v>#N/A</v>
      </c>
      <c r="AL378" s="6" t="e">
        <f t="shared" si="270"/>
        <v>#N/A</v>
      </c>
      <c r="AM378" s="7" t="str">
        <f t="shared" si="271"/>
        <v xml:space="preserve"> </v>
      </c>
      <c r="AN378" s="6" t="e">
        <f t="shared" si="272"/>
        <v>#N/A</v>
      </c>
      <c r="AO378" s="6" t="e">
        <f t="shared" si="273"/>
        <v>#N/A</v>
      </c>
      <c r="AP378" s="6" t="e">
        <f t="shared" si="274"/>
        <v>#N/A</v>
      </c>
      <c r="AQ378" s="6" t="e">
        <f t="shared" si="275"/>
        <v>#N/A</v>
      </c>
      <c r="AR378" s="6" t="e">
        <f t="shared" si="276"/>
        <v>#N/A</v>
      </c>
      <c r="AS378" s="6" t="e">
        <f t="shared" si="277"/>
        <v>#N/A</v>
      </c>
      <c r="AT378" s="6" t="e">
        <f t="shared" si="278"/>
        <v>#N/A</v>
      </c>
      <c r="AU378" s="6" t="e">
        <f t="shared" si="279"/>
        <v>#N/A</v>
      </c>
      <c r="AV378" s="6" t="e">
        <f t="shared" si="280"/>
        <v>#N/A</v>
      </c>
      <c r="AW378" s="6">
        <f t="shared" si="281"/>
        <v>0</v>
      </c>
      <c r="AX378" s="6" t="e">
        <f t="shared" si="282"/>
        <v>#N/A</v>
      </c>
      <c r="AY378" s="6" t="str">
        <f t="shared" si="283"/>
        <v/>
      </c>
      <c r="AZ378" s="6" t="str">
        <f t="shared" si="284"/>
        <v/>
      </c>
      <c r="BA378" s="6" t="str">
        <f t="shared" si="285"/>
        <v/>
      </c>
      <c r="BB378" s="6" t="str">
        <f t="shared" si="286"/>
        <v/>
      </c>
      <c r="BC378" s="42"/>
      <c r="BI378" t="s">
        <v>780</v>
      </c>
      <c r="CS378" s="253" t="str">
        <f t="shared" si="287"/>
        <v/>
      </c>
      <c r="CT378" s="1" t="str">
        <f t="shared" si="288"/>
        <v/>
      </c>
      <c r="CU378" s="1" t="str">
        <f t="shared" si="289"/>
        <v/>
      </c>
      <c r="CV378" s="399"/>
    </row>
    <row r="379" spans="1:100" s="1" customFormat="1" ht="13.5" customHeight="1" x14ac:dyDescent="0.15">
      <c r="A379" s="63">
        <v>364</v>
      </c>
      <c r="B379" s="313"/>
      <c r="C379" s="313"/>
      <c r="D379" s="313"/>
      <c r="E379" s="313"/>
      <c r="F379" s="313"/>
      <c r="G379" s="313"/>
      <c r="H379" s="313"/>
      <c r="I379" s="313"/>
      <c r="J379" s="313"/>
      <c r="K379" s="313"/>
      <c r="L379" s="314"/>
      <c r="M379" s="313"/>
      <c r="N379" s="365"/>
      <c r="O379" s="366"/>
      <c r="P379" s="370" t="str">
        <f>IF(G379="R",IF(OR(AND(実績排出量!H379=SUM(実績事業所!$B$2-1),3&lt;実績排出量!I379),AND(実績排出量!H379=実績事業所!$B$2,4&gt;実績排出量!I379)),"新規",""),"")</f>
        <v/>
      </c>
      <c r="Q379" s="373" t="str">
        <f t="shared" si="250"/>
        <v/>
      </c>
      <c r="R379" s="374" t="str">
        <f t="shared" si="251"/>
        <v/>
      </c>
      <c r="S379" s="298" t="str">
        <f t="shared" si="252"/>
        <v/>
      </c>
      <c r="T379" s="87" t="str">
        <f t="shared" si="253"/>
        <v/>
      </c>
      <c r="U379" s="88" t="str">
        <f t="shared" si="254"/>
        <v/>
      </c>
      <c r="V379" s="89" t="str">
        <f t="shared" si="255"/>
        <v/>
      </c>
      <c r="W379" s="90" t="str">
        <f t="shared" si="256"/>
        <v/>
      </c>
      <c r="X379" s="90" t="str">
        <f t="shared" si="257"/>
        <v/>
      </c>
      <c r="Y379" s="110" t="str">
        <f t="shared" si="258"/>
        <v/>
      </c>
      <c r="Z379" s="16"/>
      <c r="AA379" s="15" t="str">
        <f t="shared" si="259"/>
        <v/>
      </c>
      <c r="AB379" s="15" t="str">
        <f t="shared" si="260"/>
        <v/>
      </c>
      <c r="AC379" s="14" t="str">
        <f t="shared" si="261"/>
        <v/>
      </c>
      <c r="AD379" s="6" t="e">
        <f t="shared" si="262"/>
        <v>#N/A</v>
      </c>
      <c r="AE379" s="6" t="e">
        <f t="shared" si="263"/>
        <v>#N/A</v>
      </c>
      <c r="AF379" s="6" t="e">
        <f t="shared" si="264"/>
        <v>#N/A</v>
      </c>
      <c r="AG379" s="6" t="str">
        <f t="shared" si="265"/>
        <v/>
      </c>
      <c r="AH379" s="6">
        <f t="shared" si="266"/>
        <v>1</v>
      </c>
      <c r="AI379" s="6" t="e">
        <f t="shared" si="267"/>
        <v>#N/A</v>
      </c>
      <c r="AJ379" s="6" t="e">
        <f t="shared" si="268"/>
        <v>#N/A</v>
      </c>
      <c r="AK379" s="6" t="e">
        <f t="shared" si="269"/>
        <v>#N/A</v>
      </c>
      <c r="AL379" s="6" t="e">
        <f t="shared" si="270"/>
        <v>#N/A</v>
      </c>
      <c r="AM379" s="7" t="str">
        <f t="shared" si="271"/>
        <v xml:space="preserve"> </v>
      </c>
      <c r="AN379" s="6" t="e">
        <f t="shared" si="272"/>
        <v>#N/A</v>
      </c>
      <c r="AO379" s="6" t="e">
        <f t="shared" si="273"/>
        <v>#N/A</v>
      </c>
      <c r="AP379" s="6" t="e">
        <f t="shared" si="274"/>
        <v>#N/A</v>
      </c>
      <c r="AQ379" s="6" t="e">
        <f t="shared" si="275"/>
        <v>#N/A</v>
      </c>
      <c r="AR379" s="6" t="e">
        <f t="shared" si="276"/>
        <v>#N/A</v>
      </c>
      <c r="AS379" s="6" t="e">
        <f t="shared" si="277"/>
        <v>#N/A</v>
      </c>
      <c r="AT379" s="6" t="e">
        <f t="shared" si="278"/>
        <v>#N/A</v>
      </c>
      <c r="AU379" s="6" t="e">
        <f t="shared" si="279"/>
        <v>#N/A</v>
      </c>
      <c r="AV379" s="6" t="e">
        <f t="shared" si="280"/>
        <v>#N/A</v>
      </c>
      <c r="AW379" s="6">
        <f t="shared" si="281"/>
        <v>0</v>
      </c>
      <c r="AX379" s="6" t="e">
        <f t="shared" si="282"/>
        <v>#N/A</v>
      </c>
      <c r="AY379" s="6" t="str">
        <f t="shared" si="283"/>
        <v/>
      </c>
      <c r="AZ379" s="6" t="str">
        <f t="shared" si="284"/>
        <v/>
      </c>
      <c r="BA379" s="6" t="str">
        <f t="shared" si="285"/>
        <v/>
      </c>
      <c r="BB379" s="6" t="str">
        <f t="shared" si="286"/>
        <v/>
      </c>
      <c r="BC379" s="42"/>
      <c r="BI379" t="s">
        <v>721</v>
      </c>
      <c r="CS379" s="253" t="str">
        <f t="shared" si="287"/>
        <v/>
      </c>
      <c r="CT379" s="1" t="str">
        <f t="shared" si="288"/>
        <v/>
      </c>
      <c r="CU379" s="1" t="str">
        <f t="shared" si="289"/>
        <v/>
      </c>
      <c r="CV379" s="399"/>
    </row>
    <row r="380" spans="1:100" s="1" customFormat="1" ht="13.5" customHeight="1" x14ac:dyDescent="0.15">
      <c r="A380" s="63">
        <v>365</v>
      </c>
      <c r="B380" s="313"/>
      <c r="C380" s="313"/>
      <c r="D380" s="313"/>
      <c r="E380" s="313"/>
      <c r="F380" s="313"/>
      <c r="G380" s="313"/>
      <c r="H380" s="313"/>
      <c r="I380" s="313"/>
      <c r="J380" s="313"/>
      <c r="K380" s="313"/>
      <c r="L380" s="314"/>
      <c r="M380" s="313"/>
      <c r="N380" s="365"/>
      <c r="O380" s="366"/>
      <c r="P380" s="370" t="str">
        <f>IF(G380="R",IF(OR(AND(実績排出量!H380=SUM(実績事業所!$B$2-1),3&lt;実績排出量!I380),AND(実績排出量!H380=実績事業所!$B$2,4&gt;実績排出量!I380)),"新規",""),"")</f>
        <v/>
      </c>
      <c r="Q380" s="373" t="str">
        <f t="shared" si="250"/>
        <v/>
      </c>
      <c r="R380" s="374" t="str">
        <f t="shared" si="251"/>
        <v/>
      </c>
      <c r="S380" s="298" t="str">
        <f t="shared" si="252"/>
        <v/>
      </c>
      <c r="T380" s="87" t="str">
        <f t="shared" si="253"/>
        <v/>
      </c>
      <c r="U380" s="88" t="str">
        <f t="shared" si="254"/>
        <v/>
      </c>
      <c r="V380" s="89" t="str">
        <f t="shared" si="255"/>
        <v/>
      </c>
      <c r="W380" s="90" t="str">
        <f t="shared" si="256"/>
        <v/>
      </c>
      <c r="X380" s="90" t="str">
        <f t="shared" si="257"/>
        <v/>
      </c>
      <c r="Y380" s="110" t="str">
        <f t="shared" si="258"/>
        <v/>
      </c>
      <c r="Z380" s="16"/>
      <c r="AA380" s="15" t="str">
        <f t="shared" si="259"/>
        <v/>
      </c>
      <c r="AB380" s="15" t="str">
        <f t="shared" si="260"/>
        <v/>
      </c>
      <c r="AC380" s="14" t="str">
        <f t="shared" si="261"/>
        <v/>
      </c>
      <c r="AD380" s="6" t="e">
        <f t="shared" si="262"/>
        <v>#N/A</v>
      </c>
      <c r="AE380" s="6" t="e">
        <f t="shared" si="263"/>
        <v>#N/A</v>
      </c>
      <c r="AF380" s="6" t="e">
        <f t="shared" si="264"/>
        <v>#N/A</v>
      </c>
      <c r="AG380" s="6" t="str">
        <f t="shared" si="265"/>
        <v/>
      </c>
      <c r="AH380" s="6">
        <f t="shared" si="266"/>
        <v>1</v>
      </c>
      <c r="AI380" s="6" t="e">
        <f t="shared" si="267"/>
        <v>#N/A</v>
      </c>
      <c r="AJ380" s="6" t="e">
        <f t="shared" si="268"/>
        <v>#N/A</v>
      </c>
      <c r="AK380" s="6" t="e">
        <f t="shared" si="269"/>
        <v>#N/A</v>
      </c>
      <c r="AL380" s="6" t="e">
        <f t="shared" si="270"/>
        <v>#N/A</v>
      </c>
      <c r="AM380" s="7" t="str">
        <f t="shared" si="271"/>
        <v xml:space="preserve"> </v>
      </c>
      <c r="AN380" s="6" t="e">
        <f t="shared" si="272"/>
        <v>#N/A</v>
      </c>
      <c r="AO380" s="6" t="e">
        <f t="shared" si="273"/>
        <v>#N/A</v>
      </c>
      <c r="AP380" s="6" t="e">
        <f t="shared" si="274"/>
        <v>#N/A</v>
      </c>
      <c r="AQ380" s="6" t="e">
        <f t="shared" si="275"/>
        <v>#N/A</v>
      </c>
      <c r="AR380" s="6" t="e">
        <f t="shared" si="276"/>
        <v>#N/A</v>
      </c>
      <c r="AS380" s="6" t="e">
        <f t="shared" si="277"/>
        <v>#N/A</v>
      </c>
      <c r="AT380" s="6" t="e">
        <f t="shared" si="278"/>
        <v>#N/A</v>
      </c>
      <c r="AU380" s="6" t="e">
        <f t="shared" si="279"/>
        <v>#N/A</v>
      </c>
      <c r="AV380" s="6" t="e">
        <f t="shared" si="280"/>
        <v>#N/A</v>
      </c>
      <c r="AW380" s="6">
        <f t="shared" si="281"/>
        <v>0</v>
      </c>
      <c r="AX380" s="6" t="e">
        <f t="shared" si="282"/>
        <v>#N/A</v>
      </c>
      <c r="AY380" s="6" t="str">
        <f t="shared" si="283"/>
        <v/>
      </c>
      <c r="AZ380" s="6" t="str">
        <f t="shared" si="284"/>
        <v/>
      </c>
      <c r="BA380" s="6" t="str">
        <f t="shared" si="285"/>
        <v/>
      </c>
      <c r="BB380" s="6" t="str">
        <f t="shared" si="286"/>
        <v/>
      </c>
      <c r="BC380" s="42"/>
      <c r="BI380" t="s">
        <v>723</v>
      </c>
      <c r="CS380" s="253" t="str">
        <f t="shared" si="287"/>
        <v/>
      </c>
      <c r="CT380" s="1" t="str">
        <f t="shared" si="288"/>
        <v/>
      </c>
      <c r="CU380" s="1" t="str">
        <f t="shared" si="289"/>
        <v/>
      </c>
      <c r="CV380" s="399"/>
    </row>
    <row r="381" spans="1:100" s="1" customFormat="1" ht="13.5" customHeight="1" x14ac:dyDescent="0.15">
      <c r="A381" s="63">
        <v>366</v>
      </c>
      <c r="B381" s="313"/>
      <c r="C381" s="313"/>
      <c r="D381" s="313"/>
      <c r="E381" s="313"/>
      <c r="F381" s="313"/>
      <c r="G381" s="313"/>
      <c r="H381" s="313"/>
      <c r="I381" s="313"/>
      <c r="J381" s="313"/>
      <c r="K381" s="313"/>
      <c r="L381" s="314"/>
      <c r="M381" s="313"/>
      <c r="N381" s="365"/>
      <c r="O381" s="366"/>
      <c r="P381" s="370" t="str">
        <f>IF(G381="R",IF(OR(AND(実績排出量!H381=SUM(実績事業所!$B$2-1),3&lt;実績排出量!I381),AND(実績排出量!H381=実績事業所!$B$2,4&gt;実績排出量!I381)),"新規",""),"")</f>
        <v/>
      </c>
      <c r="Q381" s="373" t="str">
        <f t="shared" si="250"/>
        <v/>
      </c>
      <c r="R381" s="374" t="str">
        <f t="shared" si="251"/>
        <v/>
      </c>
      <c r="S381" s="298" t="str">
        <f t="shared" si="252"/>
        <v/>
      </c>
      <c r="T381" s="87" t="str">
        <f t="shared" si="253"/>
        <v/>
      </c>
      <c r="U381" s="88" t="str">
        <f t="shared" si="254"/>
        <v/>
      </c>
      <c r="V381" s="89" t="str">
        <f t="shared" si="255"/>
        <v/>
      </c>
      <c r="W381" s="90" t="str">
        <f t="shared" si="256"/>
        <v/>
      </c>
      <c r="X381" s="90" t="str">
        <f t="shared" si="257"/>
        <v/>
      </c>
      <c r="Y381" s="110" t="str">
        <f t="shared" si="258"/>
        <v/>
      </c>
      <c r="Z381" s="16"/>
      <c r="AA381" s="15" t="str">
        <f t="shared" si="259"/>
        <v/>
      </c>
      <c r="AB381" s="15" t="str">
        <f t="shared" si="260"/>
        <v/>
      </c>
      <c r="AC381" s="14" t="str">
        <f t="shared" si="261"/>
        <v/>
      </c>
      <c r="AD381" s="6" t="e">
        <f t="shared" si="262"/>
        <v>#N/A</v>
      </c>
      <c r="AE381" s="6" t="e">
        <f t="shared" si="263"/>
        <v>#N/A</v>
      </c>
      <c r="AF381" s="6" t="e">
        <f t="shared" si="264"/>
        <v>#N/A</v>
      </c>
      <c r="AG381" s="6" t="str">
        <f t="shared" si="265"/>
        <v/>
      </c>
      <c r="AH381" s="6">
        <f t="shared" si="266"/>
        <v>1</v>
      </c>
      <c r="AI381" s="6" t="e">
        <f t="shared" si="267"/>
        <v>#N/A</v>
      </c>
      <c r="AJ381" s="6" t="e">
        <f t="shared" si="268"/>
        <v>#N/A</v>
      </c>
      <c r="AK381" s="6" t="e">
        <f t="shared" si="269"/>
        <v>#N/A</v>
      </c>
      <c r="AL381" s="6" t="e">
        <f t="shared" si="270"/>
        <v>#N/A</v>
      </c>
      <c r="AM381" s="7" t="str">
        <f t="shared" si="271"/>
        <v xml:space="preserve"> </v>
      </c>
      <c r="AN381" s="6" t="e">
        <f t="shared" si="272"/>
        <v>#N/A</v>
      </c>
      <c r="AO381" s="6" t="e">
        <f t="shared" si="273"/>
        <v>#N/A</v>
      </c>
      <c r="AP381" s="6" t="e">
        <f t="shared" si="274"/>
        <v>#N/A</v>
      </c>
      <c r="AQ381" s="6" t="e">
        <f t="shared" si="275"/>
        <v>#N/A</v>
      </c>
      <c r="AR381" s="6" t="e">
        <f t="shared" si="276"/>
        <v>#N/A</v>
      </c>
      <c r="AS381" s="6" t="e">
        <f t="shared" si="277"/>
        <v>#N/A</v>
      </c>
      <c r="AT381" s="6" t="e">
        <f t="shared" si="278"/>
        <v>#N/A</v>
      </c>
      <c r="AU381" s="6" t="e">
        <f t="shared" si="279"/>
        <v>#N/A</v>
      </c>
      <c r="AV381" s="6" t="e">
        <f t="shared" si="280"/>
        <v>#N/A</v>
      </c>
      <c r="AW381" s="6">
        <f t="shared" si="281"/>
        <v>0</v>
      </c>
      <c r="AX381" s="6" t="e">
        <f t="shared" si="282"/>
        <v>#N/A</v>
      </c>
      <c r="AY381" s="6" t="str">
        <f t="shared" si="283"/>
        <v/>
      </c>
      <c r="AZ381" s="6" t="str">
        <f t="shared" si="284"/>
        <v/>
      </c>
      <c r="BA381" s="6" t="str">
        <f t="shared" si="285"/>
        <v/>
      </c>
      <c r="BB381" s="6" t="str">
        <f t="shared" si="286"/>
        <v/>
      </c>
      <c r="BC381" s="42"/>
      <c r="BI381" t="s">
        <v>725</v>
      </c>
      <c r="CS381" s="253" t="str">
        <f t="shared" si="287"/>
        <v/>
      </c>
      <c r="CT381" s="1" t="str">
        <f t="shared" si="288"/>
        <v/>
      </c>
      <c r="CU381" s="1" t="str">
        <f t="shared" si="289"/>
        <v/>
      </c>
      <c r="CV381" s="399"/>
    </row>
    <row r="382" spans="1:100" s="1" customFormat="1" ht="13.5" customHeight="1" x14ac:dyDescent="0.15">
      <c r="A382" s="63">
        <v>367</v>
      </c>
      <c r="B382" s="313"/>
      <c r="C382" s="313"/>
      <c r="D382" s="313"/>
      <c r="E382" s="313"/>
      <c r="F382" s="313"/>
      <c r="G382" s="313"/>
      <c r="H382" s="313"/>
      <c r="I382" s="313"/>
      <c r="J382" s="313"/>
      <c r="K382" s="313"/>
      <c r="L382" s="314"/>
      <c r="M382" s="313"/>
      <c r="N382" s="365"/>
      <c r="O382" s="366"/>
      <c r="P382" s="370" t="str">
        <f>IF(G382="R",IF(OR(AND(実績排出量!H382=SUM(実績事業所!$B$2-1),3&lt;実績排出量!I382),AND(実績排出量!H382=実績事業所!$B$2,4&gt;実績排出量!I382)),"新規",""),"")</f>
        <v/>
      </c>
      <c r="Q382" s="373" t="str">
        <f t="shared" si="250"/>
        <v/>
      </c>
      <c r="R382" s="374" t="str">
        <f t="shared" si="251"/>
        <v/>
      </c>
      <c r="S382" s="298" t="str">
        <f t="shared" si="252"/>
        <v/>
      </c>
      <c r="T382" s="87" t="str">
        <f t="shared" si="253"/>
        <v/>
      </c>
      <c r="U382" s="88" t="str">
        <f t="shared" si="254"/>
        <v/>
      </c>
      <c r="V382" s="89" t="str">
        <f t="shared" si="255"/>
        <v/>
      </c>
      <c r="W382" s="90" t="str">
        <f t="shared" si="256"/>
        <v/>
      </c>
      <c r="X382" s="90" t="str">
        <f t="shared" si="257"/>
        <v/>
      </c>
      <c r="Y382" s="110" t="str">
        <f t="shared" si="258"/>
        <v/>
      </c>
      <c r="Z382" s="16"/>
      <c r="AA382" s="15" t="str">
        <f t="shared" si="259"/>
        <v/>
      </c>
      <c r="AB382" s="15" t="str">
        <f t="shared" si="260"/>
        <v/>
      </c>
      <c r="AC382" s="14" t="str">
        <f t="shared" si="261"/>
        <v/>
      </c>
      <c r="AD382" s="6" t="e">
        <f t="shared" si="262"/>
        <v>#N/A</v>
      </c>
      <c r="AE382" s="6" t="e">
        <f t="shared" si="263"/>
        <v>#N/A</v>
      </c>
      <c r="AF382" s="6" t="e">
        <f t="shared" si="264"/>
        <v>#N/A</v>
      </c>
      <c r="AG382" s="6" t="str">
        <f t="shared" si="265"/>
        <v/>
      </c>
      <c r="AH382" s="6">
        <f t="shared" si="266"/>
        <v>1</v>
      </c>
      <c r="AI382" s="6" t="e">
        <f t="shared" si="267"/>
        <v>#N/A</v>
      </c>
      <c r="AJ382" s="6" t="e">
        <f t="shared" si="268"/>
        <v>#N/A</v>
      </c>
      <c r="AK382" s="6" t="e">
        <f t="shared" si="269"/>
        <v>#N/A</v>
      </c>
      <c r="AL382" s="6" t="e">
        <f t="shared" si="270"/>
        <v>#N/A</v>
      </c>
      <c r="AM382" s="7" t="str">
        <f t="shared" si="271"/>
        <v xml:space="preserve"> </v>
      </c>
      <c r="AN382" s="6" t="e">
        <f t="shared" si="272"/>
        <v>#N/A</v>
      </c>
      <c r="AO382" s="6" t="e">
        <f t="shared" si="273"/>
        <v>#N/A</v>
      </c>
      <c r="AP382" s="6" t="e">
        <f t="shared" si="274"/>
        <v>#N/A</v>
      </c>
      <c r="AQ382" s="6" t="e">
        <f t="shared" si="275"/>
        <v>#N/A</v>
      </c>
      <c r="AR382" s="6" t="e">
        <f t="shared" si="276"/>
        <v>#N/A</v>
      </c>
      <c r="AS382" s="6" t="e">
        <f t="shared" si="277"/>
        <v>#N/A</v>
      </c>
      <c r="AT382" s="6" t="e">
        <f t="shared" si="278"/>
        <v>#N/A</v>
      </c>
      <c r="AU382" s="6" t="e">
        <f t="shared" si="279"/>
        <v>#N/A</v>
      </c>
      <c r="AV382" s="6" t="e">
        <f t="shared" si="280"/>
        <v>#N/A</v>
      </c>
      <c r="AW382" s="6">
        <f t="shared" si="281"/>
        <v>0</v>
      </c>
      <c r="AX382" s="6" t="e">
        <f t="shared" si="282"/>
        <v>#N/A</v>
      </c>
      <c r="AY382" s="6" t="str">
        <f t="shared" si="283"/>
        <v/>
      </c>
      <c r="AZ382" s="6" t="str">
        <f t="shared" si="284"/>
        <v/>
      </c>
      <c r="BA382" s="6" t="str">
        <f t="shared" si="285"/>
        <v/>
      </c>
      <c r="BB382" s="6" t="str">
        <f t="shared" si="286"/>
        <v/>
      </c>
      <c r="BC382" s="42"/>
      <c r="BI382" t="s">
        <v>779</v>
      </c>
      <c r="CS382" s="253" t="str">
        <f t="shared" si="287"/>
        <v/>
      </c>
      <c r="CT382" s="1" t="str">
        <f t="shared" si="288"/>
        <v/>
      </c>
      <c r="CU382" s="1" t="str">
        <f t="shared" si="289"/>
        <v/>
      </c>
      <c r="CV382" s="399"/>
    </row>
    <row r="383" spans="1:100" s="1" customFormat="1" ht="13.5" customHeight="1" x14ac:dyDescent="0.15">
      <c r="A383" s="63">
        <v>368</v>
      </c>
      <c r="B383" s="313"/>
      <c r="C383" s="313"/>
      <c r="D383" s="313"/>
      <c r="E383" s="313"/>
      <c r="F383" s="313"/>
      <c r="G383" s="313"/>
      <c r="H383" s="313"/>
      <c r="I383" s="313"/>
      <c r="J383" s="313"/>
      <c r="K383" s="313"/>
      <c r="L383" s="314"/>
      <c r="M383" s="313"/>
      <c r="N383" s="365"/>
      <c r="O383" s="366"/>
      <c r="P383" s="370" t="str">
        <f>IF(G383="R",IF(OR(AND(実績排出量!H383=SUM(実績事業所!$B$2-1),3&lt;実績排出量!I383),AND(実績排出量!H383=実績事業所!$B$2,4&gt;実績排出量!I383)),"新規",""),"")</f>
        <v/>
      </c>
      <c r="Q383" s="373" t="str">
        <f t="shared" si="250"/>
        <v/>
      </c>
      <c r="R383" s="374" t="str">
        <f t="shared" si="251"/>
        <v/>
      </c>
      <c r="S383" s="298" t="str">
        <f t="shared" si="252"/>
        <v/>
      </c>
      <c r="T383" s="87" t="str">
        <f t="shared" si="253"/>
        <v/>
      </c>
      <c r="U383" s="88" t="str">
        <f t="shared" si="254"/>
        <v/>
      </c>
      <c r="V383" s="89" t="str">
        <f t="shared" si="255"/>
        <v/>
      </c>
      <c r="W383" s="90" t="str">
        <f t="shared" si="256"/>
        <v/>
      </c>
      <c r="X383" s="90" t="str">
        <f t="shared" si="257"/>
        <v/>
      </c>
      <c r="Y383" s="110" t="str">
        <f t="shared" si="258"/>
        <v/>
      </c>
      <c r="Z383" s="16"/>
      <c r="AA383" s="15" t="str">
        <f t="shared" si="259"/>
        <v/>
      </c>
      <c r="AB383" s="15" t="str">
        <f t="shared" si="260"/>
        <v/>
      </c>
      <c r="AC383" s="14" t="str">
        <f t="shared" si="261"/>
        <v/>
      </c>
      <c r="AD383" s="6" t="e">
        <f t="shared" si="262"/>
        <v>#N/A</v>
      </c>
      <c r="AE383" s="6" t="e">
        <f t="shared" si="263"/>
        <v>#N/A</v>
      </c>
      <c r="AF383" s="6" t="e">
        <f t="shared" si="264"/>
        <v>#N/A</v>
      </c>
      <c r="AG383" s="6" t="str">
        <f t="shared" si="265"/>
        <v/>
      </c>
      <c r="AH383" s="6">
        <f t="shared" si="266"/>
        <v>1</v>
      </c>
      <c r="AI383" s="6" t="e">
        <f t="shared" si="267"/>
        <v>#N/A</v>
      </c>
      <c r="AJ383" s="6" t="e">
        <f t="shared" si="268"/>
        <v>#N/A</v>
      </c>
      <c r="AK383" s="6" t="e">
        <f t="shared" si="269"/>
        <v>#N/A</v>
      </c>
      <c r="AL383" s="6" t="e">
        <f t="shared" si="270"/>
        <v>#N/A</v>
      </c>
      <c r="AM383" s="7" t="str">
        <f t="shared" si="271"/>
        <v xml:space="preserve"> </v>
      </c>
      <c r="AN383" s="6" t="e">
        <f t="shared" si="272"/>
        <v>#N/A</v>
      </c>
      <c r="AO383" s="6" t="e">
        <f t="shared" si="273"/>
        <v>#N/A</v>
      </c>
      <c r="AP383" s="6" t="e">
        <f t="shared" si="274"/>
        <v>#N/A</v>
      </c>
      <c r="AQ383" s="6" t="e">
        <f t="shared" si="275"/>
        <v>#N/A</v>
      </c>
      <c r="AR383" s="6" t="e">
        <f t="shared" si="276"/>
        <v>#N/A</v>
      </c>
      <c r="AS383" s="6" t="e">
        <f t="shared" si="277"/>
        <v>#N/A</v>
      </c>
      <c r="AT383" s="6" t="e">
        <f t="shared" si="278"/>
        <v>#N/A</v>
      </c>
      <c r="AU383" s="6" t="e">
        <f t="shared" si="279"/>
        <v>#N/A</v>
      </c>
      <c r="AV383" s="6" t="e">
        <f t="shared" si="280"/>
        <v>#N/A</v>
      </c>
      <c r="AW383" s="6">
        <f t="shared" si="281"/>
        <v>0</v>
      </c>
      <c r="AX383" s="6" t="e">
        <f t="shared" si="282"/>
        <v>#N/A</v>
      </c>
      <c r="AY383" s="6" t="str">
        <f t="shared" si="283"/>
        <v/>
      </c>
      <c r="AZ383" s="6" t="str">
        <f t="shared" si="284"/>
        <v/>
      </c>
      <c r="BA383" s="6" t="str">
        <f t="shared" si="285"/>
        <v/>
      </c>
      <c r="BB383" s="6" t="str">
        <f t="shared" si="286"/>
        <v/>
      </c>
      <c r="BC383" s="42"/>
      <c r="BI383" t="s">
        <v>720</v>
      </c>
      <c r="CS383" s="253" t="str">
        <f t="shared" si="287"/>
        <v/>
      </c>
      <c r="CT383" s="1" t="str">
        <f t="shared" si="288"/>
        <v/>
      </c>
      <c r="CU383" s="1" t="str">
        <f t="shared" si="289"/>
        <v/>
      </c>
      <c r="CV383" s="399"/>
    </row>
    <row r="384" spans="1:100" s="1" customFormat="1" ht="13.5" customHeight="1" x14ac:dyDescent="0.15">
      <c r="A384" s="63">
        <v>369</v>
      </c>
      <c r="B384" s="313"/>
      <c r="C384" s="313"/>
      <c r="D384" s="313"/>
      <c r="E384" s="313"/>
      <c r="F384" s="313"/>
      <c r="G384" s="313"/>
      <c r="H384" s="313"/>
      <c r="I384" s="313"/>
      <c r="J384" s="313"/>
      <c r="K384" s="313"/>
      <c r="L384" s="314"/>
      <c r="M384" s="313"/>
      <c r="N384" s="365"/>
      <c r="O384" s="366"/>
      <c r="P384" s="370" t="str">
        <f>IF(G384="R",IF(OR(AND(実績排出量!H384=SUM(実績事業所!$B$2-1),3&lt;実績排出量!I384),AND(実績排出量!H384=実績事業所!$B$2,4&gt;実績排出量!I384)),"新規",""),"")</f>
        <v/>
      </c>
      <c r="Q384" s="373" t="str">
        <f t="shared" si="250"/>
        <v/>
      </c>
      <c r="R384" s="374" t="str">
        <f t="shared" si="251"/>
        <v/>
      </c>
      <c r="S384" s="298" t="str">
        <f t="shared" si="252"/>
        <v/>
      </c>
      <c r="T384" s="87" t="str">
        <f t="shared" si="253"/>
        <v/>
      </c>
      <c r="U384" s="88" t="str">
        <f t="shared" si="254"/>
        <v/>
      </c>
      <c r="V384" s="89" t="str">
        <f t="shared" si="255"/>
        <v/>
      </c>
      <c r="W384" s="90" t="str">
        <f t="shared" si="256"/>
        <v/>
      </c>
      <c r="X384" s="90" t="str">
        <f t="shared" si="257"/>
        <v/>
      </c>
      <c r="Y384" s="110" t="str">
        <f t="shared" si="258"/>
        <v/>
      </c>
      <c r="Z384" s="16"/>
      <c r="AA384" s="15" t="str">
        <f t="shared" si="259"/>
        <v/>
      </c>
      <c r="AB384" s="15" t="str">
        <f t="shared" si="260"/>
        <v/>
      </c>
      <c r="AC384" s="14" t="str">
        <f t="shared" si="261"/>
        <v/>
      </c>
      <c r="AD384" s="6" t="e">
        <f t="shared" si="262"/>
        <v>#N/A</v>
      </c>
      <c r="AE384" s="6" t="e">
        <f t="shared" si="263"/>
        <v>#N/A</v>
      </c>
      <c r="AF384" s="6" t="e">
        <f t="shared" si="264"/>
        <v>#N/A</v>
      </c>
      <c r="AG384" s="6" t="str">
        <f t="shared" si="265"/>
        <v/>
      </c>
      <c r="AH384" s="6">
        <f t="shared" si="266"/>
        <v>1</v>
      </c>
      <c r="AI384" s="6" t="e">
        <f t="shared" si="267"/>
        <v>#N/A</v>
      </c>
      <c r="AJ384" s="6" t="e">
        <f t="shared" si="268"/>
        <v>#N/A</v>
      </c>
      <c r="AK384" s="6" t="e">
        <f t="shared" si="269"/>
        <v>#N/A</v>
      </c>
      <c r="AL384" s="6" t="e">
        <f t="shared" si="270"/>
        <v>#N/A</v>
      </c>
      <c r="AM384" s="7" t="str">
        <f t="shared" si="271"/>
        <v xml:space="preserve"> </v>
      </c>
      <c r="AN384" s="6" t="e">
        <f t="shared" si="272"/>
        <v>#N/A</v>
      </c>
      <c r="AO384" s="6" t="e">
        <f t="shared" si="273"/>
        <v>#N/A</v>
      </c>
      <c r="AP384" s="6" t="e">
        <f t="shared" si="274"/>
        <v>#N/A</v>
      </c>
      <c r="AQ384" s="6" t="e">
        <f t="shared" si="275"/>
        <v>#N/A</v>
      </c>
      <c r="AR384" s="6" t="e">
        <f t="shared" si="276"/>
        <v>#N/A</v>
      </c>
      <c r="AS384" s="6" t="e">
        <f t="shared" si="277"/>
        <v>#N/A</v>
      </c>
      <c r="AT384" s="6" t="e">
        <f t="shared" si="278"/>
        <v>#N/A</v>
      </c>
      <c r="AU384" s="6" t="e">
        <f t="shared" si="279"/>
        <v>#N/A</v>
      </c>
      <c r="AV384" s="6" t="e">
        <f t="shared" si="280"/>
        <v>#N/A</v>
      </c>
      <c r="AW384" s="6">
        <f t="shared" si="281"/>
        <v>0</v>
      </c>
      <c r="AX384" s="6" t="e">
        <f t="shared" si="282"/>
        <v>#N/A</v>
      </c>
      <c r="AY384" s="6" t="str">
        <f t="shared" si="283"/>
        <v/>
      </c>
      <c r="AZ384" s="6" t="str">
        <f t="shared" si="284"/>
        <v/>
      </c>
      <c r="BA384" s="6" t="str">
        <f t="shared" si="285"/>
        <v/>
      </c>
      <c r="BB384" s="6" t="str">
        <f t="shared" si="286"/>
        <v/>
      </c>
      <c r="BC384" s="42"/>
      <c r="BI384" t="s">
        <v>722</v>
      </c>
      <c r="CS384" s="253" t="str">
        <f t="shared" si="287"/>
        <v/>
      </c>
      <c r="CT384" s="1" t="str">
        <f t="shared" si="288"/>
        <v/>
      </c>
      <c r="CU384" s="1" t="str">
        <f t="shared" si="289"/>
        <v/>
      </c>
      <c r="CV384" s="399"/>
    </row>
    <row r="385" spans="1:100" s="1" customFormat="1" ht="13.5" customHeight="1" x14ac:dyDescent="0.15">
      <c r="A385" s="63">
        <v>370</v>
      </c>
      <c r="B385" s="313"/>
      <c r="C385" s="313"/>
      <c r="D385" s="313"/>
      <c r="E385" s="313"/>
      <c r="F385" s="313"/>
      <c r="G385" s="313"/>
      <c r="H385" s="313"/>
      <c r="I385" s="313"/>
      <c r="J385" s="313"/>
      <c r="K385" s="313"/>
      <c r="L385" s="314"/>
      <c r="M385" s="313"/>
      <c r="N385" s="365"/>
      <c r="O385" s="366"/>
      <c r="P385" s="370" t="str">
        <f>IF(G385="R",IF(OR(AND(実績排出量!H385=SUM(実績事業所!$B$2-1),3&lt;実績排出量!I385),AND(実績排出量!H385=実績事業所!$B$2,4&gt;実績排出量!I385)),"新規",""),"")</f>
        <v/>
      </c>
      <c r="Q385" s="373" t="str">
        <f t="shared" si="250"/>
        <v/>
      </c>
      <c r="R385" s="374" t="str">
        <f t="shared" si="251"/>
        <v/>
      </c>
      <c r="S385" s="298" t="str">
        <f t="shared" si="252"/>
        <v/>
      </c>
      <c r="T385" s="87" t="str">
        <f t="shared" si="253"/>
        <v/>
      </c>
      <c r="U385" s="88" t="str">
        <f t="shared" si="254"/>
        <v/>
      </c>
      <c r="V385" s="89" t="str">
        <f t="shared" si="255"/>
        <v/>
      </c>
      <c r="W385" s="90" t="str">
        <f t="shared" si="256"/>
        <v/>
      </c>
      <c r="X385" s="90" t="str">
        <f t="shared" si="257"/>
        <v/>
      </c>
      <c r="Y385" s="110" t="str">
        <f t="shared" si="258"/>
        <v/>
      </c>
      <c r="Z385" s="16"/>
      <c r="AA385" s="15" t="str">
        <f t="shared" si="259"/>
        <v/>
      </c>
      <c r="AB385" s="15" t="str">
        <f t="shared" si="260"/>
        <v/>
      </c>
      <c r="AC385" s="14" t="str">
        <f t="shared" si="261"/>
        <v/>
      </c>
      <c r="AD385" s="6" t="e">
        <f t="shared" si="262"/>
        <v>#N/A</v>
      </c>
      <c r="AE385" s="6" t="e">
        <f t="shared" si="263"/>
        <v>#N/A</v>
      </c>
      <c r="AF385" s="6" t="e">
        <f t="shared" si="264"/>
        <v>#N/A</v>
      </c>
      <c r="AG385" s="6" t="str">
        <f t="shared" si="265"/>
        <v/>
      </c>
      <c r="AH385" s="6">
        <f t="shared" si="266"/>
        <v>1</v>
      </c>
      <c r="AI385" s="6" t="e">
        <f t="shared" si="267"/>
        <v>#N/A</v>
      </c>
      <c r="AJ385" s="6" t="e">
        <f t="shared" si="268"/>
        <v>#N/A</v>
      </c>
      <c r="AK385" s="6" t="e">
        <f t="shared" si="269"/>
        <v>#N/A</v>
      </c>
      <c r="AL385" s="6" t="e">
        <f t="shared" si="270"/>
        <v>#N/A</v>
      </c>
      <c r="AM385" s="7" t="str">
        <f t="shared" si="271"/>
        <v xml:space="preserve"> </v>
      </c>
      <c r="AN385" s="6" t="e">
        <f t="shared" si="272"/>
        <v>#N/A</v>
      </c>
      <c r="AO385" s="6" t="e">
        <f t="shared" si="273"/>
        <v>#N/A</v>
      </c>
      <c r="AP385" s="6" t="e">
        <f t="shared" si="274"/>
        <v>#N/A</v>
      </c>
      <c r="AQ385" s="6" t="e">
        <f t="shared" si="275"/>
        <v>#N/A</v>
      </c>
      <c r="AR385" s="6" t="e">
        <f t="shared" si="276"/>
        <v>#N/A</v>
      </c>
      <c r="AS385" s="6" t="e">
        <f t="shared" si="277"/>
        <v>#N/A</v>
      </c>
      <c r="AT385" s="6" t="e">
        <f t="shared" si="278"/>
        <v>#N/A</v>
      </c>
      <c r="AU385" s="6" t="e">
        <f t="shared" si="279"/>
        <v>#N/A</v>
      </c>
      <c r="AV385" s="6" t="e">
        <f t="shared" si="280"/>
        <v>#N/A</v>
      </c>
      <c r="AW385" s="6">
        <f t="shared" si="281"/>
        <v>0</v>
      </c>
      <c r="AX385" s="6" t="e">
        <f t="shared" si="282"/>
        <v>#N/A</v>
      </c>
      <c r="AY385" s="6" t="str">
        <f t="shared" si="283"/>
        <v/>
      </c>
      <c r="AZ385" s="6" t="str">
        <f t="shared" si="284"/>
        <v/>
      </c>
      <c r="BA385" s="6" t="str">
        <f t="shared" si="285"/>
        <v/>
      </c>
      <c r="BB385" s="6" t="str">
        <f t="shared" si="286"/>
        <v/>
      </c>
      <c r="BC385" s="42"/>
      <c r="BI385" t="s">
        <v>724</v>
      </c>
      <c r="CS385" s="253" t="str">
        <f t="shared" si="287"/>
        <v/>
      </c>
      <c r="CT385" s="1" t="str">
        <f t="shared" si="288"/>
        <v/>
      </c>
      <c r="CU385" s="1" t="str">
        <f t="shared" si="289"/>
        <v/>
      </c>
      <c r="CV385" s="399"/>
    </row>
    <row r="386" spans="1:100" s="1" customFormat="1" ht="13.5" customHeight="1" x14ac:dyDescent="0.15">
      <c r="A386" s="63">
        <v>371</v>
      </c>
      <c r="B386" s="313"/>
      <c r="C386" s="313"/>
      <c r="D386" s="313"/>
      <c r="E386" s="313"/>
      <c r="F386" s="313"/>
      <c r="G386" s="313"/>
      <c r="H386" s="313"/>
      <c r="I386" s="313"/>
      <c r="J386" s="313"/>
      <c r="K386" s="313"/>
      <c r="L386" s="314"/>
      <c r="M386" s="313"/>
      <c r="N386" s="365"/>
      <c r="O386" s="366"/>
      <c r="P386" s="370" t="str">
        <f>IF(G386="R",IF(OR(AND(実績排出量!H386=SUM(実績事業所!$B$2-1),3&lt;実績排出量!I386),AND(実績排出量!H386=実績事業所!$B$2,4&gt;実績排出量!I386)),"新規",""),"")</f>
        <v/>
      </c>
      <c r="Q386" s="373" t="str">
        <f t="shared" si="250"/>
        <v/>
      </c>
      <c r="R386" s="374" t="str">
        <f t="shared" si="251"/>
        <v/>
      </c>
      <c r="S386" s="298" t="str">
        <f t="shared" si="252"/>
        <v/>
      </c>
      <c r="T386" s="87" t="str">
        <f t="shared" si="253"/>
        <v/>
      </c>
      <c r="U386" s="88" t="str">
        <f t="shared" si="254"/>
        <v/>
      </c>
      <c r="V386" s="89" t="str">
        <f t="shared" si="255"/>
        <v/>
      </c>
      <c r="W386" s="90" t="str">
        <f t="shared" si="256"/>
        <v/>
      </c>
      <c r="X386" s="90" t="str">
        <f t="shared" si="257"/>
        <v/>
      </c>
      <c r="Y386" s="110" t="str">
        <f t="shared" si="258"/>
        <v/>
      </c>
      <c r="Z386" s="16"/>
      <c r="AA386" s="15" t="str">
        <f t="shared" si="259"/>
        <v/>
      </c>
      <c r="AB386" s="15" t="str">
        <f t="shared" si="260"/>
        <v/>
      </c>
      <c r="AC386" s="14" t="str">
        <f t="shared" si="261"/>
        <v/>
      </c>
      <c r="AD386" s="6" t="e">
        <f t="shared" si="262"/>
        <v>#N/A</v>
      </c>
      <c r="AE386" s="6" t="e">
        <f t="shared" si="263"/>
        <v>#N/A</v>
      </c>
      <c r="AF386" s="6" t="e">
        <f t="shared" si="264"/>
        <v>#N/A</v>
      </c>
      <c r="AG386" s="6" t="str">
        <f t="shared" si="265"/>
        <v/>
      </c>
      <c r="AH386" s="6">
        <f t="shared" si="266"/>
        <v>1</v>
      </c>
      <c r="AI386" s="6" t="e">
        <f t="shared" si="267"/>
        <v>#N/A</v>
      </c>
      <c r="AJ386" s="6" t="e">
        <f t="shared" si="268"/>
        <v>#N/A</v>
      </c>
      <c r="AK386" s="6" t="e">
        <f t="shared" si="269"/>
        <v>#N/A</v>
      </c>
      <c r="AL386" s="6" t="e">
        <f t="shared" si="270"/>
        <v>#N/A</v>
      </c>
      <c r="AM386" s="7" t="str">
        <f t="shared" si="271"/>
        <v xml:space="preserve"> </v>
      </c>
      <c r="AN386" s="6" t="e">
        <f t="shared" si="272"/>
        <v>#N/A</v>
      </c>
      <c r="AO386" s="6" t="e">
        <f t="shared" si="273"/>
        <v>#N/A</v>
      </c>
      <c r="AP386" s="6" t="e">
        <f t="shared" si="274"/>
        <v>#N/A</v>
      </c>
      <c r="AQ386" s="6" t="e">
        <f t="shared" si="275"/>
        <v>#N/A</v>
      </c>
      <c r="AR386" s="6" t="e">
        <f t="shared" si="276"/>
        <v>#N/A</v>
      </c>
      <c r="AS386" s="6" t="e">
        <f t="shared" si="277"/>
        <v>#N/A</v>
      </c>
      <c r="AT386" s="6" t="e">
        <f t="shared" si="278"/>
        <v>#N/A</v>
      </c>
      <c r="AU386" s="6" t="e">
        <f t="shared" si="279"/>
        <v>#N/A</v>
      </c>
      <c r="AV386" s="6" t="e">
        <f t="shared" si="280"/>
        <v>#N/A</v>
      </c>
      <c r="AW386" s="6">
        <f t="shared" si="281"/>
        <v>0</v>
      </c>
      <c r="AX386" s="6" t="e">
        <f t="shared" si="282"/>
        <v>#N/A</v>
      </c>
      <c r="AY386" s="6" t="str">
        <f t="shared" si="283"/>
        <v/>
      </c>
      <c r="AZ386" s="6" t="str">
        <f t="shared" si="284"/>
        <v/>
      </c>
      <c r="BA386" s="6" t="str">
        <f t="shared" si="285"/>
        <v/>
      </c>
      <c r="BB386" s="6" t="str">
        <f t="shared" si="286"/>
        <v/>
      </c>
      <c r="BC386" s="42"/>
      <c r="BI386" t="s">
        <v>807</v>
      </c>
      <c r="CS386" s="253" t="str">
        <f t="shared" si="287"/>
        <v/>
      </c>
      <c r="CT386" s="1" t="str">
        <f t="shared" si="288"/>
        <v/>
      </c>
      <c r="CU386" s="1" t="str">
        <f t="shared" si="289"/>
        <v/>
      </c>
      <c r="CV386" s="399"/>
    </row>
    <row r="387" spans="1:100" s="1" customFormat="1" ht="13.5" customHeight="1" x14ac:dyDescent="0.15">
      <c r="A387" s="63">
        <v>372</v>
      </c>
      <c r="B387" s="313"/>
      <c r="C387" s="313"/>
      <c r="D387" s="313"/>
      <c r="E387" s="313"/>
      <c r="F387" s="313"/>
      <c r="G387" s="313"/>
      <c r="H387" s="313"/>
      <c r="I387" s="313"/>
      <c r="J387" s="313"/>
      <c r="K387" s="313"/>
      <c r="L387" s="314"/>
      <c r="M387" s="313"/>
      <c r="N387" s="365"/>
      <c r="O387" s="366"/>
      <c r="P387" s="370" t="str">
        <f>IF(G387="R",IF(OR(AND(実績排出量!H387=SUM(実績事業所!$B$2-1),3&lt;実績排出量!I387),AND(実績排出量!H387=実績事業所!$B$2,4&gt;実績排出量!I387)),"新規",""),"")</f>
        <v/>
      </c>
      <c r="Q387" s="373" t="str">
        <f t="shared" si="250"/>
        <v/>
      </c>
      <c r="R387" s="374" t="str">
        <f t="shared" si="251"/>
        <v/>
      </c>
      <c r="S387" s="298" t="str">
        <f t="shared" si="252"/>
        <v/>
      </c>
      <c r="T387" s="87" t="str">
        <f t="shared" si="253"/>
        <v/>
      </c>
      <c r="U387" s="88" t="str">
        <f t="shared" si="254"/>
        <v/>
      </c>
      <c r="V387" s="89" t="str">
        <f t="shared" si="255"/>
        <v/>
      </c>
      <c r="W387" s="90" t="str">
        <f t="shared" si="256"/>
        <v/>
      </c>
      <c r="X387" s="90" t="str">
        <f t="shared" si="257"/>
        <v/>
      </c>
      <c r="Y387" s="110" t="str">
        <f t="shared" si="258"/>
        <v/>
      </c>
      <c r="Z387" s="16"/>
      <c r="AA387" s="15" t="str">
        <f t="shared" si="259"/>
        <v/>
      </c>
      <c r="AB387" s="15" t="str">
        <f t="shared" si="260"/>
        <v/>
      </c>
      <c r="AC387" s="14" t="str">
        <f t="shared" si="261"/>
        <v/>
      </c>
      <c r="AD387" s="6" t="e">
        <f t="shared" si="262"/>
        <v>#N/A</v>
      </c>
      <c r="AE387" s="6" t="e">
        <f t="shared" si="263"/>
        <v>#N/A</v>
      </c>
      <c r="AF387" s="6" t="e">
        <f t="shared" si="264"/>
        <v>#N/A</v>
      </c>
      <c r="AG387" s="6" t="str">
        <f t="shared" si="265"/>
        <v/>
      </c>
      <c r="AH387" s="6">
        <f t="shared" si="266"/>
        <v>1</v>
      </c>
      <c r="AI387" s="6" t="e">
        <f t="shared" si="267"/>
        <v>#N/A</v>
      </c>
      <c r="AJ387" s="6" t="e">
        <f t="shared" si="268"/>
        <v>#N/A</v>
      </c>
      <c r="AK387" s="6" t="e">
        <f t="shared" si="269"/>
        <v>#N/A</v>
      </c>
      <c r="AL387" s="6" t="e">
        <f t="shared" si="270"/>
        <v>#N/A</v>
      </c>
      <c r="AM387" s="7" t="str">
        <f t="shared" si="271"/>
        <v xml:space="preserve"> </v>
      </c>
      <c r="AN387" s="6" t="e">
        <f t="shared" si="272"/>
        <v>#N/A</v>
      </c>
      <c r="AO387" s="6" t="e">
        <f t="shared" si="273"/>
        <v>#N/A</v>
      </c>
      <c r="AP387" s="6" t="e">
        <f t="shared" si="274"/>
        <v>#N/A</v>
      </c>
      <c r="AQ387" s="6" t="e">
        <f t="shared" si="275"/>
        <v>#N/A</v>
      </c>
      <c r="AR387" s="6" t="e">
        <f t="shared" si="276"/>
        <v>#N/A</v>
      </c>
      <c r="AS387" s="6" t="e">
        <f t="shared" si="277"/>
        <v>#N/A</v>
      </c>
      <c r="AT387" s="6" t="e">
        <f t="shared" si="278"/>
        <v>#N/A</v>
      </c>
      <c r="AU387" s="6" t="e">
        <f t="shared" si="279"/>
        <v>#N/A</v>
      </c>
      <c r="AV387" s="6" t="e">
        <f t="shared" si="280"/>
        <v>#N/A</v>
      </c>
      <c r="AW387" s="6">
        <f t="shared" si="281"/>
        <v>0</v>
      </c>
      <c r="AX387" s="6" t="e">
        <f t="shared" si="282"/>
        <v>#N/A</v>
      </c>
      <c r="AY387" s="6" t="str">
        <f t="shared" si="283"/>
        <v/>
      </c>
      <c r="AZ387" s="6" t="str">
        <f t="shared" si="284"/>
        <v/>
      </c>
      <c r="BA387" s="6" t="str">
        <f t="shared" si="285"/>
        <v/>
      </c>
      <c r="BB387" s="6" t="str">
        <f t="shared" si="286"/>
        <v/>
      </c>
      <c r="BC387" s="42"/>
      <c r="BI387" t="s">
        <v>808</v>
      </c>
      <c r="CS387" s="253" t="str">
        <f t="shared" si="287"/>
        <v/>
      </c>
      <c r="CT387" s="1" t="str">
        <f t="shared" si="288"/>
        <v/>
      </c>
      <c r="CU387" s="1" t="str">
        <f t="shared" si="289"/>
        <v/>
      </c>
      <c r="CV387" s="399"/>
    </row>
    <row r="388" spans="1:100" s="1" customFormat="1" ht="13.5" customHeight="1" x14ac:dyDescent="0.15">
      <c r="A388" s="63">
        <v>373</v>
      </c>
      <c r="B388" s="313"/>
      <c r="C388" s="313"/>
      <c r="D388" s="313"/>
      <c r="E388" s="313"/>
      <c r="F388" s="313"/>
      <c r="G388" s="313"/>
      <c r="H388" s="313"/>
      <c r="I388" s="313"/>
      <c r="J388" s="313"/>
      <c r="K388" s="313"/>
      <c r="L388" s="314"/>
      <c r="M388" s="313"/>
      <c r="N388" s="365"/>
      <c r="O388" s="366"/>
      <c r="P388" s="370" t="str">
        <f>IF(G388="R",IF(OR(AND(実績排出量!H388=SUM(実績事業所!$B$2-1),3&lt;実績排出量!I388),AND(実績排出量!H388=実績事業所!$B$2,4&gt;実績排出量!I388)),"新規",""),"")</f>
        <v/>
      </c>
      <c r="Q388" s="373" t="str">
        <f t="shared" si="250"/>
        <v/>
      </c>
      <c r="R388" s="374" t="str">
        <f t="shared" si="251"/>
        <v/>
      </c>
      <c r="S388" s="298" t="str">
        <f t="shared" si="252"/>
        <v/>
      </c>
      <c r="T388" s="87" t="str">
        <f t="shared" si="253"/>
        <v/>
      </c>
      <c r="U388" s="88" t="str">
        <f t="shared" si="254"/>
        <v/>
      </c>
      <c r="V388" s="89" t="str">
        <f t="shared" si="255"/>
        <v/>
      </c>
      <c r="W388" s="90" t="str">
        <f t="shared" si="256"/>
        <v/>
      </c>
      <c r="X388" s="90" t="str">
        <f t="shared" si="257"/>
        <v/>
      </c>
      <c r="Y388" s="110" t="str">
        <f t="shared" si="258"/>
        <v/>
      </c>
      <c r="Z388" s="16"/>
      <c r="AA388" s="15" t="str">
        <f t="shared" si="259"/>
        <v/>
      </c>
      <c r="AB388" s="15" t="str">
        <f t="shared" si="260"/>
        <v/>
      </c>
      <c r="AC388" s="14" t="str">
        <f t="shared" si="261"/>
        <v/>
      </c>
      <c r="AD388" s="6" t="e">
        <f t="shared" si="262"/>
        <v>#N/A</v>
      </c>
      <c r="AE388" s="6" t="e">
        <f t="shared" si="263"/>
        <v>#N/A</v>
      </c>
      <c r="AF388" s="6" t="e">
        <f t="shared" si="264"/>
        <v>#N/A</v>
      </c>
      <c r="AG388" s="6" t="str">
        <f t="shared" si="265"/>
        <v/>
      </c>
      <c r="AH388" s="6">
        <f t="shared" si="266"/>
        <v>1</v>
      </c>
      <c r="AI388" s="6" t="e">
        <f t="shared" si="267"/>
        <v>#N/A</v>
      </c>
      <c r="AJ388" s="6" t="e">
        <f t="shared" si="268"/>
        <v>#N/A</v>
      </c>
      <c r="AK388" s="6" t="e">
        <f t="shared" si="269"/>
        <v>#N/A</v>
      </c>
      <c r="AL388" s="6" t="e">
        <f t="shared" si="270"/>
        <v>#N/A</v>
      </c>
      <c r="AM388" s="7" t="str">
        <f t="shared" si="271"/>
        <v xml:space="preserve"> </v>
      </c>
      <c r="AN388" s="6" t="e">
        <f t="shared" si="272"/>
        <v>#N/A</v>
      </c>
      <c r="AO388" s="6" t="e">
        <f t="shared" si="273"/>
        <v>#N/A</v>
      </c>
      <c r="AP388" s="6" t="e">
        <f t="shared" si="274"/>
        <v>#N/A</v>
      </c>
      <c r="AQ388" s="6" t="e">
        <f t="shared" si="275"/>
        <v>#N/A</v>
      </c>
      <c r="AR388" s="6" t="e">
        <f t="shared" si="276"/>
        <v>#N/A</v>
      </c>
      <c r="AS388" s="6" t="e">
        <f t="shared" si="277"/>
        <v>#N/A</v>
      </c>
      <c r="AT388" s="6" t="e">
        <f t="shared" si="278"/>
        <v>#N/A</v>
      </c>
      <c r="AU388" s="6" t="e">
        <f t="shared" si="279"/>
        <v>#N/A</v>
      </c>
      <c r="AV388" s="6" t="e">
        <f t="shared" si="280"/>
        <v>#N/A</v>
      </c>
      <c r="AW388" s="6">
        <f t="shared" si="281"/>
        <v>0</v>
      </c>
      <c r="AX388" s="6" t="e">
        <f t="shared" si="282"/>
        <v>#N/A</v>
      </c>
      <c r="AY388" s="6" t="str">
        <f t="shared" si="283"/>
        <v/>
      </c>
      <c r="AZ388" s="6" t="str">
        <f t="shared" si="284"/>
        <v/>
      </c>
      <c r="BA388" s="6" t="str">
        <f t="shared" si="285"/>
        <v/>
      </c>
      <c r="BB388" s="6" t="str">
        <f t="shared" si="286"/>
        <v/>
      </c>
      <c r="BC388" s="42"/>
      <c r="BI388" t="s">
        <v>727</v>
      </c>
      <c r="CS388" s="253" t="str">
        <f t="shared" si="287"/>
        <v/>
      </c>
      <c r="CT388" s="1" t="str">
        <f t="shared" si="288"/>
        <v/>
      </c>
      <c r="CU388" s="1" t="str">
        <f t="shared" si="289"/>
        <v/>
      </c>
      <c r="CV388" s="399"/>
    </row>
    <row r="389" spans="1:100" s="1" customFormat="1" ht="13.5" customHeight="1" x14ac:dyDescent="0.15">
      <c r="A389" s="63">
        <v>374</v>
      </c>
      <c r="B389" s="313"/>
      <c r="C389" s="313"/>
      <c r="D389" s="313"/>
      <c r="E389" s="313"/>
      <c r="F389" s="313"/>
      <c r="G389" s="313"/>
      <c r="H389" s="313"/>
      <c r="I389" s="313"/>
      <c r="J389" s="313"/>
      <c r="K389" s="313"/>
      <c r="L389" s="314"/>
      <c r="M389" s="313"/>
      <c r="N389" s="365"/>
      <c r="O389" s="366"/>
      <c r="P389" s="370" t="str">
        <f>IF(G389="R",IF(OR(AND(実績排出量!H389=SUM(実績事業所!$B$2-1),3&lt;実績排出量!I389),AND(実績排出量!H389=実績事業所!$B$2,4&gt;実績排出量!I389)),"新規",""),"")</f>
        <v/>
      </c>
      <c r="Q389" s="373" t="str">
        <f t="shared" si="250"/>
        <v/>
      </c>
      <c r="R389" s="374" t="str">
        <f t="shared" si="251"/>
        <v/>
      </c>
      <c r="S389" s="298" t="str">
        <f t="shared" si="252"/>
        <v/>
      </c>
      <c r="T389" s="87" t="str">
        <f t="shared" si="253"/>
        <v/>
      </c>
      <c r="U389" s="88" t="str">
        <f t="shared" si="254"/>
        <v/>
      </c>
      <c r="V389" s="89" t="str">
        <f t="shared" si="255"/>
        <v/>
      </c>
      <c r="W389" s="90" t="str">
        <f t="shared" si="256"/>
        <v/>
      </c>
      <c r="X389" s="90" t="str">
        <f t="shared" si="257"/>
        <v/>
      </c>
      <c r="Y389" s="110" t="str">
        <f t="shared" si="258"/>
        <v/>
      </c>
      <c r="Z389" s="16"/>
      <c r="AA389" s="15" t="str">
        <f t="shared" si="259"/>
        <v/>
      </c>
      <c r="AB389" s="15" t="str">
        <f t="shared" si="260"/>
        <v/>
      </c>
      <c r="AC389" s="14" t="str">
        <f t="shared" si="261"/>
        <v/>
      </c>
      <c r="AD389" s="6" t="e">
        <f t="shared" si="262"/>
        <v>#N/A</v>
      </c>
      <c r="AE389" s="6" t="e">
        <f t="shared" si="263"/>
        <v>#N/A</v>
      </c>
      <c r="AF389" s="6" t="e">
        <f t="shared" si="264"/>
        <v>#N/A</v>
      </c>
      <c r="AG389" s="6" t="str">
        <f t="shared" si="265"/>
        <v/>
      </c>
      <c r="AH389" s="6">
        <f t="shared" si="266"/>
        <v>1</v>
      </c>
      <c r="AI389" s="6" t="e">
        <f t="shared" si="267"/>
        <v>#N/A</v>
      </c>
      <c r="AJ389" s="6" t="e">
        <f t="shared" si="268"/>
        <v>#N/A</v>
      </c>
      <c r="AK389" s="6" t="e">
        <f t="shared" si="269"/>
        <v>#N/A</v>
      </c>
      <c r="AL389" s="6" t="e">
        <f t="shared" si="270"/>
        <v>#N/A</v>
      </c>
      <c r="AM389" s="7" t="str">
        <f t="shared" si="271"/>
        <v xml:space="preserve"> </v>
      </c>
      <c r="AN389" s="6" t="e">
        <f t="shared" si="272"/>
        <v>#N/A</v>
      </c>
      <c r="AO389" s="6" t="e">
        <f t="shared" si="273"/>
        <v>#N/A</v>
      </c>
      <c r="AP389" s="6" t="e">
        <f t="shared" si="274"/>
        <v>#N/A</v>
      </c>
      <c r="AQ389" s="6" t="e">
        <f t="shared" si="275"/>
        <v>#N/A</v>
      </c>
      <c r="AR389" s="6" t="e">
        <f t="shared" si="276"/>
        <v>#N/A</v>
      </c>
      <c r="AS389" s="6" t="e">
        <f t="shared" si="277"/>
        <v>#N/A</v>
      </c>
      <c r="AT389" s="6" t="e">
        <f t="shared" si="278"/>
        <v>#N/A</v>
      </c>
      <c r="AU389" s="6" t="e">
        <f t="shared" si="279"/>
        <v>#N/A</v>
      </c>
      <c r="AV389" s="6" t="e">
        <f t="shared" si="280"/>
        <v>#N/A</v>
      </c>
      <c r="AW389" s="6">
        <f t="shared" si="281"/>
        <v>0</v>
      </c>
      <c r="AX389" s="6" t="e">
        <f t="shared" si="282"/>
        <v>#N/A</v>
      </c>
      <c r="AY389" s="6" t="str">
        <f t="shared" si="283"/>
        <v/>
      </c>
      <c r="AZ389" s="6" t="str">
        <f t="shared" si="284"/>
        <v/>
      </c>
      <c r="BA389" s="6" t="str">
        <f t="shared" si="285"/>
        <v/>
      </c>
      <c r="BB389" s="6" t="str">
        <f t="shared" si="286"/>
        <v/>
      </c>
      <c r="BC389" s="42"/>
      <c r="BI389" t="s">
        <v>741</v>
      </c>
      <c r="CS389" s="253" t="str">
        <f t="shared" si="287"/>
        <v/>
      </c>
      <c r="CT389" s="1" t="str">
        <f t="shared" si="288"/>
        <v/>
      </c>
      <c r="CU389" s="1" t="str">
        <f t="shared" si="289"/>
        <v/>
      </c>
      <c r="CV389" s="399"/>
    </row>
    <row r="390" spans="1:100" s="1" customFormat="1" ht="13.5" customHeight="1" x14ac:dyDescent="0.15">
      <c r="A390" s="63">
        <v>375</v>
      </c>
      <c r="B390" s="313"/>
      <c r="C390" s="313"/>
      <c r="D390" s="313"/>
      <c r="E390" s="313"/>
      <c r="F390" s="313"/>
      <c r="G390" s="313"/>
      <c r="H390" s="313"/>
      <c r="I390" s="313"/>
      <c r="J390" s="313"/>
      <c r="K390" s="313"/>
      <c r="L390" s="314"/>
      <c r="M390" s="313"/>
      <c r="N390" s="365"/>
      <c r="O390" s="366"/>
      <c r="P390" s="370" t="str">
        <f>IF(G390="R",IF(OR(AND(実績排出量!H390=SUM(実績事業所!$B$2-1),3&lt;実績排出量!I390),AND(実績排出量!H390=実績事業所!$B$2,4&gt;実績排出量!I390)),"新規",""),"")</f>
        <v/>
      </c>
      <c r="Q390" s="373" t="str">
        <f t="shared" si="250"/>
        <v/>
      </c>
      <c r="R390" s="374" t="str">
        <f t="shared" si="251"/>
        <v/>
      </c>
      <c r="S390" s="298" t="str">
        <f t="shared" si="252"/>
        <v/>
      </c>
      <c r="T390" s="87" t="str">
        <f t="shared" si="253"/>
        <v/>
      </c>
      <c r="U390" s="88" t="str">
        <f t="shared" si="254"/>
        <v/>
      </c>
      <c r="V390" s="89" t="str">
        <f t="shared" si="255"/>
        <v/>
      </c>
      <c r="W390" s="90" t="str">
        <f t="shared" si="256"/>
        <v/>
      </c>
      <c r="X390" s="90" t="str">
        <f t="shared" si="257"/>
        <v/>
      </c>
      <c r="Y390" s="110" t="str">
        <f t="shared" si="258"/>
        <v/>
      </c>
      <c r="Z390" s="16"/>
      <c r="AA390" s="15" t="str">
        <f t="shared" si="259"/>
        <v/>
      </c>
      <c r="AB390" s="15" t="str">
        <f t="shared" si="260"/>
        <v/>
      </c>
      <c r="AC390" s="14" t="str">
        <f t="shared" si="261"/>
        <v/>
      </c>
      <c r="AD390" s="6" t="e">
        <f t="shared" si="262"/>
        <v>#N/A</v>
      </c>
      <c r="AE390" s="6" t="e">
        <f t="shared" si="263"/>
        <v>#N/A</v>
      </c>
      <c r="AF390" s="6" t="e">
        <f t="shared" si="264"/>
        <v>#N/A</v>
      </c>
      <c r="AG390" s="6" t="str">
        <f t="shared" si="265"/>
        <v/>
      </c>
      <c r="AH390" s="6">
        <f t="shared" si="266"/>
        <v>1</v>
      </c>
      <c r="AI390" s="6" t="e">
        <f t="shared" si="267"/>
        <v>#N/A</v>
      </c>
      <c r="AJ390" s="6" t="e">
        <f t="shared" si="268"/>
        <v>#N/A</v>
      </c>
      <c r="AK390" s="6" t="e">
        <f t="shared" si="269"/>
        <v>#N/A</v>
      </c>
      <c r="AL390" s="6" t="e">
        <f t="shared" si="270"/>
        <v>#N/A</v>
      </c>
      <c r="AM390" s="7" t="str">
        <f t="shared" si="271"/>
        <v xml:space="preserve"> </v>
      </c>
      <c r="AN390" s="6" t="e">
        <f t="shared" si="272"/>
        <v>#N/A</v>
      </c>
      <c r="AO390" s="6" t="e">
        <f t="shared" si="273"/>
        <v>#N/A</v>
      </c>
      <c r="AP390" s="6" t="e">
        <f t="shared" si="274"/>
        <v>#N/A</v>
      </c>
      <c r="AQ390" s="6" t="e">
        <f t="shared" si="275"/>
        <v>#N/A</v>
      </c>
      <c r="AR390" s="6" t="e">
        <f t="shared" si="276"/>
        <v>#N/A</v>
      </c>
      <c r="AS390" s="6" t="e">
        <f t="shared" si="277"/>
        <v>#N/A</v>
      </c>
      <c r="AT390" s="6" t="e">
        <f t="shared" si="278"/>
        <v>#N/A</v>
      </c>
      <c r="AU390" s="6" t="e">
        <f t="shared" si="279"/>
        <v>#N/A</v>
      </c>
      <c r="AV390" s="6" t="e">
        <f t="shared" si="280"/>
        <v>#N/A</v>
      </c>
      <c r="AW390" s="6">
        <f t="shared" si="281"/>
        <v>0</v>
      </c>
      <c r="AX390" s="6" t="e">
        <f t="shared" si="282"/>
        <v>#N/A</v>
      </c>
      <c r="AY390" s="6" t="str">
        <f t="shared" si="283"/>
        <v/>
      </c>
      <c r="AZ390" s="6" t="str">
        <f t="shared" si="284"/>
        <v/>
      </c>
      <c r="BA390" s="6" t="str">
        <f t="shared" si="285"/>
        <v/>
      </c>
      <c r="BB390" s="6" t="str">
        <f t="shared" si="286"/>
        <v/>
      </c>
      <c r="BC390" s="42"/>
      <c r="BI390" t="s">
        <v>761</v>
      </c>
      <c r="CS390" s="253" t="str">
        <f t="shared" si="287"/>
        <v/>
      </c>
      <c r="CT390" s="1" t="str">
        <f t="shared" si="288"/>
        <v/>
      </c>
      <c r="CU390" s="1" t="str">
        <f t="shared" si="289"/>
        <v/>
      </c>
      <c r="CV390" s="399"/>
    </row>
    <row r="391" spans="1:100" s="1" customFormat="1" ht="13.5" customHeight="1" x14ac:dyDescent="0.15">
      <c r="A391" s="63">
        <v>376</v>
      </c>
      <c r="B391" s="313"/>
      <c r="C391" s="313"/>
      <c r="D391" s="313"/>
      <c r="E391" s="313"/>
      <c r="F391" s="313"/>
      <c r="G391" s="313"/>
      <c r="H391" s="313"/>
      <c r="I391" s="313"/>
      <c r="J391" s="313"/>
      <c r="K391" s="313"/>
      <c r="L391" s="314"/>
      <c r="M391" s="313"/>
      <c r="N391" s="365"/>
      <c r="O391" s="366"/>
      <c r="P391" s="370" t="str">
        <f>IF(G391="R",IF(OR(AND(実績排出量!H391=SUM(実績事業所!$B$2-1),3&lt;実績排出量!I391),AND(実績排出量!H391=実績事業所!$B$2,4&gt;実績排出量!I391)),"新規",""),"")</f>
        <v/>
      </c>
      <c r="Q391" s="373" t="str">
        <f t="shared" si="250"/>
        <v/>
      </c>
      <c r="R391" s="374" t="str">
        <f t="shared" si="251"/>
        <v/>
      </c>
      <c r="S391" s="298" t="str">
        <f t="shared" si="252"/>
        <v/>
      </c>
      <c r="T391" s="87" t="str">
        <f t="shared" si="253"/>
        <v/>
      </c>
      <c r="U391" s="88" t="str">
        <f t="shared" si="254"/>
        <v/>
      </c>
      <c r="V391" s="89" t="str">
        <f t="shared" si="255"/>
        <v/>
      </c>
      <c r="W391" s="90" t="str">
        <f t="shared" si="256"/>
        <v/>
      </c>
      <c r="X391" s="90" t="str">
        <f t="shared" si="257"/>
        <v/>
      </c>
      <c r="Y391" s="110" t="str">
        <f t="shared" si="258"/>
        <v/>
      </c>
      <c r="Z391" s="16"/>
      <c r="AA391" s="15" t="str">
        <f t="shared" si="259"/>
        <v/>
      </c>
      <c r="AB391" s="15" t="str">
        <f t="shared" si="260"/>
        <v/>
      </c>
      <c r="AC391" s="14" t="str">
        <f t="shared" si="261"/>
        <v/>
      </c>
      <c r="AD391" s="6" t="e">
        <f t="shared" si="262"/>
        <v>#N/A</v>
      </c>
      <c r="AE391" s="6" t="e">
        <f t="shared" si="263"/>
        <v>#N/A</v>
      </c>
      <c r="AF391" s="6" t="e">
        <f t="shared" si="264"/>
        <v>#N/A</v>
      </c>
      <c r="AG391" s="6" t="str">
        <f t="shared" si="265"/>
        <v/>
      </c>
      <c r="AH391" s="6">
        <f t="shared" si="266"/>
        <v>1</v>
      </c>
      <c r="AI391" s="6" t="e">
        <f t="shared" si="267"/>
        <v>#N/A</v>
      </c>
      <c r="AJ391" s="6" t="e">
        <f t="shared" si="268"/>
        <v>#N/A</v>
      </c>
      <c r="AK391" s="6" t="e">
        <f t="shared" si="269"/>
        <v>#N/A</v>
      </c>
      <c r="AL391" s="6" t="e">
        <f t="shared" si="270"/>
        <v>#N/A</v>
      </c>
      <c r="AM391" s="7" t="str">
        <f t="shared" si="271"/>
        <v xml:space="preserve"> </v>
      </c>
      <c r="AN391" s="6" t="e">
        <f t="shared" si="272"/>
        <v>#N/A</v>
      </c>
      <c r="AO391" s="6" t="e">
        <f t="shared" si="273"/>
        <v>#N/A</v>
      </c>
      <c r="AP391" s="6" t="e">
        <f t="shared" si="274"/>
        <v>#N/A</v>
      </c>
      <c r="AQ391" s="6" t="e">
        <f t="shared" si="275"/>
        <v>#N/A</v>
      </c>
      <c r="AR391" s="6" t="e">
        <f t="shared" si="276"/>
        <v>#N/A</v>
      </c>
      <c r="AS391" s="6" t="e">
        <f t="shared" si="277"/>
        <v>#N/A</v>
      </c>
      <c r="AT391" s="6" t="e">
        <f t="shared" si="278"/>
        <v>#N/A</v>
      </c>
      <c r="AU391" s="6" t="e">
        <f t="shared" si="279"/>
        <v>#N/A</v>
      </c>
      <c r="AV391" s="6" t="e">
        <f t="shared" si="280"/>
        <v>#N/A</v>
      </c>
      <c r="AW391" s="6">
        <f t="shared" si="281"/>
        <v>0</v>
      </c>
      <c r="AX391" s="6" t="e">
        <f t="shared" si="282"/>
        <v>#N/A</v>
      </c>
      <c r="AY391" s="6" t="str">
        <f t="shared" si="283"/>
        <v/>
      </c>
      <c r="AZ391" s="6" t="str">
        <f t="shared" si="284"/>
        <v/>
      </c>
      <c r="BA391" s="6" t="str">
        <f t="shared" si="285"/>
        <v/>
      </c>
      <c r="BB391" s="6" t="str">
        <f t="shared" si="286"/>
        <v/>
      </c>
      <c r="BC391" s="42"/>
      <c r="BI391" t="s">
        <v>805</v>
      </c>
      <c r="CS391" s="253" t="str">
        <f t="shared" si="287"/>
        <v/>
      </c>
      <c r="CT391" s="1" t="str">
        <f t="shared" si="288"/>
        <v/>
      </c>
      <c r="CU391" s="1" t="str">
        <f t="shared" si="289"/>
        <v/>
      </c>
      <c r="CV391" s="399"/>
    </row>
    <row r="392" spans="1:100" s="1" customFormat="1" ht="13.5" customHeight="1" x14ac:dyDescent="0.15">
      <c r="A392" s="63">
        <v>377</v>
      </c>
      <c r="B392" s="313"/>
      <c r="C392" s="313"/>
      <c r="D392" s="313"/>
      <c r="E392" s="313"/>
      <c r="F392" s="313"/>
      <c r="G392" s="313"/>
      <c r="H392" s="313"/>
      <c r="I392" s="313"/>
      <c r="J392" s="313"/>
      <c r="K392" s="313"/>
      <c r="L392" s="314"/>
      <c r="M392" s="313"/>
      <c r="N392" s="365"/>
      <c r="O392" s="366"/>
      <c r="P392" s="370" t="str">
        <f>IF(G392="R",IF(OR(AND(実績排出量!H392=SUM(実績事業所!$B$2-1),3&lt;実績排出量!I392),AND(実績排出量!H392=実績事業所!$B$2,4&gt;実績排出量!I392)),"新規",""),"")</f>
        <v/>
      </c>
      <c r="Q392" s="373" t="str">
        <f t="shared" si="250"/>
        <v/>
      </c>
      <c r="R392" s="374" t="str">
        <f t="shared" si="251"/>
        <v/>
      </c>
      <c r="S392" s="298" t="str">
        <f t="shared" si="252"/>
        <v/>
      </c>
      <c r="T392" s="87" t="str">
        <f t="shared" si="253"/>
        <v/>
      </c>
      <c r="U392" s="88" t="str">
        <f t="shared" si="254"/>
        <v/>
      </c>
      <c r="V392" s="89" t="str">
        <f t="shared" si="255"/>
        <v/>
      </c>
      <c r="W392" s="90" t="str">
        <f t="shared" si="256"/>
        <v/>
      </c>
      <c r="X392" s="90" t="str">
        <f t="shared" si="257"/>
        <v/>
      </c>
      <c r="Y392" s="110" t="str">
        <f t="shared" si="258"/>
        <v/>
      </c>
      <c r="Z392" s="16"/>
      <c r="AA392" s="15" t="str">
        <f t="shared" si="259"/>
        <v/>
      </c>
      <c r="AB392" s="15" t="str">
        <f t="shared" si="260"/>
        <v/>
      </c>
      <c r="AC392" s="14" t="str">
        <f t="shared" si="261"/>
        <v/>
      </c>
      <c r="AD392" s="6" t="e">
        <f t="shared" si="262"/>
        <v>#N/A</v>
      </c>
      <c r="AE392" s="6" t="e">
        <f t="shared" si="263"/>
        <v>#N/A</v>
      </c>
      <c r="AF392" s="6" t="e">
        <f t="shared" si="264"/>
        <v>#N/A</v>
      </c>
      <c r="AG392" s="6" t="str">
        <f t="shared" si="265"/>
        <v/>
      </c>
      <c r="AH392" s="6">
        <f t="shared" si="266"/>
        <v>1</v>
      </c>
      <c r="AI392" s="6" t="e">
        <f t="shared" si="267"/>
        <v>#N/A</v>
      </c>
      <c r="AJ392" s="6" t="e">
        <f t="shared" si="268"/>
        <v>#N/A</v>
      </c>
      <c r="AK392" s="6" t="e">
        <f t="shared" si="269"/>
        <v>#N/A</v>
      </c>
      <c r="AL392" s="6" t="e">
        <f t="shared" si="270"/>
        <v>#N/A</v>
      </c>
      <c r="AM392" s="7" t="str">
        <f t="shared" si="271"/>
        <v xml:space="preserve"> </v>
      </c>
      <c r="AN392" s="6" t="e">
        <f t="shared" si="272"/>
        <v>#N/A</v>
      </c>
      <c r="AO392" s="6" t="e">
        <f t="shared" si="273"/>
        <v>#N/A</v>
      </c>
      <c r="AP392" s="6" t="e">
        <f t="shared" si="274"/>
        <v>#N/A</v>
      </c>
      <c r="AQ392" s="6" t="e">
        <f t="shared" si="275"/>
        <v>#N/A</v>
      </c>
      <c r="AR392" s="6" t="e">
        <f t="shared" si="276"/>
        <v>#N/A</v>
      </c>
      <c r="AS392" s="6" t="e">
        <f t="shared" si="277"/>
        <v>#N/A</v>
      </c>
      <c r="AT392" s="6" t="e">
        <f t="shared" si="278"/>
        <v>#N/A</v>
      </c>
      <c r="AU392" s="6" t="e">
        <f t="shared" si="279"/>
        <v>#N/A</v>
      </c>
      <c r="AV392" s="6" t="e">
        <f t="shared" si="280"/>
        <v>#N/A</v>
      </c>
      <c r="AW392" s="6">
        <f t="shared" si="281"/>
        <v>0</v>
      </c>
      <c r="AX392" s="6" t="e">
        <f t="shared" si="282"/>
        <v>#N/A</v>
      </c>
      <c r="AY392" s="6" t="str">
        <f t="shared" si="283"/>
        <v/>
      </c>
      <c r="AZ392" s="6" t="str">
        <f t="shared" si="284"/>
        <v/>
      </c>
      <c r="BA392" s="6" t="str">
        <f t="shared" si="285"/>
        <v/>
      </c>
      <c r="BB392" s="6" t="str">
        <f t="shared" si="286"/>
        <v/>
      </c>
      <c r="BC392" s="42"/>
      <c r="BI392" t="s">
        <v>806</v>
      </c>
      <c r="CS392" s="253" t="str">
        <f t="shared" si="287"/>
        <v/>
      </c>
      <c r="CT392" s="1" t="str">
        <f t="shared" si="288"/>
        <v/>
      </c>
      <c r="CU392" s="1" t="str">
        <f t="shared" si="289"/>
        <v/>
      </c>
      <c r="CV392" s="399"/>
    </row>
    <row r="393" spans="1:100" s="1" customFormat="1" ht="13.5" customHeight="1" x14ac:dyDescent="0.15">
      <c r="A393" s="63">
        <v>378</v>
      </c>
      <c r="B393" s="313"/>
      <c r="C393" s="313"/>
      <c r="D393" s="313"/>
      <c r="E393" s="313"/>
      <c r="F393" s="313"/>
      <c r="G393" s="313"/>
      <c r="H393" s="313"/>
      <c r="I393" s="313"/>
      <c r="J393" s="313"/>
      <c r="K393" s="313"/>
      <c r="L393" s="314"/>
      <c r="M393" s="313"/>
      <c r="N393" s="365"/>
      <c r="O393" s="366"/>
      <c r="P393" s="370" t="str">
        <f>IF(G393="R",IF(OR(AND(実績排出量!H393=SUM(実績事業所!$B$2-1),3&lt;実績排出量!I393),AND(実績排出量!H393=実績事業所!$B$2,4&gt;実績排出量!I393)),"新規",""),"")</f>
        <v/>
      </c>
      <c r="Q393" s="373" t="str">
        <f t="shared" si="250"/>
        <v/>
      </c>
      <c r="R393" s="374" t="str">
        <f t="shared" si="251"/>
        <v/>
      </c>
      <c r="S393" s="298" t="str">
        <f t="shared" si="252"/>
        <v/>
      </c>
      <c r="T393" s="87" t="str">
        <f t="shared" si="253"/>
        <v/>
      </c>
      <c r="U393" s="88" t="str">
        <f t="shared" si="254"/>
        <v/>
      </c>
      <c r="V393" s="89" t="str">
        <f t="shared" si="255"/>
        <v/>
      </c>
      <c r="W393" s="90" t="str">
        <f t="shared" si="256"/>
        <v/>
      </c>
      <c r="X393" s="90" t="str">
        <f t="shared" si="257"/>
        <v/>
      </c>
      <c r="Y393" s="110" t="str">
        <f t="shared" si="258"/>
        <v/>
      </c>
      <c r="Z393" s="16"/>
      <c r="AA393" s="15" t="str">
        <f t="shared" si="259"/>
        <v/>
      </c>
      <c r="AB393" s="15" t="str">
        <f t="shared" si="260"/>
        <v/>
      </c>
      <c r="AC393" s="14" t="str">
        <f t="shared" si="261"/>
        <v/>
      </c>
      <c r="AD393" s="6" t="e">
        <f t="shared" si="262"/>
        <v>#N/A</v>
      </c>
      <c r="AE393" s="6" t="e">
        <f t="shared" si="263"/>
        <v>#N/A</v>
      </c>
      <c r="AF393" s="6" t="e">
        <f t="shared" si="264"/>
        <v>#N/A</v>
      </c>
      <c r="AG393" s="6" t="str">
        <f t="shared" si="265"/>
        <v/>
      </c>
      <c r="AH393" s="6">
        <f t="shared" si="266"/>
        <v>1</v>
      </c>
      <c r="AI393" s="6" t="e">
        <f t="shared" si="267"/>
        <v>#N/A</v>
      </c>
      <c r="AJ393" s="6" t="e">
        <f t="shared" si="268"/>
        <v>#N/A</v>
      </c>
      <c r="AK393" s="6" t="e">
        <f t="shared" si="269"/>
        <v>#N/A</v>
      </c>
      <c r="AL393" s="6" t="e">
        <f t="shared" si="270"/>
        <v>#N/A</v>
      </c>
      <c r="AM393" s="7" t="str">
        <f t="shared" si="271"/>
        <v xml:space="preserve"> </v>
      </c>
      <c r="AN393" s="6" t="e">
        <f t="shared" si="272"/>
        <v>#N/A</v>
      </c>
      <c r="AO393" s="6" t="e">
        <f t="shared" si="273"/>
        <v>#N/A</v>
      </c>
      <c r="AP393" s="6" t="e">
        <f t="shared" si="274"/>
        <v>#N/A</v>
      </c>
      <c r="AQ393" s="6" t="e">
        <f t="shared" si="275"/>
        <v>#N/A</v>
      </c>
      <c r="AR393" s="6" t="e">
        <f t="shared" si="276"/>
        <v>#N/A</v>
      </c>
      <c r="AS393" s="6" t="e">
        <f t="shared" si="277"/>
        <v>#N/A</v>
      </c>
      <c r="AT393" s="6" t="e">
        <f t="shared" si="278"/>
        <v>#N/A</v>
      </c>
      <c r="AU393" s="6" t="e">
        <f t="shared" si="279"/>
        <v>#N/A</v>
      </c>
      <c r="AV393" s="6" t="e">
        <f t="shared" si="280"/>
        <v>#N/A</v>
      </c>
      <c r="AW393" s="6">
        <f t="shared" si="281"/>
        <v>0</v>
      </c>
      <c r="AX393" s="6" t="e">
        <f t="shared" si="282"/>
        <v>#N/A</v>
      </c>
      <c r="AY393" s="6" t="str">
        <f t="shared" si="283"/>
        <v/>
      </c>
      <c r="AZ393" s="6" t="str">
        <f t="shared" si="284"/>
        <v/>
      </c>
      <c r="BA393" s="6" t="str">
        <f t="shared" si="285"/>
        <v/>
      </c>
      <c r="BB393" s="6" t="str">
        <f t="shared" si="286"/>
        <v/>
      </c>
      <c r="BC393" s="42"/>
      <c r="BI393" t="s">
        <v>726</v>
      </c>
      <c r="CS393" s="253" t="str">
        <f t="shared" si="287"/>
        <v/>
      </c>
      <c r="CT393" s="1" t="str">
        <f t="shared" si="288"/>
        <v/>
      </c>
      <c r="CU393" s="1" t="str">
        <f t="shared" si="289"/>
        <v/>
      </c>
      <c r="CV393" s="399"/>
    </row>
    <row r="394" spans="1:100" s="1" customFormat="1" ht="13.5" customHeight="1" x14ac:dyDescent="0.15">
      <c r="A394" s="63">
        <v>379</v>
      </c>
      <c r="B394" s="313"/>
      <c r="C394" s="313"/>
      <c r="D394" s="313"/>
      <c r="E394" s="313"/>
      <c r="F394" s="313"/>
      <c r="G394" s="313"/>
      <c r="H394" s="313"/>
      <c r="I394" s="313"/>
      <c r="J394" s="313"/>
      <c r="K394" s="313"/>
      <c r="L394" s="314"/>
      <c r="M394" s="313"/>
      <c r="N394" s="365"/>
      <c r="O394" s="366"/>
      <c r="P394" s="370" t="str">
        <f>IF(G394="R",IF(OR(AND(実績排出量!H394=SUM(実績事業所!$B$2-1),3&lt;実績排出量!I394),AND(実績排出量!H394=実績事業所!$B$2,4&gt;実績排出量!I394)),"新規",""),"")</f>
        <v/>
      </c>
      <c r="Q394" s="373" t="str">
        <f t="shared" si="250"/>
        <v/>
      </c>
      <c r="R394" s="374" t="str">
        <f t="shared" si="251"/>
        <v/>
      </c>
      <c r="S394" s="298" t="str">
        <f t="shared" si="252"/>
        <v/>
      </c>
      <c r="T394" s="87" t="str">
        <f t="shared" si="253"/>
        <v/>
      </c>
      <c r="U394" s="88" t="str">
        <f t="shared" si="254"/>
        <v/>
      </c>
      <c r="V394" s="89" t="str">
        <f t="shared" si="255"/>
        <v/>
      </c>
      <c r="W394" s="90" t="str">
        <f t="shared" si="256"/>
        <v/>
      </c>
      <c r="X394" s="90" t="str">
        <f t="shared" si="257"/>
        <v/>
      </c>
      <c r="Y394" s="110" t="str">
        <f t="shared" si="258"/>
        <v/>
      </c>
      <c r="Z394" s="16"/>
      <c r="AA394" s="15" t="str">
        <f t="shared" si="259"/>
        <v/>
      </c>
      <c r="AB394" s="15" t="str">
        <f t="shared" si="260"/>
        <v/>
      </c>
      <c r="AC394" s="14" t="str">
        <f t="shared" si="261"/>
        <v/>
      </c>
      <c r="AD394" s="6" t="e">
        <f t="shared" si="262"/>
        <v>#N/A</v>
      </c>
      <c r="AE394" s="6" t="e">
        <f t="shared" si="263"/>
        <v>#N/A</v>
      </c>
      <c r="AF394" s="6" t="e">
        <f t="shared" si="264"/>
        <v>#N/A</v>
      </c>
      <c r="AG394" s="6" t="str">
        <f t="shared" si="265"/>
        <v/>
      </c>
      <c r="AH394" s="6">
        <f t="shared" si="266"/>
        <v>1</v>
      </c>
      <c r="AI394" s="6" t="e">
        <f t="shared" si="267"/>
        <v>#N/A</v>
      </c>
      <c r="AJ394" s="6" t="e">
        <f t="shared" si="268"/>
        <v>#N/A</v>
      </c>
      <c r="AK394" s="6" t="e">
        <f t="shared" si="269"/>
        <v>#N/A</v>
      </c>
      <c r="AL394" s="6" t="e">
        <f t="shared" si="270"/>
        <v>#N/A</v>
      </c>
      <c r="AM394" s="7" t="str">
        <f t="shared" si="271"/>
        <v xml:space="preserve"> </v>
      </c>
      <c r="AN394" s="6" t="e">
        <f t="shared" si="272"/>
        <v>#N/A</v>
      </c>
      <c r="AO394" s="6" t="e">
        <f t="shared" si="273"/>
        <v>#N/A</v>
      </c>
      <c r="AP394" s="6" t="e">
        <f t="shared" si="274"/>
        <v>#N/A</v>
      </c>
      <c r="AQ394" s="6" t="e">
        <f t="shared" si="275"/>
        <v>#N/A</v>
      </c>
      <c r="AR394" s="6" t="e">
        <f t="shared" si="276"/>
        <v>#N/A</v>
      </c>
      <c r="AS394" s="6" t="e">
        <f t="shared" si="277"/>
        <v>#N/A</v>
      </c>
      <c r="AT394" s="6" t="e">
        <f t="shared" si="278"/>
        <v>#N/A</v>
      </c>
      <c r="AU394" s="6" t="e">
        <f t="shared" si="279"/>
        <v>#N/A</v>
      </c>
      <c r="AV394" s="6" t="e">
        <f t="shared" si="280"/>
        <v>#N/A</v>
      </c>
      <c r="AW394" s="6">
        <f t="shared" si="281"/>
        <v>0</v>
      </c>
      <c r="AX394" s="6" t="e">
        <f t="shared" si="282"/>
        <v>#N/A</v>
      </c>
      <c r="AY394" s="6" t="str">
        <f t="shared" si="283"/>
        <v/>
      </c>
      <c r="AZ394" s="6" t="str">
        <f t="shared" si="284"/>
        <v/>
      </c>
      <c r="BA394" s="6" t="str">
        <f t="shared" si="285"/>
        <v/>
      </c>
      <c r="BB394" s="6" t="str">
        <f t="shared" si="286"/>
        <v/>
      </c>
      <c r="BC394" s="42"/>
      <c r="BI394" t="s">
        <v>740</v>
      </c>
      <c r="CS394" s="253" t="str">
        <f t="shared" si="287"/>
        <v/>
      </c>
      <c r="CT394" s="1" t="str">
        <f t="shared" si="288"/>
        <v/>
      </c>
      <c r="CU394" s="1" t="str">
        <f t="shared" si="289"/>
        <v/>
      </c>
      <c r="CV394" s="399"/>
    </row>
    <row r="395" spans="1:100" s="1" customFormat="1" ht="13.5" customHeight="1" x14ac:dyDescent="0.15">
      <c r="A395" s="63">
        <v>380</v>
      </c>
      <c r="B395" s="313"/>
      <c r="C395" s="313"/>
      <c r="D395" s="313"/>
      <c r="E395" s="313"/>
      <c r="F395" s="313"/>
      <c r="G395" s="313"/>
      <c r="H395" s="313"/>
      <c r="I395" s="313"/>
      <c r="J395" s="313"/>
      <c r="K395" s="313"/>
      <c r="L395" s="314"/>
      <c r="M395" s="313"/>
      <c r="N395" s="365"/>
      <c r="O395" s="366"/>
      <c r="P395" s="370" t="str">
        <f>IF(G395="R",IF(OR(AND(実績排出量!H395=SUM(実績事業所!$B$2-1),3&lt;実績排出量!I395),AND(実績排出量!H395=実績事業所!$B$2,4&gt;実績排出量!I395)),"新規",""),"")</f>
        <v/>
      </c>
      <c r="Q395" s="373" t="str">
        <f t="shared" si="250"/>
        <v/>
      </c>
      <c r="R395" s="374" t="str">
        <f t="shared" si="251"/>
        <v/>
      </c>
      <c r="S395" s="298" t="str">
        <f t="shared" si="252"/>
        <v/>
      </c>
      <c r="T395" s="87" t="str">
        <f t="shared" si="253"/>
        <v/>
      </c>
      <c r="U395" s="88" t="str">
        <f t="shared" si="254"/>
        <v/>
      </c>
      <c r="V395" s="89" t="str">
        <f t="shared" si="255"/>
        <v/>
      </c>
      <c r="W395" s="90" t="str">
        <f t="shared" si="256"/>
        <v/>
      </c>
      <c r="X395" s="90" t="str">
        <f t="shared" si="257"/>
        <v/>
      </c>
      <c r="Y395" s="110" t="str">
        <f t="shared" si="258"/>
        <v/>
      </c>
      <c r="Z395" s="16"/>
      <c r="AA395" s="15" t="str">
        <f t="shared" si="259"/>
        <v/>
      </c>
      <c r="AB395" s="15" t="str">
        <f t="shared" si="260"/>
        <v/>
      </c>
      <c r="AC395" s="14" t="str">
        <f t="shared" si="261"/>
        <v/>
      </c>
      <c r="AD395" s="6" t="e">
        <f t="shared" si="262"/>
        <v>#N/A</v>
      </c>
      <c r="AE395" s="6" t="e">
        <f t="shared" si="263"/>
        <v>#N/A</v>
      </c>
      <c r="AF395" s="6" t="e">
        <f t="shared" si="264"/>
        <v>#N/A</v>
      </c>
      <c r="AG395" s="6" t="str">
        <f t="shared" si="265"/>
        <v/>
      </c>
      <c r="AH395" s="6">
        <f t="shared" si="266"/>
        <v>1</v>
      </c>
      <c r="AI395" s="6" t="e">
        <f t="shared" si="267"/>
        <v>#N/A</v>
      </c>
      <c r="AJ395" s="6" t="e">
        <f t="shared" si="268"/>
        <v>#N/A</v>
      </c>
      <c r="AK395" s="6" t="e">
        <f t="shared" si="269"/>
        <v>#N/A</v>
      </c>
      <c r="AL395" s="6" t="e">
        <f t="shared" si="270"/>
        <v>#N/A</v>
      </c>
      <c r="AM395" s="7" t="str">
        <f t="shared" si="271"/>
        <v xml:space="preserve"> </v>
      </c>
      <c r="AN395" s="6" t="e">
        <f t="shared" si="272"/>
        <v>#N/A</v>
      </c>
      <c r="AO395" s="6" t="e">
        <f t="shared" si="273"/>
        <v>#N/A</v>
      </c>
      <c r="AP395" s="6" t="e">
        <f t="shared" si="274"/>
        <v>#N/A</v>
      </c>
      <c r="AQ395" s="6" t="e">
        <f t="shared" si="275"/>
        <v>#N/A</v>
      </c>
      <c r="AR395" s="6" t="e">
        <f t="shared" si="276"/>
        <v>#N/A</v>
      </c>
      <c r="AS395" s="6" t="e">
        <f t="shared" si="277"/>
        <v>#N/A</v>
      </c>
      <c r="AT395" s="6" t="e">
        <f t="shared" si="278"/>
        <v>#N/A</v>
      </c>
      <c r="AU395" s="6" t="e">
        <f t="shared" si="279"/>
        <v>#N/A</v>
      </c>
      <c r="AV395" s="6" t="e">
        <f t="shared" si="280"/>
        <v>#N/A</v>
      </c>
      <c r="AW395" s="6">
        <f t="shared" si="281"/>
        <v>0</v>
      </c>
      <c r="AX395" s="6" t="e">
        <f t="shared" si="282"/>
        <v>#N/A</v>
      </c>
      <c r="AY395" s="6" t="str">
        <f t="shared" si="283"/>
        <v/>
      </c>
      <c r="AZ395" s="6" t="str">
        <f t="shared" si="284"/>
        <v/>
      </c>
      <c r="BA395" s="6" t="str">
        <f t="shared" si="285"/>
        <v/>
      </c>
      <c r="BB395" s="6" t="str">
        <f t="shared" si="286"/>
        <v/>
      </c>
      <c r="BC395" s="42"/>
      <c r="BI395" t="s">
        <v>760</v>
      </c>
      <c r="CS395" s="253" t="str">
        <f t="shared" si="287"/>
        <v/>
      </c>
      <c r="CT395" s="1" t="str">
        <f t="shared" si="288"/>
        <v/>
      </c>
      <c r="CU395" s="1" t="str">
        <f t="shared" si="289"/>
        <v/>
      </c>
      <c r="CV395" s="399"/>
    </row>
    <row r="396" spans="1:100" s="1" customFormat="1" ht="13.5" customHeight="1" x14ac:dyDescent="0.15">
      <c r="A396" s="63">
        <v>381</v>
      </c>
      <c r="B396" s="313"/>
      <c r="C396" s="313"/>
      <c r="D396" s="313"/>
      <c r="E396" s="313"/>
      <c r="F396" s="313"/>
      <c r="G396" s="313"/>
      <c r="H396" s="313"/>
      <c r="I396" s="313"/>
      <c r="J396" s="313"/>
      <c r="K396" s="313"/>
      <c r="L396" s="314"/>
      <c r="M396" s="313"/>
      <c r="N396" s="365"/>
      <c r="O396" s="366"/>
      <c r="P396" s="370" t="str">
        <f>IF(G396="R",IF(OR(AND(実績排出量!H396=SUM(実績事業所!$B$2-1),3&lt;実績排出量!I396),AND(実績排出量!H396=実績事業所!$B$2,4&gt;実績排出量!I396)),"新規",""),"")</f>
        <v/>
      </c>
      <c r="Q396" s="373" t="str">
        <f t="shared" si="250"/>
        <v/>
      </c>
      <c r="R396" s="374" t="str">
        <f t="shared" si="251"/>
        <v/>
      </c>
      <c r="S396" s="298" t="str">
        <f t="shared" si="252"/>
        <v/>
      </c>
      <c r="T396" s="87" t="str">
        <f t="shared" si="253"/>
        <v/>
      </c>
      <c r="U396" s="88" t="str">
        <f t="shared" si="254"/>
        <v/>
      </c>
      <c r="V396" s="89" t="str">
        <f t="shared" si="255"/>
        <v/>
      </c>
      <c r="W396" s="90" t="str">
        <f t="shared" si="256"/>
        <v/>
      </c>
      <c r="X396" s="90" t="str">
        <f t="shared" si="257"/>
        <v/>
      </c>
      <c r="Y396" s="110" t="str">
        <f t="shared" si="258"/>
        <v/>
      </c>
      <c r="Z396" s="16"/>
      <c r="AA396" s="15" t="str">
        <f t="shared" si="259"/>
        <v/>
      </c>
      <c r="AB396" s="15" t="str">
        <f t="shared" si="260"/>
        <v/>
      </c>
      <c r="AC396" s="14" t="str">
        <f t="shared" si="261"/>
        <v/>
      </c>
      <c r="AD396" s="6" t="e">
        <f t="shared" si="262"/>
        <v>#N/A</v>
      </c>
      <c r="AE396" s="6" t="e">
        <f t="shared" si="263"/>
        <v>#N/A</v>
      </c>
      <c r="AF396" s="6" t="e">
        <f t="shared" si="264"/>
        <v>#N/A</v>
      </c>
      <c r="AG396" s="6" t="str">
        <f t="shared" si="265"/>
        <v/>
      </c>
      <c r="AH396" s="6">
        <f t="shared" si="266"/>
        <v>1</v>
      </c>
      <c r="AI396" s="6" t="e">
        <f t="shared" si="267"/>
        <v>#N/A</v>
      </c>
      <c r="AJ396" s="6" t="e">
        <f t="shared" si="268"/>
        <v>#N/A</v>
      </c>
      <c r="AK396" s="6" t="e">
        <f t="shared" si="269"/>
        <v>#N/A</v>
      </c>
      <c r="AL396" s="6" t="e">
        <f t="shared" si="270"/>
        <v>#N/A</v>
      </c>
      <c r="AM396" s="7" t="str">
        <f t="shared" si="271"/>
        <v xml:space="preserve"> </v>
      </c>
      <c r="AN396" s="6" t="e">
        <f t="shared" si="272"/>
        <v>#N/A</v>
      </c>
      <c r="AO396" s="6" t="e">
        <f t="shared" si="273"/>
        <v>#N/A</v>
      </c>
      <c r="AP396" s="6" t="e">
        <f t="shared" si="274"/>
        <v>#N/A</v>
      </c>
      <c r="AQ396" s="6" t="e">
        <f t="shared" si="275"/>
        <v>#N/A</v>
      </c>
      <c r="AR396" s="6" t="e">
        <f t="shared" si="276"/>
        <v>#N/A</v>
      </c>
      <c r="AS396" s="6" t="e">
        <f t="shared" si="277"/>
        <v>#N/A</v>
      </c>
      <c r="AT396" s="6" t="e">
        <f t="shared" si="278"/>
        <v>#N/A</v>
      </c>
      <c r="AU396" s="6" t="e">
        <f t="shared" si="279"/>
        <v>#N/A</v>
      </c>
      <c r="AV396" s="6" t="e">
        <f t="shared" si="280"/>
        <v>#N/A</v>
      </c>
      <c r="AW396" s="6">
        <f t="shared" si="281"/>
        <v>0</v>
      </c>
      <c r="AX396" s="6" t="e">
        <f t="shared" si="282"/>
        <v>#N/A</v>
      </c>
      <c r="AY396" s="6" t="str">
        <f t="shared" si="283"/>
        <v/>
      </c>
      <c r="AZ396" s="6" t="str">
        <f t="shared" si="284"/>
        <v/>
      </c>
      <c r="BA396" s="6" t="str">
        <f t="shared" si="285"/>
        <v/>
      </c>
      <c r="BB396" s="6" t="str">
        <f t="shared" si="286"/>
        <v/>
      </c>
      <c r="BC396" s="42"/>
      <c r="BI396" t="s">
        <v>810</v>
      </c>
      <c r="CS396" s="253" t="str">
        <f t="shared" si="287"/>
        <v/>
      </c>
      <c r="CT396" s="1" t="str">
        <f t="shared" si="288"/>
        <v/>
      </c>
      <c r="CU396" s="1" t="str">
        <f t="shared" si="289"/>
        <v/>
      </c>
      <c r="CV396" s="399"/>
    </row>
    <row r="397" spans="1:100" s="1" customFormat="1" ht="13.5" customHeight="1" x14ac:dyDescent="0.15">
      <c r="A397" s="63">
        <v>382</v>
      </c>
      <c r="B397" s="313"/>
      <c r="C397" s="313"/>
      <c r="D397" s="313"/>
      <c r="E397" s="313"/>
      <c r="F397" s="313"/>
      <c r="G397" s="313"/>
      <c r="H397" s="313"/>
      <c r="I397" s="313"/>
      <c r="J397" s="313"/>
      <c r="K397" s="313"/>
      <c r="L397" s="314"/>
      <c r="M397" s="313"/>
      <c r="N397" s="365"/>
      <c r="O397" s="366"/>
      <c r="P397" s="370" t="str">
        <f>IF(G397="R",IF(OR(AND(実績排出量!H397=SUM(実績事業所!$B$2-1),3&lt;実績排出量!I397),AND(実績排出量!H397=実績事業所!$B$2,4&gt;実績排出量!I397)),"新規",""),"")</f>
        <v/>
      </c>
      <c r="Q397" s="373" t="str">
        <f t="shared" si="250"/>
        <v/>
      </c>
      <c r="R397" s="374" t="str">
        <f t="shared" si="251"/>
        <v/>
      </c>
      <c r="S397" s="298" t="str">
        <f t="shared" si="252"/>
        <v/>
      </c>
      <c r="T397" s="87" t="str">
        <f t="shared" si="253"/>
        <v/>
      </c>
      <c r="U397" s="88" t="str">
        <f t="shared" si="254"/>
        <v/>
      </c>
      <c r="V397" s="89" t="str">
        <f t="shared" si="255"/>
        <v/>
      </c>
      <c r="W397" s="90" t="str">
        <f t="shared" si="256"/>
        <v/>
      </c>
      <c r="X397" s="90" t="str">
        <f t="shared" si="257"/>
        <v/>
      </c>
      <c r="Y397" s="110" t="str">
        <f t="shared" si="258"/>
        <v/>
      </c>
      <c r="Z397" s="16"/>
      <c r="AA397" s="15" t="str">
        <f t="shared" si="259"/>
        <v/>
      </c>
      <c r="AB397" s="15" t="str">
        <f t="shared" si="260"/>
        <v/>
      </c>
      <c r="AC397" s="14" t="str">
        <f t="shared" si="261"/>
        <v/>
      </c>
      <c r="AD397" s="6" t="e">
        <f t="shared" si="262"/>
        <v>#N/A</v>
      </c>
      <c r="AE397" s="6" t="e">
        <f t="shared" si="263"/>
        <v>#N/A</v>
      </c>
      <c r="AF397" s="6" t="e">
        <f t="shared" si="264"/>
        <v>#N/A</v>
      </c>
      <c r="AG397" s="6" t="str">
        <f t="shared" si="265"/>
        <v/>
      </c>
      <c r="AH397" s="6">
        <f t="shared" si="266"/>
        <v>1</v>
      </c>
      <c r="AI397" s="6" t="e">
        <f t="shared" si="267"/>
        <v>#N/A</v>
      </c>
      <c r="AJ397" s="6" t="e">
        <f t="shared" si="268"/>
        <v>#N/A</v>
      </c>
      <c r="AK397" s="6" t="e">
        <f t="shared" si="269"/>
        <v>#N/A</v>
      </c>
      <c r="AL397" s="6" t="e">
        <f t="shared" si="270"/>
        <v>#N/A</v>
      </c>
      <c r="AM397" s="7" t="str">
        <f t="shared" si="271"/>
        <v xml:space="preserve"> </v>
      </c>
      <c r="AN397" s="6" t="e">
        <f t="shared" si="272"/>
        <v>#N/A</v>
      </c>
      <c r="AO397" s="6" t="e">
        <f t="shared" si="273"/>
        <v>#N/A</v>
      </c>
      <c r="AP397" s="6" t="e">
        <f t="shared" si="274"/>
        <v>#N/A</v>
      </c>
      <c r="AQ397" s="6" t="e">
        <f t="shared" si="275"/>
        <v>#N/A</v>
      </c>
      <c r="AR397" s="6" t="e">
        <f t="shared" si="276"/>
        <v>#N/A</v>
      </c>
      <c r="AS397" s="6" t="e">
        <f t="shared" si="277"/>
        <v>#N/A</v>
      </c>
      <c r="AT397" s="6" t="e">
        <f t="shared" si="278"/>
        <v>#N/A</v>
      </c>
      <c r="AU397" s="6" t="e">
        <f t="shared" si="279"/>
        <v>#N/A</v>
      </c>
      <c r="AV397" s="6" t="e">
        <f t="shared" si="280"/>
        <v>#N/A</v>
      </c>
      <c r="AW397" s="6">
        <f t="shared" si="281"/>
        <v>0</v>
      </c>
      <c r="AX397" s="6" t="e">
        <f t="shared" si="282"/>
        <v>#N/A</v>
      </c>
      <c r="AY397" s="6" t="str">
        <f t="shared" si="283"/>
        <v/>
      </c>
      <c r="AZ397" s="6" t="str">
        <f t="shared" si="284"/>
        <v/>
      </c>
      <c r="BA397" s="6" t="str">
        <f t="shared" si="285"/>
        <v/>
      </c>
      <c r="BB397" s="6" t="str">
        <f t="shared" si="286"/>
        <v/>
      </c>
      <c r="BC397" s="42"/>
      <c r="BI397" t="s">
        <v>552</v>
      </c>
      <c r="CS397" s="253" t="str">
        <f t="shared" si="287"/>
        <v/>
      </c>
      <c r="CT397" s="1" t="str">
        <f t="shared" si="288"/>
        <v/>
      </c>
      <c r="CU397" s="1" t="str">
        <f t="shared" si="289"/>
        <v/>
      </c>
      <c r="CV397" s="399"/>
    </row>
    <row r="398" spans="1:100" s="1" customFormat="1" ht="13.5" customHeight="1" x14ac:dyDescent="0.15">
      <c r="A398" s="63">
        <v>383</v>
      </c>
      <c r="B398" s="313"/>
      <c r="C398" s="313"/>
      <c r="D398" s="313"/>
      <c r="E398" s="313"/>
      <c r="F398" s="313"/>
      <c r="G398" s="313"/>
      <c r="H398" s="313"/>
      <c r="I398" s="313"/>
      <c r="J398" s="313"/>
      <c r="K398" s="313"/>
      <c r="L398" s="314"/>
      <c r="M398" s="313"/>
      <c r="N398" s="365"/>
      <c r="O398" s="366"/>
      <c r="P398" s="370" t="str">
        <f>IF(G398="R",IF(OR(AND(実績排出量!H398=SUM(実績事業所!$B$2-1),3&lt;実績排出量!I398),AND(実績排出量!H398=実績事業所!$B$2,4&gt;実績排出量!I398)),"新規",""),"")</f>
        <v/>
      </c>
      <c r="Q398" s="373" t="str">
        <f t="shared" si="250"/>
        <v/>
      </c>
      <c r="R398" s="374" t="str">
        <f t="shared" si="251"/>
        <v/>
      </c>
      <c r="S398" s="298" t="str">
        <f t="shared" si="252"/>
        <v/>
      </c>
      <c r="T398" s="87" t="str">
        <f t="shared" si="253"/>
        <v/>
      </c>
      <c r="U398" s="88" t="str">
        <f t="shared" si="254"/>
        <v/>
      </c>
      <c r="V398" s="89" t="str">
        <f t="shared" si="255"/>
        <v/>
      </c>
      <c r="W398" s="90" t="str">
        <f t="shared" si="256"/>
        <v/>
      </c>
      <c r="X398" s="90" t="str">
        <f t="shared" si="257"/>
        <v/>
      </c>
      <c r="Y398" s="110" t="str">
        <f t="shared" si="258"/>
        <v/>
      </c>
      <c r="Z398" s="16"/>
      <c r="AA398" s="15" t="str">
        <f t="shared" si="259"/>
        <v/>
      </c>
      <c r="AB398" s="15" t="str">
        <f t="shared" si="260"/>
        <v/>
      </c>
      <c r="AC398" s="14" t="str">
        <f t="shared" si="261"/>
        <v/>
      </c>
      <c r="AD398" s="6" t="e">
        <f t="shared" si="262"/>
        <v>#N/A</v>
      </c>
      <c r="AE398" s="6" t="e">
        <f t="shared" si="263"/>
        <v>#N/A</v>
      </c>
      <c r="AF398" s="6" t="e">
        <f t="shared" si="264"/>
        <v>#N/A</v>
      </c>
      <c r="AG398" s="6" t="str">
        <f t="shared" si="265"/>
        <v/>
      </c>
      <c r="AH398" s="6">
        <f t="shared" si="266"/>
        <v>1</v>
      </c>
      <c r="AI398" s="6" t="e">
        <f t="shared" si="267"/>
        <v>#N/A</v>
      </c>
      <c r="AJ398" s="6" t="e">
        <f t="shared" si="268"/>
        <v>#N/A</v>
      </c>
      <c r="AK398" s="6" t="e">
        <f t="shared" si="269"/>
        <v>#N/A</v>
      </c>
      <c r="AL398" s="6" t="e">
        <f t="shared" si="270"/>
        <v>#N/A</v>
      </c>
      <c r="AM398" s="7" t="str">
        <f t="shared" si="271"/>
        <v xml:space="preserve"> </v>
      </c>
      <c r="AN398" s="6" t="e">
        <f t="shared" si="272"/>
        <v>#N/A</v>
      </c>
      <c r="AO398" s="6" t="e">
        <f t="shared" si="273"/>
        <v>#N/A</v>
      </c>
      <c r="AP398" s="6" t="e">
        <f t="shared" si="274"/>
        <v>#N/A</v>
      </c>
      <c r="AQ398" s="6" t="e">
        <f t="shared" si="275"/>
        <v>#N/A</v>
      </c>
      <c r="AR398" s="6" t="e">
        <f t="shared" si="276"/>
        <v>#N/A</v>
      </c>
      <c r="AS398" s="6" t="e">
        <f t="shared" si="277"/>
        <v>#N/A</v>
      </c>
      <c r="AT398" s="6" t="e">
        <f t="shared" si="278"/>
        <v>#N/A</v>
      </c>
      <c r="AU398" s="6" t="e">
        <f t="shared" si="279"/>
        <v>#N/A</v>
      </c>
      <c r="AV398" s="6" t="e">
        <f t="shared" si="280"/>
        <v>#N/A</v>
      </c>
      <c r="AW398" s="6">
        <f t="shared" si="281"/>
        <v>0</v>
      </c>
      <c r="AX398" s="6" t="e">
        <f t="shared" si="282"/>
        <v>#N/A</v>
      </c>
      <c r="AY398" s="6" t="str">
        <f t="shared" si="283"/>
        <v/>
      </c>
      <c r="AZ398" s="6" t="str">
        <f t="shared" si="284"/>
        <v/>
      </c>
      <c r="BA398" s="6" t="str">
        <f t="shared" si="285"/>
        <v/>
      </c>
      <c r="BB398" s="6" t="str">
        <f t="shared" si="286"/>
        <v/>
      </c>
      <c r="BC398" s="42"/>
      <c r="BI398" t="s">
        <v>763</v>
      </c>
      <c r="CS398" s="253" t="str">
        <f t="shared" si="287"/>
        <v/>
      </c>
      <c r="CT398" s="1" t="str">
        <f t="shared" si="288"/>
        <v/>
      </c>
      <c r="CU398" s="1" t="str">
        <f t="shared" si="289"/>
        <v/>
      </c>
      <c r="CV398" s="399"/>
    </row>
    <row r="399" spans="1:100" s="1" customFormat="1" ht="13.5" customHeight="1" x14ac:dyDescent="0.15">
      <c r="A399" s="63">
        <v>384</v>
      </c>
      <c r="B399" s="313"/>
      <c r="C399" s="313"/>
      <c r="D399" s="313"/>
      <c r="E399" s="313"/>
      <c r="F399" s="313"/>
      <c r="G399" s="313"/>
      <c r="H399" s="313"/>
      <c r="I399" s="313"/>
      <c r="J399" s="313"/>
      <c r="K399" s="313"/>
      <c r="L399" s="314"/>
      <c r="M399" s="313"/>
      <c r="N399" s="365"/>
      <c r="O399" s="366"/>
      <c r="P399" s="370" t="str">
        <f>IF(G399="R",IF(OR(AND(実績排出量!H399=SUM(実績事業所!$B$2-1),3&lt;実績排出量!I399),AND(実績排出量!H399=実績事業所!$B$2,4&gt;実績排出量!I399)),"新規",""),"")</f>
        <v/>
      </c>
      <c r="Q399" s="373" t="str">
        <f t="shared" si="250"/>
        <v/>
      </c>
      <c r="R399" s="374" t="str">
        <f t="shared" si="251"/>
        <v/>
      </c>
      <c r="S399" s="298" t="str">
        <f t="shared" si="252"/>
        <v/>
      </c>
      <c r="T399" s="87" t="str">
        <f t="shared" si="253"/>
        <v/>
      </c>
      <c r="U399" s="88" t="str">
        <f t="shared" si="254"/>
        <v/>
      </c>
      <c r="V399" s="89" t="str">
        <f t="shared" si="255"/>
        <v/>
      </c>
      <c r="W399" s="90" t="str">
        <f t="shared" si="256"/>
        <v/>
      </c>
      <c r="X399" s="90" t="str">
        <f t="shared" si="257"/>
        <v/>
      </c>
      <c r="Y399" s="110" t="str">
        <f t="shared" si="258"/>
        <v/>
      </c>
      <c r="Z399" s="16"/>
      <c r="AA399" s="15" t="str">
        <f t="shared" si="259"/>
        <v/>
      </c>
      <c r="AB399" s="15" t="str">
        <f t="shared" si="260"/>
        <v/>
      </c>
      <c r="AC399" s="14" t="str">
        <f t="shared" si="261"/>
        <v/>
      </c>
      <c r="AD399" s="6" t="e">
        <f t="shared" si="262"/>
        <v>#N/A</v>
      </c>
      <c r="AE399" s="6" t="e">
        <f t="shared" si="263"/>
        <v>#N/A</v>
      </c>
      <c r="AF399" s="6" t="e">
        <f t="shared" si="264"/>
        <v>#N/A</v>
      </c>
      <c r="AG399" s="6" t="str">
        <f t="shared" si="265"/>
        <v/>
      </c>
      <c r="AH399" s="6">
        <f t="shared" si="266"/>
        <v>1</v>
      </c>
      <c r="AI399" s="6" t="e">
        <f t="shared" si="267"/>
        <v>#N/A</v>
      </c>
      <c r="AJ399" s="6" t="e">
        <f t="shared" si="268"/>
        <v>#N/A</v>
      </c>
      <c r="AK399" s="6" t="e">
        <f t="shared" si="269"/>
        <v>#N/A</v>
      </c>
      <c r="AL399" s="6" t="e">
        <f t="shared" si="270"/>
        <v>#N/A</v>
      </c>
      <c r="AM399" s="7" t="str">
        <f t="shared" si="271"/>
        <v xml:space="preserve"> </v>
      </c>
      <c r="AN399" s="6" t="e">
        <f t="shared" si="272"/>
        <v>#N/A</v>
      </c>
      <c r="AO399" s="6" t="e">
        <f t="shared" si="273"/>
        <v>#N/A</v>
      </c>
      <c r="AP399" s="6" t="e">
        <f t="shared" si="274"/>
        <v>#N/A</v>
      </c>
      <c r="AQ399" s="6" t="e">
        <f t="shared" si="275"/>
        <v>#N/A</v>
      </c>
      <c r="AR399" s="6" t="e">
        <f t="shared" si="276"/>
        <v>#N/A</v>
      </c>
      <c r="AS399" s="6" t="e">
        <f t="shared" si="277"/>
        <v>#N/A</v>
      </c>
      <c r="AT399" s="6" t="e">
        <f t="shared" si="278"/>
        <v>#N/A</v>
      </c>
      <c r="AU399" s="6" t="e">
        <f t="shared" si="279"/>
        <v>#N/A</v>
      </c>
      <c r="AV399" s="6" t="e">
        <f t="shared" si="280"/>
        <v>#N/A</v>
      </c>
      <c r="AW399" s="6">
        <f t="shared" si="281"/>
        <v>0</v>
      </c>
      <c r="AX399" s="6" t="e">
        <f t="shared" si="282"/>
        <v>#N/A</v>
      </c>
      <c r="AY399" s="6" t="str">
        <f t="shared" si="283"/>
        <v/>
      </c>
      <c r="AZ399" s="6" t="str">
        <f t="shared" si="284"/>
        <v/>
      </c>
      <c r="BA399" s="6" t="str">
        <f t="shared" si="285"/>
        <v/>
      </c>
      <c r="BB399" s="6" t="str">
        <f t="shared" si="286"/>
        <v/>
      </c>
      <c r="BC399" s="42"/>
      <c r="BI399" t="s">
        <v>765</v>
      </c>
      <c r="CS399" s="253" t="str">
        <f t="shared" si="287"/>
        <v/>
      </c>
      <c r="CT399" s="1" t="str">
        <f t="shared" si="288"/>
        <v/>
      </c>
      <c r="CU399" s="1" t="str">
        <f t="shared" si="289"/>
        <v/>
      </c>
      <c r="CV399" s="399"/>
    </row>
    <row r="400" spans="1:100" s="1" customFormat="1" ht="13.5" customHeight="1" x14ac:dyDescent="0.15">
      <c r="A400" s="63">
        <v>385</v>
      </c>
      <c r="B400" s="313"/>
      <c r="C400" s="313"/>
      <c r="D400" s="313"/>
      <c r="E400" s="313"/>
      <c r="F400" s="313"/>
      <c r="G400" s="313"/>
      <c r="H400" s="313"/>
      <c r="I400" s="313"/>
      <c r="J400" s="313"/>
      <c r="K400" s="313"/>
      <c r="L400" s="314"/>
      <c r="M400" s="313"/>
      <c r="N400" s="365"/>
      <c r="O400" s="366"/>
      <c r="P400" s="370" t="str">
        <f>IF(G400="R",IF(OR(AND(実績排出量!H400=SUM(実績事業所!$B$2-1),3&lt;実績排出量!I400),AND(実績排出量!H400=実績事業所!$B$2,4&gt;実績排出量!I400)),"新規",""),"")</f>
        <v/>
      </c>
      <c r="Q400" s="373" t="str">
        <f t="shared" si="250"/>
        <v/>
      </c>
      <c r="R400" s="374" t="str">
        <f t="shared" si="251"/>
        <v/>
      </c>
      <c r="S400" s="298" t="str">
        <f t="shared" si="252"/>
        <v/>
      </c>
      <c r="T400" s="87" t="str">
        <f t="shared" si="253"/>
        <v/>
      </c>
      <c r="U400" s="88" t="str">
        <f t="shared" si="254"/>
        <v/>
      </c>
      <c r="V400" s="89" t="str">
        <f t="shared" si="255"/>
        <v/>
      </c>
      <c r="W400" s="90" t="str">
        <f t="shared" si="256"/>
        <v/>
      </c>
      <c r="X400" s="90" t="str">
        <f t="shared" si="257"/>
        <v/>
      </c>
      <c r="Y400" s="110" t="str">
        <f t="shared" si="258"/>
        <v/>
      </c>
      <c r="Z400" s="16"/>
      <c r="AA400" s="15" t="str">
        <f t="shared" si="259"/>
        <v/>
      </c>
      <c r="AB400" s="15" t="str">
        <f t="shared" si="260"/>
        <v/>
      </c>
      <c r="AC400" s="14" t="str">
        <f t="shared" si="261"/>
        <v/>
      </c>
      <c r="AD400" s="6" t="e">
        <f t="shared" si="262"/>
        <v>#N/A</v>
      </c>
      <c r="AE400" s="6" t="e">
        <f t="shared" si="263"/>
        <v>#N/A</v>
      </c>
      <c r="AF400" s="6" t="e">
        <f t="shared" si="264"/>
        <v>#N/A</v>
      </c>
      <c r="AG400" s="6" t="str">
        <f t="shared" si="265"/>
        <v/>
      </c>
      <c r="AH400" s="6">
        <f t="shared" si="266"/>
        <v>1</v>
      </c>
      <c r="AI400" s="6" t="e">
        <f t="shared" si="267"/>
        <v>#N/A</v>
      </c>
      <c r="AJ400" s="6" t="e">
        <f t="shared" si="268"/>
        <v>#N/A</v>
      </c>
      <c r="AK400" s="6" t="e">
        <f t="shared" si="269"/>
        <v>#N/A</v>
      </c>
      <c r="AL400" s="6" t="e">
        <f t="shared" si="270"/>
        <v>#N/A</v>
      </c>
      <c r="AM400" s="7" t="str">
        <f t="shared" si="271"/>
        <v xml:space="preserve"> </v>
      </c>
      <c r="AN400" s="6" t="e">
        <f t="shared" si="272"/>
        <v>#N/A</v>
      </c>
      <c r="AO400" s="6" t="e">
        <f t="shared" si="273"/>
        <v>#N/A</v>
      </c>
      <c r="AP400" s="6" t="e">
        <f t="shared" si="274"/>
        <v>#N/A</v>
      </c>
      <c r="AQ400" s="6" t="e">
        <f t="shared" si="275"/>
        <v>#N/A</v>
      </c>
      <c r="AR400" s="6" t="e">
        <f t="shared" si="276"/>
        <v>#N/A</v>
      </c>
      <c r="AS400" s="6" t="e">
        <f t="shared" si="277"/>
        <v>#N/A</v>
      </c>
      <c r="AT400" s="6" t="e">
        <f t="shared" si="278"/>
        <v>#N/A</v>
      </c>
      <c r="AU400" s="6" t="e">
        <f t="shared" si="279"/>
        <v>#N/A</v>
      </c>
      <c r="AV400" s="6" t="e">
        <f t="shared" si="280"/>
        <v>#N/A</v>
      </c>
      <c r="AW400" s="6">
        <f t="shared" si="281"/>
        <v>0</v>
      </c>
      <c r="AX400" s="6" t="e">
        <f t="shared" si="282"/>
        <v>#N/A</v>
      </c>
      <c r="AY400" s="6" t="str">
        <f t="shared" si="283"/>
        <v/>
      </c>
      <c r="AZ400" s="6" t="str">
        <f t="shared" si="284"/>
        <v/>
      </c>
      <c r="BA400" s="6" t="str">
        <f t="shared" si="285"/>
        <v/>
      </c>
      <c r="BB400" s="6" t="str">
        <f t="shared" si="286"/>
        <v/>
      </c>
      <c r="BC400" s="42"/>
      <c r="BI400" t="s">
        <v>770</v>
      </c>
      <c r="CS400" s="253" t="str">
        <f t="shared" si="287"/>
        <v/>
      </c>
      <c r="CT400" s="1" t="str">
        <f t="shared" si="288"/>
        <v/>
      </c>
      <c r="CU400" s="1" t="str">
        <f t="shared" si="289"/>
        <v/>
      </c>
      <c r="CV400" s="399"/>
    </row>
    <row r="401" spans="1:100" s="1" customFormat="1" ht="13.5" customHeight="1" x14ac:dyDescent="0.15">
      <c r="A401" s="63">
        <v>386</v>
      </c>
      <c r="B401" s="313"/>
      <c r="C401" s="313"/>
      <c r="D401" s="313"/>
      <c r="E401" s="313"/>
      <c r="F401" s="313"/>
      <c r="G401" s="313"/>
      <c r="H401" s="313"/>
      <c r="I401" s="313"/>
      <c r="J401" s="313"/>
      <c r="K401" s="313"/>
      <c r="L401" s="314"/>
      <c r="M401" s="313"/>
      <c r="N401" s="365"/>
      <c r="O401" s="366"/>
      <c r="P401" s="370" t="str">
        <f>IF(G401="R",IF(OR(AND(実績排出量!H401=SUM(実績事業所!$B$2-1),3&lt;実績排出量!I401),AND(実績排出量!H401=実績事業所!$B$2,4&gt;実績排出量!I401)),"新規",""),"")</f>
        <v/>
      </c>
      <c r="Q401" s="373" t="str">
        <f t="shared" si="250"/>
        <v/>
      </c>
      <c r="R401" s="374" t="str">
        <f t="shared" si="251"/>
        <v/>
      </c>
      <c r="S401" s="298" t="str">
        <f t="shared" si="252"/>
        <v/>
      </c>
      <c r="T401" s="87" t="str">
        <f t="shared" si="253"/>
        <v/>
      </c>
      <c r="U401" s="88" t="str">
        <f t="shared" si="254"/>
        <v/>
      </c>
      <c r="V401" s="89" t="str">
        <f t="shared" si="255"/>
        <v/>
      </c>
      <c r="W401" s="90" t="str">
        <f t="shared" si="256"/>
        <v/>
      </c>
      <c r="X401" s="90" t="str">
        <f t="shared" si="257"/>
        <v/>
      </c>
      <c r="Y401" s="110" t="str">
        <f t="shared" si="258"/>
        <v/>
      </c>
      <c r="Z401" s="16"/>
      <c r="AA401" s="15" t="str">
        <f t="shared" si="259"/>
        <v/>
      </c>
      <c r="AB401" s="15" t="str">
        <f t="shared" si="260"/>
        <v/>
      </c>
      <c r="AC401" s="14" t="str">
        <f t="shared" si="261"/>
        <v/>
      </c>
      <c r="AD401" s="6" t="e">
        <f t="shared" si="262"/>
        <v>#N/A</v>
      </c>
      <c r="AE401" s="6" t="e">
        <f t="shared" si="263"/>
        <v>#N/A</v>
      </c>
      <c r="AF401" s="6" t="e">
        <f t="shared" si="264"/>
        <v>#N/A</v>
      </c>
      <c r="AG401" s="6" t="str">
        <f t="shared" si="265"/>
        <v/>
      </c>
      <c r="AH401" s="6">
        <f t="shared" si="266"/>
        <v>1</v>
      </c>
      <c r="AI401" s="6" t="e">
        <f t="shared" si="267"/>
        <v>#N/A</v>
      </c>
      <c r="AJ401" s="6" t="e">
        <f t="shared" si="268"/>
        <v>#N/A</v>
      </c>
      <c r="AK401" s="6" t="e">
        <f t="shared" si="269"/>
        <v>#N/A</v>
      </c>
      <c r="AL401" s="6" t="e">
        <f t="shared" si="270"/>
        <v>#N/A</v>
      </c>
      <c r="AM401" s="7" t="str">
        <f t="shared" si="271"/>
        <v xml:space="preserve"> </v>
      </c>
      <c r="AN401" s="6" t="e">
        <f t="shared" si="272"/>
        <v>#N/A</v>
      </c>
      <c r="AO401" s="6" t="e">
        <f t="shared" si="273"/>
        <v>#N/A</v>
      </c>
      <c r="AP401" s="6" t="e">
        <f t="shared" si="274"/>
        <v>#N/A</v>
      </c>
      <c r="AQ401" s="6" t="e">
        <f t="shared" si="275"/>
        <v>#N/A</v>
      </c>
      <c r="AR401" s="6" t="e">
        <f t="shared" si="276"/>
        <v>#N/A</v>
      </c>
      <c r="AS401" s="6" t="e">
        <f t="shared" si="277"/>
        <v>#N/A</v>
      </c>
      <c r="AT401" s="6" t="e">
        <f t="shared" si="278"/>
        <v>#N/A</v>
      </c>
      <c r="AU401" s="6" t="e">
        <f t="shared" si="279"/>
        <v>#N/A</v>
      </c>
      <c r="AV401" s="6" t="e">
        <f t="shared" si="280"/>
        <v>#N/A</v>
      </c>
      <c r="AW401" s="6">
        <f t="shared" si="281"/>
        <v>0</v>
      </c>
      <c r="AX401" s="6" t="e">
        <f t="shared" si="282"/>
        <v>#N/A</v>
      </c>
      <c r="AY401" s="6" t="str">
        <f t="shared" si="283"/>
        <v/>
      </c>
      <c r="AZ401" s="6" t="str">
        <f t="shared" si="284"/>
        <v/>
      </c>
      <c r="BA401" s="6" t="str">
        <f t="shared" si="285"/>
        <v/>
      </c>
      <c r="BB401" s="6" t="str">
        <f t="shared" si="286"/>
        <v/>
      </c>
      <c r="BC401" s="42"/>
      <c r="BI401" t="s">
        <v>809</v>
      </c>
      <c r="CS401" s="253" t="str">
        <f t="shared" si="287"/>
        <v/>
      </c>
      <c r="CT401" s="1" t="str">
        <f t="shared" si="288"/>
        <v/>
      </c>
      <c r="CU401" s="1" t="str">
        <f t="shared" si="289"/>
        <v/>
      </c>
      <c r="CV401" s="399"/>
    </row>
    <row r="402" spans="1:100" s="1" customFormat="1" ht="13.5" customHeight="1" x14ac:dyDescent="0.15">
      <c r="A402" s="63">
        <v>387</v>
      </c>
      <c r="B402" s="313"/>
      <c r="C402" s="313"/>
      <c r="D402" s="313"/>
      <c r="E402" s="313"/>
      <c r="F402" s="313"/>
      <c r="G402" s="313"/>
      <c r="H402" s="313"/>
      <c r="I402" s="313"/>
      <c r="J402" s="313"/>
      <c r="K402" s="313"/>
      <c r="L402" s="314"/>
      <c r="M402" s="313"/>
      <c r="N402" s="365"/>
      <c r="O402" s="366"/>
      <c r="P402" s="370" t="str">
        <f>IF(G402="R",IF(OR(AND(実績排出量!H402=SUM(実績事業所!$B$2-1),3&lt;実績排出量!I402),AND(実績排出量!H402=実績事業所!$B$2,4&gt;実績排出量!I402)),"新規",""),"")</f>
        <v/>
      </c>
      <c r="Q402" s="373" t="str">
        <f t="shared" si="250"/>
        <v/>
      </c>
      <c r="R402" s="374" t="str">
        <f t="shared" si="251"/>
        <v/>
      </c>
      <c r="S402" s="298" t="str">
        <f t="shared" si="252"/>
        <v/>
      </c>
      <c r="T402" s="87" t="str">
        <f t="shared" si="253"/>
        <v/>
      </c>
      <c r="U402" s="88" t="str">
        <f t="shared" si="254"/>
        <v/>
      </c>
      <c r="V402" s="89" t="str">
        <f t="shared" si="255"/>
        <v/>
      </c>
      <c r="W402" s="90" t="str">
        <f t="shared" si="256"/>
        <v/>
      </c>
      <c r="X402" s="90" t="str">
        <f t="shared" si="257"/>
        <v/>
      </c>
      <c r="Y402" s="110" t="str">
        <f t="shared" si="258"/>
        <v/>
      </c>
      <c r="Z402" s="16"/>
      <c r="AA402" s="15" t="str">
        <f t="shared" si="259"/>
        <v/>
      </c>
      <c r="AB402" s="15" t="str">
        <f t="shared" si="260"/>
        <v/>
      </c>
      <c r="AC402" s="14" t="str">
        <f t="shared" si="261"/>
        <v/>
      </c>
      <c r="AD402" s="6" t="e">
        <f t="shared" si="262"/>
        <v>#N/A</v>
      </c>
      <c r="AE402" s="6" t="e">
        <f t="shared" si="263"/>
        <v>#N/A</v>
      </c>
      <c r="AF402" s="6" t="e">
        <f t="shared" si="264"/>
        <v>#N/A</v>
      </c>
      <c r="AG402" s="6" t="str">
        <f t="shared" si="265"/>
        <v/>
      </c>
      <c r="AH402" s="6">
        <f t="shared" si="266"/>
        <v>1</v>
      </c>
      <c r="AI402" s="6" t="e">
        <f t="shared" si="267"/>
        <v>#N/A</v>
      </c>
      <c r="AJ402" s="6" t="e">
        <f t="shared" si="268"/>
        <v>#N/A</v>
      </c>
      <c r="AK402" s="6" t="e">
        <f t="shared" si="269"/>
        <v>#N/A</v>
      </c>
      <c r="AL402" s="6" t="e">
        <f t="shared" si="270"/>
        <v>#N/A</v>
      </c>
      <c r="AM402" s="7" t="str">
        <f t="shared" si="271"/>
        <v xml:space="preserve"> </v>
      </c>
      <c r="AN402" s="6" t="e">
        <f t="shared" si="272"/>
        <v>#N/A</v>
      </c>
      <c r="AO402" s="6" t="e">
        <f t="shared" si="273"/>
        <v>#N/A</v>
      </c>
      <c r="AP402" s="6" t="e">
        <f t="shared" si="274"/>
        <v>#N/A</v>
      </c>
      <c r="AQ402" s="6" t="e">
        <f t="shared" si="275"/>
        <v>#N/A</v>
      </c>
      <c r="AR402" s="6" t="e">
        <f t="shared" si="276"/>
        <v>#N/A</v>
      </c>
      <c r="AS402" s="6" t="e">
        <f t="shared" si="277"/>
        <v>#N/A</v>
      </c>
      <c r="AT402" s="6" t="e">
        <f t="shared" si="278"/>
        <v>#N/A</v>
      </c>
      <c r="AU402" s="6" t="e">
        <f t="shared" si="279"/>
        <v>#N/A</v>
      </c>
      <c r="AV402" s="6" t="e">
        <f t="shared" si="280"/>
        <v>#N/A</v>
      </c>
      <c r="AW402" s="6">
        <f t="shared" si="281"/>
        <v>0</v>
      </c>
      <c r="AX402" s="6" t="e">
        <f t="shared" si="282"/>
        <v>#N/A</v>
      </c>
      <c r="AY402" s="6" t="str">
        <f t="shared" si="283"/>
        <v/>
      </c>
      <c r="AZ402" s="6" t="str">
        <f t="shared" si="284"/>
        <v/>
      </c>
      <c r="BA402" s="6" t="str">
        <f t="shared" si="285"/>
        <v/>
      </c>
      <c r="BB402" s="6" t="str">
        <f t="shared" si="286"/>
        <v/>
      </c>
      <c r="BC402" s="42"/>
      <c r="BI402" t="s">
        <v>553</v>
      </c>
      <c r="CS402" s="253" t="str">
        <f t="shared" si="287"/>
        <v/>
      </c>
      <c r="CT402" s="1" t="str">
        <f t="shared" si="288"/>
        <v/>
      </c>
      <c r="CU402" s="1" t="str">
        <f t="shared" si="289"/>
        <v/>
      </c>
      <c r="CV402" s="399"/>
    </row>
    <row r="403" spans="1:100" s="1" customFormat="1" ht="13.5" customHeight="1" x14ac:dyDescent="0.15">
      <c r="A403" s="63">
        <v>388</v>
      </c>
      <c r="B403" s="313"/>
      <c r="C403" s="313"/>
      <c r="D403" s="313"/>
      <c r="E403" s="313"/>
      <c r="F403" s="313"/>
      <c r="G403" s="313"/>
      <c r="H403" s="313"/>
      <c r="I403" s="313"/>
      <c r="J403" s="313"/>
      <c r="K403" s="313"/>
      <c r="L403" s="314"/>
      <c r="M403" s="313"/>
      <c r="N403" s="365"/>
      <c r="O403" s="366"/>
      <c r="P403" s="370" t="str">
        <f>IF(G403="R",IF(OR(AND(実績排出量!H403=SUM(実績事業所!$B$2-1),3&lt;実績排出量!I403),AND(実績排出量!H403=実績事業所!$B$2,4&gt;実績排出量!I403)),"新規",""),"")</f>
        <v/>
      </c>
      <c r="Q403" s="373" t="str">
        <f t="shared" si="250"/>
        <v/>
      </c>
      <c r="R403" s="374" t="str">
        <f t="shared" si="251"/>
        <v/>
      </c>
      <c r="S403" s="298" t="str">
        <f t="shared" si="252"/>
        <v/>
      </c>
      <c r="T403" s="87" t="str">
        <f t="shared" si="253"/>
        <v/>
      </c>
      <c r="U403" s="88" t="str">
        <f t="shared" si="254"/>
        <v/>
      </c>
      <c r="V403" s="89" t="str">
        <f t="shared" si="255"/>
        <v/>
      </c>
      <c r="W403" s="90" t="str">
        <f t="shared" si="256"/>
        <v/>
      </c>
      <c r="X403" s="90" t="str">
        <f t="shared" si="257"/>
        <v/>
      </c>
      <c r="Y403" s="110" t="str">
        <f t="shared" si="258"/>
        <v/>
      </c>
      <c r="Z403" s="16"/>
      <c r="AA403" s="15" t="str">
        <f t="shared" si="259"/>
        <v/>
      </c>
      <c r="AB403" s="15" t="str">
        <f t="shared" si="260"/>
        <v/>
      </c>
      <c r="AC403" s="14" t="str">
        <f t="shared" si="261"/>
        <v/>
      </c>
      <c r="AD403" s="6" t="e">
        <f t="shared" si="262"/>
        <v>#N/A</v>
      </c>
      <c r="AE403" s="6" t="e">
        <f t="shared" si="263"/>
        <v>#N/A</v>
      </c>
      <c r="AF403" s="6" t="e">
        <f t="shared" si="264"/>
        <v>#N/A</v>
      </c>
      <c r="AG403" s="6" t="str">
        <f t="shared" si="265"/>
        <v/>
      </c>
      <c r="AH403" s="6">
        <f t="shared" si="266"/>
        <v>1</v>
      </c>
      <c r="AI403" s="6" t="e">
        <f t="shared" si="267"/>
        <v>#N/A</v>
      </c>
      <c r="AJ403" s="6" t="e">
        <f t="shared" si="268"/>
        <v>#N/A</v>
      </c>
      <c r="AK403" s="6" t="e">
        <f t="shared" si="269"/>
        <v>#N/A</v>
      </c>
      <c r="AL403" s="6" t="e">
        <f t="shared" si="270"/>
        <v>#N/A</v>
      </c>
      <c r="AM403" s="7" t="str">
        <f t="shared" si="271"/>
        <v xml:space="preserve"> </v>
      </c>
      <c r="AN403" s="6" t="e">
        <f t="shared" si="272"/>
        <v>#N/A</v>
      </c>
      <c r="AO403" s="6" t="e">
        <f t="shared" si="273"/>
        <v>#N/A</v>
      </c>
      <c r="AP403" s="6" t="e">
        <f t="shared" si="274"/>
        <v>#N/A</v>
      </c>
      <c r="AQ403" s="6" t="e">
        <f t="shared" si="275"/>
        <v>#N/A</v>
      </c>
      <c r="AR403" s="6" t="e">
        <f t="shared" si="276"/>
        <v>#N/A</v>
      </c>
      <c r="AS403" s="6" t="e">
        <f t="shared" si="277"/>
        <v>#N/A</v>
      </c>
      <c r="AT403" s="6" t="e">
        <f t="shared" si="278"/>
        <v>#N/A</v>
      </c>
      <c r="AU403" s="6" t="e">
        <f t="shared" si="279"/>
        <v>#N/A</v>
      </c>
      <c r="AV403" s="6" t="e">
        <f t="shared" si="280"/>
        <v>#N/A</v>
      </c>
      <c r="AW403" s="6">
        <f t="shared" si="281"/>
        <v>0</v>
      </c>
      <c r="AX403" s="6" t="e">
        <f t="shared" si="282"/>
        <v>#N/A</v>
      </c>
      <c r="AY403" s="6" t="str">
        <f t="shared" si="283"/>
        <v/>
      </c>
      <c r="AZ403" s="6" t="str">
        <f t="shared" si="284"/>
        <v/>
      </c>
      <c r="BA403" s="6" t="str">
        <f t="shared" si="285"/>
        <v/>
      </c>
      <c r="BB403" s="6" t="str">
        <f t="shared" si="286"/>
        <v/>
      </c>
      <c r="BC403" s="42"/>
      <c r="BI403" t="s">
        <v>762</v>
      </c>
      <c r="CS403" s="253" t="str">
        <f t="shared" si="287"/>
        <v/>
      </c>
      <c r="CT403" s="1" t="str">
        <f t="shared" si="288"/>
        <v/>
      </c>
      <c r="CU403" s="1" t="str">
        <f t="shared" si="289"/>
        <v/>
      </c>
      <c r="CV403" s="399"/>
    </row>
    <row r="404" spans="1:100" s="1" customFormat="1" ht="13.5" customHeight="1" x14ac:dyDescent="0.15">
      <c r="A404" s="63">
        <v>389</v>
      </c>
      <c r="B404" s="313"/>
      <c r="C404" s="313"/>
      <c r="D404" s="313"/>
      <c r="E404" s="313"/>
      <c r="F404" s="313"/>
      <c r="G404" s="313"/>
      <c r="H404" s="313"/>
      <c r="I404" s="313"/>
      <c r="J404" s="313"/>
      <c r="K404" s="313"/>
      <c r="L404" s="314"/>
      <c r="M404" s="313"/>
      <c r="N404" s="365"/>
      <c r="O404" s="366"/>
      <c r="P404" s="370" t="str">
        <f>IF(G404="R",IF(OR(AND(実績排出量!H404=SUM(実績事業所!$B$2-1),3&lt;実績排出量!I404),AND(実績排出量!H404=実績事業所!$B$2,4&gt;実績排出量!I404)),"新規",""),"")</f>
        <v/>
      </c>
      <c r="Q404" s="373" t="str">
        <f t="shared" si="250"/>
        <v/>
      </c>
      <c r="R404" s="374" t="str">
        <f t="shared" si="251"/>
        <v/>
      </c>
      <c r="S404" s="298" t="str">
        <f t="shared" si="252"/>
        <v/>
      </c>
      <c r="T404" s="87" t="str">
        <f t="shared" si="253"/>
        <v/>
      </c>
      <c r="U404" s="88" t="str">
        <f t="shared" si="254"/>
        <v/>
      </c>
      <c r="V404" s="89" t="str">
        <f t="shared" si="255"/>
        <v/>
      </c>
      <c r="W404" s="90" t="str">
        <f t="shared" si="256"/>
        <v/>
      </c>
      <c r="X404" s="90" t="str">
        <f t="shared" si="257"/>
        <v/>
      </c>
      <c r="Y404" s="110" t="str">
        <f t="shared" si="258"/>
        <v/>
      </c>
      <c r="Z404" s="16"/>
      <c r="AA404" s="15" t="str">
        <f t="shared" si="259"/>
        <v/>
      </c>
      <c r="AB404" s="15" t="str">
        <f t="shared" si="260"/>
        <v/>
      </c>
      <c r="AC404" s="14" t="str">
        <f t="shared" si="261"/>
        <v/>
      </c>
      <c r="AD404" s="6" t="e">
        <f t="shared" si="262"/>
        <v>#N/A</v>
      </c>
      <c r="AE404" s="6" t="e">
        <f t="shared" si="263"/>
        <v>#N/A</v>
      </c>
      <c r="AF404" s="6" t="e">
        <f t="shared" si="264"/>
        <v>#N/A</v>
      </c>
      <c r="AG404" s="6" t="str">
        <f t="shared" si="265"/>
        <v/>
      </c>
      <c r="AH404" s="6">
        <f t="shared" si="266"/>
        <v>1</v>
      </c>
      <c r="AI404" s="6" t="e">
        <f t="shared" si="267"/>
        <v>#N/A</v>
      </c>
      <c r="AJ404" s="6" t="e">
        <f t="shared" si="268"/>
        <v>#N/A</v>
      </c>
      <c r="AK404" s="6" t="e">
        <f t="shared" si="269"/>
        <v>#N/A</v>
      </c>
      <c r="AL404" s="6" t="e">
        <f t="shared" si="270"/>
        <v>#N/A</v>
      </c>
      <c r="AM404" s="7" t="str">
        <f t="shared" si="271"/>
        <v xml:space="preserve"> </v>
      </c>
      <c r="AN404" s="6" t="e">
        <f t="shared" si="272"/>
        <v>#N/A</v>
      </c>
      <c r="AO404" s="6" t="e">
        <f t="shared" si="273"/>
        <v>#N/A</v>
      </c>
      <c r="AP404" s="6" t="e">
        <f t="shared" si="274"/>
        <v>#N/A</v>
      </c>
      <c r="AQ404" s="6" t="e">
        <f t="shared" si="275"/>
        <v>#N/A</v>
      </c>
      <c r="AR404" s="6" t="e">
        <f t="shared" si="276"/>
        <v>#N/A</v>
      </c>
      <c r="AS404" s="6" t="e">
        <f t="shared" si="277"/>
        <v>#N/A</v>
      </c>
      <c r="AT404" s="6" t="e">
        <f t="shared" si="278"/>
        <v>#N/A</v>
      </c>
      <c r="AU404" s="6" t="e">
        <f t="shared" si="279"/>
        <v>#N/A</v>
      </c>
      <c r="AV404" s="6" t="e">
        <f t="shared" si="280"/>
        <v>#N/A</v>
      </c>
      <c r="AW404" s="6">
        <f t="shared" si="281"/>
        <v>0</v>
      </c>
      <c r="AX404" s="6" t="e">
        <f t="shared" si="282"/>
        <v>#N/A</v>
      </c>
      <c r="AY404" s="6" t="str">
        <f t="shared" si="283"/>
        <v/>
      </c>
      <c r="AZ404" s="6" t="str">
        <f t="shared" si="284"/>
        <v/>
      </c>
      <c r="BA404" s="6" t="str">
        <f t="shared" si="285"/>
        <v/>
      </c>
      <c r="BB404" s="6" t="str">
        <f t="shared" si="286"/>
        <v/>
      </c>
      <c r="BC404" s="42"/>
      <c r="BI404" t="s">
        <v>764</v>
      </c>
      <c r="CS404" s="253" t="str">
        <f t="shared" si="287"/>
        <v/>
      </c>
      <c r="CT404" s="1" t="str">
        <f t="shared" si="288"/>
        <v/>
      </c>
      <c r="CU404" s="1" t="str">
        <f t="shared" si="289"/>
        <v/>
      </c>
      <c r="CV404" s="399"/>
    </row>
    <row r="405" spans="1:100" s="1" customFormat="1" ht="13.5" customHeight="1" x14ac:dyDescent="0.15">
      <c r="A405" s="63">
        <v>390</v>
      </c>
      <c r="B405" s="313"/>
      <c r="C405" s="313"/>
      <c r="D405" s="313"/>
      <c r="E405" s="313"/>
      <c r="F405" s="313"/>
      <c r="G405" s="313"/>
      <c r="H405" s="313"/>
      <c r="I405" s="313"/>
      <c r="J405" s="313"/>
      <c r="K405" s="313"/>
      <c r="L405" s="314"/>
      <c r="M405" s="313"/>
      <c r="N405" s="365"/>
      <c r="O405" s="366"/>
      <c r="P405" s="370" t="str">
        <f>IF(G405="R",IF(OR(AND(実績排出量!H405=SUM(実績事業所!$B$2-1),3&lt;実績排出量!I405),AND(実績排出量!H405=実績事業所!$B$2,4&gt;実績排出量!I405)),"新規",""),"")</f>
        <v/>
      </c>
      <c r="Q405" s="373" t="str">
        <f t="shared" si="250"/>
        <v/>
      </c>
      <c r="R405" s="374" t="str">
        <f t="shared" si="251"/>
        <v/>
      </c>
      <c r="S405" s="298" t="str">
        <f t="shared" si="252"/>
        <v/>
      </c>
      <c r="T405" s="87" t="str">
        <f t="shared" si="253"/>
        <v/>
      </c>
      <c r="U405" s="88" t="str">
        <f t="shared" si="254"/>
        <v/>
      </c>
      <c r="V405" s="89" t="str">
        <f t="shared" si="255"/>
        <v/>
      </c>
      <c r="W405" s="90" t="str">
        <f t="shared" si="256"/>
        <v/>
      </c>
      <c r="X405" s="90" t="str">
        <f t="shared" si="257"/>
        <v/>
      </c>
      <c r="Y405" s="110" t="str">
        <f t="shared" si="258"/>
        <v/>
      </c>
      <c r="Z405" s="16"/>
      <c r="AA405" s="15" t="str">
        <f t="shared" si="259"/>
        <v/>
      </c>
      <c r="AB405" s="15" t="str">
        <f t="shared" si="260"/>
        <v/>
      </c>
      <c r="AC405" s="14" t="str">
        <f t="shared" si="261"/>
        <v/>
      </c>
      <c r="AD405" s="6" t="e">
        <f t="shared" si="262"/>
        <v>#N/A</v>
      </c>
      <c r="AE405" s="6" t="e">
        <f t="shared" si="263"/>
        <v>#N/A</v>
      </c>
      <c r="AF405" s="6" t="e">
        <f t="shared" si="264"/>
        <v>#N/A</v>
      </c>
      <c r="AG405" s="6" t="str">
        <f t="shared" si="265"/>
        <v/>
      </c>
      <c r="AH405" s="6">
        <f t="shared" si="266"/>
        <v>1</v>
      </c>
      <c r="AI405" s="6" t="e">
        <f t="shared" si="267"/>
        <v>#N/A</v>
      </c>
      <c r="AJ405" s="6" t="e">
        <f t="shared" si="268"/>
        <v>#N/A</v>
      </c>
      <c r="AK405" s="6" t="e">
        <f t="shared" si="269"/>
        <v>#N/A</v>
      </c>
      <c r="AL405" s="6" t="e">
        <f t="shared" si="270"/>
        <v>#N/A</v>
      </c>
      <c r="AM405" s="7" t="str">
        <f t="shared" si="271"/>
        <v xml:space="preserve"> </v>
      </c>
      <c r="AN405" s="6" t="e">
        <f t="shared" si="272"/>
        <v>#N/A</v>
      </c>
      <c r="AO405" s="6" t="e">
        <f t="shared" si="273"/>
        <v>#N/A</v>
      </c>
      <c r="AP405" s="6" t="e">
        <f t="shared" si="274"/>
        <v>#N/A</v>
      </c>
      <c r="AQ405" s="6" t="e">
        <f t="shared" si="275"/>
        <v>#N/A</v>
      </c>
      <c r="AR405" s="6" t="e">
        <f t="shared" si="276"/>
        <v>#N/A</v>
      </c>
      <c r="AS405" s="6" t="e">
        <f t="shared" si="277"/>
        <v>#N/A</v>
      </c>
      <c r="AT405" s="6" t="e">
        <f t="shared" si="278"/>
        <v>#N/A</v>
      </c>
      <c r="AU405" s="6" t="e">
        <f t="shared" si="279"/>
        <v>#N/A</v>
      </c>
      <c r="AV405" s="6" t="e">
        <f t="shared" si="280"/>
        <v>#N/A</v>
      </c>
      <c r="AW405" s="6">
        <f t="shared" si="281"/>
        <v>0</v>
      </c>
      <c r="AX405" s="6" t="e">
        <f t="shared" si="282"/>
        <v>#N/A</v>
      </c>
      <c r="AY405" s="6" t="str">
        <f t="shared" si="283"/>
        <v/>
      </c>
      <c r="AZ405" s="6" t="str">
        <f t="shared" si="284"/>
        <v/>
      </c>
      <c r="BA405" s="6" t="str">
        <f t="shared" si="285"/>
        <v/>
      </c>
      <c r="BB405" s="6" t="str">
        <f t="shared" si="286"/>
        <v/>
      </c>
      <c r="BC405" s="42"/>
      <c r="BI405" t="s">
        <v>769</v>
      </c>
      <c r="CS405" s="253" t="str">
        <f t="shared" si="287"/>
        <v/>
      </c>
      <c r="CT405" s="1" t="str">
        <f t="shared" si="288"/>
        <v/>
      </c>
      <c r="CU405" s="1" t="str">
        <f t="shared" si="289"/>
        <v/>
      </c>
      <c r="CV405" s="399"/>
    </row>
    <row r="406" spans="1:100" s="1" customFormat="1" ht="13.5" customHeight="1" x14ac:dyDescent="0.15">
      <c r="A406" s="63">
        <v>391</v>
      </c>
      <c r="B406" s="313"/>
      <c r="C406" s="313"/>
      <c r="D406" s="313"/>
      <c r="E406" s="313"/>
      <c r="F406" s="313"/>
      <c r="G406" s="313"/>
      <c r="H406" s="313"/>
      <c r="I406" s="313"/>
      <c r="J406" s="313"/>
      <c r="K406" s="313"/>
      <c r="L406" s="314"/>
      <c r="M406" s="313"/>
      <c r="N406" s="365"/>
      <c r="O406" s="366"/>
      <c r="P406" s="370" t="str">
        <f>IF(G406="R",IF(OR(AND(実績排出量!H406=SUM(実績事業所!$B$2-1),3&lt;実績排出量!I406),AND(実績排出量!H406=実績事業所!$B$2,4&gt;実績排出量!I406)),"新規",""),"")</f>
        <v/>
      </c>
      <c r="Q406" s="373" t="str">
        <f t="shared" si="250"/>
        <v/>
      </c>
      <c r="R406" s="374" t="str">
        <f t="shared" si="251"/>
        <v/>
      </c>
      <c r="S406" s="298" t="str">
        <f t="shared" si="252"/>
        <v/>
      </c>
      <c r="T406" s="87" t="str">
        <f t="shared" si="253"/>
        <v/>
      </c>
      <c r="U406" s="88" t="str">
        <f t="shared" si="254"/>
        <v/>
      </c>
      <c r="V406" s="89" t="str">
        <f t="shared" si="255"/>
        <v/>
      </c>
      <c r="W406" s="90" t="str">
        <f t="shared" si="256"/>
        <v/>
      </c>
      <c r="X406" s="90" t="str">
        <f t="shared" si="257"/>
        <v/>
      </c>
      <c r="Y406" s="110" t="str">
        <f t="shared" si="258"/>
        <v/>
      </c>
      <c r="Z406" s="16"/>
      <c r="AA406" s="15" t="str">
        <f t="shared" si="259"/>
        <v/>
      </c>
      <c r="AB406" s="15" t="str">
        <f t="shared" si="260"/>
        <v/>
      </c>
      <c r="AC406" s="14" t="str">
        <f t="shared" si="261"/>
        <v/>
      </c>
      <c r="AD406" s="6" t="e">
        <f t="shared" si="262"/>
        <v>#N/A</v>
      </c>
      <c r="AE406" s="6" t="e">
        <f t="shared" si="263"/>
        <v>#N/A</v>
      </c>
      <c r="AF406" s="6" t="e">
        <f t="shared" si="264"/>
        <v>#N/A</v>
      </c>
      <c r="AG406" s="6" t="str">
        <f t="shared" si="265"/>
        <v/>
      </c>
      <c r="AH406" s="6">
        <f t="shared" si="266"/>
        <v>1</v>
      </c>
      <c r="AI406" s="6" t="e">
        <f t="shared" si="267"/>
        <v>#N/A</v>
      </c>
      <c r="AJ406" s="6" t="e">
        <f t="shared" si="268"/>
        <v>#N/A</v>
      </c>
      <c r="AK406" s="6" t="e">
        <f t="shared" si="269"/>
        <v>#N/A</v>
      </c>
      <c r="AL406" s="6" t="e">
        <f t="shared" si="270"/>
        <v>#N/A</v>
      </c>
      <c r="AM406" s="7" t="str">
        <f t="shared" si="271"/>
        <v xml:space="preserve"> </v>
      </c>
      <c r="AN406" s="6" t="e">
        <f t="shared" si="272"/>
        <v>#N/A</v>
      </c>
      <c r="AO406" s="6" t="e">
        <f t="shared" si="273"/>
        <v>#N/A</v>
      </c>
      <c r="AP406" s="6" t="e">
        <f t="shared" si="274"/>
        <v>#N/A</v>
      </c>
      <c r="AQ406" s="6" t="e">
        <f t="shared" si="275"/>
        <v>#N/A</v>
      </c>
      <c r="AR406" s="6" t="e">
        <f t="shared" si="276"/>
        <v>#N/A</v>
      </c>
      <c r="AS406" s="6" t="e">
        <f t="shared" si="277"/>
        <v>#N/A</v>
      </c>
      <c r="AT406" s="6" t="e">
        <f t="shared" si="278"/>
        <v>#N/A</v>
      </c>
      <c r="AU406" s="6" t="e">
        <f t="shared" si="279"/>
        <v>#N/A</v>
      </c>
      <c r="AV406" s="6" t="e">
        <f t="shared" si="280"/>
        <v>#N/A</v>
      </c>
      <c r="AW406" s="6">
        <f t="shared" si="281"/>
        <v>0</v>
      </c>
      <c r="AX406" s="6" t="e">
        <f t="shared" si="282"/>
        <v>#N/A</v>
      </c>
      <c r="AY406" s="6" t="str">
        <f t="shared" si="283"/>
        <v/>
      </c>
      <c r="AZ406" s="6" t="str">
        <f t="shared" si="284"/>
        <v/>
      </c>
      <c r="BA406" s="6" t="str">
        <f t="shared" si="285"/>
        <v/>
      </c>
      <c r="BB406" s="6" t="str">
        <f t="shared" si="286"/>
        <v/>
      </c>
      <c r="BC406" s="42"/>
      <c r="BI406" t="s">
        <v>812</v>
      </c>
      <c r="CS406" s="253" t="str">
        <f t="shared" si="287"/>
        <v/>
      </c>
      <c r="CT406" s="1" t="str">
        <f t="shared" si="288"/>
        <v/>
      </c>
      <c r="CU406" s="1" t="str">
        <f t="shared" si="289"/>
        <v/>
      </c>
      <c r="CV406" s="399"/>
    </row>
    <row r="407" spans="1:100" s="1" customFormat="1" ht="13.5" customHeight="1" x14ac:dyDescent="0.15">
      <c r="A407" s="63">
        <v>392</v>
      </c>
      <c r="B407" s="313"/>
      <c r="C407" s="313"/>
      <c r="D407" s="313"/>
      <c r="E407" s="313"/>
      <c r="F407" s="313"/>
      <c r="G407" s="313"/>
      <c r="H407" s="313"/>
      <c r="I407" s="313"/>
      <c r="J407" s="313"/>
      <c r="K407" s="313"/>
      <c r="L407" s="314"/>
      <c r="M407" s="313"/>
      <c r="N407" s="365"/>
      <c r="O407" s="366"/>
      <c r="P407" s="370" t="str">
        <f>IF(G407="R",IF(OR(AND(実績排出量!H407=SUM(実績事業所!$B$2-1),3&lt;実績排出量!I407),AND(実績排出量!H407=実績事業所!$B$2,4&gt;実績排出量!I407)),"新規",""),"")</f>
        <v/>
      </c>
      <c r="Q407" s="373" t="str">
        <f t="shared" si="250"/>
        <v/>
      </c>
      <c r="R407" s="374" t="str">
        <f t="shared" si="251"/>
        <v/>
      </c>
      <c r="S407" s="298" t="str">
        <f t="shared" si="252"/>
        <v/>
      </c>
      <c r="T407" s="87" t="str">
        <f t="shared" si="253"/>
        <v/>
      </c>
      <c r="U407" s="88" t="str">
        <f t="shared" si="254"/>
        <v/>
      </c>
      <c r="V407" s="89" t="str">
        <f t="shared" si="255"/>
        <v/>
      </c>
      <c r="W407" s="90" t="str">
        <f t="shared" si="256"/>
        <v/>
      </c>
      <c r="X407" s="90" t="str">
        <f t="shared" si="257"/>
        <v/>
      </c>
      <c r="Y407" s="110" t="str">
        <f t="shared" si="258"/>
        <v/>
      </c>
      <c r="Z407" s="16"/>
      <c r="AA407" s="15" t="str">
        <f t="shared" si="259"/>
        <v/>
      </c>
      <c r="AB407" s="15" t="str">
        <f t="shared" si="260"/>
        <v/>
      </c>
      <c r="AC407" s="14" t="str">
        <f t="shared" si="261"/>
        <v/>
      </c>
      <c r="AD407" s="6" t="e">
        <f t="shared" si="262"/>
        <v>#N/A</v>
      </c>
      <c r="AE407" s="6" t="e">
        <f t="shared" si="263"/>
        <v>#N/A</v>
      </c>
      <c r="AF407" s="6" t="e">
        <f t="shared" si="264"/>
        <v>#N/A</v>
      </c>
      <c r="AG407" s="6" t="str">
        <f t="shared" si="265"/>
        <v/>
      </c>
      <c r="AH407" s="6">
        <f t="shared" si="266"/>
        <v>1</v>
      </c>
      <c r="AI407" s="6" t="e">
        <f t="shared" si="267"/>
        <v>#N/A</v>
      </c>
      <c r="AJ407" s="6" t="e">
        <f t="shared" si="268"/>
        <v>#N/A</v>
      </c>
      <c r="AK407" s="6" t="e">
        <f t="shared" si="269"/>
        <v>#N/A</v>
      </c>
      <c r="AL407" s="6" t="e">
        <f t="shared" si="270"/>
        <v>#N/A</v>
      </c>
      <c r="AM407" s="7" t="str">
        <f t="shared" si="271"/>
        <v xml:space="preserve"> </v>
      </c>
      <c r="AN407" s="6" t="e">
        <f t="shared" si="272"/>
        <v>#N/A</v>
      </c>
      <c r="AO407" s="6" t="e">
        <f t="shared" si="273"/>
        <v>#N/A</v>
      </c>
      <c r="AP407" s="6" t="e">
        <f t="shared" si="274"/>
        <v>#N/A</v>
      </c>
      <c r="AQ407" s="6" t="e">
        <f t="shared" si="275"/>
        <v>#N/A</v>
      </c>
      <c r="AR407" s="6" t="e">
        <f t="shared" si="276"/>
        <v>#N/A</v>
      </c>
      <c r="AS407" s="6" t="e">
        <f t="shared" si="277"/>
        <v>#N/A</v>
      </c>
      <c r="AT407" s="6" t="e">
        <f t="shared" si="278"/>
        <v>#N/A</v>
      </c>
      <c r="AU407" s="6" t="e">
        <f t="shared" si="279"/>
        <v>#N/A</v>
      </c>
      <c r="AV407" s="6" t="e">
        <f t="shared" si="280"/>
        <v>#N/A</v>
      </c>
      <c r="AW407" s="6">
        <f t="shared" si="281"/>
        <v>0</v>
      </c>
      <c r="AX407" s="6" t="e">
        <f t="shared" si="282"/>
        <v>#N/A</v>
      </c>
      <c r="AY407" s="6" t="str">
        <f t="shared" si="283"/>
        <v/>
      </c>
      <c r="AZ407" s="6" t="str">
        <f t="shared" si="284"/>
        <v/>
      </c>
      <c r="BA407" s="6" t="str">
        <f t="shared" si="285"/>
        <v/>
      </c>
      <c r="BB407" s="6" t="str">
        <f t="shared" si="286"/>
        <v/>
      </c>
      <c r="BC407" s="42"/>
      <c r="BI407" t="s">
        <v>772</v>
      </c>
      <c r="CS407" s="253" t="str">
        <f t="shared" si="287"/>
        <v/>
      </c>
      <c r="CT407" s="1" t="str">
        <f t="shared" si="288"/>
        <v/>
      </c>
      <c r="CU407" s="1" t="str">
        <f t="shared" si="289"/>
        <v/>
      </c>
      <c r="CV407" s="399"/>
    </row>
    <row r="408" spans="1:100" s="1" customFormat="1" ht="13.5" customHeight="1" x14ac:dyDescent="0.15">
      <c r="A408" s="63">
        <v>393</v>
      </c>
      <c r="B408" s="313"/>
      <c r="C408" s="313"/>
      <c r="D408" s="313"/>
      <c r="E408" s="313"/>
      <c r="F408" s="313"/>
      <c r="G408" s="313"/>
      <c r="H408" s="313"/>
      <c r="I408" s="313"/>
      <c r="J408" s="313"/>
      <c r="K408" s="313"/>
      <c r="L408" s="314"/>
      <c r="M408" s="313"/>
      <c r="N408" s="365"/>
      <c r="O408" s="366"/>
      <c r="P408" s="370" t="str">
        <f>IF(G408="R",IF(OR(AND(実績排出量!H408=SUM(実績事業所!$B$2-1),3&lt;実績排出量!I408),AND(実績排出量!H408=実績事業所!$B$2,4&gt;実績排出量!I408)),"新規",""),"")</f>
        <v/>
      </c>
      <c r="Q408" s="373" t="str">
        <f t="shared" ref="Q408:Q471" si="290">IF(P408="減車","－","")</f>
        <v/>
      </c>
      <c r="R408" s="374" t="str">
        <f t="shared" ref="R408:R471" si="291">IF(P408="減車","－","")</f>
        <v/>
      </c>
      <c r="S408" s="298" t="str">
        <f t="shared" ref="S408:S471" si="292">IF(ISBLANK(M408)=TRUE,"",IF(ISNUMBER(AO408)=TRUE,AO408,"エラー"))</f>
        <v/>
      </c>
      <c r="T408" s="87" t="str">
        <f t="shared" ref="T408:T471" si="293">IF(ISBLANK(M408)=TRUE,"",IF(ISNUMBER(AR408)=TRUE,AR408,"エラー"))</f>
        <v/>
      </c>
      <c r="U408" s="88" t="str">
        <f t="shared" ref="U408:U471" si="294">IF(ISBLANK(M408)=TRUE,"",IF(ISNUMBER(AX408)=TRUE,AX408,"エラー"))</f>
        <v/>
      </c>
      <c r="V408" s="89" t="str">
        <f t="shared" ref="V408:V471" si="295">IF(P408="減車",0,IF(OR(AA408="",AB408=""),"",AA408/AB408))</f>
        <v/>
      </c>
      <c r="W408" s="90" t="str">
        <f t="shared" ref="W408:W471" si="296">IF(P408="減車","-",IF(S408="","",IF(ISERROR(S408*AA408*AH408),"エラー",IF(ISBLANK(AA408)=TRUE,"エラー",IF(ISBLANK(S408)=TRUE,"エラー",IF(BA408=1,"エラー",S408*AH408*AA408/1000))))))</f>
        <v/>
      </c>
      <c r="X408" s="90" t="str">
        <f t="shared" ref="X408:X471" si="297">IF(P408="減車","-",IF(T408="","",IF(ISERROR(T408*AA408*AH408),"エラー",IF(ISBLANK(AA408)=TRUE,"エラー",IF(ISBLANK(T408)=TRUE,"エラー",IF(BA408=1,"エラー",T408*AH408*AA408/1000))))))</f>
        <v/>
      </c>
      <c r="Y408" s="110" t="str">
        <f t="shared" ref="Y408:Y471" si="298">IF(P408="減車","-",IF(U408="","",IF(ISERROR(U408*AB408),"エラー",IF(ISBLANK(AB408)=TRUE,"エラー",IF(ISBLANK(U408)=TRUE,"エラー",IF(BA408=1,"エラー",U408*AB408/1000))))))</f>
        <v/>
      </c>
      <c r="Z408" s="16"/>
      <c r="AA408" s="15" t="str">
        <f t="shared" ref="AA408:AA471" si="299">IF(Q408="","",Q408)</f>
        <v/>
      </c>
      <c r="AB408" s="15" t="str">
        <f t="shared" ref="AB408:AB471" si="300">IF(R408="","",R408)</f>
        <v/>
      </c>
      <c r="AC408" s="14" t="str">
        <f t="shared" ref="AC408:AC471" si="301">IF(ISBLANK(J408)=TRUE,"",IF(OR(ISBLANK(B408)=TRUE),1,""))</f>
        <v/>
      </c>
      <c r="AD408" s="6" t="e">
        <f t="shared" ref="AD408:AD471" si="302">VLOOKUP(J408,$BD$17:$BG$23,2,FALSE)</f>
        <v>#N/A</v>
      </c>
      <c r="AE408" s="6" t="e">
        <f t="shared" ref="AE408:AE471" si="303">VLOOKUP(J408,$BD$17:$BG$23,3,FALSE)</f>
        <v>#N/A</v>
      </c>
      <c r="AF408" s="6" t="e">
        <f t="shared" ref="AF408:AF471" si="304">VLOOKUP(J408,$BD$17:$BG$23,4,FALSE)</f>
        <v>#N/A</v>
      </c>
      <c r="AG408" s="6" t="str">
        <f t="shared" ref="AG408:AG471" si="305">IF(ISERROR(SEARCH("-",K408,1))=TRUE,ASC(UPPER(K408)),ASC(UPPER(LEFT(K408,SEARCH("-",K408,1)-1))))</f>
        <v/>
      </c>
      <c r="AH408" s="6">
        <f t="shared" ref="AH408:AH471" si="306">IF(L408&gt;3500,L408/1000,1)</f>
        <v>1</v>
      </c>
      <c r="AI408" s="6" t="e">
        <f t="shared" ref="AI408:AI471" si="307">IF(AF408=9,0,IF(L408&lt;=1700,1,IF(L408&lt;=2500,2,IF(L408&lt;=3500,3,4))))</f>
        <v>#N/A</v>
      </c>
      <c r="AJ408" s="6" t="e">
        <f t="shared" ref="AJ408:AJ471" si="308">IF(AF408=5,0,IF(AF408=9,0,IF(L408&lt;=1700,1,IF(L408&lt;=2500,2,IF(L408&lt;=3500,3,4)))))</f>
        <v>#N/A</v>
      </c>
      <c r="AK408" s="6" t="e">
        <f t="shared" ref="AK408:AK471" si="309">VLOOKUP(M408,$BL$17:$BM$27,2,FALSE)</f>
        <v>#N/A</v>
      </c>
      <c r="AL408" s="6" t="e">
        <f t="shared" ref="AL408:AL471" si="310">VLOOKUP(AN408,排出係数表,9,FALSE)</f>
        <v>#N/A</v>
      </c>
      <c r="AM408" s="7" t="str">
        <f t="shared" ref="AM408:AM471" si="311">IF(OR(ISBLANK(M408)=TRUE,ISBLANK(B408)=TRUE)," ",P408&amp;CONCATENATE(B408,AF408,AI408))</f>
        <v xml:space="preserve"> </v>
      </c>
      <c r="AN408" s="6" t="e">
        <f t="shared" ref="AN408:AN471" si="312">CONCATENATE(AD408,AJ408,AK408,AG408)</f>
        <v>#N/A</v>
      </c>
      <c r="AO408" s="6" t="e">
        <f t="shared" ref="AO408:AO471" si="313">IF(AND(N408="あり",AK408="軽"),AQ408,AP408)</f>
        <v>#N/A</v>
      </c>
      <c r="AP408" s="6" t="e">
        <f t="shared" ref="AP408:AP471" si="314">VLOOKUP(AN408,排出係数表,6,FALSE)</f>
        <v>#N/A</v>
      </c>
      <c r="AQ408" s="6" t="e">
        <f t="shared" ref="AQ408:AQ471" si="315">VLOOKUP(AJ408,$BZ$17:$CD$21,2,FALSE)</f>
        <v>#N/A</v>
      </c>
      <c r="AR408" s="6" t="e">
        <f t="shared" ref="AR408:AR471" si="316">IF(AND(N408="あり",O408="なし",AK408="軽"),AT408,IF(AND(N408="あり",O408="あり(H17なし)",AK408="軽"),AT408,IF(AND(N408="あり",O408="",AK408="軽"),AT408,IF(AND(N408="なし",O408="あり(H17なし)",AK408="軽"),AU408,IF(AND(N408="",O408="あり(H17なし)",AK408="軽"),AU408,IF(AND(O408="あり(H17あり)",AK408="軽"),AV408,AS408))))))</f>
        <v>#N/A</v>
      </c>
      <c r="AS408" s="6" t="e">
        <f t="shared" ref="AS408:AS471" si="317">VLOOKUP(AN408,排出係数表,7,FALSE)</f>
        <v>#N/A</v>
      </c>
      <c r="AT408" s="6" t="e">
        <f t="shared" ref="AT408:AT471" si="318">VLOOKUP(AJ408,$BZ$17:$CD$21,3,FALSE)</f>
        <v>#N/A</v>
      </c>
      <c r="AU408" s="6" t="e">
        <f t="shared" ref="AU408:AU471" si="319">VLOOKUP(AJ408,$BZ$17:$CD$21,4,FALSE)</f>
        <v>#N/A</v>
      </c>
      <c r="AV408" s="6" t="e">
        <f t="shared" ref="AV408:AV471" si="320">VLOOKUP(AJ408,$BZ$17:$CD$21,5,FALSE)</f>
        <v>#N/A</v>
      </c>
      <c r="AW408" s="6">
        <f t="shared" ref="AW408:AW471" si="321">IF(AND(N408="なし",O408="なし"),0,IF(AND(N408="",O408=""),0,IF(AND(N408="",O408="なし"),0,IF(AND(N408="なし",O408=""),0,1))))</f>
        <v>0</v>
      </c>
      <c r="AX408" s="6" t="e">
        <f t="shared" ref="AX408:AX471" si="322">VLOOKUP(AN408,排出係数表,8,FALSE)</f>
        <v>#N/A</v>
      </c>
      <c r="AY408" s="6" t="str">
        <f t="shared" ref="AY408:AY471" si="323">IF(J408="","",VLOOKUP(J408,$BD$17:$BH$25,5,FALSE))</f>
        <v/>
      </c>
      <c r="AZ408" s="6" t="str">
        <f t="shared" ref="AZ408:AZ471" si="324">IF(D408="","",VLOOKUP(CONCATENATE("A",LEFT(D408)),$BW$17:$BX$26,2,FALSE))</f>
        <v/>
      </c>
      <c r="BA408" s="6" t="str">
        <f t="shared" ref="BA408:BA471" si="325">IF(AY408=AZ408,"",1)</f>
        <v/>
      </c>
      <c r="BB408" s="6" t="str">
        <f t="shared" ref="BB408:BB471" si="326">CONCATENATE(C408,D408,E408,F408)</f>
        <v/>
      </c>
      <c r="BC408" s="42"/>
      <c r="BI408" t="s">
        <v>774</v>
      </c>
      <c r="CS408" s="253" t="str">
        <f t="shared" ref="CS408:CS471" si="327">IFERROR(VLOOKUP(AL408,$CQ$17:$CR$33,2,0),"")</f>
        <v/>
      </c>
      <c r="CT408" s="1" t="str">
        <f t="shared" ref="CT408:CT471" si="328">IF(P408="","",IF(P408="新規",P408&amp;CS408,IF(P408="減車",P408&amp;CS408,"")))</f>
        <v/>
      </c>
      <c r="CU408" s="1" t="str">
        <f t="shared" ref="CU408:CU471" si="329">IF("新規"=P408,IF(OR(N408="あり",O408="あり(H17あり)",O408="あり(H17なし)"),"新規後付",""),IF("減車"=P408,IF(OR(N408="あり",O408="あり(H17あり)",O408="あり(H17なし)"),"減車後付",""),""))</f>
        <v/>
      </c>
      <c r="CV408" s="399"/>
    </row>
    <row r="409" spans="1:100" s="1" customFormat="1" ht="13.5" customHeight="1" x14ac:dyDescent="0.15">
      <c r="A409" s="63">
        <v>394</v>
      </c>
      <c r="B409" s="313"/>
      <c r="C409" s="313"/>
      <c r="D409" s="313"/>
      <c r="E409" s="313"/>
      <c r="F409" s="313"/>
      <c r="G409" s="313"/>
      <c r="H409" s="313"/>
      <c r="I409" s="313"/>
      <c r="J409" s="313"/>
      <c r="K409" s="313"/>
      <c r="L409" s="314"/>
      <c r="M409" s="313"/>
      <c r="N409" s="365"/>
      <c r="O409" s="366"/>
      <c r="P409" s="370" t="str">
        <f>IF(G409="R",IF(OR(AND(実績排出量!H409=SUM(実績事業所!$B$2-1),3&lt;実績排出量!I409),AND(実績排出量!H409=実績事業所!$B$2,4&gt;実績排出量!I409)),"新規",""),"")</f>
        <v/>
      </c>
      <c r="Q409" s="373" t="str">
        <f t="shared" si="290"/>
        <v/>
      </c>
      <c r="R409" s="374" t="str">
        <f t="shared" si="291"/>
        <v/>
      </c>
      <c r="S409" s="298" t="str">
        <f t="shared" si="292"/>
        <v/>
      </c>
      <c r="T409" s="87" t="str">
        <f t="shared" si="293"/>
        <v/>
      </c>
      <c r="U409" s="88" t="str">
        <f t="shared" si="294"/>
        <v/>
      </c>
      <c r="V409" s="89" t="str">
        <f t="shared" si="295"/>
        <v/>
      </c>
      <c r="W409" s="90" t="str">
        <f t="shared" si="296"/>
        <v/>
      </c>
      <c r="X409" s="90" t="str">
        <f t="shared" si="297"/>
        <v/>
      </c>
      <c r="Y409" s="110" t="str">
        <f t="shared" si="298"/>
        <v/>
      </c>
      <c r="Z409" s="16"/>
      <c r="AA409" s="15" t="str">
        <f t="shared" si="299"/>
        <v/>
      </c>
      <c r="AB409" s="15" t="str">
        <f t="shared" si="300"/>
        <v/>
      </c>
      <c r="AC409" s="14" t="str">
        <f t="shared" si="301"/>
        <v/>
      </c>
      <c r="AD409" s="6" t="e">
        <f t="shared" si="302"/>
        <v>#N/A</v>
      </c>
      <c r="AE409" s="6" t="e">
        <f t="shared" si="303"/>
        <v>#N/A</v>
      </c>
      <c r="AF409" s="6" t="e">
        <f t="shared" si="304"/>
        <v>#N/A</v>
      </c>
      <c r="AG409" s="6" t="str">
        <f t="shared" si="305"/>
        <v/>
      </c>
      <c r="AH409" s="6">
        <f t="shared" si="306"/>
        <v>1</v>
      </c>
      <c r="AI409" s="6" t="e">
        <f t="shared" si="307"/>
        <v>#N/A</v>
      </c>
      <c r="AJ409" s="6" t="e">
        <f t="shared" si="308"/>
        <v>#N/A</v>
      </c>
      <c r="AK409" s="6" t="e">
        <f t="shared" si="309"/>
        <v>#N/A</v>
      </c>
      <c r="AL409" s="6" t="e">
        <f t="shared" si="310"/>
        <v>#N/A</v>
      </c>
      <c r="AM409" s="7" t="str">
        <f t="shared" si="311"/>
        <v xml:space="preserve"> </v>
      </c>
      <c r="AN409" s="6" t="e">
        <f t="shared" si="312"/>
        <v>#N/A</v>
      </c>
      <c r="AO409" s="6" t="e">
        <f t="shared" si="313"/>
        <v>#N/A</v>
      </c>
      <c r="AP409" s="6" t="e">
        <f t="shared" si="314"/>
        <v>#N/A</v>
      </c>
      <c r="AQ409" s="6" t="e">
        <f t="shared" si="315"/>
        <v>#N/A</v>
      </c>
      <c r="AR409" s="6" t="e">
        <f t="shared" si="316"/>
        <v>#N/A</v>
      </c>
      <c r="AS409" s="6" t="e">
        <f t="shared" si="317"/>
        <v>#N/A</v>
      </c>
      <c r="AT409" s="6" t="e">
        <f t="shared" si="318"/>
        <v>#N/A</v>
      </c>
      <c r="AU409" s="6" t="e">
        <f t="shared" si="319"/>
        <v>#N/A</v>
      </c>
      <c r="AV409" s="6" t="e">
        <f t="shared" si="320"/>
        <v>#N/A</v>
      </c>
      <c r="AW409" s="6">
        <f t="shared" si="321"/>
        <v>0</v>
      </c>
      <c r="AX409" s="6" t="e">
        <f t="shared" si="322"/>
        <v>#N/A</v>
      </c>
      <c r="AY409" s="6" t="str">
        <f t="shared" si="323"/>
        <v/>
      </c>
      <c r="AZ409" s="6" t="str">
        <f t="shared" si="324"/>
        <v/>
      </c>
      <c r="BA409" s="6" t="str">
        <f t="shared" si="325"/>
        <v/>
      </c>
      <c r="BB409" s="6" t="str">
        <f t="shared" si="326"/>
        <v/>
      </c>
      <c r="BC409" s="42"/>
      <c r="BI409" t="s">
        <v>776</v>
      </c>
      <c r="CS409" s="253" t="str">
        <f t="shared" si="327"/>
        <v/>
      </c>
      <c r="CT409" s="1" t="str">
        <f t="shared" si="328"/>
        <v/>
      </c>
      <c r="CU409" s="1" t="str">
        <f t="shared" si="329"/>
        <v/>
      </c>
      <c r="CV409" s="399"/>
    </row>
    <row r="410" spans="1:100" s="1" customFormat="1" ht="13.5" customHeight="1" x14ac:dyDescent="0.15">
      <c r="A410" s="63">
        <v>395</v>
      </c>
      <c r="B410" s="313"/>
      <c r="C410" s="313"/>
      <c r="D410" s="313"/>
      <c r="E410" s="313"/>
      <c r="F410" s="313"/>
      <c r="G410" s="313"/>
      <c r="H410" s="313"/>
      <c r="I410" s="313"/>
      <c r="J410" s="313"/>
      <c r="K410" s="313"/>
      <c r="L410" s="314"/>
      <c r="M410" s="313"/>
      <c r="N410" s="365"/>
      <c r="O410" s="366"/>
      <c r="P410" s="370" t="str">
        <f>IF(G410="R",IF(OR(AND(実績排出量!H410=SUM(実績事業所!$B$2-1),3&lt;実績排出量!I410),AND(実績排出量!H410=実績事業所!$B$2,4&gt;実績排出量!I410)),"新規",""),"")</f>
        <v/>
      </c>
      <c r="Q410" s="373" t="str">
        <f t="shared" si="290"/>
        <v/>
      </c>
      <c r="R410" s="374" t="str">
        <f t="shared" si="291"/>
        <v/>
      </c>
      <c r="S410" s="298" t="str">
        <f t="shared" si="292"/>
        <v/>
      </c>
      <c r="T410" s="87" t="str">
        <f t="shared" si="293"/>
        <v/>
      </c>
      <c r="U410" s="88" t="str">
        <f t="shared" si="294"/>
        <v/>
      </c>
      <c r="V410" s="89" t="str">
        <f t="shared" si="295"/>
        <v/>
      </c>
      <c r="W410" s="90" t="str">
        <f t="shared" si="296"/>
        <v/>
      </c>
      <c r="X410" s="90" t="str">
        <f t="shared" si="297"/>
        <v/>
      </c>
      <c r="Y410" s="110" t="str">
        <f t="shared" si="298"/>
        <v/>
      </c>
      <c r="Z410" s="16"/>
      <c r="AA410" s="15" t="str">
        <f t="shared" si="299"/>
        <v/>
      </c>
      <c r="AB410" s="15" t="str">
        <f t="shared" si="300"/>
        <v/>
      </c>
      <c r="AC410" s="14" t="str">
        <f t="shared" si="301"/>
        <v/>
      </c>
      <c r="AD410" s="6" t="e">
        <f t="shared" si="302"/>
        <v>#N/A</v>
      </c>
      <c r="AE410" s="6" t="e">
        <f t="shared" si="303"/>
        <v>#N/A</v>
      </c>
      <c r="AF410" s="6" t="e">
        <f t="shared" si="304"/>
        <v>#N/A</v>
      </c>
      <c r="AG410" s="6" t="str">
        <f t="shared" si="305"/>
        <v/>
      </c>
      <c r="AH410" s="6">
        <f t="shared" si="306"/>
        <v>1</v>
      </c>
      <c r="AI410" s="6" t="e">
        <f t="shared" si="307"/>
        <v>#N/A</v>
      </c>
      <c r="AJ410" s="6" t="e">
        <f t="shared" si="308"/>
        <v>#N/A</v>
      </c>
      <c r="AK410" s="6" t="e">
        <f t="shared" si="309"/>
        <v>#N/A</v>
      </c>
      <c r="AL410" s="6" t="e">
        <f t="shared" si="310"/>
        <v>#N/A</v>
      </c>
      <c r="AM410" s="7" t="str">
        <f t="shared" si="311"/>
        <v xml:space="preserve"> </v>
      </c>
      <c r="AN410" s="6" t="e">
        <f t="shared" si="312"/>
        <v>#N/A</v>
      </c>
      <c r="AO410" s="6" t="e">
        <f t="shared" si="313"/>
        <v>#N/A</v>
      </c>
      <c r="AP410" s="6" t="e">
        <f t="shared" si="314"/>
        <v>#N/A</v>
      </c>
      <c r="AQ410" s="6" t="e">
        <f t="shared" si="315"/>
        <v>#N/A</v>
      </c>
      <c r="AR410" s="6" t="e">
        <f t="shared" si="316"/>
        <v>#N/A</v>
      </c>
      <c r="AS410" s="6" t="e">
        <f t="shared" si="317"/>
        <v>#N/A</v>
      </c>
      <c r="AT410" s="6" t="e">
        <f t="shared" si="318"/>
        <v>#N/A</v>
      </c>
      <c r="AU410" s="6" t="e">
        <f t="shared" si="319"/>
        <v>#N/A</v>
      </c>
      <c r="AV410" s="6" t="e">
        <f t="shared" si="320"/>
        <v>#N/A</v>
      </c>
      <c r="AW410" s="6">
        <f t="shared" si="321"/>
        <v>0</v>
      </c>
      <c r="AX410" s="6" t="e">
        <f t="shared" si="322"/>
        <v>#N/A</v>
      </c>
      <c r="AY410" s="6" t="str">
        <f t="shared" si="323"/>
        <v/>
      </c>
      <c r="AZ410" s="6" t="str">
        <f t="shared" si="324"/>
        <v/>
      </c>
      <c r="BA410" s="6" t="str">
        <f t="shared" si="325"/>
        <v/>
      </c>
      <c r="BB410" s="6" t="str">
        <f t="shared" si="326"/>
        <v/>
      </c>
      <c r="BC410" s="42"/>
      <c r="BI410" t="s">
        <v>811</v>
      </c>
      <c r="CS410" s="253" t="str">
        <f t="shared" si="327"/>
        <v/>
      </c>
      <c r="CT410" s="1" t="str">
        <f t="shared" si="328"/>
        <v/>
      </c>
      <c r="CU410" s="1" t="str">
        <f t="shared" si="329"/>
        <v/>
      </c>
      <c r="CV410" s="399"/>
    </row>
    <row r="411" spans="1:100" s="1" customFormat="1" ht="13.5" customHeight="1" x14ac:dyDescent="0.15">
      <c r="A411" s="63">
        <v>396</v>
      </c>
      <c r="B411" s="313"/>
      <c r="C411" s="313"/>
      <c r="D411" s="313"/>
      <c r="E411" s="313"/>
      <c r="F411" s="313"/>
      <c r="G411" s="313"/>
      <c r="H411" s="313"/>
      <c r="I411" s="313"/>
      <c r="J411" s="313"/>
      <c r="K411" s="313"/>
      <c r="L411" s="314"/>
      <c r="M411" s="313"/>
      <c r="N411" s="365"/>
      <c r="O411" s="366"/>
      <c r="P411" s="370" t="str">
        <f>IF(G411="R",IF(OR(AND(実績排出量!H411=SUM(実績事業所!$B$2-1),3&lt;実績排出量!I411),AND(実績排出量!H411=実績事業所!$B$2,4&gt;実績排出量!I411)),"新規",""),"")</f>
        <v/>
      </c>
      <c r="Q411" s="373" t="str">
        <f t="shared" si="290"/>
        <v/>
      </c>
      <c r="R411" s="374" t="str">
        <f t="shared" si="291"/>
        <v/>
      </c>
      <c r="S411" s="298" t="str">
        <f t="shared" si="292"/>
        <v/>
      </c>
      <c r="T411" s="87" t="str">
        <f t="shared" si="293"/>
        <v/>
      </c>
      <c r="U411" s="88" t="str">
        <f t="shared" si="294"/>
        <v/>
      </c>
      <c r="V411" s="89" t="str">
        <f t="shared" si="295"/>
        <v/>
      </c>
      <c r="W411" s="90" t="str">
        <f t="shared" si="296"/>
        <v/>
      </c>
      <c r="X411" s="90" t="str">
        <f t="shared" si="297"/>
        <v/>
      </c>
      <c r="Y411" s="110" t="str">
        <f t="shared" si="298"/>
        <v/>
      </c>
      <c r="Z411" s="16"/>
      <c r="AA411" s="15" t="str">
        <f t="shared" si="299"/>
        <v/>
      </c>
      <c r="AB411" s="15" t="str">
        <f t="shared" si="300"/>
        <v/>
      </c>
      <c r="AC411" s="14" t="str">
        <f t="shared" si="301"/>
        <v/>
      </c>
      <c r="AD411" s="6" t="e">
        <f t="shared" si="302"/>
        <v>#N/A</v>
      </c>
      <c r="AE411" s="6" t="e">
        <f t="shared" si="303"/>
        <v>#N/A</v>
      </c>
      <c r="AF411" s="6" t="e">
        <f t="shared" si="304"/>
        <v>#N/A</v>
      </c>
      <c r="AG411" s="6" t="str">
        <f t="shared" si="305"/>
        <v/>
      </c>
      <c r="AH411" s="6">
        <f t="shared" si="306"/>
        <v>1</v>
      </c>
      <c r="AI411" s="6" t="e">
        <f t="shared" si="307"/>
        <v>#N/A</v>
      </c>
      <c r="AJ411" s="6" t="e">
        <f t="shared" si="308"/>
        <v>#N/A</v>
      </c>
      <c r="AK411" s="6" t="e">
        <f t="shared" si="309"/>
        <v>#N/A</v>
      </c>
      <c r="AL411" s="6" t="e">
        <f t="shared" si="310"/>
        <v>#N/A</v>
      </c>
      <c r="AM411" s="7" t="str">
        <f t="shared" si="311"/>
        <v xml:space="preserve"> </v>
      </c>
      <c r="AN411" s="6" t="e">
        <f t="shared" si="312"/>
        <v>#N/A</v>
      </c>
      <c r="AO411" s="6" t="e">
        <f t="shared" si="313"/>
        <v>#N/A</v>
      </c>
      <c r="AP411" s="6" t="e">
        <f t="shared" si="314"/>
        <v>#N/A</v>
      </c>
      <c r="AQ411" s="6" t="e">
        <f t="shared" si="315"/>
        <v>#N/A</v>
      </c>
      <c r="AR411" s="6" t="e">
        <f t="shared" si="316"/>
        <v>#N/A</v>
      </c>
      <c r="AS411" s="6" t="e">
        <f t="shared" si="317"/>
        <v>#N/A</v>
      </c>
      <c r="AT411" s="6" t="e">
        <f t="shared" si="318"/>
        <v>#N/A</v>
      </c>
      <c r="AU411" s="6" t="e">
        <f t="shared" si="319"/>
        <v>#N/A</v>
      </c>
      <c r="AV411" s="6" t="e">
        <f t="shared" si="320"/>
        <v>#N/A</v>
      </c>
      <c r="AW411" s="6">
        <f t="shared" si="321"/>
        <v>0</v>
      </c>
      <c r="AX411" s="6" t="e">
        <f t="shared" si="322"/>
        <v>#N/A</v>
      </c>
      <c r="AY411" s="6" t="str">
        <f t="shared" si="323"/>
        <v/>
      </c>
      <c r="AZ411" s="6" t="str">
        <f t="shared" si="324"/>
        <v/>
      </c>
      <c r="BA411" s="6" t="str">
        <f t="shared" si="325"/>
        <v/>
      </c>
      <c r="BB411" s="6" t="str">
        <f t="shared" si="326"/>
        <v/>
      </c>
      <c r="BC411" s="42"/>
      <c r="BI411" t="s">
        <v>771</v>
      </c>
      <c r="CS411" s="253" t="str">
        <f t="shared" si="327"/>
        <v/>
      </c>
      <c r="CT411" s="1" t="str">
        <f t="shared" si="328"/>
        <v/>
      </c>
      <c r="CU411" s="1" t="str">
        <f t="shared" si="329"/>
        <v/>
      </c>
      <c r="CV411" s="399"/>
    </row>
    <row r="412" spans="1:100" s="1" customFormat="1" ht="13.5" customHeight="1" x14ac:dyDescent="0.15">
      <c r="A412" s="63">
        <v>397</v>
      </c>
      <c r="B412" s="313"/>
      <c r="C412" s="313"/>
      <c r="D412" s="313"/>
      <c r="E412" s="313"/>
      <c r="F412" s="313"/>
      <c r="G412" s="313"/>
      <c r="H412" s="313"/>
      <c r="I412" s="313"/>
      <c r="J412" s="313"/>
      <c r="K412" s="313"/>
      <c r="L412" s="314"/>
      <c r="M412" s="313"/>
      <c r="N412" s="365"/>
      <c r="O412" s="366"/>
      <c r="P412" s="370" t="str">
        <f>IF(G412="R",IF(OR(AND(実績排出量!H412=SUM(実績事業所!$B$2-1),3&lt;実績排出量!I412),AND(実績排出量!H412=実績事業所!$B$2,4&gt;実績排出量!I412)),"新規",""),"")</f>
        <v/>
      </c>
      <c r="Q412" s="373" t="str">
        <f t="shared" si="290"/>
        <v/>
      </c>
      <c r="R412" s="374" t="str">
        <f t="shared" si="291"/>
        <v/>
      </c>
      <c r="S412" s="298" t="str">
        <f t="shared" si="292"/>
        <v/>
      </c>
      <c r="T412" s="87" t="str">
        <f t="shared" si="293"/>
        <v/>
      </c>
      <c r="U412" s="88" t="str">
        <f t="shared" si="294"/>
        <v/>
      </c>
      <c r="V412" s="89" t="str">
        <f t="shared" si="295"/>
        <v/>
      </c>
      <c r="W412" s="90" t="str">
        <f t="shared" si="296"/>
        <v/>
      </c>
      <c r="X412" s="90" t="str">
        <f t="shared" si="297"/>
        <v/>
      </c>
      <c r="Y412" s="110" t="str">
        <f t="shared" si="298"/>
        <v/>
      </c>
      <c r="Z412" s="16"/>
      <c r="AA412" s="15" t="str">
        <f t="shared" si="299"/>
        <v/>
      </c>
      <c r="AB412" s="15" t="str">
        <f t="shared" si="300"/>
        <v/>
      </c>
      <c r="AC412" s="14" t="str">
        <f t="shared" si="301"/>
        <v/>
      </c>
      <c r="AD412" s="6" t="e">
        <f t="shared" si="302"/>
        <v>#N/A</v>
      </c>
      <c r="AE412" s="6" t="e">
        <f t="shared" si="303"/>
        <v>#N/A</v>
      </c>
      <c r="AF412" s="6" t="e">
        <f t="shared" si="304"/>
        <v>#N/A</v>
      </c>
      <c r="AG412" s="6" t="str">
        <f t="shared" si="305"/>
        <v/>
      </c>
      <c r="AH412" s="6">
        <f t="shared" si="306"/>
        <v>1</v>
      </c>
      <c r="AI412" s="6" t="e">
        <f t="shared" si="307"/>
        <v>#N/A</v>
      </c>
      <c r="AJ412" s="6" t="e">
        <f t="shared" si="308"/>
        <v>#N/A</v>
      </c>
      <c r="AK412" s="6" t="e">
        <f t="shared" si="309"/>
        <v>#N/A</v>
      </c>
      <c r="AL412" s="6" t="e">
        <f t="shared" si="310"/>
        <v>#N/A</v>
      </c>
      <c r="AM412" s="7" t="str">
        <f t="shared" si="311"/>
        <v xml:space="preserve"> </v>
      </c>
      <c r="AN412" s="6" t="e">
        <f t="shared" si="312"/>
        <v>#N/A</v>
      </c>
      <c r="AO412" s="6" t="e">
        <f t="shared" si="313"/>
        <v>#N/A</v>
      </c>
      <c r="AP412" s="6" t="e">
        <f t="shared" si="314"/>
        <v>#N/A</v>
      </c>
      <c r="AQ412" s="6" t="e">
        <f t="shared" si="315"/>
        <v>#N/A</v>
      </c>
      <c r="AR412" s="6" t="e">
        <f t="shared" si="316"/>
        <v>#N/A</v>
      </c>
      <c r="AS412" s="6" t="e">
        <f t="shared" si="317"/>
        <v>#N/A</v>
      </c>
      <c r="AT412" s="6" t="e">
        <f t="shared" si="318"/>
        <v>#N/A</v>
      </c>
      <c r="AU412" s="6" t="e">
        <f t="shared" si="319"/>
        <v>#N/A</v>
      </c>
      <c r="AV412" s="6" t="e">
        <f t="shared" si="320"/>
        <v>#N/A</v>
      </c>
      <c r="AW412" s="6">
        <f t="shared" si="321"/>
        <v>0</v>
      </c>
      <c r="AX412" s="6" t="e">
        <f t="shared" si="322"/>
        <v>#N/A</v>
      </c>
      <c r="AY412" s="6" t="str">
        <f t="shared" si="323"/>
        <v/>
      </c>
      <c r="AZ412" s="6" t="str">
        <f t="shared" si="324"/>
        <v/>
      </c>
      <c r="BA412" s="6" t="str">
        <f t="shared" si="325"/>
        <v/>
      </c>
      <c r="BB412" s="6" t="str">
        <f t="shared" si="326"/>
        <v/>
      </c>
      <c r="BC412" s="42"/>
      <c r="BI412" t="s">
        <v>773</v>
      </c>
      <c r="CS412" s="253" t="str">
        <f t="shared" si="327"/>
        <v/>
      </c>
      <c r="CT412" s="1" t="str">
        <f t="shared" si="328"/>
        <v/>
      </c>
      <c r="CU412" s="1" t="str">
        <f t="shared" si="329"/>
        <v/>
      </c>
      <c r="CV412" s="399"/>
    </row>
    <row r="413" spans="1:100" s="1" customFormat="1" ht="13.5" customHeight="1" x14ac:dyDescent="0.15">
      <c r="A413" s="63">
        <v>398</v>
      </c>
      <c r="B413" s="313"/>
      <c r="C413" s="313"/>
      <c r="D413" s="313"/>
      <c r="E413" s="313"/>
      <c r="F413" s="313"/>
      <c r="G413" s="313"/>
      <c r="H413" s="313"/>
      <c r="I413" s="313"/>
      <c r="J413" s="313"/>
      <c r="K413" s="313"/>
      <c r="L413" s="314"/>
      <c r="M413" s="313"/>
      <c r="N413" s="365"/>
      <c r="O413" s="366"/>
      <c r="P413" s="370" t="str">
        <f>IF(G413="R",IF(OR(AND(実績排出量!H413=SUM(実績事業所!$B$2-1),3&lt;実績排出量!I413),AND(実績排出量!H413=実績事業所!$B$2,4&gt;実績排出量!I413)),"新規",""),"")</f>
        <v/>
      </c>
      <c r="Q413" s="373" t="str">
        <f t="shared" si="290"/>
        <v/>
      </c>
      <c r="R413" s="374" t="str">
        <f t="shared" si="291"/>
        <v/>
      </c>
      <c r="S413" s="298" t="str">
        <f t="shared" si="292"/>
        <v/>
      </c>
      <c r="T413" s="87" t="str">
        <f t="shared" si="293"/>
        <v/>
      </c>
      <c r="U413" s="88" t="str">
        <f t="shared" si="294"/>
        <v/>
      </c>
      <c r="V413" s="89" t="str">
        <f t="shared" si="295"/>
        <v/>
      </c>
      <c r="W413" s="90" t="str">
        <f t="shared" si="296"/>
        <v/>
      </c>
      <c r="X413" s="90" t="str">
        <f t="shared" si="297"/>
        <v/>
      </c>
      <c r="Y413" s="110" t="str">
        <f t="shared" si="298"/>
        <v/>
      </c>
      <c r="Z413" s="16"/>
      <c r="AA413" s="15" t="str">
        <f t="shared" si="299"/>
        <v/>
      </c>
      <c r="AB413" s="15" t="str">
        <f t="shared" si="300"/>
        <v/>
      </c>
      <c r="AC413" s="14" t="str">
        <f t="shared" si="301"/>
        <v/>
      </c>
      <c r="AD413" s="6" t="e">
        <f t="shared" si="302"/>
        <v>#N/A</v>
      </c>
      <c r="AE413" s="6" t="e">
        <f t="shared" si="303"/>
        <v>#N/A</v>
      </c>
      <c r="AF413" s="6" t="e">
        <f t="shared" si="304"/>
        <v>#N/A</v>
      </c>
      <c r="AG413" s="6" t="str">
        <f t="shared" si="305"/>
        <v/>
      </c>
      <c r="AH413" s="6">
        <f t="shared" si="306"/>
        <v>1</v>
      </c>
      <c r="AI413" s="6" t="e">
        <f t="shared" si="307"/>
        <v>#N/A</v>
      </c>
      <c r="AJ413" s="6" t="e">
        <f t="shared" si="308"/>
        <v>#N/A</v>
      </c>
      <c r="AK413" s="6" t="e">
        <f t="shared" si="309"/>
        <v>#N/A</v>
      </c>
      <c r="AL413" s="6" t="e">
        <f t="shared" si="310"/>
        <v>#N/A</v>
      </c>
      <c r="AM413" s="7" t="str">
        <f t="shared" si="311"/>
        <v xml:space="preserve"> </v>
      </c>
      <c r="AN413" s="6" t="e">
        <f t="shared" si="312"/>
        <v>#N/A</v>
      </c>
      <c r="AO413" s="6" t="e">
        <f t="shared" si="313"/>
        <v>#N/A</v>
      </c>
      <c r="AP413" s="6" t="e">
        <f t="shared" si="314"/>
        <v>#N/A</v>
      </c>
      <c r="AQ413" s="6" t="e">
        <f t="shared" si="315"/>
        <v>#N/A</v>
      </c>
      <c r="AR413" s="6" t="e">
        <f t="shared" si="316"/>
        <v>#N/A</v>
      </c>
      <c r="AS413" s="6" t="e">
        <f t="shared" si="317"/>
        <v>#N/A</v>
      </c>
      <c r="AT413" s="6" t="e">
        <f t="shared" si="318"/>
        <v>#N/A</v>
      </c>
      <c r="AU413" s="6" t="e">
        <f t="shared" si="319"/>
        <v>#N/A</v>
      </c>
      <c r="AV413" s="6" t="e">
        <f t="shared" si="320"/>
        <v>#N/A</v>
      </c>
      <c r="AW413" s="6">
        <f t="shared" si="321"/>
        <v>0</v>
      </c>
      <c r="AX413" s="6" t="e">
        <f t="shared" si="322"/>
        <v>#N/A</v>
      </c>
      <c r="AY413" s="6" t="str">
        <f t="shared" si="323"/>
        <v/>
      </c>
      <c r="AZ413" s="6" t="str">
        <f t="shared" si="324"/>
        <v/>
      </c>
      <c r="BA413" s="6" t="str">
        <f t="shared" si="325"/>
        <v/>
      </c>
      <c r="BB413" s="6" t="str">
        <f t="shared" si="326"/>
        <v/>
      </c>
      <c r="BC413" s="42"/>
      <c r="BI413" t="s">
        <v>775</v>
      </c>
      <c r="CS413" s="253" t="str">
        <f t="shared" si="327"/>
        <v/>
      </c>
      <c r="CT413" s="1" t="str">
        <f t="shared" si="328"/>
        <v/>
      </c>
      <c r="CU413" s="1" t="str">
        <f t="shared" si="329"/>
        <v/>
      </c>
      <c r="CV413" s="399"/>
    </row>
    <row r="414" spans="1:100" s="1" customFormat="1" ht="13.5" customHeight="1" x14ac:dyDescent="0.15">
      <c r="A414" s="63">
        <v>399</v>
      </c>
      <c r="B414" s="313"/>
      <c r="C414" s="313"/>
      <c r="D414" s="313"/>
      <c r="E414" s="313"/>
      <c r="F414" s="313"/>
      <c r="G414" s="313"/>
      <c r="H414" s="313"/>
      <c r="I414" s="313"/>
      <c r="J414" s="313"/>
      <c r="K414" s="313"/>
      <c r="L414" s="314"/>
      <c r="M414" s="313"/>
      <c r="N414" s="365"/>
      <c r="O414" s="366"/>
      <c r="P414" s="370" t="str">
        <f>IF(G414="R",IF(OR(AND(実績排出量!H414=SUM(実績事業所!$B$2-1),3&lt;実績排出量!I414),AND(実績排出量!H414=実績事業所!$B$2,4&gt;実績排出量!I414)),"新規",""),"")</f>
        <v/>
      </c>
      <c r="Q414" s="373" t="str">
        <f t="shared" si="290"/>
        <v/>
      </c>
      <c r="R414" s="374" t="str">
        <f t="shared" si="291"/>
        <v/>
      </c>
      <c r="S414" s="298" t="str">
        <f t="shared" si="292"/>
        <v/>
      </c>
      <c r="T414" s="87" t="str">
        <f t="shared" si="293"/>
        <v/>
      </c>
      <c r="U414" s="88" t="str">
        <f t="shared" si="294"/>
        <v/>
      </c>
      <c r="V414" s="89" t="str">
        <f t="shared" si="295"/>
        <v/>
      </c>
      <c r="W414" s="90" t="str">
        <f t="shared" si="296"/>
        <v/>
      </c>
      <c r="X414" s="90" t="str">
        <f t="shared" si="297"/>
        <v/>
      </c>
      <c r="Y414" s="110" t="str">
        <f t="shared" si="298"/>
        <v/>
      </c>
      <c r="Z414" s="16"/>
      <c r="AA414" s="15" t="str">
        <f t="shared" si="299"/>
        <v/>
      </c>
      <c r="AB414" s="15" t="str">
        <f t="shared" si="300"/>
        <v/>
      </c>
      <c r="AC414" s="14" t="str">
        <f t="shared" si="301"/>
        <v/>
      </c>
      <c r="AD414" s="6" t="e">
        <f t="shared" si="302"/>
        <v>#N/A</v>
      </c>
      <c r="AE414" s="6" t="e">
        <f t="shared" si="303"/>
        <v>#N/A</v>
      </c>
      <c r="AF414" s="6" t="e">
        <f t="shared" si="304"/>
        <v>#N/A</v>
      </c>
      <c r="AG414" s="6" t="str">
        <f t="shared" si="305"/>
        <v/>
      </c>
      <c r="AH414" s="6">
        <f t="shared" si="306"/>
        <v>1</v>
      </c>
      <c r="AI414" s="6" t="e">
        <f t="shared" si="307"/>
        <v>#N/A</v>
      </c>
      <c r="AJ414" s="6" t="e">
        <f t="shared" si="308"/>
        <v>#N/A</v>
      </c>
      <c r="AK414" s="6" t="e">
        <f t="shared" si="309"/>
        <v>#N/A</v>
      </c>
      <c r="AL414" s="6" t="e">
        <f t="shared" si="310"/>
        <v>#N/A</v>
      </c>
      <c r="AM414" s="7" t="str">
        <f t="shared" si="311"/>
        <v xml:space="preserve"> </v>
      </c>
      <c r="AN414" s="6" t="e">
        <f t="shared" si="312"/>
        <v>#N/A</v>
      </c>
      <c r="AO414" s="6" t="e">
        <f t="shared" si="313"/>
        <v>#N/A</v>
      </c>
      <c r="AP414" s="6" t="e">
        <f t="shared" si="314"/>
        <v>#N/A</v>
      </c>
      <c r="AQ414" s="6" t="e">
        <f t="shared" si="315"/>
        <v>#N/A</v>
      </c>
      <c r="AR414" s="6" t="e">
        <f t="shared" si="316"/>
        <v>#N/A</v>
      </c>
      <c r="AS414" s="6" t="e">
        <f t="shared" si="317"/>
        <v>#N/A</v>
      </c>
      <c r="AT414" s="6" t="e">
        <f t="shared" si="318"/>
        <v>#N/A</v>
      </c>
      <c r="AU414" s="6" t="e">
        <f t="shared" si="319"/>
        <v>#N/A</v>
      </c>
      <c r="AV414" s="6" t="e">
        <f t="shared" si="320"/>
        <v>#N/A</v>
      </c>
      <c r="AW414" s="6">
        <f t="shared" si="321"/>
        <v>0</v>
      </c>
      <c r="AX414" s="6" t="e">
        <f t="shared" si="322"/>
        <v>#N/A</v>
      </c>
      <c r="AY414" s="6" t="str">
        <f t="shared" si="323"/>
        <v/>
      </c>
      <c r="AZ414" s="6" t="str">
        <f t="shared" si="324"/>
        <v/>
      </c>
      <c r="BA414" s="6" t="str">
        <f t="shared" si="325"/>
        <v/>
      </c>
      <c r="BB414" s="6" t="str">
        <f t="shared" si="326"/>
        <v/>
      </c>
      <c r="BC414" s="42"/>
      <c r="BI414" t="s">
        <v>554</v>
      </c>
      <c r="CS414" s="253" t="str">
        <f t="shared" si="327"/>
        <v/>
      </c>
      <c r="CT414" s="1" t="str">
        <f t="shared" si="328"/>
        <v/>
      </c>
      <c r="CU414" s="1" t="str">
        <f t="shared" si="329"/>
        <v/>
      </c>
      <c r="CV414" s="399"/>
    </row>
    <row r="415" spans="1:100" s="1" customFormat="1" ht="13.5" customHeight="1" x14ac:dyDescent="0.15">
      <c r="A415" s="63">
        <v>400</v>
      </c>
      <c r="B415" s="313"/>
      <c r="C415" s="313"/>
      <c r="D415" s="313"/>
      <c r="E415" s="313"/>
      <c r="F415" s="313"/>
      <c r="G415" s="313"/>
      <c r="H415" s="313"/>
      <c r="I415" s="313"/>
      <c r="J415" s="313"/>
      <c r="K415" s="313"/>
      <c r="L415" s="314"/>
      <c r="M415" s="313"/>
      <c r="N415" s="365"/>
      <c r="O415" s="366"/>
      <c r="P415" s="370" t="str">
        <f>IF(G415="R",IF(OR(AND(実績排出量!H415=SUM(実績事業所!$B$2-1),3&lt;実績排出量!I415),AND(実績排出量!H415=実績事業所!$B$2,4&gt;実績排出量!I415)),"新規",""),"")</f>
        <v/>
      </c>
      <c r="Q415" s="373" t="str">
        <f t="shared" si="290"/>
        <v/>
      </c>
      <c r="R415" s="374" t="str">
        <f t="shared" si="291"/>
        <v/>
      </c>
      <c r="S415" s="298" t="str">
        <f t="shared" si="292"/>
        <v/>
      </c>
      <c r="T415" s="87" t="str">
        <f t="shared" si="293"/>
        <v/>
      </c>
      <c r="U415" s="88" t="str">
        <f t="shared" si="294"/>
        <v/>
      </c>
      <c r="V415" s="89" t="str">
        <f t="shared" si="295"/>
        <v/>
      </c>
      <c r="W415" s="90" t="str">
        <f t="shared" si="296"/>
        <v/>
      </c>
      <c r="X415" s="90" t="str">
        <f t="shared" si="297"/>
        <v/>
      </c>
      <c r="Y415" s="110" t="str">
        <f t="shared" si="298"/>
        <v/>
      </c>
      <c r="Z415" s="16"/>
      <c r="AA415" s="15" t="str">
        <f t="shared" si="299"/>
        <v/>
      </c>
      <c r="AB415" s="15" t="str">
        <f t="shared" si="300"/>
        <v/>
      </c>
      <c r="AC415" s="14" t="str">
        <f t="shared" si="301"/>
        <v/>
      </c>
      <c r="AD415" s="6" t="e">
        <f t="shared" si="302"/>
        <v>#N/A</v>
      </c>
      <c r="AE415" s="6" t="e">
        <f t="shared" si="303"/>
        <v>#N/A</v>
      </c>
      <c r="AF415" s="6" t="e">
        <f t="shared" si="304"/>
        <v>#N/A</v>
      </c>
      <c r="AG415" s="6" t="str">
        <f t="shared" si="305"/>
        <v/>
      </c>
      <c r="AH415" s="6">
        <f t="shared" si="306"/>
        <v>1</v>
      </c>
      <c r="AI415" s="6" t="e">
        <f t="shared" si="307"/>
        <v>#N/A</v>
      </c>
      <c r="AJ415" s="6" t="e">
        <f t="shared" si="308"/>
        <v>#N/A</v>
      </c>
      <c r="AK415" s="6" t="e">
        <f t="shared" si="309"/>
        <v>#N/A</v>
      </c>
      <c r="AL415" s="6" t="e">
        <f t="shared" si="310"/>
        <v>#N/A</v>
      </c>
      <c r="AM415" s="7" t="str">
        <f t="shared" si="311"/>
        <v xml:space="preserve"> </v>
      </c>
      <c r="AN415" s="6" t="e">
        <f t="shared" si="312"/>
        <v>#N/A</v>
      </c>
      <c r="AO415" s="6" t="e">
        <f t="shared" si="313"/>
        <v>#N/A</v>
      </c>
      <c r="AP415" s="6" t="e">
        <f t="shared" si="314"/>
        <v>#N/A</v>
      </c>
      <c r="AQ415" s="6" t="e">
        <f t="shared" si="315"/>
        <v>#N/A</v>
      </c>
      <c r="AR415" s="6" t="e">
        <f t="shared" si="316"/>
        <v>#N/A</v>
      </c>
      <c r="AS415" s="6" t="e">
        <f t="shared" si="317"/>
        <v>#N/A</v>
      </c>
      <c r="AT415" s="6" t="e">
        <f t="shared" si="318"/>
        <v>#N/A</v>
      </c>
      <c r="AU415" s="6" t="e">
        <f t="shared" si="319"/>
        <v>#N/A</v>
      </c>
      <c r="AV415" s="6" t="e">
        <f t="shared" si="320"/>
        <v>#N/A</v>
      </c>
      <c r="AW415" s="6">
        <f t="shared" si="321"/>
        <v>0</v>
      </c>
      <c r="AX415" s="6" t="e">
        <f t="shared" si="322"/>
        <v>#N/A</v>
      </c>
      <c r="AY415" s="6" t="str">
        <f t="shared" si="323"/>
        <v/>
      </c>
      <c r="AZ415" s="6" t="str">
        <f t="shared" si="324"/>
        <v/>
      </c>
      <c r="BA415" s="6" t="str">
        <f t="shared" si="325"/>
        <v/>
      </c>
      <c r="BB415" s="6" t="str">
        <f t="shared" si="326"/>
        <v/>
      </c>
      <c r="BC415" s="42"/>
      <c r="BI415" t="s">
        <v>82</v>
      </c>
      <c r="CS415" s="253" t="str">
        <f t="shared" si="327"/>
        <v/>
      </c>
      <c r="CT415" s="1" t="str">
        <f t="shared" si="328"/>
        <v/>
      </c>
      <c r="CU415" s="1" t="str">
        <f t="shared" si="329"/>
        <v/>
      </c>
      <c r="CV415" s="399"/>
    </row>
    <row r="416" spans="1:100" s="1" customFormat="1" ht="13.5" customHeight="1" x14ac:dyDescent="0.15">
      <c r="A416" s="63">
        <v>401</v>
      </c>
      <c r="B416" s="313"/>
      <c r="C416" s="313"/>
      <c r="D416" s="313"/>
      <c r="E416" s="313"/>
      <c r="F416" s="313"/>
      <c r="G416" s="313"/>
      <c r="H416" s="313"/>
      <c r="I416" s="313"/>
      <c r="J416" s="313"/>
      <c r="K416" s="313"/>
      <c r="L416" s="314"/>
      <c r="M416" s="313"/>
      <c r="N416" s="365"/>
      <c r="O416" s="366"/>
      <c r="P416" s="370" t="str">
        <f>IF(G416="R",IF(OR(AND(実績排出量!H416=SUM(実績事業所!$B$2-1),3&lt;実績排出量!I416),AND(実績排出量!H416=実績事業所!$B$2,4&gt;実績排出量!I416)),"新規",""),"")</f>
        <v/>
      </c>
      <c r="Q416" s="373" t="str">
        <f t="shared" si="290"/>
        <v/>
      </c>
      <c r="R416" s="374" t="str">
        <f t="shared" si="291"/>
        <v/>
      </c>
      <c r="S416" s="298" t="str">
        <f t="shared" si="292"/>
        <v/>
      </c>
      <c r="T416" s="87" t="str">
        <f t="shared" si="293"/>
        <v/>
      </c>
      <c r="U416" s="88" t="str">
        <f t="shared" si="294"/>
        <v/>
      </c>
      <c r="V416" s="89" t="str">
        <f t="shared" si="295"/>
        <v/>
      </c>
      <c r="W416" s="90" t="str">
        <f t="shared" si="296"/>
        <v/>
      </c>
      <c r="X416" s="90" t="str">
        <f t="shared" si="297"/>
        <v/>
      </c>
      <c r="Y416" s="110" t="str">
        <f t="shared" si="298"/>
        <v/>
      </c>
      <c r="Z416" s="16"/>
      <c r="AA416" s="15" t="str">
        <f t="shared" si="299"/>
        <v/>
      </c>
      <c r="AB416" s="15" t="str">
        <f t="shared" si="300"/>
        <v/>
      </c>
      <c r="AC416" s="14" t="str">
        <f t="shared" si="301"/>
        <v/>
      </c>
      <c r="AD416" s="6" t="e">
        <f t="shared" si="302"/>
        <v>#N/A</v>
      </c>
      <c r="AE416" s="6" t="e">
        <f t="shared" si="303"/>
        <v>#N/A</v>
      </c>
      <c r="AF416" s="6" t="e">
        <f t="shared" si="304"/>
        <v>#N/A</v>
      </c>
      <c r="AG416" s="6" t="str">
        <f t="shared" si="305"/>
        <v/>
      </c>
      <c r="AH416" s="6">
        <f t="shared" si="306"/>
        <v>1</v>
      </c>
      <c r="AI416" s="6" t="e">
        <f t="shared" si="307"/>
        <v>#N/A</v>
      </c>
      <c r="AJ416" s="6" t="e">
        <f t="shared" si="308"/>
        <v>#N/A</v>
      </c>
      <c r="AK416" s="6" t="e">
        <f t="shared" si="309"/>
        <v>#N/A</v>
      </c>
      <c r="AL416" s="6" t="e">
        <f t="shared" si="310"/>
        <v>#N/A</v>
      </c>
      <c r="AM416" s="7" t="str">
        <f t="shared" si="311"/>
        <v xml:space="preserve"> </v>
      </c>
      <c r="AN416" s="6" t="e">
        <f t="shared" si="312"/>
        <v>#N/A</v>
      </c>
      <c r="AO416" s="6" t="e">
        <f t="shared" si="313"/>
        <v>#N/A</v>
      </c>
      <c r="AP416" s="6" t="e">
        <f t="shared" si="314"/>
        <v>#N/A</v>
      </c>
      <c r="AQ416" s="6" t="e">
        <f t="shared" si="315"/>
        <v>#N/A</v>
      </c>
      <c r="AR416" s="6" t="e">
        <f t="shared" si="316"/>
        <v>#N/A</v>
      </c>
      <c r="AS416" s="6" t="e">
        <f t="shared" si="317"/>
        <v>#N/A</v>
      </c>
      <c r="AT416" s="6" t="e">
        <f t="shared" si="318"/>
        <v>#N/A</v>
      </c>
      <c r="AU416" s="6" t="e">
        <f t="shared" si="319"/>
        <v>#N/A</v>
      </c>
      <c r="AV416" s="6" t="e">
        <f t="shared" si="320"/>
        <v>#N/A</v>
      </c>
      <c r="AW416" s="6">
        <f t="shared" si="321"/>
        <v>0</v>
      </c>
      <c r="AX416" s="6" t="e">
        <f t="shared" si="322"/>
        <v>#N/A</v>
      </c>
      <c r="AY416" s="6" t="str">
        <f t="shared" si="323"/>
        <v/>
      </c>
      <c r="AZ416" s="6" t="str">
        <f t="shared" si="324"/>
        <v/>
      </c>
      <c r="BA416" s="6" t="str">
        <f t="shared" si="325"/>
        <v/>
      </c>
      <c r="BB416" s="6" t="str">
        <f t="shared" si="326"/>
        <v/>
      </c>
      <c r="BC416" s="42"/>
      <c r="BI416" t="s">
        <v>555</v>
      </c>
      <c r="CS416" s="253" t="str">
        <f t="shared" si="327"/>
        <v/>
      </c>
      <c r="CT416" s="1" t="str">
        <f t="shared" si="328"/>
        <v/>
      </c>
      <c r="CU416" s="1" t="str">
        <f t="shared" si="329"/>
        <v/>
      </c>
      <c r="CV416" s="399"/>
    </row>
    <row r="417" spans="1:100" s="1" customFormat="1" ht="13.5" customHeight="1" x14ac:dyDescent="0.15">
      <c r="A417" s="63">
        <v>402</v>
      </c>
      <c r="B417" s="313"/>
      <c r="C417" s="313"/>
      <c r="D417" s="313"/>
      <c r="E417" s="313"/>
      <c r="F417" s="313"/>
      <c r="G417" s="313"/>
      <c r="H417" s="313"/>
      <c r="I417" s="313"/>
      <c r="J417" s="313"/>
      <c r="K417" s="313"/>
      <c r="L417" s="314"/>
      <c r="M417" s="313"/>
      <c r="N417" s="365"/>
      <c r="O417" s="366"/>
      <c r="P417" s="370" t="str">
        <f>IF(G417="R",IF(OR(AND(実績排出量!H417=SUM(実績事業所!$B$2-1),3&lt;実績排出量!I417),AND(実績排出量!H417=実績事業所!$B$2,4&gt;実績排出量!I417)),"新規",""),"")</f>
        <v/>
      </c>
      <c r="Q417" s="373" t="str">
        <f t="shared" si="290"/>
        <v/>
      </c>
      <c r="R417" s="374" t="str">
        <f t="shared" si="291"/>
        <v/>
      </c>
      <c r="S417" s="298" t="str">
        <f t="shared" si="292"/>
        <v/>
      </c>
      <c r="T417" s="87" t="str">
        <f t="shared" si="293"/>
        <v/>
      </c>
      <c r="U417" s="88" t="str">
        <f t="shared" si="294"/>
        <v/>
      </c>
      <c r="V417" s="89" t="str">
        <f t="shared" si="295"/>
        <v/>
      </c>
      <c r="W417" s="90" t="str">
        <f t="shared" si="296"/>
        <v/>
      </c>
      <c r="X417" s="90" t="str">
        <f t="shared" si="297"/>
        <v/>
      </c>
      <c r="Y417" s="110" t="str">
        <f t="shared" si="298"/>
        <v/>
      </c>
      <c r="Z417" s="16"/>
      <c r="AA417" s="15" t="str">
        <f t="shared" si="299"/>
        <v/>
      </c>
      <c r="AB417" s="15" t="str">
        <f t="shared" si="300"/>
        <v/>
      </c>
      <c r="AC417" s="14" t="str">
        <f t="shared" si="301"/>
        <v/>
      </c>
      <c r="AD417" s="6" t="e">
        <f t="shared" si="302"/>
        <v>#N/A</v>
      </c>
      <c r="AE417" s="6" t="e">
        <f t="shared" si="303"/>
        <v>#N/A</v>
      </c>
      <c r="AF417" s="6" t="e">
        <f t="shared" si="304"/>
        <v>#N/A</v>
      </c>
      <c r="AG417" s="6" t="str">
        <f t="shared" si="305"/>
        <v/>
      </c>
      <c r="AH417" s="6">
        <f t="shared" si="306"/>
        <v>1</v>
      </c>
      <c r="AI417" s="6" t="e">
        <f t="shared" si="307"/>
        <v>#N/A</v>
      </c>
      <c r="AJ417" s="6" t="e">
        <f t="shared" si="308"/>
        <v>#N/A</v>
      </c>
      <c r="AK417" s="6" t="e">
        <f t="shared" si="309"/>
        <v>#N/A</v>
      </c>
      <c r="AL417" s="6" t="e">
        <f t="shared" si="310"/>
        <v>#N/A</v>
      </c>
      <c r="AM417" s="7" t="str">
        <f t="shared" si="311"/>
        <v xml:space="preserve"> </v>
      </c>
      <c r="AN417" s="6" t="e">
        <f t="shared" si="312"/>
        <v>#N/A</v>
      </c>
      <c r="AO417" s="6" t="e">
        <f t="shared" si="313"/>
        <v>#N/A</v>
      </c>
      <c r="AP417" s="6" t="e">
        <f t="shared" si="314"/>
        <v>#N/A</v>
      </c>
      <c r="AQ417" s="6" t="e">
        <f t="shared" si="315"/>
        <v>#N/A</v>
      </c>
      <c r="AR417" s="6" t="e">
        <f t="shared" si="316"/>
        <v>#N/A</v>
      </c>
      <c r="AS417" s="6" t="e">
        <f t="shared" si="317"/>
        <v>#N/A</v>
      </c>
      <c r="AT417" s="6" t="e">
        <f t="shared" si="318"/>
        <v>#N/A</v>
      </c>
      <c r="AU417" s="6" t="e">
        <f t="shared" si="319"/>
        <v>#N/A</v>
      </c>
      <c r="AV417" s="6" t="e">
        <f t="shared" si="320"/>
        <v>#N/A</v>
      </c>
      <c r="AW417" s="6">
        <f t="shared" si="321"/>
        <v>0</v>
      </c>
      <c r="AX417" s="6" t="e">
        <f t="shared" si="322"/>
        <v>#N/A</v>
      </c>
      <c r="AY417" s="6" t="str">
        <f t="shared" si="323"/>
        <v/>
      </c>
      <c r="AZ417" s="6" t="str">
        <f t="shared" si="324"/>
        <v/>
      </c>
      <c r="BA417" s="6" t="str">
        <f t="shared" si="325"/>
        <v/>
      </c>
      <c r="BB417" s="6" t="str">
        <f t="shared" si="326"/>
        <v/>
      </c>
      <c r="BC417" s="42"/>
      <c r="BI417" t="s">
        <v>1093</v>
      </c>
      <c r="CS417" s="253" t="str">
        <f t="shared" si="327"/>
        <v/>
      </c>
      <c r="CT417" s="1" t="str">
        <f t="shared" si="328"/>
        <v/>
      </c>
      <c r="CU417" s="1" t="str">
        <f t="shared" si="329"/>
        <v/>
      </c>
      <c r="CV417" s="399"/>
    </row>
    <row r="418" spans="1:100" s="1" customFormat="1" ht="13.5" customHeight="1" x14ac:dyDescent="0.15">
      <c r="A418" s="63">
        <v>403</v>
      </c>
      <c r="B418" s="313"/>
      <c r="C418" s="313"/>
      <c r="D418" s="313"/>
      <c r="E418" s="313"/>
      <c r="F418" s="313"/>
      <c r="G418" s="313"/>
      <c r="H418" s="313"/>
      <c r="I418" s="313"/>
      <c r="J418" s="313"/>
      <c r="K418" s="313"/>
      <c r="L418" s="314"/>
      <c r="M418" s="313"/>
      <c r="N418" s="365"/>
      <c r="O418" s="366"/>
      <c r="P418" s="370" t="str">
        <f>IF(G418="R",IF(OR(AND(実績排出量!H418=SUM(実績事業所!$B$2-1),3&lt;実績排出量!I418),AND(実績排出量!H418=実績事業所!$B$2,4&gt;実績排出量!I418)),"新規",""),"")</f>
        <v/>
      </c>
      <c r="Q418" s="373" t="str">
        <f t="shared" si="290"/>
        <v/>
      </c>
      <c r="R418" s="374" t="str">
        <f t="shared" si="291"/>
        <v/>
      </c>
      <c r="S418" s="298" t="str">
        <f t="shared" si="292"/>
        <v/>
      </c>
      <c r="T418" s="87" t="str">
        <f t="shared" si="293"/>
        <v/>
      </c>
      <c r="U418" s="88" t="str">
        <f t="shared" si="294"/>
        <v/>
      </c>
      <c r="V418" s="89" t="str">
        <f t="shared" si="295"/>
        <v/>
      </c>
      <c r="W418" s="90" t="str">
        <f t="shared" si="296"/>
        <v/>
      </c>
      <c r="X418" s="90" t="str">
        <f t="shared" si="297"/>
        <v/>
      </c>
      <c r="Y418" s="110" t="str">
        <f t="shared" si="298"/>
        <v/>
      </c>
      <c r="Z418" s="16"/>
      <c r="AA418" s="15" t="str">
        <f t="shared" si="299"/>
        <v/>
      </c>
      <c r="AB418" s="15" t="str">
        <f t="shared" si="300"/>
        <v/>
      </c>
      <c r="AC418" s="14" t="str">
        <f t="shared" si="301"/>
        <v/>
      </c>
      <c r="AD418" s="6" t="e">
        <f t="shared" si="302"/>
        <v>#N/A</v>
      </c>
      <c r="AE418" s="6" t="e">
        <f t="shared" si="303"/>
        <v>#N/A</v>
      </c>
      <c r="AF418" s="6" t="e">
        <f t="shared" si="304"/>
        <v>#N/A</v>
      </c>
      <c r="AG418" s="6" t="str">
        <f t="shared" si="305"/>
        <v/>
      </c>
      <c r="AH418" s="6">
        <f t="shared" si="306"/>
        <v>1</v>
      </c>
      <c r="AI418" s="6" t="e">
        <f t="shared" si="307"/>
        <v>#N/A</v>
      </c>
      <c r="AJ418" s="6" t="e">
        <f t="shared" si="308"/>
        <v>#N/A</v>
      </c>
      <c r="AK418" s="6" t="e">
        <f t="shared" si="309"/>
        <v>#N/A</v>
      </c>
      <c r="AL418" s="6" t="e">
        <f t="shared" si="310"/>
        <v>#N/A</v>
      </c>
      <c r="AM418" s="7" t="str">
        <f t="shared" si="311"/>
        <v xml:space="preserve"> </v>
      </c>
      <c r="AN418" s="6" t="e">
        <f t="shared" si="312"/>
        <v>#N/A</v>
      </c>
      <c r="AO418" s="6" t="e">
        <f t="shared" si="313"/>
        <v>#N/A</v>
      </c>
      <c r="AP418" s="6" t="e">
        <f t="shared" si="314"/>
        <v>#N/A</v>
      </c>
      <c r="AQ418" s="6" t="e">
        <f t="shared" si="315"/>
        <v>#N/A</v>
      </c>
      <c r="AR418" s="6" t="e">
        <f t="shared" si="316"/>
        <v>#N/A</v>
      </c>
      <c r="AS418" s="6" t="e">
        <f t="shared" si="317"/>
        <v>#N/A</v>
      </c>
      <c r="AT418" s="6" t="e">
        <f t="shared" si="318"/>
        <v>#N/A</v>
      </c>
      <c r="AU418" s="6" t="e">
        <f t="shared" si="319"/>
        <v>#N/A</v>
      </c>
      <c r="AV418" s="6" t="e">
        <f t="shared" si="320"/>
        <v>#N/A</v>
      </c>
      <c r="AW418" s="6">
        <f t="shared" si="321"/>
        <v>0</v>
      </c>
      <c r="AX418" s="6" t="e">
        <f t="shared" si="322"/>
        <v>#N/A</v>
      </c>
      <c r="AY418" s="6" t="str">
        <f t="shared" si="323"/>
        <v/>
      </c>
      <c r="AZ418" s="6" t="str">
        <f t="shared" si="324"/>
        <v/>
      </c>
      <c r="BA418" s="6" t="str">
        <f t="shared" si="325"/>
        <v/>
      </c>
      <c r="BB418" s="6" t="str">
        <f t="shared" si="326"/>
        <v/>
      </c>
      <c r="BC418" s="42"/>
      <c r="BI418" t="s">
        <v>1118</v>
      </c>
      <c r="CS418" s="253" t="str">
        <f t="shared" si="327"/>
        <v/>
      </c>
      <c r="CT418" s="1" t="str">
        <f t="shared" si="328"/>
        <v/>
      </c>
      <c r="CU418" s="1" t="str">
        <f t="shared" si="329"/>
        <v/>
      </c>
      <c r="CV418" s="399"/>
    </row>
    <row r="419" spans="1:100" s="1" customFormat="1" ht="13.5" customHeight="1" x14ac:dyDescent="0.15">
      <c r="A419" s="63">
        <v>404</v>
      </c>
      <c r="B419" s="313"/>
      <c r="C419" s="313"/>
      <c r="D419" s="313"/>
      <c r="E419" s="313"/>
      <c r="F419" s="313"/>
      <c r="G419" s="313"/>
      <c r="H419" s="313"/>
      <c r="I419" s="313"/>
      <c r="J419" s="313"/>
      <c r="K419" s="313"/>
      <c r="L419" s="314"/>
      <c r="M419" s="313"/>
      <c r="N419" s="365"/>
      <c r="O419" s="366"/>
      <c r="P419" s="370" t="str">
        <f>IF(G419="R",IF(OR(AND(実績排出量!H419=SUM(実績事業所!$B$2-1),3&lt;実績排出量!I419),AND(実績排出量!H419=実績事業所!$B$2,4&gt;実績排出量!I419)),"新規",""),"")</f>
        <v/>
      </c>
      <c r="Q419" s="373" t="str">
        <f t="shared" si="290"/>
        <v/>
      </c>
      <c r="R419" s="374" t="str">
        <f t="shared" si="291"/>
        <v/>
      </c>
      <c r="S419" s="298" t="str">
        <f t="shared" si="292"/>
        <v/>
      </c>
      <c r="T419" s="87" t="str">
        <f t="shared" si="293"/>
        <v/>
      </c>
      <c r="U419" s="88" t="str">
        <f t="shared" si="294"/>
        <v/>
      </c>
      <c r="V419" s="89" t="str">
        <f t="shared" si="295"/>
        <v/>
      </c>
      <c r="W419" s="90" t="str">
        <f t="shared" si="296"/>
        <v/>
      </c>
      <c r="X419" s="90" t="str">
        <f t="shared" si="297"/>
        <v/>
      </c>
      <c r="Y419" s="110" t="str">
        <f t="shared" si="298"/>
        <v/>
      </c>
      <c r="Z419" s="16"/>
      <c r="AA419" s="15" t="str">
        <f t="shared" si="299"/>
        <v/>
      </c>
      <c r="AB419" s="15" t="str">
        <f t="shared" si="300"/>
        <v/>
      </c>
      <c r="AC419" s="14" t="str">
        <f t="shared" si="301"/>
        <v/>
      </c>
      <c r="AD419" s="6" t="e">
        <f t="shared" si="302"/>
        <v>#N/A</v>
      </c>
      <c r="AE419" s="6" t="e">
        <f t="shared" si="303"/>
        <v>#N/A</v>
      </c>
      <c r="AF419" s="6" t="e">
        <f t="shared" si="304"/>
        <v>#N/A</v>
      </c>
      <c r="AG419" s="6" t="str">
        <f t="shared" si="305"/>
        <v/>
      </c>
      <c r="AH419" s="6">
        <f t="shared" si="306"/>
        <v>1</v>
      </c>
      <c r="AI419" s="6" t="e">
        <f t="shared" si="307"/>
        <v>#N/A</v>
      </c>
      <c r="AJ419" s="6" t="e">
        <f t="shared" si="308"/>
        <v>#N/A</v>
      </c>
      <c r="AK419" s="6" t="e">
        <f t="shared" si="309"/>
        <v>#N/A</v>
      </c>
      <c r="AL419" s="6" t="e">
        <f t="shared" si="310"/>
        <v>#N/A</v>
      </c>
      <c r="AM419" s="7" t="str">
        <f t="shared" si="311"/>
        <v xml:space="preserve"> </v>
      </c>
      <c r="AN419" s="6" t="e">
        <f t="shared" si="312"/>
        <v>#N/A</v>
      </c>
      <c r="AO419" s="6" t="e">
        <f t="shared" si="313"/>
        <v>#N/A</v>
      </c>
      <c r="AP419" s="6" t="e">
        <f t="shared" si="314"/>
        <v>#N/A</v>
      </c>
      <c r="AQ419" s="6" t="e">
        <f t="shared" si="315"/>
        <v>#N/A</v>
      </c>
      <c r="AR419" s="6" t="e">
        <f t="shared" si="316"/>
        <v>#N/A</v>
      </c>
      <c r="AS419" s="6" t="e">
        <f t="shared" si="317"/>
        <v>#N/A</v>
      </c>
      <c r="AT419" s="6" t="e">
        <f t="shared" si="318"/>
        <v>#N/A</v>
      </c>
      <c r="AU419" s="6" t="e">
        <f t="shared" si="319"/>
        <v>#N/A</v>
      </c>
      <c r="AV419" s="6" t="e">
        <f t="shared" si="320"/>
        <v>#N/A</v>
      </c>
      <c r="AW419" s="6">
        <f t="shared" si="321"/>
        <v>0</v>
      </c>
      <c r="AX419" s="6" t="e">
        <f t="shared" si="322"/>
        <v>#N/A</v>
      </c>
      <c r="AY419" s="6" t="str">
        <f t="shared" si="323"/>
        <v/>
      </c>
      <c r="AZ419" s="6" t="str">
        <f t="shared" si="324"/>
        <v/>
      </c>
      <c r="BA419" s="6" t="str">
        <f t="shared" si="325"/>
        <v/>
      </c>
      <c r="BB419" s="6" t="str">
        <f t="shared" si="326"/>
        <v/>
      </c>
      <c r="BC419" s="42"/>
      <c r="BI419" t="s">
        <v>1145</v>
      </c>
      <c r="CS419" s="253" t="str">
        <f t="shared" si="327"/>
        <v/>
      </c>
      <c r="CT419" s="1" t="str">
        <f t="shared" si="328"/>
        <v/>
      </c>
      <c r="CU419" s="1" t="str">
        <f t="shared" si="329"/>
        <v/>
      </c>
      <c r="CV419" s="399"/>
    </row>
    <row r="420" spans="1:100" s="1" customFormat="1" ht="13.5" customHeight="1" x14ac:dyDescent="0.15">
      <c r="A420" s="63">
        <v>405</v>
      </c>
      <c r="B420" s="313"/>
      <c r="C420" s="313"/>
      <c r="D420" s="313"/>
      <c r="E420" s="313"/>
      <c r="F420" s="313"/>
      <c r="G420" s="313"/>
      <c r="H420" s="313"/>
      <c r="I420" s="313"/>
      <c r="J420" s="313"/>
      <c r="K420" s="313"/>
      <c r="L420" s="314"/>
      <c r="M420" s="313"/>
      <c r="N420" s="365"/>
      <c r="O420" s="366"/>
      <c r="P420" s="370" t="str">
        <f>IF(G420="R",IF(OR(AND(実績排出量!H420=SUM(実績事業所!$B$2-1),3&lt;実績排出量!I420),AND(実績排出量!H420=実績事業所!$B$2,4&gt;実績排出量!I420)),"新規",""),"")</f>
        <v/>
      </c>
      <c r="Q420" s="373" t="str">
        <f t="shared" si="290"/>
        <v/>
      </c>
      <c r="R420" s="374" t="str">
        <f t="shared" si="291"/>
        <v/>
      </c>
      <c r="S420" s="298" t="str">
        <f t="shared" si="292"/>
        <v/>
      </c>
      <c r="T420" s="87" t="str">
        <f t="shared" si="293"/>
        <v/>
      </c>
      <c r="U420" s="88" t="str">
        <f t="shared" si="294"/>
        <v/>
      </c>
      <c r="V420" s="89" t="str">
        <f t="shared" si="295"/>
        <v/>
      </c>
      <c r="W420" s="90" t="str">
        <f t="shared" si="296"/>
        <v/>
      </c>
      <c r="X420" s="90" t="str">
        <f t="shared" si="297"/>
        <v/>
      </c>
      <c r="Y420" s="110" t="str">
        <f t="shared" si="298"/>
        <v/>
      </c>
      <c r="Z420" s="16"/>
      <c r="AA420" s="15" t="str">
        <f t="shared" si="299"/>
        <v/>
      </c>
      <c r="AB420" s="15" t="str">
        <f t="shared" si="300"/>
        <v/>
      </c>
      <c r="AC420" s="14" t="str">
        <f t="shared" si="301"/>
        <v/>
      </c>
      <c r="AD420" s="6" t="e">
        <f t="shared" si="302"/>
        <v>#N/A</v>
      </c>
      <c r="AE420" s="6" t="e">
        <f t="shared" si="303"/>
        <v>#N/A</v>
      </c>
      <c r="AF420" s="6" t="e">
        <f t="shared" si="304"/>
        <v>#N/A</v>
      </c>
      <c r="AG420" s="6" t="str">
        <f t="shared" si="305"/>
        <v/>
      </c>
      <c r="AH420" s="6">
        <f t="shared" si="306"/>
        <v>1</v>
      </c>
      <c r="AI420" s="6" t="e">
        <f t="shared" si="307"/>
        <v>#N/A</v>
      </c>
      <c r="AJ420" s="6" t="e">
        <f t="shared" si="308"/>
        <v>#N/A</v>
      </c>
      <c r="AK420" s="6" t="e">
        <f t="shared" si="309"/>
        <v>#N/A</v>
      </c>
      <c r="AL420" s="6" t="e">
        <f t="shared" si="310"/>
        <v>#N/A</v>
      </c>
      <c r="AM420" s="7" t="str">
        <f t="shared" si="311"/>
        <v xml:space="preserve"> </v>
      </c>
      <c r="AN420" s="6" t="e">
        <f t="shared" si="312"/>
        <v>#N/A</v>
      </c>
      <c r="AO420" s="6" t="e">
        <f t="shared" si="313"/>
        <v>#N/A</v>
      </c>
      <c r="AP420" s="6" t="e">
        <f t="shared" si="314"/>
        <v>#N/A</v>
      </c>
      <c r="AQ420" s="6" t="e">
        <f t="shared" si="315"/>
        <v>#N/A</v>
      </c>
      <c r="AR420" s="6" t="e">
        <f t="shared" si="316"/>
        <v>#N/A</v>
      </c>
      <c r="AS420" s="6" t="e">
        <f t="shared" si="317"/>
        <v>#N/A</v>
      </c>
      <c r="AT420" s="6" t="e">
        <f t="shared" si="318"/>
        <v>#N/A</v>
      </c>
      <c r="AU420" s="6" t="e">
        <f t="shared" si="319"/>
        <v>#N/A</v>
      </c>
      <c r="AV420" s="6" t="e">
        <f t="shared" si="320"/>
        <v>#N/A</v>
      </c>
      <c r="AW420" s="6">
        <f t="shared" si="321"/>
        <v>0</v>
      </c>
      <c r="AX420" s="6" t="e">
        <f t="shared" si="322"/>
        <v>#N/A</v>
      </c>
      <c r="AY420" s="6" t="str">
        <f t="shared" si="323"/>
        <v/>
      </c>
      <c r="AZ420" s="6" t="str">
        <f t="shared" si="324"/>
        <v/>
      </c>
      <c r="BA420" s="6" t="str">
        <f t="shared" si="325"/>
        <v/>
      </c>
      <c r="BB420" s="6" t="str">
        <f t="shared" si="326"/>
        <v/>
      </c>
      <c r="BC420" s="42"/>
      <c r="BI420" t="s">
        <v>556</v>
      </c>
      <c r="CS420" s="253" t="str">
        <f t="shared" si="327"/>
        <v/>
      </c>
      <c r="CT420" s="1" t="str">
        <f t="shared" si="328"/>
        <v/>
      </c>
      <c r="CU420" s="1" t="str">
        <f t="shared" si="329"/>
        <v/>
      </c>
      <c r="CV420" s="399"/>
    </row>
    <row r="421" spans="1:100" s="1" customFormat="1" ht="13.5" customHeight="1" x14ac:dyDescent="0.15">
      <c r="A421" s="63">
        <v>406</v>
      </c>
      <c r="B421" s="313"/>
      <c r="C421" s="313"/>
      <c r="D421" s="313"/>
      <c r="E421" s="313"/>
      <c r="F421" s="313"/>
      <c r="G421" s="313"/>
      <c r="H421" s="313"/>
      <c r="I421" s="313"/>
      <c r="J421" s="313"/>
      <c r="K421" s="313"/>
      <c r="L421" s="314"/>
      <c r="M421" s="313"/>
      <c r="N421" s="365"/>
      <c r="O421" s="366"/>
      <c r="P421" s="370" t="str">
        <f>IF(G421="R",IF(OR(AND(実績排出量!H421=SUM(実績事業所!$B$2-1),3&lt;実績排出量!I421),AND(実績排出量!H421=実績事業所!$B$2,4&gt;実績排出量!I421)),"新規",""),"")</f>
        <v/>
      </c>
      <c r="Q421" s="373" t="str">
        <f t="shared" si="290"/>
        <v/>
      </c>
      <c r="R421" s="374" t="str">
        <f t="shared" si="291"/>
        <v/>
      </c>
      <c r="S421" s="298" t="str">
        <f t="shared" si="292"/>
        <v/>
      </c>
      <c r="T421" s="87" t="str">
        <f t="shared" si="293"/>
        <v/>
      </c>
      <c r="U421" s="88" t="str">
        <f t="shared" si="294"/>
        <v/>
      </c>
      <c r="V421" s="89" t="str">
        <f t="shared" si="295"/>
        <v/>
      </c>
      <c r="W421" s="90" t="str">
        <f t="shared" si="296"/>
        <v/>
      </c>
      <c r="X421" s="90" t="str">
        <f t="shared" si="297"/>
        <v/>
      </c>
      <c r="Y421" s="110" t="str">
        <f t="shared" si="298"/>
        <v/>
      </c>
      <c r="Z421" s="16"/>
      <c r="AA421" s="15" t="str">
        <f t="shared" si="299"/>
        <v/>
      </c>
      <c r="AB421" s="15" t="str">
        <f t="shared" si="300"/>
        <v/>
      </c>
      <c r="AC421" s="14" t="str">
        <f t="shared" si="301"/>
        <v/>
      </c>
      <c r="AD421" s="6" t="e">
        <f t="shared" si="302"/>
        <v>#N/A</v>
      </c>
      <c r="AE421" s="6" t="e">
        <f t="shared" si="303"/>
        <v>#N/A</v>
      </c>
      <c r="AF421" s="6" t="e">
        <f t="shared" si="304"/>
        <v>#N/A</v>
      </c>
      <c r="AG421" s="6" t="str">
        <f t="shared" si="305"/>
        <v/>
      </c>
      <c r="AH421" s="6">
        <f t="shared" si="306"/>
        <v>1</v>
      </c>
      <c r="AI421" s="6" t="e">
        <f t="shared" si="307"/>
        <v>#N/A</v>
      </c>
      <c r="AJ421" s="6" t="e">
        <f t="shared" si="308"/>
        <v>#N/A</v>
      </c>
      <c r="AK421" s="6" t="e">
        <f t="shared" si="309"/>
        <v>#N/A</v>
      </c>
      <c r="AL421" s="6" t="e">
        <f t="shared" si="310"/>
        <v>#N/A</v>
      </c>
      <c r="AM421" s="7" t="str">
        <f t="shared" si="311"/>
        <v xml:space="preserve"> </v>
      </c>
      <c r="AN421" s="6" t="e">
        <f t="shared" si="312"/>
        <v>#N/A</v>
      </c>
      <c r="AO421" s="6" t="e">
        <f t="shared" si="313"/>
        <v>#N/A</v>
      </c>
      <c r="AP421" s="6" t="e">
        <f t="shared" si="314"/>
        <v>#N/A</v>
      </c>
      <c r="AQ421" s="6" t="e">
        <f t="shared" si="315"/>
        <v>#N/A</v>
      </c>
      <c r="AR421" s="6" t="e">
        <f t="shared" si="316"/>
        <v>#N/A</v>
      </c>
      <c r="AS421" s="6" t="e">
        <f t="shared" si="317"/>
        <v>#N/A</v>
      </c>
      <c r="AT421" s="6" t="e">
        <f t="shared" si="318"/>
        <v>#N/A</v>
      </c>
      <c r="AU421" s="6" t="e">
        <f t="shared" si="319"/>
        <v>#N/A</v>
      </c>
      <c r="AV421" s="6" t="e">
        <f t="shared" si="320"/>
        <v>#N/A</v>
      </c>
      <c r="AW421" s="6">
        <f t="shared" si="321"/>
        <v>0</v>
      </c>
      <c r="AX421" s="6" t="e">
        <f t="shared" si="322"/>
        <v>#N/A</v>
      </c>
      <c r="AY421" s="6" t="str">
        <f t="shared" si="323"/>
        <v/>
      </c>
      <c r="AZ421" s="6" t="str">
        <f t="shared" si="324"/>
        <v/>
      </c>
      <c r="BA421" s="6" t="str">
        <f t="shared" si="325"/>
        <v/>
      </c>
      <c r="BB421" s="6" t="str">
        <f t="shared" si="326"/>
        <v/>
      </c>
      <c r="BC421" s="42"/>
      <c r="BI421" t="s">
        <v>557</v>
      </c>
      <c r="CS421" s="253" t="str">
        <f t="shared" si="327"/>
        <v/>
      </c>
      <c r="CT421" s="1" t="str">
        <f t="shared" si="328"/>
        <v/>
      </c>
      <c r="CU421" s="1" t="str">
        <f t="shared" si="329"/>
        <v/>
      </c>
      <c r="CV421" s="399"/>
    </row>
    <row r="422" spans="1:100" s="1" customFormat="1" ht="13.5" customHeight="1" x14ac:dyDescent="0.15">
      <c r="A422" s="63">
        <v>407</v>
      </c>
      <c r="B422" s="313"/>
      <c r="C422" s="313"/>
      <c r="D422" s="313"/>
      <c r="E422" s="313"/>
      <c r="F422" s="313"/>
      <c r="G422" s="313"/>
      <c r="H422" s="313"/>
      <c r="I422" s="313"/>
      <c r="J422" s="313"/>
      <c r="K422" s="313"/>
      <c r="L422" s="314"/>
      <c r="M422" s="313"/>
      <c r="N422" s="365"/>
      <c r="O422" s="366"/>
      <c r="P422" s="370" t="str">
        <f>IF(G422="R",IF(OR(AND(実績排出量!H422=SUM(実績事業所!$B$2-1),3&lt;実績排出量!I422),AND(実績排出量!H422=実績事業所!$B$2,4&gt;実績排出量!I422)),"新規",""),"")</f>
        <v/>
      </c>
      <c r="Q422" s="373" t="str">
        <f t="shared" si="290"/>
        <v/>
      </c>
      <c r="R422" s="374" t="str">
        <f t="shared" si="291"/>
        <v/>
      </c>
      <c r="S422" s="298" t="str">
        <f t="shared" si="292"/>
        <v/>
      </c>
      <c r="T422" s="87" t="str">
        <f t="shared" si="293"/>
        <v/>
      </c>
      <c r="U422" s="88" t="str">
        <f t="shared" si="294"/>
        <v/>
      </c>
      <c r="V422" s="89" t="str">
        <f t="shared" si="295"/>
        <v/>
      </c>
      <c r="W422" s="90" t="str">
        <f t="shared" si="296"/>
        <v/>
      </c>
      <c r="X422" s="90" t="str">
        <f t="shared" si="297"/>
        <v/>
      </c>
      <c r="Y422" s="110" t="str">
        <f t="shared" si="298"/>
        <v/>
      </c>
      <c r="Z422" s="16"/>
      <c r="AA422" s="15" t="str">
        <f t="shared" si="299"/>
        <v/>
      </c>
      <c r="AB422" s="15" t="str">
        <f t="shared" si="300"/>
        <v/>
      </c>
      <c r="AC422" s="14" t="str">
        <f t="shared" si="301"/>
        <v/>
      </c>
      <c r="AD422" s="6" t="e">
        <f t="shared" si="302"/>
        <v>#N/A</v>
      </c>
      <c r="AE422" s="6" t="e">
        <f t="shared" si="303"/>
        <v>#N/A</v>
      </c>
      <c r="AF422" s="6" t="e">
        <f t="shared" si="304"/>
        <v>#N/A</v>
      </c>
      <c r="AG422" s="6" t="str">
        <f t="shared" si="305"/>
        <v/>
      </c>
      <c r="AH422" s="6">
        <f t="shared" si="306"/>
        <v>1</v>
      </c>
      <c r="AI422" s="6" t="e">
        <f t="shared" si="307"/>
        <v>#N/A</v>
      </c>
      <c r="AJ422" s="6" t="e">
        <f t="shared" si="308"/>
        <v>#N/A</v>
      </c>
      <c r="AK422" s="6" t="e">
        <f t="shared" si="309"/>
        <v>#N/A</v>
      </c>
      <c r="AL422" s="6" t="e">
        <f t="shared" si="310"/>
        <v>#N/A</v>
      </c>
      <c r="AM422" s="7" t="str">
        <f t="shared" si="311"/>
        <v xml:space="preserve"> </v>
      </c>
      <c r="AN422" s="6" t="e">
        <f t="shared" si="312"/>
        <v>#N/A</v>
      </c>
      <c r="AO422" s="6" t="e">
        <f t="shared" si="313"/>
        <v>#N/A</v>
      </c>
      <c r="AP422" s="6" t="e">
        <f t="shared" si="314"/>
        <v>#N/A</v>
      </c>
      <c r="AQ422" s="6" t="e">
        <f t="shared" si="315"/>
        <v>#N/A</v>
      </c>
      <c r="AR422" s="6" t="e">
        <f t="shared" si="316"/>
        <v>#N/A</v>
      </c>
      <c r="AS422" s="6" t="e">
        <f t="shared" si="317"/>
        <v>#N/A</v>
      </c>
      <c r="AT422" s="6" t="e">
        <f t="shared" si="318"/>
        <v>#N/A</v>
      </c>
      <c r="AU422" s="6" t="e">
        <f t="shared" si="319"/>
        <v>#N/A</v>
      </c>
      <c r="AV422" s="6" t="e">
        <f t="shared" si="320"/>
        <v>#N/A</v>
      </c>
      <c r="AW422" s="6">
        <f t="shared" si="321"/>
        <v>0</v>
      </c>
      <c r="AX422" s="6" t="e">
        <f t="shared" si="322"/>
        <v>#N/A</v>
      </c>
      <c r="AY422" s="6" t="str">
        <f t="shared" si="323"/>
        <v/>
      </c>
      <c r="AZ422" s="6" t="str">
        <f t="shared" si="324"/>
        <v/>
      </c>
      <c r="BA422" s="6" t="str">
        <f t="shared" si="325"/>
        <v/>
      </c>
      <c r="BB422" s="6" t="str">
        <f t="shared" si="326"/>
        <v/>
      </c>
      <c r="BC422" s="42"/>
      <c r="BI422" t="s">
        <v>1155</v>
      </c>
      <c r="CS422" s="253" t="str">
        <f t="shared" si="327"/>
        <v/>
      </c>
      <c r="CT422" s="1" t="str">
        <f t="shared" si="328"/>
        <v/>
      </c>
      <c r="CU422" s="1" t="str">
        <f t="shared" si="329"/>
        <v/>
      </c>
      <c r="CV422" s="399"/>
    </row>
    <row r="423" spans="1:100" s="1" customFormat="1" ht="13.5" customHeight="1" x14ac:dyDescent="0.15">
      <c r="A423" s="63">
        <v>408</v>
      </c>
      <c r="B423" s="313"/>
      <c r="C423" s="313"/>
      <c r="D423" s="313"/>
      <c r="E423" s="313"/>
      <c r="F423" s="313"/>
      <c r="G423" s="313"/>
      <c r="H423" s="313"/>
      <c r="I423" s="313"/>
      <c r="J423" s="313"/>
      <c r="K423" s="313"/>
      <c r="L423" s="314"/>
      <c r="M423" s="313"/>
      <c r="N423" s="365"/>
      <c r="O423" s="366"/>
      <c r="P423" s="370" t="str">
        <f>IF(G423="R",IF(OR(AND(実績排出量!H423=SUM(実績事業所!$B$2-1),3&lt;実績排出量!I423),AND(実績排出量!H423=実績事業所!$B$2,4&gt;実績排出量!I423)),"新規",""),"")</f>
        <v/>
      </c>
      <c r="Q423" s="373" t="str">
        <f t="shared" si="290"/>
        <v/>
      </c>
      <c r="R423" s="374" t="str">
        <f t="shared" si="291"/>
        <v/>
      </c>
      <c r="S423" s="298" t="str">
        <f t="shared" si="292"/>
        <v/>
      </c>
      <c r="T423" s="87" t="str">
        <f t="shared" si="293"/>
        <v/>
      </c>
      <c r="U423" s="88" t="str">
        <f t="shared" si="294"/>
        <v/>
      </c>
      <c r="V423" s="89" t="str">
        <f t="shared" si="295"/>
        <v/>
      </c>
      <c r="W423" s="90" t="str">
        <f t="shared" si="296"/>
        <v/>
      </c>
      <c r="X423" s="90" t="str">
        <f t="shared" si="297"/>
        <v/>
      </c>
      <c r="Y423" s="110" t="str">
        <f t="shared" si="298"/>
        <v/>
      </c>
      <c r="Z423" s="16"/>
      <c r="AA423" s="15" t="str">
        <f t="shared" si="299"/>
        <v/>
      </c>
      <c r="AB423" s="15" t="str">
        <f t="shared" si="300"/>
        <v/>
      </c>
      <c r="AC423" s="14" t="str">
        <f t="shared" si="301"/>
        <v/>
      </c>
      <c r="AD423" s="6" t="e">
        <f t="shared" si="302"/>
        <v>#N/A</v>
      </c>
      <c r="AE423" s="6" t="e">
        <f t="shared" si="303"/>
        <v>#N/A</v>
      </c>
      <c r="AF423" s="6" t="e">
        <f t="shared" si="304"/>
        <v>#N/A</v>
      </c>
      <c r="AG423" s="6" t="str">
        <f t="shared" si="305"/>
        <v/>
      </c>
      <c r="AH423" s="6">
        <f t="shared" si="306"/>
        <v>1</v>
      </c>
      <c r="AI423" s="6" t="e">
        <f t="shared" si="307"/>
        <v>#N/A</v>
      </c>
      <c r="AJ423" s="6" t="e">
        <f t="shared" si="308"/>
        <v>#N/A</v>
      </c>
      <c r="AK423" s="6" t="e">
        <f t="shared" si="309"/>
        <v>#N/A</v>
      </c>
      <c r="AL423" s="6" t="e">
        <f t="shared" si="310"/>
        <v>#N/A</v>
      </c>
      <c r="AM423" s="7" t="str">
        <f t="shared" si="311"/>
        <v xml:space="preserve"> </v>
      </c>
      <c r="AN423" s="6" t="e">
        <f t="shared" si="312"/>
        <v>#N/A</v>
      </c>
      <c r="AO423" s="6" t="e">
        <f t="shared" si="313"/>
        <v>#N/A</v>
      </c>
      <c r="AP423" s="6" t="e">
        <f t="shared" si="314"/>
        <v>#N/A</v>
      </c>
      <c r="AQ423" s="6" t="e">
        <f t="shared" si="315"/>
        <v>#N/A</v>
      </c>
      <c r="AR423" s="6" t="e">
        <f t="shared" si="316"/>
        <v>#N/A</v>
      </c>
      <c r="AS423" s="6" t="e">
        <f t="shared" si="317"/>
        <v>#N/A</v>
      </c>
      <c r="AT423" s="6" t="e">
        <f t="shared" si="318"/>
        <v>#N/A</v>
      </c>
      <c r="AU423" s="6" t="e">
        <f t="shared" si="319"/>
        <v>#N/A</v>
      </c>
      <c r="AV423" s="6" t="e">
        <f t="shared" si="320"/>
        <v>#N/A</v>
      </c>
      <c r="AW423" s="6">
        <f t="shared" si="321"/>
        <v>0</v>
      </c>
      <c r="AX423" s="6" t="e">
        <f t="shared" si="322"/>
        <v>#N/A</v>
      </c>
      <c r="AY423" s="6" t="str">
        <f t="shared" si="323"/>
        <v/>
      </c>
      <c r="AZ423" s="6" t="str">
        <f t="shared" si="324"/>
        <v/>
      </c>
      <c r="BA423" s="6" t="str">
        <f t="shared" si="325"/>
        <v/>
      </c>
      <c r="BB423" s="6" t="str">
        <f t="shared" si="326"/>
        <v/>
      </c>
      <c r="BC423" s="42"/>
      <c r="BI423" t="s">
        <v>1178</v>
      </c>
      <c r="CS423" s="253" t="str">
        <f t="shared" si="327"/>
        <v/>
      </c>
      <c r="CT423" s="1" t="str">
        <f t="shared" si="328"/>
        <v/>
      </c>
      <c r="CU423" s="1" t="str">
        <f t="shared" si="329"/>
        <v/>
      </c>
      <c r="CV423" s="399"/>
    </row>
    <row r="424" spans="1:100" s="1" customFormat="1" ht="13.5" customHeight="1" x14ac:dyDescent="0.15">
      <c r="A424" s="63">
        <v>409</v>
      </c>
      <c r="B424" s="313"/>
      <c r="C424" s="313"/>
      <c r="D424" s="313"/>
      <c r="E424" s="313"/>
      <c r="F424" s="313"/>
      <c r="G424" s="313"/>
      <c r="H424" s="313"/>
      <c r="I424" s="313"/>
      <c r="J424" s="313"/>
      <c r="K424" s="313"/>
      <c r="L424" s="314"/>
      <c r="M424" s="313"/>
      <c r="N424" s="365"/>
      <c r="O424" s="366"/>
      <c r="P424" s="370" t="str">
        <f>IF(G424="R",IF(OR(AND(実績排出量!H424=SUM(実績事業所!$B$2-1),3&lt;実績排出量!I424),AND(実績排出量!H424=実績事業所!$B$2,4&gt;実績排出量!I424)),"新規",""),"")</f>
        <v/>
      </c>
      <c r="Q424" s="373" t="str">
        <f t="shared" si="290"/>
        <v/>
      </c>
      <c r="R424" s="374" t="str">
        <f t="shared" si="291"/>
        <v/>
      </c>
      <c r="S424" s="298" t="str">
        <f t="shared" si="292"/>
        <v/>
      </c>
      <c r="T424" s="87" t="str">
        <f t="shared" si="293"/>
        <v/>
      </c>
      <c r="U424" s="88" t="str">
        <f t="shared" si="294"/>
        <v/>
      </c>
      <c r="V424" s="89" t="str">
        <f t="shared" si="295"/>
        <v/>
      </c>
      <c r="W424" s="90" t="str">
        <f t="shared" si="296"/>
        <v/>
      </c>
      <c r="X424" s="90" t="str">
        <f t="shared" si="297"/>
        <v/>
      </c>
      <c r="Y424" s="110" t="str">
        <f t="shared" si="298"/>
        <v/>
      </c>
      <c r="Z424" s="16"/>
      <c r="AA424" s="15" t="str">
        <f t="shared" si="299"/>
        <v/>
      </c>
      <c r="AB424" s="15" t="str">
        <f t="shared" si="300"/>
        <v/>
      </c>
      <c r="AC424" s="14" t="str">
        <f t="shared" si="301"/>
        <v/>
      </c>
      <c r="AD424" s="6" t="e">
        <f t="shared" si="302"/>
        <v>#N/A</v>
      </c>
      <c r="AE424" s="6" t="e">
        <f t="shared" si="303"/>
        <v>#N/A</v>
      </c>
      <c r="AF424" s="6" t="e">
        <f t="shared" si="304"/>
        <v>#N/A</v>
      </c>
      <c r="AG424" s="6" t="str">
        <f t="shared" si="305"/>
        <v/>
      </c>
      <c r="AH424" s="6">
        <f t="shared" si="306"/>
        <v>1</v>
      </c>
      <c r="AI424" s="6" t="e">
        <f t="shared" si="307"/>
        <v>#N/A</v>
      </c>
      <c r="AJ424" s="6" t="e">
        <f t="shared" si="308"/>
        <v>#N/A</v>
      </c>
      <c r="AK424" s="6" t="e">
        <f t="shared" si="309"/>
        <v>#N/A</v>
      </c>
      <c r="AL424" s="6" t="e">
        <f t="shared" si="310"/>
        <v>#N/A</v>
      </c>
      <c r="AM424" s="7" t="str">
        <f t="shared" si="311"/>
        <v xml:space="preserve"> </v>
      </c>
      <c r="AN424" s="6" t="e">
        <f t="shared" si="312"/>
        <v>#N/A</v>
      </c>
      <c r="AO424" s="6" t="e">
        <f t="shared" si="313"/>
        <v>#N/A</v>
      </c>
      <c r="AP424" s="6" t="e">
        <f t="shared" si="314"/>
        <v>#N/A</v>
      </c>
      <c r="AQ424" s="6" t="e">
        <f t="shared" si="315"/>
        <v>#N/A</v>
      </c>
      <c r="AR424" s="6" t="e">
        <f t="shared" si="316"/>
        <v>#N/A</v>
      </c>
      <c r="AS424" s="6" t="e">
        <f t="shared" si="317"/>
        <v>#N/A</v>
      </c>
      <c r="AT424" s="6" t="e">
        <f t="shared" si="318"/>
        <v>#N/A</v>
      </c>
      <c r="AU424" s="6" t="e">
        <f t="shared" si="319"/>
        <v>#N/A</v>
      </c>
      <c r="AV424" s="6" t="e">
        <f t="shared" si="320"/>
        <v>#N/A</v>
      </c>
      <c r="AW424" s="6">
        <f t="shared" si="321"/>
        <v>0</v>
      </c>
      <c r="AX424" s="6" t="e">
        <f t="shared" si="322"/>
        <v>#N/A</v>
      </c>
      <c r="AY424" s="6" t="str">
        <f t="shared" si="323"/>
        <v/>
      </c>
      <c r="AZ424" s="6" t="str">
        <f t="shared" si="324"/>
        <v/>
      </c>
      <c r="BA424" s="6" t="str">
        <f t="shared" si="325"/>
        <v/>
      </c>
      <c r="BB424" s="6" t="str">
        <f t="shared" si="326"/>
        <v/>
      </c>
      <c r="BC424" s="42"/>
      <c r="BI424" t="s">
        <v>1218</v>
      </c>
      <c r="CS424" s="253" t="str">
        <f t="shared" si="327"/>
        <v/>
      </c>
      <c r="CT424" s="1" t="str">
        <f t="shared" si="328"/>
        <v/>
      </c>
      <c r="CU424" s="1" t="str">
        <f t="shared" si="329"/>
        <v/>
      </c>
      <c r="CV424" s="399"/>
    </row>
    <row r="425" spans="1:100" s="1" customFormat="1" ht="13.5" customHeight="1" x14ac:dyDescent="0.15">
      <c r="A425" s="63">
        <v>410</v>
      </c>
      <c r="B425" s="313"/>
      <c r="C425" s="313"/>
      <c r="D425" s="313"/>
      <c r="E425" s="313"/>
      <c r="F425" s="313"/>
      <c r="G425" s="313"/>
      <c r="H425" s="313"/>
      <c r="I425" s="313"/>
      <c r="J425" s="313"/>
      <c r="K425" s="313"/>
      <c r="L425" s="314"/>
      <c r="M425" s="313"/>
      <c r="N425" s="365"/>
      <c r="O425" s="366"/>
      <c r="P425" s="370" t="str">
        <f>IF(G425="R",IF(OR(AND(実績排出量!H425=SUM(実績事業所!$B$2-1),3&lt;実績排出量!I425),AND(実績排出量!H425=実績事業所!$B$2,4&gt;実績排出量!I425)),"新規",""),"")</f>
        <v/>
      </c>
      <c r="Q425" s="373" t="str">
        <f t="shared" si="290"/>
        <v/>
      </c>
      <c r="R425" s="374" t="str">
        <f t="shared" si="291"/>
        <v/>
      </c>
      <c r="S425" s="298" t="str">
        <f t="shared" si="292"/>
        <v/>
      </c>
      <c r="T425" s="87" t="str">
        <f t="shared" si="293"/>
        <v/>
      </c>
      <c r="U425" s="88" t="str">
        <f t="shared" si="294"/>
        <v/>
      </c>
      <c r="V425" s="89" t="str">
        <f t="shared" si="295"/>
        <v/>
      </c>
      <c r="W425" s="90" t="str">
        <f t="shared" si="296"/>
        <v/>
      </c>
      <c r="X425" s="90" t="str">
        <f t="shared" si="297"/>
        <v/>
      </c>
      <c r="Y425" s="110" t="str">
        <f t="shared" si="298"/>
        <v/>
      </c>
      <c r="Z425" s="16"/>
      <c r="AA425" s="15" t="str">
        <f t="shared" si="299"/>
        <v/>
      </c>
      <c r="AB425" s="15" t="str">
        <f t="shared" si="300"/>
        <v/>
      </c>
      <c r="AC425" s="14" t="str">
        <f t="shared" si="301"/>
        <v/>
      </c>
      <c r="AD425" s="6" t="e">
        <f t="shared" si="302"/>
        <v>#N/A</v>
      </c>
      <c r="AE425" s="6" t="e">
        <f t="shared" si="303"/>
        <v>#N/A</v>
      </c>
      <c r="AF425" s="6" t="e">
        <f t="shared" si="304"/>
        <v>#N/A</v>
      </c>
      <c r="AG425" s="6" t="str">
        <f t="shared" si="305"/>
        <v/>
      </c>
      <c r="AH425" s="6">
        <f t="shared" si="306"/>
        <v>1</v>
      </c>
      <c r="AI425" s="6" t="e">
        <f t="shared" si="307"/>
        <v>#N/A</v>
      </c>
      <c r="AJ425" s="6" t="e">
        <f t="shared" si="308"/>
        <v>#N/A</v>
      </c>
      <c r="AK425" s="6" t="e">
        <f t="shared" si="309"/>
        <v>#N/A</v>
      </c>
      <c r="AL425" s="6" t="e">
        <f t="shared" si="310"/>
        <v>#N/A</v>
      </c>
      <c r="AM425" s="7" t="str">
        <f t="shared" si="311"/>
        <v xml:space="preserve"> </v>
      </c>
      <c r="AN425" s="6" t="e">
        <f t="shared" si="312"/>
        <v>#N/A</v>
      </c>
      <c r="AO425" s="6" t="e">
        <f t="shared" si="313"/>
        <v>#N/A</v>
      </c>
      <c r="AP425" s="6" t="e">
        <f t="shared" si="314"/>
        <v>#N/A</v>
      </c>
      <c r="AQ425" s="6" t="e">
        <f t="shared" si="315"/>
        <v>#N/A</v>
      </c>
      <c r="AR425" s="6" t="e">
        <f t="shared" si="316"/>
        <v>#N/A</v>
      </c>
      <c r="AS425" s="6" t="e">
        <f t="shared" si="317"/>
        <v>#N/A</v>
      </c>
      <c r="AT425" s="6" t="e">
        <f t="shared" si="318"/>
        <v>#N/A</v>
      </c>
      <c r="AU425" s="6" t="e">
        <f t="shared" si="319"/>
        <v>#N/A</v>
      </c>
      <c r="AV425" s="6" t="e">
        <f t="shared" si="320"/>
        <v>#N/A</v>
      </c>
      <c r="AW425" s="6">
        <f t="shared" si="321"/>
        <v>0</v>
      </c>
      <c r="AX425" s="6" t="e">
        <f t="shared" si="322"/>
        <v>#N/A</v>
      </c>
      <c r="AY425" s="6" t="str">
        <f t="shared" si="323"/>
        <v/>
      </c>
      <c r="AZ425" s="6" t="str">
        <f t="shared" si="324"/>
        <v/>
      </c>
      <c r="BA425" s="6" t="str">
        <f t="shared" si="325"/>
        <v/>
      </c>
      <c r="BB425" s="6" t="str">
        <f t="shared" si="326"/>
        <v/>
      </c>
      <c r="BC425" s="42"/>
      <c r="BI425" t="s">
        <v>203</v>
      </c>
      <c r="CS425" s="253" t="str">
        <f t="shared" si="327"/>
        <v/>
      </c>
      <c r="CT425" s="1" t="str">
        <f t="shared" si="328"/>
        <v/>
      </c>
      <c r="CU425" s="1" t="str">
        <f t="shared" si="329"/>
        <v/>
      </c>
      <c r="CV425" s="399"/>
    </row>
    <row r="426" spans="1:100" s="1" customFormat="1" ht="13.5" customHeight="1" x14ac:dyDescent="0.15">
      <c r="A426" s="63">
        <v>411</v>
      </c>
      <c r="B426" s="313"/>
      <c r="C426" s="313"/>
      <c r="D426" s="313"/>
      <c r="E426" s="313"/>
      <c r="F426" s="313"/>
      <c r="G426" s="313"/>
      <c r="H426" s="313"/>
      <c r="I426" s="313"/>
      <c r="J426" s="313"/>
      <c r="K426" s="313"/>
      <c r="L426" s="314"/>
      <c r="M426" s="313"/>
      <c r="N426" s="365"/>
      <c r="O426" s="366"/>
      <c r="P426" s="370" t="str">
        <f>IF(G426="R",IF(OR(AND(実績排出量!H426=SUM(実績事業所!$B$2-1),3&lt;実績排出量!I426),AND(実績排出量!H426=実績事業所!$B$2,4&gt;実績排出量!I426)),"新規",""),"")</f>
        <v/>
      </c>
      <c r="Q426" s="373" t="str">
        <f t="shared" si="290"/>
        <v/>
      </c>
      <c r="R426" s="374" t="str">
        <f t="shared" si="291"/>
        <v/>
      </c>
      <c r="S426" s="298" t="str">
        <f t="shared" si="292"/>
        <v/>
      </c>
      <c r="T426" s="87" t="str">
        <f t="shared" si="293"/>
        <v/>
      </c>
      <c r="U426" s="88" t="str">
        <f t="shared" si="294"/>
        <v/>
      </c>
      <c r="V426" s="89" t="str">
        <f t="shared" si="295"/>
        <v/>
      </c>
      <c r="W426" s="90" t="str">
        <f t="shared" si="296"/>
        <v/>
      </c>
      <c r="X426" s="90" t="str">
        <f t="shared" si="297"/>
        <v/>
      </c>
      <c r="Y426" s="110" t="str">
        <f t="shared" si="298"/>
        <v/>
      </c>
      <c r="Z426" s="16"/>
      <c r="AA426" s="15" t="str">
        <f t="shared" si="299"/>
        <v/>
      </c>
      <c r="AB426" s="15" t="str">
        <f t="shared" si="300"/>
        <v/>
      </c>
      <c r="AC426" s="14" t="str">
        <f t="shared" si="301"/>
        <v/>
      </c>
      <c r="AD426" s="6" t="e">
        <f t="shared" si="302"/>
        <v>#N/A</v>
      </c>
      <c r="AE426" s="6" t="e">
        <f t="shared" si="303"/>
        <v>#N/A</v>
      </c>
      <c r="AF426" s="6" t="e">
        <f t="shared" si="304"/>
        <v>#N/A</v>
      </c>
      <c r="AG426" s="6" t="str">
        <f t="shared" si="305"/>
        <v/>
      </c>
      <c r="AH426" s="6">
        <f t="shared" si="306"/>
        <v>1</v>
      </c>
      <c r="AI426" s="6" t="e">
        <f t="shared" si="307"/>
        <v>#N/A</v>
      </c>
      <c r="AJ426" s="6" t="e">
        <f t="shared" si="308"/>
        <v>#N/A</v>
      </c>
      <c r="AK426" s="6" t="e">
        <f t="shared" si="309"/>
        <v>#N/A</v>
      </c>
      <c r="AL426" s="6" t="e">
        <f t="shared" si="310"/>
        <v>#N/A</v>
      </c>
      <c r="AM426" s="7" t="str">
        <f t="shared" si="311"/>
        <v xml:space="preserve"> </v>
      </c>
      <c r="AN426" s="6" t="e">
        <f t="shared" si="312"/>
        <v>#N/A</v>
      </c>
      <c r="AO426" s="6" t="e">
        <f t="shared" si="313"/>
        <v>#N/A</v>
      </c>
      <c r="AP426" s="6" t="e">
        <f t="shared" si="314"/>
        <v>#N/A</v>
      </c>
      <c r="AQ426" s="6" t="e">
        <f t="shared" si="315"/>
        <v>#N/A</v>
      </c>
      <c r="AR426" s="6" t="e">
        <f t="shared" si="316"/>
        <v>#N/A</v>
      </c>
      <c r="AS426" s="6" t="e">
        <f t="shared" si="317"/>
        <v>#N/A</v>
      </c>
      <c r="AT426" s="6" t="e">
        <f t="shared" si="318"/>
        <v>#N/A</v>
      </c>
      <c r="AU426" s="6" t="e">
        <f t="shared" si="319"/>
        <v>#N/A</v>
      </c>
      <c r="AV426" s="6" t="e">
        <f t="shared" si="320"/>
        <v>#N/A</v>
      </c>
      <c r="AW426" s="6">
        <f t="shared" si="321"/>
        <v>0</v>
      </c>
      <c r="AX426" s="6" t="e">
        <f t="shared" si="322"/>
        <v>#N/A</v>
      </c>
      <c r="AY426" s="6" t="str">
        <f t="shared" si="323"/>
        <v/>
      </c>
      <c r="AZ426" s="6" t="str">
        <f t="shared" si="324"/>
        <v/>
      </c>
      <c r="BA426" s="6" t="str">
        <f t="shared" si="325"/>
        <v/>
      </c>
      <c r="BB426" s="6" t="str">
        <f t="shared" si="326"/>
        <v/>
      </c>
      <c r="BC426" s="42"/>
      <c r="BI426" t="s">
        <v>204</v>
      </c>
      <c r="CS426" s="253" t="str">
        <f t="shared" si="327"/>
        <v/>
      </c>
      <c r="CT426" s="1" t="str">
        <f t="shared" si="328"/>
        <v/>
      </c>
      <c r="CU426" s="1" t="str">
        <f t="shared" si="329"/>
        <v/>
      </c>
      <c r="CV426" s="399"/>
    </row>
    <row r="427" spans="1:100" s="1" customFormat="1" ht="13.5" customHeight="1" x14ac:dyDescent="0.15">
      <c r="A427" s="63">
        <v>412</v>
      </c>
      <c r="B427" s="313"/>
      <c r="C427" s="313"/>
      <c r="D427" s="313"/>
      <c r="E427" s="313"/>
      <c r="F427" s="313"/>
      <c r="G427" s="313"/>
      <c r="H427" s="313"/>
      <c r="I427" s="313"/>
      <c r="J427" s="313"/>
      <c r="K427" s="313"/>
      <c r="L427" s="314"/>
      <c r="M427" s="313"/>
      <c r="N427" s="365"/>
      <c r="O427" s="366"/>
      <c r="P427" s="370" t="str">
        <f>IF(G427="R",IF(OR(AND(実績排出量!H427=SUM(実績事業所!$B$2-1),3&lt;実績排出量!I427),AND(実績排出量!H427=実績事業所!$B$2,4&gt;実績排出量!I427)),"新規",""),"")</f>
        <v/>
      </c>
      <c r="Q427" s="373" t="str">
        <f t="shared" si="290"/>
        <v/>
      </c>
      <c r="R427" s="374" t="str">
        <f t="shared" si="291"/>
        <v/>
      </c>
      <c r="S427" s="298" t="str">
        <f t="shared" si="292"/>
        <v/>
      </c>
      <c r="T427" s="87" t="str">
        <f t="shared" si="293"/>
        <v/>
      </c>
      <c r="U427" s="88" t="str">
        <f t="shared" si="294"/>
        <v/>
      </c>
      <c r="V427" s="89" t="str">
        <f t="shared" si="295"/>
        <v/>
      </c>
      <c r="W427" s="90" t="str">
        <f t="shared" si="296"/>
        <v/>
      </c>
      <c r="X427" s="90" t="str">
        <f t="shared" si="297"/>
        <v/>
      </c>
      <c r="Y427" s="110" t="str">
        <f t="shared" si="298"/>
        <v/>
      </c>
      <c r="Z427" s="16"/>
      <c r="AA427" s="15" t="str">
        <f t="shared" si="299"/>
        <v/>
      </c>
      <c r="AB427" s="15" t="str">
        <f t="shared" si="300"/>
        <v/>
      </c>
      <c r="AC427" s="14" t="str">
        <f t="shared" si="301"/>
        <v/>
      </c>
      <c r="AD427" s="6" t="e">
        <f t="shared" si="302"/>
        <v>#N/A</v>
      </c>
      <c r="AE427" s="6" t="e">
        <f t="shared" si="303"/>
        <v>#N/A</v>
      </c>
      <c r="AF427" s="6" t="e">
        <f t="shared" si="304"/>
        <v>#N/A</v>
      </c>
      <c r="AG427" s="6" t="str">
        <f t="shared" si="305"/>
        <v/>
      </c>
      <c r="AH427" s="6">
        <f t="shared" si="306"/>
        <v>1</v>
      </c>
      <c r="AI427" s="6" t="e">
        <f t="shared" si="307"/>
        <v>#N/A</v>
      </c>
      <c r="AJ427" s="6" t="e">
        <f t="shared" si="308"/>
        <v>#N/A</v>
      </c>
      <c r="AK427" s="6" t="e">
        <f t="shared" si="309"/>
        <v>#N/A</v>
      </c>
      <c r="AL427" s="6" t="e">
        <f t="shared" si="310"/>
        <v>#N/A</v>
      </c>
      <c r="AM427" s="7" t="str">
        <f t="shared" si="311"/>
        <v xml:space="preserve"> </v>
      </c>
      <c r="AN427" s="6" t="e">
        <f t="shared" si="312"/>
        <v>#N/A</v>
      </c>
      <c r="AO427" s="6" t="e">
        <f t="shared" si="313"/>
        <v>#N/A</v>
      </c>
      <c r="AP427" s="6" t="e">
        <f t="shared" si="314"/>
        <v>#N/A</v>
      </c>
      <c r="AQ427" s="6" t="e">
        <f t="shared" si="315"/>
        <v>#N/A</v>
      </c>
      <c r="AR427" s="6" t="e">
        <f t="shared" si="316"/>
        <v>#N/A</v>
      </c>
      <c r="AS427" s="6" t="e">
        <f t="shared" si="317"/>
        <v>#N/A</v>
      </c>
      <c r="AT427" s="6" t="e">
        <f t="shared" si="318"/>
        <v>#N/A</v>
      </c>
      <c r="AU427" s="6" t="e">
        <f t="shared" si="319"/>
        <v>#N/A</v>
      </c>
      <c r="AV427" s="6" t="e">
        <f t="shared" si="320"/>
        <v>#N/A</v>
      </c>
      <c r="AW427" s="6">
        <f t="shared" si="321"/>
        <v>0</v>
      </c>
      <c r="AX427" s="6" t="e">
        <f t="shared" si="322"/>
        <v>#N/A</v>
      </c>
      <c r="AY427" s="6" t="str">
        <f t="shared" si="323"/>
        <v/>
      </c>
      <c r="AZ427" s="6" t="str">
        <f t="shared" si="324"/>
        <v/>
      </c>
      <c r="BA427" s="6" t="str">
        <f t="shared" si="325"/>
        <v/>
      </c>
      <c r="BB427" s="6" t="str">
        <f t="shared" si="326"/>
        <v/>
      </c>
      <c r="BC427" s="42"/>
      <c r="BI427" t="s">
        <v>255</v>
      </c>
      <c r="CS427" s="253" t="str">
        <f t="shared" si="327"/>
        <v/>
      </c>
      <c r="CT427" s="1" t="str">
        <f t="shared" si="328"/>
        <v/>
      </c>
      <c r="CU427" s="1" t="str">
        <f t="shared" si="329"/>
        <v/>
      </c>
      <c r="CV427" s="399"/>
    </row>
    <row r="428" spans="1:100" s="1" customFormat="1" ht="13.5" customHeight="1" x14ac:dyDescent="0.15">
      <c r="A428" s="63">
        <v>413</v>
      </c>
      <c r="B428" s="313"/>
      <c r="C428" s="313"/>
      <c r="D428" s="313"/>
      <c r="E428" s="313"/>
      <c r="F428" s="313"/>
      <c r="G428" s="313"/>
      <c r="H428" s="313"/>
      <c r="I428" s="313"/>
      <c r="J428" s="313"/>
      <c r="K428" s="313"/>
      <c r="L428" s="314"/>
      <c r="M428" s="313"/>
      <c r="N428" s="365"/>
      <c r="O428" s="366"/>
      <c r="P428" s="370" t="str">
        <f>IF(G428="R",IF(OR(AND(実績排出量!H428=SUM(実績事業所!$B$2-1),3&lt;実績排出量!I428),AND(実績排出量!H428=実績事業所!$B$2,4&gt;実績排出量!I428)),"新規",""),"")</f>
        <v/>
      </c>
      <c r="Q428" s="373" t="str">
        <f t="shared" si="290"/>
        <v/>
      </c>
      <c r="R428" s="374" t="str">
        <f t="shared" si="291"/>
        <v/>
      </c>
      <c r="S428" s="298" t="str">
        <f t="shared" si="292"/>
        <v/>
      </c>
      <c r="T428" s="87" t="str">
        <f t="shared" si="293"/>
        <v/>
      </c>
      <c r="U428" s="88" t="str">
        <f t="shared" si="294"/>
        <v/>
      </c>
      <c r="V428" s="89" t="str">
        <f t="shared" si="295"/>
        <v/>
      </c>
      <c r="W428" s="90" t="str">
        <f t="shared" si="296"/>
        <v/>
      </c>
      <c r="X428" s="90" t="str">
        <f t="shared" si="297"/>
        <v/>
      </c>
      <c r="Y428" s="110" t="str">
        <f t="shared" si="298"/>
        <v/>
      </c>
      <c r="Z428" s="16"/>
      <c r="AA428" s="15" t="str">
        <f t="shared" si="299"/>
        <v/>
      </c>
      <c r="AB428" s="15" t="str">
        <f t="shared" si="300"/>
        <v/>
      </c>
      <c r="AC428" s="14" t="str">
        <f t="shared" si="301"/>
        <v/>
      </c>
      <c r="AD428" s="6" t="e">
        <f t="shared" si="302"/>
        <v>#N/A</v>
      </c>
      <c r="AE428" s="6" t="e">
        <f t="shared" si="303"/>
        <v>#N/A</v>
      </c>
      <c r="AF428" s="6" t="e">
        <f t="shared" si="304"/>
        <v>#N/A</v>
      </c>
      <c r="AG428" s="6" t="str">
        <f t="shared" si="305"/>
        <v/>
      </c>
      <c r="AH428" s="6">
        <f t="shared" si="306"/>
        <v>1</v>
      </c>
      <c r="AI428" s="6" t="e">
        <f t="shared" si="307"/>
        <v>#N/A</v>
      </c>
      <c r="AJ428" s="6" t="e">
        <f t="shared" si="308"/>
        <v>#N/A</v>
      </c>
      <c r="AK428" s="6" t="e">
        <f t="shared" si="309"/>
        <v>#N/A</v>
      </c>
      <c r="AL428" s="6" t="e">
        <f t="shared" si="310"/>
        <v>#N/A</v>
      </c>
      <c r="AM428" s="7" t="str">
        <f t="shared" si="311"/>
        <v xml:space="preserve"> </v>
      </c>
      <c r="AN428" s="6" t="e">
        <f t="shared" si="312"/>
        <v>#N/A</v>
      </c>
      <c r="AO428" s="6" t="e">
        <f t="shared" si="313"/>
        <v>#N/A</v>
      </c>
      <c r="AP428" s="6" t="e">
        <f t="shared" si="314"/>
        <v>#N/A</v>
      </c>
      <c r="AQ428" s="6" t="e">
        <f t="shared" si="315"/>
        <v>#N/A</v>
      </c>
      <c r="AR428" s="6" t="e">
        <f t="shared" si="316"/>
        <v>#N/A</v>
      </c>
      <c r="AS428" s="6" t="e">
        <f t="shared" si="317"/>
        <v>#N/A</v>
      </c>
      <c r="AT428" s="6" t="e">
        <f t="shared" si="318"/>
        <v>#N/A</v>
      </c>
      <c r="AU428" s="6" t="e">
        <f t="shared" si="319"/>
        <v>#N/A</v>
      </c>
      <c r="AV428" s="6" t="e">
        <f t="shared" si="320"/>
        <v>#N/A</v>
      </c>
      <c r="AW428" s="6">
        <f t="shared" si="321"/>
        <v>0</v>
      </c>
      <c r="AX428" s="6" t="e">
        <f t="shared" si="322"/>
        <v>#N/A</v>
      </c>
      <c r="AY428" s="6" t="str">
        <f t="shared" si="323"/>
        <v/>
      </c>
      <c r="AZ428" s="6" t="str">
        <f t="shared" si="324"/>
        <v/>
      </c>
      <c r="BA428" s="6" t="str">
        <f t="shared" si="325"/>
        <v/>
      </c>
      <c r="BB428" s="6" t="str">
        <f t="shared" si="326"/>
        <v/>
      </c>
      <c r="BC428" s="42"/>
      <c r="BI428" t="s">
        <v>256</v>
      </c>
      <c r="CS428" s="253" t="str">
        <f t="shared" si="327"/>
        <v/>
      </c>
      <c r="CT428" s="1" t="str">
        <f t="shared" si="328"/>
        <v/>
      </c>
      <c r="CU428" s="1" t="str">
        <f t="shared" si="329"/>
        <v/>
      </c>
      <c r="CV428" s="399"/>
    </row>
    <row r="429" spans="1:100" s="1" customFormat="1" ht="13.5" customHeight="1" x14ac:dyDescent="0.15">
      <c r="A429" s="63">
        <v>414</v>
      </c>
      <c r="B429" s="313"/>
      <c r="C429" s="313"/>
      <c r="D429" s="313"/>
      <c r="E429" s="313"/>
      <c r="F429" s="313"/>
      <c r="G429" s="313"/>
      <c r="H429" s="313"/>
      <c r="I429" s="313"/>
      <c r="J429" s="313"/>
      <c r="K429" s="313"/>
      <c r="L429" s="314"/>
      <c r="M429" s="313"/>
      <c r="N429" s="365"/>
      <c r="O429" s="366"/>
      <c r="P429" s="370" t="str">
        <f>IF(G429="R",IF(OR(AND(実績排出量!H429=SUM(実績事業所!$B$2-1),3&lt;実績排出量!I429),AND(実績排出量!H429=実績事業所!$B$2,4&gt;実績排出量!I429)),"新規",""),"")</f>
        <v/>
      </c>
      <c r="Q429" s="373" t="str">
        <f t="shared" si="290"/>
        <v/>
      </c>
      <c r="R429" s="374" t="str">
        <f t="shared" si="291"/>
        <v/>
      </c>
      <c r="S429" s="298" t="str">
        <f t="shared" si="292"/>
        <v/>
      </c>
      <c r="T429" s="87" t="str">
        <f t="shared" si="293"/>
        <v/>
      </c>
      <c r="U429" s="88" t="str">
        <f t="shared" si="294"/>
        <v/>
      </c>
      <c r="V429" s="89" t="str">
        <f t="shared" si="295"/>
        <v/>
      </c>
      <c r="W429" s="90" t="str">
        <f t="shared" si="296"/>
        <v/>
      </c>
      <c r="X429" s="90" t="str">
        <f t="shared" si="297"/>
        <v/>
      </c>
      <c r="Y429" s="110" t="str">
        <f t="shared" si="298"/>
        <v/>
      </c>
      <c r="Z429" s="16"/>
      <c r="AA429" s="15" t="str">
        <f t="shared" si="299"/>
        <v/>
      </c>
      <c r="AB429" s="15" t="str">
        <f t="shared" si="300"/>
        <v/>
      </c>
      <c r="AC429" s="14" t="str">
        <f t="shared" si="301"/>
        <v/>
      </c>
      <c r="AD429" s="6" t="e">
        <f t="shared" si="302"/>
        <v>#N/A</v>
      </c>
      <c r="AE429" s="6" t="e">
        <f t="shared" si="303"/>
        <v>#N/A</v>
      </c>
      <c r="AF429" s="6" t="e">
        <f t="shared" si="304"/>
        <v>#N/A</v>
      </c>
      <c r="AG429" s="6" t="str">
        <f t="shared" si="305"/>
        <v/>
      </c>
      <c r="AH429" s="6">
        <f t="shared" si="306"/>
        <v>1</v>
      </c>
      <c r="AI429" s="6" t="e">
        <f t="shared" si="307"/>
        <v>#N/A</v>
      </c>
      <c r="AJ429" s="6" t="e">
        <f t="shared" si="308"/>
        <v>#N/A</v>
      </c>
      <c r="AK429" s="6" t="e">
        <f t="shared" si="309"/>
        <v>#N/A</v>
      </c>
      <c r="AL429" s="6" t="e">
        <f t="shared" si="310"/>
        <v>#N/A</v>
      </c>
      <c r="AM429" s="7" t="str">
        <f t="shared" si="311"/>
        <v xml:space="preserve"> </v>
      </c>
      <c r="AN429" s="6" t="e">
        <f t="shared" si="312"/>
        <v>#N/A</v>
      </c>
      <c r="AO429" s="6" t="e">
        <f t="shared" si="313"/>
        <v>#N/A</v>
      </c>
      <c r="AP429" s="6" t="e">
        <f t="shared" si="314"/>
        <v>#N/A</v>
      </c>
      <c r="AQ429" s="6" t="e">
        <f t="shared" si="315"/>
        <v>#N/A</v>
      </c>
      <c r="AR429" s="6" t="e">
        <f t="shared" si="316"/>
        <v>#N/A</v>
      </c>
      <c r="AS429" s="6" t="e">
        <f t="shared" si="317"/>
        <v>#N/A</v>
      </c>
      <c r="AT429" s="6" t="e">
        <f t="shared" si="318"/>
        <v>#N/A</v>
      </c>
      <c r="AU429" s="6" t="e">
        <f t="shared" si="319"/>
        <v>#N/A</v>
      </c>
      <c r="AV429" s="6" t="e">
        <f t="shared" si="320"/>
        <v>#N/A</v>
      </c>
      <c r="AW429" s="6">
        <f t="shared" si="321"/>
        <v>0</v>
      </c>
      <c r="AX429" s="6" t="e">
        <f t="shared" si="322"/>
        <v>#N/A</v>
      </c>
      <c r="AY429" s="6" t="str">
        <f t="shared" si="323"/>
        <v/>
      </c>
      <c r="AZ429" s="6" t="str">
        <f t="shared" si="324"/>
        <v/>
      </c>
      <c r="BA429" s="6" t="str">
        <f t="shared" si="325"/>
        <v/>
      </c>
      <c r="BB429" s="6" t="str">
        <f t="shared" si="326"/>
        <v/>
      </c>
      <c r="BC429" s="42"/>
      <c r="BI429" t="s">
        <v>271</v>
      </c>
      <c r="CS429" s="253" t="str">
        <f t="shared" si="327"/>
        <v/>
      </c>
      <c r="CT429" s="1" t="str">
        <f t="shared" si="328"/>
        <v/>
      </c>
      <c r="CU429" s="1" t="str">
        <f t="shared" si="329"/>
        <v/>
      </c>
      <c r="CV429" s="399"/>
    </row>
    <row r="430" spans="1:100" s="1" customFormat="1" ht="13.5" customHeight="1" x14ac:dyDescent="0.15">
      <c r="A430" s="63">
        <v>415</v>
      </c>
      <c r="B430" s="313"/>
      <c r="C430" s="313"/>
      <c r="D430" s="313"/>
      <c r="E430" s="313"/>
      <c r="F430" s="313"/>
      <c r="G430" s="313"/>
      <c r="H430" s="313"/>
      <c r="I430" s="313"/>
      <c r="J430" s="313"/>
      <c r="K430" s="313"/>
      <c r="L430" s="314"/>
      <c r="M430" s="313"/>
      <c r="N430" s="365"/>
      <c r="O430" s="366"/>
      <c r="P430" s="370" t="str">
        <f>IF(G430="R",IF(OR(AND(実績排出量!H430=SUM(実績事業所!$B$2-1),3&lt;実績排出量!I430),AND(実績排出量!H430=実績事業所!$B$2,4&gt;実績排出量!I430)),"新規",""),"")</f>
        <v/>
      </c>
      <c r="Q430" s="373" t="str">
        <f t="shared" si="290"/>
        <v/>
      </c>
      <c r="R430" s="374" t="str">
        <f t="shared" si="291"/>
        <v/>
      </c>
      <c r="S430" s="298" t="str">
        <f t="shared" si="292"/>
        <v/>
      </c>
      <c r="T430" s="87" t="str">
        <f t="shared" si="293"/>
        <v/>
      </c>
      <c r="U430" s="88" t="str">
        <f t="shared" si="294"/>
        <v/>
      </c>
      <c r="V430" s="89" t="str">
        <f t="shared" si="295"/>
        <v/>
      </c>
      <c r="W430" s="90" t="str">
        <f t="shared" si="296"/>
        <v/>
      </c>
      <c r="X430" s="90" t="str">
        <f t="shared" si="297"/>
        <v/>
      </c>
      <c r="Y430" s="110" t="str">
        <f t="shared" si="298"/>
        <v/>
      </c>
      <c r="Z430" s="16"/>
      <c r="AA430" s="15" t="str">
        <f t="shared" si="299"/>
        <v/>
      </c>
      <c r="AB430" s="15" t="str">
        <f t="shared" si="300"/>
        <v/>
      </c>
      <c r="AC430" s="14" t="str">
        <f t="shared" si="301"/>
        <v/>
      </c>
      <c r="AD430" s="6" t="e">
        <f t="shared" si="302"/>
        <v>#N/A</v>
      </c>
      <c r="AE430" s="6" t="e">
        <f t="shared" si="303"/>
        <v>#N/A</v>
      </c>
      <c r="AF430" s="6" t="e">
        <f t="shared" si="304"/>
        <v>#N/A</v>
      </c>
      <c r="AG430" s="6" t="str">
        <f t="shared" si="305"/>
        <v/>
      </c>
      <c r="AH430" s="6">
        <f t="shared" si="306"/>
        <v>1</v>
      </c>
      <c r="AI430" s="6" t="e">
        <f t="shared" si="307"/>
        <v>#N/A</v>
      </c>
      <c r="AJ430" s="6" t="e">
        <f t="shared" si="308"/>
        <v>#N/A</v>
      </c>
      <c r="AK430" s="6" t="e">
        <f t="shared" si="309"/>
        <v>#N/A</v>
      </c>
      <c r="AL430" s="6" t="e">
        <f t="shared" si="310"/>
        <v>#N/A</v>
      </c>
      <c r="AM430" s="7" t="str">
        <f t="shared" si="311"/>
        <v xml:space="preserve"> </v>
      </c>
      <c r="AN430" s="6" t="e">
        <f t="shared" si="312"/>
        <v>#N/A</v>
      </c>
      <c r="AO430" s="6" t="e">
        <f t="shared" si="313"/>
        <v>#N/A</v>
      </c>
      <c r="AP430" s="6" t="e">
        <f t="shared" si="314"/>
        <v>#N/A</v>
      </c>
      <c r="AQ430" s="6" t="e">
        <f t="shared" si="315"/>
        <v>#N/A</v>
      </c>
      <c r="AR430" s="6" t="e">
        <f t="shared" si="316"/>
        <v>#N/A</v>
      </c>
      <c r="AS430" s="6" t="e">
        <f t="shared" si="317"/>
        <v>#N/A</v>
      </c>
      <c r="AT430" s="6" t="e">
        <f t="shared" si="318"/>
        <v>#N/A</v>
      </c>
      <c r="AU430" s="6" t="e">
        <f t="shared" si="319"/>
        <v>#N/A</v>
      </c>
      <c r="AV430" s="6" t="e">
        <f t="shared" si="320"/>
        <v>#N/A</v>
      </c>
      <c r="AW430" s="6">
        <f t="shared" si="321"/>
        <v>0</v>
      </c>
      <c r="AX430" s="6" t="e">
        <f t="shared" si="322"/>
        <v>#N/A</v>
      </c>
      <c r="AY430" s="6" t="str">
        <f t="shared" si="323"/>
        <v/>
      </c>
      <c r="AZ430" s="6" t="str">
        <f t="shared" si="324"/>
        <v/>
      </c>
      <c r="BA430" s="6" t="str">
        <f t="shared" si="325"/>
        <v/>
      </c>
      <c r="BB430" s="6" t="str">
        <f t="shared" si="326"/>
        <v/>
      </c>
      <c r="BC430" s="42"/>
      <c r="BI430" t="s">
        <v>272</v>
      </c>
      <c r="CS430" s="253" t="str">
        <f t="shared" si="327"/>
        <v/>
      </c>
      <c r="CT430" s="1" t="str">
        <f t="shared" si="328"/>
        <v/>
      </c>
      <c r="CU430" s="1" t="str">
        <f t="shared" si="329"/>
        <v/>
      </c>
      <c r="CV430" s="399"/>
    </row>
    <row r="431" spans="1:100" s="1" customFormat="1" ht="13.5" customHeight="1" x14ac:dyDescent="0.15">
      <c r="A431" s="63">
        <v>416</v>
      </c>
      <c r="B431" s="313"/>
      <c r="C431" s="313"/>
      <c r="D431" s="313"/>
      <c r="E431" s="313"/>
      <c r="F431" s="313"/>
      <c r="G431" s="313"/>
      <c r="H431" s="313"/>
      <c r="I431" s="313"/>
      <c r="J431" s="313"/>
      <c r="K431" s="313"/>
      <c r="L431" s="314"/>
      <c r="M431" s="313"/>
      <c r="N431" s="365"/>
      <c r="O431" s="366"/>
      <c r="P431" s="370" t="str">
        <f>IF(G431="R",IF(OR(AND(実績排出量!H431=SUM(実績事業所!$B$2-1),3&lt;実績排出量!I431),AND(実績排出量!H431=実績事業所!$B$2,4&gt;実績排出量!I431)),"新規",""),"")</f>
        <v/>
      </c>
      <c r="Q431" s="373" t="str">
        <f t="shared" si="290"/>
        <v/>
      </c>
      <c r="R431" s="374" t="str">
        <f t="shared" si="291"/>
        <v/>
      </c>
      <c r="S431" s="298" t="str">
        <f t="shared" si="292"/>
        <v/>
      </c>
      <c r="T431" s="87" t="str">
        <f t="shared" si="293"/>
        <v/>
      </c>
      <c r="U431" s="88" t="str">
        <f t="shared" si="294"/>
        <v/>
      </c>
      <c r="V431" s="89" t="str">
        <f t="shared" si="295"/>
        <v/>
      </c>
      <c r="W431" s="90" t="str">
        <f t="shared" si="296"/>
        <v/>
      </c>
      <c r="X431" s="90" t="str">
        <f t="shared" si="297"/>
        <v/>
      </c>
      <c r="Y431" s="110" t="str">
        <f t="shared" si="298"/>
        <v/>
      </c>
      <c r="Z431" s="16"/>
      <c r="AA431" s="15" t="str">
        <f t="shared" si="299"/>
        <v/>
      </c>
      <c r="AB431" s="15" t="str">
        <f t="shared" si="300"/>
        <v/>
      </c>
      <c r="AC431" s="14" t="str">
        <f t="shared" si="301"/>
        <v/>
      </c>
      <c r="AD431" s="6" t="e">
        <f t="shared" si="302"/>
        <v>#N/A</v>
      </c>
      <c r="AE431" s="6" t="e">
        <f t="shared" si="303"/>
        <v>#N/A</v>
      </c>
      <c r="AF431" s="6" t="e">
        <f t="shared" si="304"/>
        <v>#N/A</v>
      </c>
      <c r="AG431" s="6" t="str">
        <f t="shared" si="305"/>
        <v/>
      </c>
      <c r="AH431" s="6">
        <f t="shared" si="306"/>
        <v>1</v>
      </c>
      <c r="AI431" s="6" t="e">
        <f t="shared" si="307"/>
        <v>#N/A</v>
      </c>
      <c r="AJ431" s="6" t="e">
        <f t="shared" si="308"/>
        <v>#N/A</v>
      </c>
      <c r="AK431" s="6" t="e">
        <f t="shared" si="309"/>
        <v>#N/A</v>
      </c>
      <c r="AL431" s="6" t="e">
        <f t="shared" si="310"/>
        <v>#N/A</v>
      </c>
      <c r="AM431" s="7" t="str">
        <f t="shared" si="311"/>
        <v xml:space="preserve"> </v>
      </c>
      <c r="AN431" s="6" t="e">
        <f t="shared" si="312"/>
        <v>#N/A</v>
      </c>
      <c r="AO431" s="6" t="e">
        <f t="shared" si="313"/>
        <v>#N/A</v>
      </c>
      <c r="AP431" s="6" t="e">
        <f t="shared" si="314"/>
        <v>#N/A</v>
      </c>
      <c r="AQ431" s="6" t="e">
        <f t="shared" si="315"/>
        <v>#N/A</v>
      </c>
      <c r="AR431" s="6" t="e">
        <f t="shared" si="316"/>
        <v>#N/A</v>
      </c>
      <c r="AS431" s="6" t="e">
        <f t="shared" si="317"/>
        <v>#N/A</v>
      </c>
      <c r="AT431" s="6" t="e">
        <f t="shared" si="318"/>
        <v>#N/A</v>
      </c>
      <c r="AU431" s="6" t="e">
        <f t="shared" si="319"/>
        <v>#N/A</v>
      </c>
      <c r="AV431" s="6" t="e">
        <f t="shared" si="320"/>
        <v>#N/A</v>
      </c>
      <c r="AW431" s="6">
        <f t="shared" si="321"/>
        <v>0</v>
      </c>
      <c r="AX431" s="6" t="e">
        <f t="shared" si="322"/>
        <v>#N/A</v>
      </c>
      <c r="AY431" s="6" t="str">
        <f t="shared" si="323"/>
        <v/>
      </c>
      <c r="AZ431" s="6" t="str">
        <f t="shared" si="324"/>
        <v/>
      </c>
      <c r="BA431" s="6" t="str">
        <f t="shared" si="325"/>
        <v/>
      </c>
      <c r="BB431" s="6" t="str">
        <f t="shared" si="326"/>
        <v/>
      </c>
      <c r="BC431" s="42"/>
      <c r="BI431" t="s">
        <v>777</v>
      </c>
      <c r="CS431" s="253" t="str">
        <f t="shared" si="327"/>
        <v/>
      </c>
      <c r="CT431" s="1" t="str">
        <f t="shared" si="328"/>
        <v/>
      </c>
      <c r="CU431" s="1" t="str">
        <f t="shared" si="329"/>
        <v/>
      </c>
      <c r="CV431" s="399"/>
    </row>
    <row r="432" spans="1:100" s="1" customFormat="1" ht="13.5" customHeight="1" x14ac:dyDescent="0.15">
      <c r="A432" s="63">
        <v>417</v>
      </c>
      <c r="B432" s="313"/>
      <c r="C432" s="313"/>
      <c r="D432" s="313"/>
      <c r="E432" s="313"/>
      <c r="F432" s="313"/>
      <c r="G432" s="313"/>
      <c r="H432" s="313"/>
      <c r="I432" s="313"/>
      <c r="J432" s="313"/>
      <c r="K432" s="313"/>
      <c r="L432" s="314"/>
      <c r="M432" s="313"/>
      <c r="N432" s="365"/>
      <c r="O432" s="366"/>
      <c r="P432" s="370" t="str">
        <f>IF(G432="R",IF(OR(AND(実績排出量!H432=SUM(実績事業所!$B$2-1),3&lt;実績排出量!I432),AND(実績排出量!H432=実績事業所!$B$2,4&gt;実績排出量!I432)),"新規",""),"")</f>
        <v/>
      </c>
      <c r="Q432" s="373" t="str">
        <f t="shared" si="290"/>
        <v/>
      </c>
      <c r="R432" s="374" t="str">
        <f t="shared" si="291"/>
        <v/>
      </c>
      <c r="S432" s="298" t="str">
        <f t="shared" si="292"/>
        <v/>
      </c>
      <c r="T432" s="87" t="str">
        <f t="shared" si="293"/>
        <v/>
      </c>
      <c r="U432" s="88" t="str">
        <f t="shared" si="294"/>
        <v/>
      </c>
      <c r="V432" s="89" t="str">
        <f t="shared" si="295"/>
        <v/>
      </c>
      <c r="W432" s="90" t="str">
        <f t="shared" si="296"/>
        <v/>
      </c>
      <c r="X432" s="90" t="str">
        <f t="shared" si="297"/>
        <v/>
      </c>
      <c r="Y432" s="110" t="str">
        <f t="shared" si="298"/>
        <v/>
      </c>
      <c r="Z432" s="16"/>
      <c r="AA432" s="15" t="str">
        <f t="shared" si="299"/>
        <v/>
      </c>
      <c r="AB432" s="15" t="str">
        <f t="shared" si="300"/>
        <v/>
      </c>
      <c r="AC432" s="14" t="str">
        <f t="shared" si="301"/>
        <v/>
      </c>
      <c r="AD432" s="6" t="e">
        <f t="shared" si="302"/>
        <v>#N/A</v>
      </c>
      <c r="AE432" s="6" t="e">
        <f t="shared" si="303"/>
        <v>#N/A</v>
      </c>
      <c r="AF432" s="6" t="e">
        <f t="shared" si="304"/>
        <v>#N/A</v>
      </c>
      <c r="AG432" s="6" t="str">
        <f t="shared" si="305"/>
        <v/>
      </c>
      <c r="AH432" s="6">
        <f t="shared" si="306"/>
        <v>1</v>
      </c>
      <c r="AI432" s="6" t="e">
        <f t="shared" si="307"/>
        <v>#N/A</v>
      </c>
      <c r="AJ432" s="6" t="e">
        <f t="shared" si="308"/>
        <v>#N/A</v>
      </c>
      <c r="AK432" s="6" t="e">
        <f t="shared" si="309"/>
        <v>#N/A</v>
      </c>
      <c r="AL432" s="6" t="e">
        <f t="shared" si="310"/>
        <v>#N/A</v>
      </c>
      <c r="AM432" s="7" t="str">
        <f t="shared" si="311"/>
        <v xml:space="preserve"> </v>
      </c>
      <c r="AN432" s="6" t="e">
        <f t="shared" si="312"/>
        <v>#N/A</v>
      </c>
      <c r="AO432" s="6" t="e">
        <f t="shared" si="313"/>
        <v>#N/A</v>
      </c>
      <c r="AP432" s="6" t="e">
        <f t="shared" si="314"/>
        <v>#N/A</v>
      </c>
      <c r="AQ432" s="6" t="e">
        <f t="shared" si="315"/>
        <v>#N/A</v>
      </c>
      <c r="AR432" s="6" t="e">
        <f t="shared" si="316"/>
        <v>#N/A</v>
      </c>
      <c r="AS432" s="6" t="e">
        <f t="shared" si="317"/>
        <v>#N/A</v>
      </c>
      <c r="AT432" s="6" t="e">
        <f t="shared" si="318"/>
        <v>#N/A</v>
      </c>
      <c r="AU432" s="6" t="e">
        <f t="shared" si="319"/>
        <v>#N/A</v>
      </c>
      <c r="AV432" s="6" t="e">
        <f t="shared" si="320"/>
        <v>#N/A</v>
      </c>
      <c r="AW432" s="6">
        <f t="shared" si="321"/>
        <v>0</v>
      </c>
      <c r="AX432" s="6" t="e">
        <f t="shared" si="322"/>
        <v>#N/A</v>
      </c>
      <c r="AY432" s="6" t="str">
        <f t="shared" si="323"/>
        <v/>
      </c>
      <c r="AZ432" s="6" t="str">
        <f t="shared" si="324"/>
        <v/>
      </c>
      <c r="BA432" s="6" t="str">
        <f t="shared" si="325"/>
        <v/>
      </c>
      <c r="BB432" s="6" t="str">
        <f t="shared" si="326"/>
        <v/>
      </c>
      <c r="BC432" s="42"/>
      <c r="BI432" t="s">
        <v>778</v>
      </c>
      <c r="CS432" s="253" t="str">
        <f t="shared" si="327"/>
        <v/>
      </c>
      <c r="CT432" s="1" t="str">
        <f t="shared" si="328"/>
        <v/>
      </c>
      <c r="CU432" s="1" t="str">
        <f t="shared" si="329"/>
        <v/>
      </c>
      <c r="CV432" s="399"/>
    </row>
    <row r="433" spans="1:100" s="1" customFormat="1" ht="13.5" customHeight="1" x14ac:dyDescent="0.15">
      <c r="A433" s="63">
        <v>418</v>
      </c>
      <c r="B433" s="313"/>
      <c r="C433" s="313"/>
      <c r="D433" s="313"/>
      <c r="E433" s="313"/>
      <c r="F433" s="313"/>
      <c r="G433" s="313"/>
      <c r="H433" s="313"/>
      <c r="I433" s="313"/>
      <c r="J433" s="313"/>
      <c r="K433" s="313"/>
      <c r="L433" s="314"/>
      <c r="M433" s="313"/>
      <c r="N433" s="365"/>
      <c r="O433" s="366"/>
      <c r="P433" s="370" t="str">
        <f>IF(G433="R",IF(OR(AND(実績排出量!H433=SUM(実績事業所!$B$2-1),3&lt;実績排出量!I433),AND(実績排出量!H433=実績事業所!$B$2,4&gt;実績排出量!I433)),"新規",""),"")</f>
        <v/>
      </c>
      <c r="Q433" s="373" t="str">
        <f t="shared" si="290"/>
        <v/>
      </c>
      <c r="R433" s="374" t="str">
        <f t="shared" si="291"/>
        <v/>
      </c>
      <c r="S433" s="298" t="str">
        <f t="shared" si="292"/>
        <v/>
      </c>
      <c r="T433" s="87" t="str">
        <f t="shared" si="293"/>
        <v/>
      </c>
      <c r="U433" s="88" t="str">
        <f t="shared" si="294"/>
        <v/>
      </c>
      <c r="V433" s="89" t="str">
        <f t="shared" si="295"/>
        <v/>
      </c>
      <c r="W433" s="90" t="str">
        <f t="shared" si="296"/>
        <v/>
      </c>
      <c r="X433" s="90" t="str">
        <f t="shared" si="297"/>
        <v/>
      </c>
      <c r="Y433" s="110" t="str">
        <f t="shared" si="298"/>
        <v/>
      </c>
      <c r="Z433" s="16"/>
      <c r="AA433" s="15" t="str">
        <f t="shared" si="299"/>
        <v/>
      </c>
      <c r="AB433" s="15" t="str">
        <f t="shared" si="300"/>
        <v/>
      </c>
      <c r="AC433" s="14" t="str">
        <f t="shared" si="301"/>
        <v/>
      </c>
      <c r="AD433" s="6" t="e">
        <f t="shared" si="302"/>
        <v>#N/A</v>
      </c>
      <c r="AE433" s="6" t="e">
        <f t="shared" si="303"/>
        <v>#N/A</v>
      </c>
      <c r="AF433" s="6" t="e">
        <f t="shared" si="304"/>
        <v>#N/A</v>
      </c>
      <c r="AG433" s="6" t="str">
        <f t="shared" si="305"/>
        <v/>
      </c>
      <c r="AH433" s="6">
        <f t="shared" si="306"/>
        <v>1</v>
      </c>
      <c r="AI433" s="6" t="e">
        <f t="shared" si="307"/>
        <v>#N/A</v>
      </c>
      <c r="AJ433" s="6" t="e">
        <f t="shared" si="308"/>
        <v>#N/A</v>
      </c>
      <c r="AK433" s="6" t="e">
        <f t="shared" si="309"/>
        <v>#N/A</v>
      </c>
      <c r="AL433" s="6" t="e">
        <f t="shared" si="310"/>
        <v>#N/A</v>
      </c>
      <c r="AM433" s="7" t="str">
        <f t="shared" si="311"/>
        <v xml:space="preserve"> </v>
      </c>
      <c r="AN433" s="6" t="e">
        <f t="shared" si="312"/>
        <v>#N/A</v>
      </c>
      <c r="AO433" s="6" t="e">
        <f t="shared" si="313"/>
        <v>#N/A</v>
      </c>
      <c r="AP433" s="6" t="e">
        <f t="shared" si="314"/>
        <v>#N/A</v>
      </c>
      <c r="AQ433" s="6" t="e">
        <f t="shared" si="315"/>
        <v>#N/A</v>
      </c>
      <c r="AR433" s="6" t="e">
        <f t="shared" si="316"/>
        <v>#N/A</v>
      </c>
      <c r="AS433" s="6" t="e">
        <f t="shared" si="317"/>
        <v>#N/A</v>
      </c>
      <c r="AT433" s="6" t="e">
        <f t="shared" si="318"/>
        <v>#N/A</v>
      </c>
      <c r="AU433" s="6" t="e">
        <f t="shared" si="319"/>
        <v>#N/A</v>
      </c>
      <c r="AV433" s="6" t="e">
        <f t="shared" si="320"/>
        <v>#N/A</v>
      </c>
      <c r="AW433" s="6">
        <f t="shared" si="321"/>
        <v>0</v>
      </c>
      <c r="AX433" s="6" t="e">
        <f t="shared" si="322"/>
        <v>#N/A</v>
      </c>
      <c r="AY433" s="6" t="str">
        <f t="shared" si="323"/>
        <v/>
      </c>
      <c r="AZ433" s="6" t="str">
        <f t="shared" si="324"/>
        <v/>
      </c>
      <c r="BA433" s="6" t="str">
        <f t="shared" si="325"/>
        <v/>
      </c>
      <c r="BB433" s="6" t="str">
        <f t="shared" si="326"/>
        <v/>
      </c>
      <c r="BC433" s="42"/>
      <c r="BI433" t="s">
        <v>558</v>
      </c>
      <c r="CS433" s="253" t="str">
        <f t="shared" si="327"/>
        <v/>
      </c>
      <c r="CT433" s="1" t="str">
        <f t="shared" si="328"/>
        <v/>
      </c>
      <c r="CU433" s="1" t="str">
        <f t="shared" si="329"/>
        <v/>
      </c>
      <c r="CV433" s="399"/>
    </row>
    <row r="434" spans="1:100" s="1" customFormat="1" ht="13.5" customHeight="1" x14ac:dyDescent="0.15">
      <c r="A434" s="63">
        <v>419</v>
      </c>
      <c r="B434" s="313"/>
      <c r="C434" s="313"/>
      <c r="D434" s="313"/>
      <c r="E434" s="313"/>
      <c r="F434" s="313"/>
      <c r="G434" s="313"/>
      <c r="H434" s="313"/>
      <c r="I434" s="313"/>
      <c r="J434" s="313"/>
      <c r="K434" s="313"/>
      <c r="L434" s="314"/>
      <c r="M434" s="313"/>
      <c r="N434" s="365"/>
      <c r="O434" s="366"/>
      <c r="P434" s="370" t="str">
        <f>IF(G434="R",IF(OR(AND(実績排出量!H434=SUM(実績事業所!$B$2-1),3&lt;実績排出量!I434),AND(実績排出量!H434=実績事業所!$B$2,4&gt;実績排出量!I434)),"新規",""),"")</f>
        <v/>
      </c>
      <c r="Q434" s="373" t="str">
        <f t="shared" si="290"/>
        <v/>
      </c>
      <c r="R434" s="374" t="str">
        <f t="shared" si="291"/>
        <v/>
      </c>
      <c r="S434" s="298" t="str">
        <f t="shared" si="292"/>
        <v/>
      </c>
      <c r="T434" s="87" t="str">
        <f t="shared" si="293"/>
        <v/>
      </c>
      <c r="U434" s="88" t="str">
        <f t="shared" si="294"/>
        <v/>
      </c>
      <c r="V434" s="89" t="str">
        <f t="shared" si="295"/>
        <v/>
      </c>
      <c r="W434" s="90" t="str">
        <f t="shared" si="296"/>
        <v/>
      </c>
      <c r="X434" s="90" t="str">
        <f t="shared" si="297"/>
        <v/>
      </c>
      <c r="Y434" s="110" t="str">
        <f t="shared" si="298"/>
        <v/>
      </c>
      <c r="Z434" s="16"/>
      <c r="AA434" s="15" t="str">
        <f t="shared" si="299"/>
        <v/>
      </c>
      <c r="AB434" s="15" t="str">
        <f t="shared" si="300"/>
        <v/>
      </c>
      <c r="AC434" s="14" t="str">
        <f t="shared" si="301"/>
        <v/>
      </c>
      <c r="AD434" s="6" t="e">
        <f t="shared" si="302"/>
        <v>#N/A</v>
      </c>
      <c r="AE434" s="6" t="e">
        <f t="shared" si="303"/>
        <v>#N/A</v>
      </c>
      <c r="AF434" s="6" t="e">
        <f t="shared" si="304"/>
        <v>#N/A</v>
      </c>
      <c r="AG434" s="6" t="str">
        <f t="shared" si="305"/>
        <v/>
      </c>
      <c r="AH434" s="6">
        <f t="shared" si="306"/>
        <v>1</v>
      </c>
      <c r="AI434" s="6" t="e">
        <f t="shared" si="307"/>
        <v>#N/A</v>
      </c>
      <c r="AJ434" s="6" t="e">
        <f t="shared" si="308"/>
        <v>#N/A</v>
      </c>
      <c r="AK434" s="6" t="e">
        <f t="shared" si="309"/>
        <v>#N/A</v>
      </c>
      <c r="AL434" s="6" t="e">
        <f t="shared" si="310"/>
        <v>#N/A</v>
      </c>
      <c r="AM434" s="7" t="str">
        <f t="shared" si="311"/>
        <v xml:space="preserve"> </v>
      </c>
      <c r="AN434" s="6" t="e">
        <f t="shared" si="312"/>
        <v>#N/A</v>
      </c>
      <c r="AO434" s="6" t="e">
        <f t="shared" si="313"/>
        <v>#N/A</v>
      </c>
      <c r="AP434" s="6" t="e">
        <f t="shared" si="314"/>
        <v>#N/A</v>
      </c>
      <c r="AQ434" s="6" t="e">
        <f t="shared" si="315"/>
        <v>#N/A</v>
      </c>
      <c r="AR434" s="6" t="e">
        <f t="shared" si="316"/>
        <v>#N/A</v>
      </c>
      <c r="AS434" s="6" t="e">
        <f t="shared" si="317"/>
        <v>#N/A</v>
      </c>
      <c r="AT434" s="6" t="e">
        <f t="shared" si="318"/>
        <v>#N/A</v>
      </c>
      <c r="AU434" s="6" t="e">
        <f t="shared" si="319"/>
        <v>#N/A</v>
      </c>
      <c r="AV434" s="6" t="e">
        <f t="shared" si="320"/>
        <v>#N/A</v>
      </c>
      <c r="AW434" s="6">
        <f t="shared" si="321"/>
        <v>0</v>
      </c>
      <c r="AX434" s="6" t="e">
        <f t="shared" si="322"/>
        <v>#N/A</v>
      </c>
      <c r="AY434" s="6" t="str">
        <f t="shared" si="323"/>
        <v/>
      </c>
      <c r="AZ434" s="6" t="str">
        <f t="shared" si="324"/>
        <v/>
      </c>
      <c r="BA434" s="6" t="str">
        <f t="shared" si="325"/>
        <v/>
      </c>
      <c r="BB434" s="6" t="str">
        <f t="shared" si="326"/>
        <v/>
      </c>
      <c r="BC434" s="42"/>
      <c r="BI434" t="s">
        <v>84</v>
      </c>
      <c r="CS434" s="253" t="str">
        <f t="shared" si="327"/>
        <v/>
      </c>
      <c r="CT434" s="1" t="str">
        <f t="shared" si="328"/>
        <v/>
      </c>
      <c r="CU434" s="1" t="str">
        <f t="shared" si="329"/>
        <v/>
      </c>
      <c r="CV434" s="399"/>
    </row>
    <row r="435" spans="1:100" s="1" customFormat="1" ht="13.5" customHeight="1" x14ac:dyDescent="0.15">
      <c r="A435" s="63">
        <v>420</v>
      </c>
      <c r="B435" s="313"/>
      <c r="C435" s="313"/>
      <c r="D435" s="313"/>
      <c r="E435" s="313"/>
      <c r="F435" s="313"/>
      <c r="G435" s="313"/>
      <c r="H435" s="313"/>
      <c r="I435" s="313"/>
      <c r="J435" s="313"/>
      <c r="K435" s="313"/>
      <c r="L435" s="314"/>
      <c r="M435" s="313"/>
      <c r="N435" s="365"/>
      <c r="O435" s="366"/>
      <c r="P435" s="370" t="str">
        <f>IF(G435="R",IF(OR(AND(実績排出量!H435=SUM(実績事業所!$B$2-1),3&lt;実績排出量!I435),AND(実績排出量!H435=実績事業所!$B$2,4&gt;実績排出量!I435)),"新規",""),"")</f>
        <v/>
      </c>
      <c r="Q435" s="373" t="str">
        <f t="shared" si="290"/>
        <v/>
      </c>
      <c r="R435" s="374" t="str">
        <f t="shared" si="291"/>
        <v/>
      </c>
      <c r="S435" s="298" t="str">
        <f t="shared" si="292"/>
        <v/>
      </c>
      <c r="T435" s="87" t="str">
        <f t="shared" si="293"/>
        <v/>
      </c>
      <c r="U435" s="88" t="str">
        <f t="shared" si="294"/>
        <v/>
      </c>
      <c r="V435" s="89" t="str">
        <f t="shared" si="295"/>
        <v/>
      </c>
      <c r="W435" s="90" t="str">
        <f t="shared" si="296"/>
        <v/>
      </c>
      <c r="X435" s="90" t="str">
        <f t="shared" si="297"/>
        <v/>
      </c>
      <c r="Y435" s="110" t="str">
        <f t="shared" si="298"/>
        <v/>
      </c>
      <c r="Z435" s="16"/>
      <c r="AA435" s="15" t="str">
        <f t="shared" si="299"/>
        <v/>
      </c>
      <c r="AB435" s="15" t="str">
        <f t="shared" si="300"/>
        <v/>
      </c>
      <c r="AC435" s="14" t="str">
        <f t="shared" si="301"/>
        <v/>
      </c>
      <c r="AD435" s="6" t="e">
        <f t="shared" si="302"/>
        <v>#N/A</v>
      </c>
      <c r="AE435" s="6" t="e">
        <f t="shared" si="303"/>
        <v>#N/A</v>
      </c>
      <c r="AF435" s="6" t="e">
        <f t="shared" si="304"/>
        <v>#N/A</v>
      </c>
      <c r="AG435" s="6" t="str">
        <f t="shared" si="305"/>
        <v/>
      </c>
      <c r="AH435" s="6">
        <f t="shared" si="306"/>
        <v>1</v>
      </c>
      <c r="AI435" s="6" t="e">
        <f t="shared" si="307"/>
        <v>#N/A</v>
      </c>
      <c r="AJ435" s="6" t="e">
        <f t="shared" si="308"/>
        <v>#N/A</v>
      </c>
      <c r="AK435" s="6" t="e">
        <f t="shared" si="309"/>
        <v>#N/A</v>
      </c>
      <c r="AL435" s="6" t="e">
        <f t="shared" si="310"/>
        <v>#N/A</v>
      </c>
      <c r="AM435" s="7" t="str">
        <f t="shared" si="311"/>
        <v xml:space="preserve"> </v>
      </c>
      <c r="AN435" s="6" t="e">
        <f t="shared" si="312"/>
        <v>#N/A</v>
      </c>
      <c r="AO435" s="6" t="e">
        <f t="shared" si="313"/>
        <v>#N/A</v>
      </c>
      <c r="AP435" s="6" t="e">
        <f t="shared" si="314"/>
        <v>#N/A</v>
      </c>
      <c r="AQ435" s="6" t="e">
        <f t="shared" si="315"/>
        <v>#N/A</v>
      </c>
      <c r="AR435" s="6" t="e">
        <f t="shared" si="316"/>
        <v>#N/A</v>
      </c>
      <c r="AS435" s="6" t="e">
        <f t="shared" si="317"/>
        <v>#N/A</v>
      </c>
      <c r="AT435" s="6" t="e">
        <f t="shared" si="318"/>
        <v>#N/A</v>
      </c>
      <c r="AU435" s="6" t="e">
        <f t="shared" si="319"/>
        <v>#N/A</v>
      </c>
      <c r="AV435" s="6" t="e">
        <f t="shared" si="320"/>
        <v>#N/A</v>
      </c>
      <c r="AW435" s="6">
        <f t="shared" si="321"/>
        <v>0</v>
      </c>
      <c r="AX435" s="6" t="e">
        <f t="shared" si="322"/>
        <v>#N/A</v>
      </c>
      <c r="AY435" s="6" t="str">
        <f t="shared" si="323"/>
        <v/>
      </c>
      <c r="AZ435" s="6" t="str">
        <f t="shared" si="324"/>
        <v/>
      </c>
      <c r="BA435" s="6" t="str">
        <f t="shared" si="325"/>
        <v/>
      </c>
      <c r="BB435" s="6" t="str">
        <f t="shared" si="326"/>
        <v/>
      </c>
      <c r="BC435" s="42"/>
      <c r="BI435" t="s">
        <v>2423</v>
      </c>
      <c r="CS435" s="253" t="str">
        <f t="shared" si="327"/>
        <v/>
      </c>
      <c r="CT435" s="1" t="str">
        <f t="shared" si="328"/>
        <v/>
      </c>
      <c r="CU435" s="1" t="str">
        <f t="shared" si="329"/>
        <v/>
      </c>
      <c r="CV435" s="399"/>
    </row>
    <row r="436" spans="1:100" s="1" customFormat="1" ht="13.5" customHeight="1" x14ac:dyDescent="0.15">
      <c r="A436" s="63">
        <v>421</v>
      </c>
      <c r="B436" s="313"/>
      <c r="C436" s="313"/>
      <c r="D436" s="313"/>
      <c r="E436" s="313"/>
      <c r="F436" s="313"/>
      <c r="G436" s="313"/>
      <c r="H436" s="313"/>
      <c r="I436" s="313"/>
      <c r="J436" s="313"/>
      <c r="K436" s="313"/>
      <c r="L436" s="314"/>
      <c r="M436" s="313"/>
      <c r="N436" s="365"/>
      <c r="O436" s="366"/>
      <c r="P436" s="370" t="str">
        <f>IF(G436="R",IF(OR(AND(実績排出量!H436=SUM(実績事業所!$B$2-1),3&lt;実績排出量!I436),AND(実績排出量!H436=実績事業所!$B$2,4&gt;実績排出量!I436)),"新規",""),"")</f>
        <v/>
      </c>
      <c r="Q436" s="373" t="str">
        <f t="shared" si="290"/>
        <v/>
      </c>
      <c r="R436" s="374" t="str">
        <f t="shared" si="291"/>
        <v/>
      </c>
      <c r="S436" s="298" t="str">
        <f t="shared" si="292"/>
        <v/>
      </c>
      <c r="T436" s="87" t="str">
        <f t="shared" si="293"/>
        <v/>
      </c>
      <c r="U436" s="88" t="str">
        <f t="shared" si="294"/>
        <v/>
      </c>
      <c r="V436" s="89" t="str">
        <f t="shared" si="295"/>
        <v/>
      </c>
      <c r="W436" s="90" t="str">
        <f t="shared" si="296"/>
        <v/>
      </c>
      <c r="X436" s="90" t="str">
        <f t="shared" si="297"/>
        <v/>
      </c>
      <c r="Y436" s="110" t="str">
        <f t="shared" si="298"/>
        <v/>
      </c>
      <c r="Z436" s="16"/>
      <c r="AA436" s="15" t="str">
        <f t="shared" si="299"/>
        <v/>
      </c>
      <c r="AB436" s="15" t="str">
        <f t="shared" si="300"/>
        <v/>
      </c>
      <c r="AC436" s="14" t="str">
        <f t="shared" si="301"/>
        <v/>
      </c>
      <c r="AD436" s="6" t="e">
        <f t="shared" si="302"/>
        <v>#N/A</v>
      </c>
      <c r="AE436" s="6" t="e">
        <f t="shared" si="303"/>
        <v>#N/A</v>
      </c>
      <c r="AF436" s="6" t="e">
        <f t="shared" si="304"/>
        <v>#N/A</v>
      </c>
      <c r="AG436" s="6" t="str">
        <f t="shared" si="305"/>
        <v/>
      </c>
      <c r="AH436" s="6">
        <f t="shared" si="306"/>
        <v>1</v>
      </c>
      <c r="AI436" s="6" t="e">
        <f t="shared" si="307"/>
        <v>#N/A</v>
      </c>
      <c r="AJ436" s="6" t="e">
        <f t="shared" si="308"/>
        <v>#N/A</v>
      </c>
      <c r="AK436" s="6" t="e">
        <f t="shared" si="309"/>
        <v>#N/A</v>
      </c>
      <c r="AL436" s="6" t="e">
        <f t="shared" si="310"/>
        <v>#N/A</v>
      </c>
      <c r="AM436" s="7" t="str">
        <f t="shared" si="311"/>
        <v xml:space="preserve"> </v>
      </c>
      <c r="AN436" s="6" t="e">
        <f t="shared" si="312"/>
        <v>#N/A</v>
      </c>
      <c r="AO436" s="6" t="e">
        <f t="shared" si="313"/>
        <v>#N/A</v>
      </c>
      <c r="AP436" s="6" t="e">
        <f t="shared" si="314"/>
        <v>#N/A</v>
      </c>
      <c r="AQ436" s="6" t="e">
        <f t="shared" si="315"/>
        <v>#N/A</v>
      </c>
      <c r="AR436" s="6" t="e">
        <f t="shared" si="316"/>
        <v>#N/A</v>
      </c>
      <c r="AS436" s="6" t="e">
        <f t="shared" si="317"/>
        <v>#N/A</v>
      </c>
      <c r="AT436" s="6" t="e">
        <f t="shared" si="318"/>
        <v>#N/A</v>
      </c>
      <c r="AU436" s="6" t="e">
        <f t="shared" si="319"/>
        <v>#N/A</v>
      </c>
      <c r="AV436" s="6" t="e">
        <f t="shared" si="320"/>
        <v>#N/A</v>
      </c>
      <c r="AW436" s="6">
        <f t="shared" si="321"/>
        <v>0</v>
      </c>
      <c r="AX436" s="6" t="e">
        <f t="shared" si="322"/>
        <v>#N/A</v>
      </c>
      <c r="AY436" s="6" t="str">
        <f t="shared" si="323"/>
        <v/>
      </c>
      <c r="AZ436" s="6" t="str">
        <f t="shared" si="324"/>
        <v/>
      </c>
      <c r="BA436" s="6" t="str">
        <f t="shared" si="325"/>
        <v/>
      </c>
      <c r="BB436" s="6" t="str">
        <f t="shared" si="326"/>
        <v/>
      </c>
      <c r="BC436" s="42"/>
      <c r="BI436" t="s">
        <v>1146</v>
      </c>
      <c r="CS436" s="253" t="str">
        <f t="shared" si="327"/>
        <v/>
      </c>
      <c r="CT436" s="1" t="str">
        <f t="shared" si="328"/>
        <v/>
      </c>
      <c r="CU436" s="1" t="str">
        <f t="shared" si="329"/>
        <v/>
      </c>
      <c r="CV436" s="399"/>
    </row>
    <row r="437" spans="1:100" s="1" customFormat="1" ht="13.5" customHeight="1" x14ac:dyDescent="0.15">
      <c r="A437" s="63">
        <v>422</v>
      </c>
      <c r="B437" s="313"/>
      <c r="C437" s="313"/>
      <c r="D437" s="313"/>
      <c r="E437" s="313"/>
      <c r="F437" s="313"/>
      <c r="G437" s="313"/>
      <c r="H437" s="313"/>
      <c r="I437" s="313"/>
      <c r="J437" s="313"/>
      <c r="K437" s="313"/>
      <c r="L437" s="314"/>
      <c r="M437" s="313"/>
      <c r="N437" s="365"/>
      <c r="O437" s="366"/>
      <c r="P437" s="370" t="str">
        <f>IF(G437="R",IF(OR(AND(実績排出量!H437=SUM(実績事業所!$B$2-1),3&lt;実績排出量!I437),AND(実績排出量!H437=実績事業所!$B$2,4&gt;実績排出量!I437)),"新規",""),"")</f>
        <v/>
      </c>
      <c r="Q437" s="373" t="str">
        <f t="shared" si="290"/>
        <v/>
      </c>
      <c r="R437" s="374" t="str">
        <f t="shared" si="291"/>
        <v/>
      </c>
      <c r="S437" s="298" t="str">
        <f t="shared" si="292"/>
        <v/>
      </c>
      <c r="T437" s="87" t="str">
        <f t="shared" si="293"/>
        <v/>
      </c>
      <c r="U437" s="88" t="str">
        <f t="shared" si="294"/>
        <v/>
      </c>
      <c r="V437" s="89" t="str">
        <f t="shared" si="295"/>
        <v/>
      </c>
      <c r="W437" s="90" t="str">
        <f t="shared" si="296"/>
        <v/>
      </c>
      <c r="X437" s="90" t="str">
        <f t="shared" si="297"/>
        <v/>
      </c>
      <c r="Y437" s="110" t="str">
        <f t="shared" si="298"/>
        <v/>
      </c>
      <c r="Z437" s="16"/>
      <c r="AA437" s="15" t="str">
        <f t="shared" si="299"/>
        <v/>
      </c>
      <c r="AB437" s="15" t="str">
        <f t="shared" si="300"/>
        <v/>
      </c>
      <c r="AC437" s="14" t="str">
        <f t="shared" si="301"/>
        <v/>
      </c>
      <c r="AD437" s="6" t="e">
        <f t="shared" si="302"/>
        <v>#N/A</v>
      </c>
      <c r="AE437" s="6" t="e">
        <f t="shared" si="303"/>
        <v>#N/A</v>
      </c>
      <c r="AF437" s="6" t="e">
        <f t="shared" si="304"/>
        <v>#N/A</v>
      </c>
      <c r="AG437" s="6" t="str">
        <f t="shared" si="305"/>
        <v/>
      </c>
      <c r="AH437" s="6">
        <f t="shared" si="306"/>
        <v>1</v>
      </c>
      <c r="AI437" s="6" t="e">
        <f t="shared" si="307"/>
        <v>#N/A</v>
      </c>
      <c r="AJ437" s="6" t="e">
        <f t="shared" si="308"/>
        <v>#N/A</v>
      </c>
      <c r="AK437" s="6" t="e">
        <f t="shared" si="309"/>
        <v>#N/A</v>
      </c>
      <c r="AL437" s="6" t="e">
        <f t="shared" si="310"/>
        <v>#N/A</v>
      </c>
      <c r="AM437" s="7" t="str">
        <f t="shared" si="311"/>
        <v xml:space="preserve"> </v>
      </c>
      <c r="AN437" s="6" t="e">
        <f t="shared" si="312"/>
        <v>#N/A</v>
      </c>
      <c r="AO437" s="6" t="e">
        <f t="shared" si="313"/>
        <v>#N/A</v>
      </c>
      <c r="AP437" s="6" t="e">
        <f t="shared" si="314"/>
        <v>#N/A</v>
      </c>
      <c r="AQ437" s="6" t="e">
        <f t="shared" si="315"/>
        <v>#N/A</v>
      </c>
      <c r="AR437" s="6" t="e">
        <f t="shared" si="316"/>
        <v>#N/A</v>
      </c>
      <c r="AS437" s="6" t="e">
        <f t="shared" si="317"/>
        <v>#N/A</v>
      </c>
      <c r="AT437" s="6" t="e">
        <f t="shared" si="318"/>
        <v>#N/A</v>
      </c>
      <c r="AU437" s="6" t="e">
        <f t="shared" si="319"/>
        <v>#N/A</v>
      </c>
      <c r="AV437" s="6" t="e">
        <f t="shared" si="320"/>
        <v>#N/A</v>
      </c>
      <c r="AW437" s="6">
        <f t="shared" si="321"/>
        <v>0</v>
      </c>
      <c r="AX437" s="6" t="e">
        <f t="shared" si="322"/>
        <v>#N/A</v>
      </c>
      <c r="AY437" s="6" t="str">
        <f t="shared" si="323"/>
        <v/>
      </c>
      <c r="AZ437" s="6" t="str">
        <f t="shared" si="324"/>
        <v/>
      </c>
      <c r="BA437" s="6" t="str">
        <f t="shared" si="325"/>
        <v/>
      </c>
      <c r="BB437" s="6" t="str">
        <f t="shared" si="326"/>
        <v/>
      </c>
      <c r="BC437" s="42"/>
      <c r="BI437" t="s">
        <v>1220</v>
      </c>
      <c r="CS437" s="253" t="str">
        <f t="shared" si="327"/>
        <v/>
      </c>
      <c r="CT437" s="1" t="str">
        <f t="shared" si="328"/>
        <v/>
      </c>
      <c r="CU437" s="1" t="str">
        <f t="shared" si="329"/>
        <v/>
      </c>
      <c r="CV437" s="399"/>
    </row>
    <row r="438" spans="1:100" s="1" customFormat="1" ht="13.5" customHeight="1" x14ac:dyDescent="0.15">
      <c r="A438" s="63">
        <v>423</v>
      </c>
      <c r="B438" s="313"/>
      <c r="C438" s="313"/>
      <c r="D438" s="313"/>
      <c r="E438" s="313"/>
      <c r="F438" s="313"/>
      <c r="G438" s="313"/>
      <c r="H438" s="313"/>
      <c r="I438" s="313"/>
      <c r="J438" s="313"/>
      <c r="K438" s="313"/>
      <c r="L438" s="314"/>
      <c r="M438" s="313"/>
      <c r="N438" s="365"/>
      <c r="O438" s="366"/>
      <c r="P438" s="370" t="str">
        <f>IF(G438="R",IF(OR(AND(実績排出量!H438=SUM(実績事業所!$B$2-1),3&lt;実績排出量!I438),AND(実績排出量!H438=実績事業所!$B$2,4&gt;実績排出量!I438)),"新規",""),"")</f>
        <v/>
      </c>
      <c r="Q438" s="373" t="str">
        <f t="shared" si="290"/>
        <v/>
      </c>
      <c r="R438" s="374" t="str">
        <f t="shared" si="291"/>
        <v/>
      </c>
      <c r="S438" s="298" t="str">
        <f t="shared" si="292"/>
        <v/>
      </c>
      <c r="T438" s="87" t="str">
        <f t="shared" si="293"/>
        <v/>
      </c>
      <c r="U438" s="88" t="str">
        <f t="shared" si="294"/>
        <v/>
      </c>
      <c r="V438" s="89" t="str">
        <f t="shared" si="295"/>
        <v/>
      </c>
      <c r="W438" s="90" t="str">
        <f t="shared" si="296"/>
        <v/>
      </c>
      <c r="X438" s="90" t="str">
        <f t="shared" si="297"/>
        <v/>
      </c>
      <c r="Y438" s="110" t="str">
        <f t="shared" si="298"/>
        <v/>
      </c>
      <c r="Z438" s="16"/>
      <c r="AA438" s="15" t="str">
        <f t="shared" si="299"/>
        <v/>
      </c>
      <c r="AB438" s="15" t="str">
        <f t="shared" si="300"/>
        <v/>
      </c>
      <c r="AC438" s="14" t="str">
        <f t="shared" si="301"/>
        <v/>
      </c>
      <c r="AD438" s="6" t="e">
        <f t="shared" si="302"/>
        <v>#N/A</v>
      </c>
      <c r="AE438" s="6" t="e">
        <f t="shared" si="303"/>
        <v>#N/A</v>
      </c>
      <c r="AF438" s="6" t="e">
        <f t="shared" si="304"/>
        <v>#N/A</v>
      </c>
      <c r="AG438" s="6" t="str">
        <f t="shared" si="305"/>
        <v/>
      </c>
      <c r="AH438" s="6">
        <f t="shared" si="306"/>
        <v>1</v>
      </c>
      <c r="AI438" s="6" t="e">
        <f t="shared" si="307"/>
        <v>#N/A</v>
      </c>
      <c r="AJ438" s="6" t="e">
        <f t="shared" si="308"/>
        <v>#N/A</v>
      </c>
      <c r="AK438" s="6" t="e">
        <f t="shared" si="309"/>
        <v>#N/A</v>
      </c>
      <c r="AL438" s="6" t="e">
        <f t="shared" si="310"/>
        <v>#N/A</v>
      </c>
      <c r="AM438" s="7" t="str">
        <f t="shared" si="311"/>
        <v xml:space="preserve"> </v>
      </c>
      <c r="AN438" s="6" t="e">
        <f t="shared" si="312"/>
        <v>#N/A</v>
      </c>
      <c r="AO438" s="6" t="e">
        <f t="shared" si="313"/>
        <v>#N/A</v>
      </c>
      <c r="AP438" s="6" t="e">
        <f t="shared" si="314"/>
        <v>#N/A</v>
      </c>
      <c r="AQ438" s="6" t="e">
        <f t="shared" si="315"/>
        <v>#N/A</v>
      </c>
      <c r="AR438" s="6" t="e">
        <f t="shared" si="316"/>
        <v>#N/A</v>
      </c>
      <c r="AS438" s="6" t="e">
        <f t="shared" si="317"/>
        <v>#N/A</v>
      </c>
      <c r="AT438" s="6" t="e">
        <f t="shared" si="318"/>
        <v>#N/A</v>
      </c>
      <c r="AU438" s="6" t="e">
        <f t="shared" si="319"/>
        <v>#N/A</v>
      </c>
      <c r="AV438" s="6" t="e">
        <f t="shared" si="320"/>
        <v>#N/A</v>
      </c>
      <c r="AW438" s="6">
        <f t="shared" si="321"/>
        <v>0</v>
      </c>
      <c r="AX438" s="6" t="e">
        <f t="shared" si="322"/>
        <v>#N/A</v>
      </c>
      <c r="AY438" s="6" t="str">
        <f t="shared" si="323"/>
        <v/>
      </c>
      <c r="AZ438" s="6" t="str">
        <f t="shared" si="324"/>
        <v/>
      </c>
      <c r="BA438" s="6" t="str">
        <f t="shared" si="325"/>
        <v/>
      </c>
      <c r="BB438" s="6" t="str">
        <f t="shared" si="326"/>
        <v/>
      </c>
      <c r="BC438" s="42"/>
      <c r="BI438" t="s">
        <v>398</v>
      </c>
      <c r="CS438" s="253" t="str">
        <f t="shared" si="327"/>
        <v/>
      </c>
      <c r="CT438" s="1" t="str">
        <f t="shared" si="328"/>
        <v/>
      </c>
      <c r="CU438" s="1" t="str">
        <f t="shared" si="329"/>
        <v/>
      </c>
      <c r="CV438" s="399"/>
    </row>
    <row r="439" spans="1:100" s="1" customFormat="1" ht="13.5" customHeight="1" x14ac:dyDescent="0.15">
      <c r="A439" s="63">
        <v>424</v>
      </c>
      <c r="B439" s="313"/>
      <c r="C439" s="313"/>
      <c r="D439" s="313"/>
      <c r="E439" s="313"/>
      <c r="F439" s="313"/>
      <c r="G439" s="313"/>
      <c r="H439" s="313"/>
      <c r="I439" s="313"/>
      <c r="J439" s="313"/>
      <c r="K439" s="313"/>
      <c r="L439" s="314"/>
      <c r="M439" s="313"/>
      <c r="N439" s="365"/>
      <c r="O439" s="366"/>
      <c r="P439" s="370" t="str">
        <f>IF(G439="R",IF(OR(AND(実績排出量!H439=SUM(実績事業所!$B$2-1),3&lt;実績排出量!I439),AND(実績排出量!H439=実績事業所!$B$2,4&gt;実績排出量!I439)),"新規",""),"")</f>
        <v/>
      </c>
      <c r="Q439" s="373" t="str">
        <f t="shared" si="290"/>
        <v/>
      </c>
      <c r="R439" s="374" t="str">
        <f t="shared" si="291"/>
        <v/>
      </c>
      <c r="S439" s="298" t="str">
        <f t="shared" si="292"/>
        <v/>
      </c>
      <c r="T439" s="87" t="str">
        <f t="shared" si="293"/>
        <v/>
      </c>
      <c r="U439" s="88" t="str">
        <f t="shared" si="294"/>
        <v/>
      </c>
      <c r="V439" s="89" t="str">
        <f t="shared" si="295"/>
        <v/>
      </c>
      <c r="W439" s="90" t="str">
        <f t="shared" si="296"/>
        <v/>
      </c>
      <c r="X439" s="90" t="str">
        <f t="shared" si="297"/>
        <v/>
      </c>
      <c r="Y439" s="110" t="str">
        <f t="shared" si="298"/>
        <v/>
      </c>
      <c r="Z439" s="16"/>
      <c r="AA439" s="15" t="str">
        <f t="shared" si="299"/>
        <v/>
      </c>
      <c r="AB439" s="15" t="str">
        <f t="shared" si="300"/>
        <v/>
      </c>
      <c r="AC439" s="14" t="str">
        <f t="shared" si="301"/>
        <v/>
      </c>
      <c r="AD439" s="6" t="e">
        <f t="shared" si="302"/>
        <v>#N/A</v>
      </c>
      <c r="AE439" s="6" t="e">
        <f t="shared" si="303"/>
        <v>#N/A</v>
      </c>
      <c r="AF439" s="6" t="e">
        <f t="shared" si="304"/>
        <v>#N/A</v>
      </c>
      <c r="AG439" s="6" t="str">
        <f t="shared" si="305"/>
        <v/>
      </c>
      <c r="AH439" s="6">
        <f t="shared" si="306"/>
        <v>1</v>
      </c>
      <c r="AI439" s="6" t="e">
        <f t="shared" si="307"/>
        <v>#N/A</v>
      </c>
      <c r="AJ439" s="6" t="e">
        <f t="shared" si="308"/>
        <v>#N/A</v>
      </c>
      <c r="AK439" s="6" t="e">
        <f t="shared" si="309"/>
        <v>#N/A</v>
      </c>
      <c r="AL439" s="6" t="e">
        <f t="shared" si="310"/>
        <v>#N/A</v>
      </c>
      <c r="AM439" s="7" t="str">
        <f t="shared" si="311"/>
        <v xml:space="preserve"> </v>
      </c>
      <c r="AN439" s="6" t="e">
        <f t="shared" si="312"/>
        <v>#N/A</v>
      </c>
      <c r="AO439" s="6" t="e">
        <f t="shared" si="313"/>
        <v>#N/A</v>
      </c>
      <c r="AP439" s="6" t="e">
        <f t="shared" si="314"/>
        <v>#N/A</v>
      </c>
      <c r="AQ439" s="6" t="e">
        <f t="shared" si="315"/>
        <v>#N/A</v>
      </c>
      <c r="AR439" s="6" t="e">
        <f t="shared" si="316"/>
        <v>#N/A</v>
      </c>
      <c r="AS439" s="6" t="e">
        <f t="shared" si="317"/>
        <v>#N/A</v>
      </c>
      <c r="AT439" s="6" t="e">
        <f t="shared" si="318"/>
        <v>#N/A</v>
      </c>
      <c r="AU439" s="6" t="e">
        <f t="shared" si="319"/>
        <v>#N/A</v>
      </c>
      <c r="AV439" s="6" t="e">
        <f t="shared" si="320"/>
        <v>#N/A</v>
      </c>
      <c r="AW439" s="6">
        <f t="shared" si="321"/>
        <v>0</v>
      </c>
      <c r="AX439" s="6" t="e">
        <f t="shared" si="322"/>
        <v>#N/A</v>
      </c>
      <c r="AY439" s="6" t="str">
        <f t="shared" si="323"/>
        <v/>
      </c>
      <c r="AZ439" s="6" t="str">
        <f t="shared" si="324"/>
        <v/>
      </c>
      <c r="BA439" s="6" t="str">
        <f t="shared" si="325"/>
        <v/>
      </c>
      <c r="BB439" s="6" t="str">
        <f t="shared" si="326"/>
        <v/>
      </c>
      <c r="BC439" s="42"/>
      <c r="BI439" t="s">
        <v>187</v>
      </c>
      <c r="CS439" s="253" t="str">
        <f t="shared" si="327"/>
        <v/>
      </c>
      <c r="CT439" s="1" t="str">
        <f t="shared" si="328"/>
        <v/>
      </c>
      <c r="CU439" s="1" t="str">
        <f t="shared" si="329"/>
        <v/>
      </c>
      <c r="CV439" s="399"/>
    </row>
    <row r="440" spans="1:100" s="1" customFormat="1" ht="13.5" customHeight="1" x14ac:dyDescent="0.15">
      <c r="A440" s="63">
        <v>425</v>
      </c>
      <c r="B440" s="313"/>
      <c r="C440" s="313"/>
      <c r="D440" s="313"/>
      <c r="E440" s="313"/>
      <c r="F440" s="313"/>
      <c r="G440" s="313"/>
      <c r="H440" s="313"/>
      <c r="I440" s="313"/>
      <c r="J440" s="313"/>
      <c r="K440" s="313"/>
      <c r="L440" s="314"/>
      <c r="M440" s="313"/>
      <c r="N440" s="365"/>
      <c r="O440" s="366"/>
      <c r="P440" s="370" t="str">
        <f>IF(G440="R",IF(OR(AND(実績排出量!H440=SUM(実績事業所!$B$2-1),3&lt;実績排出量!I440),AND(実績排出量!H440=実績事業所!$B$2,4&gt;実績排出量!I440)),"新規",""),"")</f>
        <v/>
      </c>
      <c r="Q440" s="373" t="str">
        <f t="shared" si="290"/>
        <v/>
      </c>
      <c r="R440" s="374" t="str">
        <f t="shared" si="291"/>
        <v/>
      </c>
      <c r="S440" s="298" t="str">
        <f t="shared" si="292"/>
        <v/>
      </c>
      <c r="T440" s="87" t="str">
        <f t="shared" si="293"/>
        <v/>
      </c>
      <c r="U440" s="88" t="str">
        <f t="shared" si="294"/>
        <v/>
      </c>
      <c r="V440" s="89" t="str">
        <f t="shared" si="295"/>
        <v/>
      </c>
      <c r="W440" s="90" t="str">
        <f t="shared" si="296"/>
        <v/>
      </c>
      <c r="X440" s="90" t="str">
        <f t="shared" si="297"/>
        <v/>
      </c>
      <c r="Y440" s="110" t="str">
        <f t="shared" si="298"/>
        <v/>
      </c>
      <c r="Z440" s="16"/>
      <c r="AA440" s="15" t="str">
        <f t="shared" si="299"/>
        <v/>
      </c>
      <c r="AB440" s="15" t="str">
        <f t="shared" si="300"/>
        <v/>
      </c>
      <c r="AC440" s="14" t="str">
        <f t="shared" si="301"/>
        <v/>
      </c>
      <c r="AD440" s="6" t="e">
        <f t="shared" si="302"/>
        <v>#N/A</v>
      </c>
      <c r="AE440" s="6" t="e">
        <f t="shared" si="303"/>
        <v>#N/A</v>
      </c>
      <c r="AF440" s="6" t="e">
        <f t="shared" si="304"/>
        <v>#N/A</v>
      </c>
      <c r="AG440" s="6" t="str">
        <f t="shared" si="305"/>
        <v/>
      </c>
      <c r="AH440" s="6">
        <f t="shared" si="306"/>
        <v>1</v>
      </c>
      <c r="AI440" s="6" t="e">
        <f t="shared" si="307"/>
        <v>#N/A</v>
      </c>
      <c r="AJ440" s="6" t="e">
        <f t="shared" si="308"/>
        <v>#N/A</v>
      </c>
      <c r="AK440" s="6" t="e">
        <f t="shared" si="309"/>
        <v>#N/A</v>
      </c>
      <c r="AL440" s="6" t="e">
        <f t="shared" si="310"/>
        <v>#N/A</v>
      </c>
      <c r="AM440" s="7" t="str">
        <f t="shared" si="311"/>
        <v xml:space="preserve"> </v>
      </c>
      <c r="AN440" s="6" t="e">
        <f t="shared" si="312"/>
        <v>#N/A</v>
      </c>
      <c r="AO440" s="6" t="e">
        <f t="shared" si="313"/>
        <v>#N/A</v>
      </c>
      <c r="AP440" s="6" t="e">
        <f t="shared" si="314"/>
        <v>#N/A</v>
      </c>
      <c r="AQ440" s="6" t="e">
        <f t="shared" si="315"/>
        <v>#N/A</v>
      </c>
      <c r="AR440" s="6" t="e">
        <f t="shared" si="316"/>
        <v>#N/A</v>
      </c>
      <c r="AS440" s="6" t="e">
        <f t="shared" si="317"/>
        <v>#N/A</v>
      </c>
      <c r="AT440" s="6" t="e">
        <f t="shared" si="318"/>
        <v>#N/A</v>
      </c>
      <c r="AU440" s="6" t="e">
        <f t="shared" si="319"/>
        <v>#N/A</v>
      </c>
      <c r="AV440" s="6" t="e">
        <f t="shared" si="320"/>
        <v>#N/A</v>
      </c>
      <c r="AW440" s="6">
        <f t="shared" si="321"/>
        <v>0</v>
      </c>
      <c r="AX440" s="6" t="e">
        <f t="shared" si="322"/>
        <v>#N/A</v>
      </c>
      <c r="AY440" s="6" t="str">
        <f t="shared" si="323"/>
        <v/>
      </c>
      <c r="AZ440" s="6" t="str">
        <f t="shared" si="324"/>
        <v/>
      </c>
      <c r="BA440" s="6" t="str">
        <f t="shared" si="325"/>
        <v/>
      </c>
      <c r="BB440" s="6" t="str">
        <f t="shared" si="326"/>
        <v/>
      </c>
      <c r="BC440" s="42"/>
      <c r="BI440" t="s">
        <v>193</v>
      </c>
      <c r="CS440" s="253" t="str">
        <f t="shared" si="327"/>
        <v/>
      </c>
      <c r="CT440" s="1" t="str">
        <f t="shared" si="328"/>
        <v/>
      </c>
      <c r="CU440" s="1" t="str">
        <f t="shared" si="329"/>
        <v/>
      </c>
      <c r="CV440" s="399"/>
    </row>
    <row r="441" spans="1:100" s="1" customFormat="1" ht="13.5" customHeight="1" x14ac:dyDescent="0.15">
      <c r="A441" s="63">
        <v>426</v>
      </c>
      <c r="B441" s="313"/>
      <c r="C441" s="313"/>
      <c r="D441" s="313"/>
      <c r="E441" s="313"/>
      <c r="F441" s="313"/>
      <c r="G441" s="313"/>
      <c r="H441" s="313"/>
      <c r="I441" s="313"/>
      <c r="J441" s="313"/>
      <c r="K441" s="313"/>
      <c r="L441" s="314"/>
      <c r="M441" s="313"/>
      <c r="N441" s="365"/>
      <c r="O441" s="366"/>
      <c r="P441" s="370" t="str">
        <f>IF(G441="R",IF(OR(AND(実績排出量!H441=SUM(実績事業所!$B$2-1),3&lt;実績排出量!I441),AND(実績排出量!H441=実績事業所!$B$2,4&gt;実績排出量!I441)),"新規",""),"")</f>
        <v/>
      </c>
      <c r="Q441" s="373" t="str">
        <f t="shared" si="290"/>
        <v/>
      </c>
      <c r="R441" s="374" t="str">
        <f t="shared" si="291"/>
        <v/>
      </c>
      <c r="S441" s="298" t="str">
        <f t="shared" si="292"/>
        <v/>
      </c>
      <c r="T441" s="87" t="str">
        <f t="shared" si="293"/>
        <v/>
      </c>
      <c r="U441" s="88" t="str">
        <f t="shared" si="294"/>
        <v/>
      </c>
      <c r="V441" s="89" t="str">
        <f t="shared" si="295"/>
        <v/>
      </c>
      <c r="W441" s="90" t="str">
        <f t="shared" si="296"/>
        <v/>
      </c>
      <c r="X441" s="90" t="str">
        <f t="shared" si="297"/>
        <v/>
      </c>
      <c r="Y441" s="110" t="str">
        <f t="shared" si="298"/>
        <v/>
      </c>
      <c r="Z441" s="16"/>
      <c r="AA441" s="15" t="str">
        <f t="shared" si="299"/>
        <v/>
      </c>
      <c r="AB441" s="15" t="str">
        <f t="shared" si="300"/>
        <v/>
      </c>
      <c r="AC441" s="14" t="str">
        <f t="shared" si="301"/>
        <v/>
      </c>
      <c r="AD441" s="6" t="e">
        <f t="shared" si="302"/>
        <v>#N/A</v>
      </c>
      <c r="AE441" s="6" t="e">
        <f t="shared" si="303"/>
        <v>#N/A</v>
      </c>
      <c r="AF441" s="6" t="e">
        <f t="shared" si="304"/>
        <v>#N/A</v>
      </c>
      <c r="AG441" s="6" t="str">
        <f t="shared" si="305"/>
        <v/>
      </c>
      <c r="AH441" s="6">
        <f t="shared" si="306"/>
        <v>1</v>
      </c>
      <c r="AI441" s="6" t="e">
        <f t="shared" si="307"/>
        <v>#N/A</v>
      </c>
      <c r="AJ441" s="6" t="e">
        <f t="shared" si="308"/>
        <v>#N/A</v>
      </c>
      <c r="AK441" s="6" t="e">
        <f t="shared" si="309"/>
        <v>#N/A</v>
      </c>
      <c r="AL441" s="6" t="e">
        <f t="shared" si="310"/>
        <v>#N/A</v>
      </c>
      <c r="AM441" s="7" t="str">
        <f t="shared" si="311"/>
        <v xml:space="preserve"> </v>
      </c>
      <c r="AN441" s="6" t="e">
        <f t="shared" si="312"/>
        <v>#N/A</v>
      </c>
      <c r="AO441" s="6" t="e">
        <f t="shared" si="313"/>
        <v>#N/A</v>
      </c>
      <c r="AP441" s="6" t="e">
        <f t="shared" si="314"/>
        <v>#N/A</v>
      </c>
      <c r="AQ441" s="6" t="e">
        <f t="shared" si="315"/>
        <v>#N/A</v>
      </c>
      <c r="AR441" s="6" t="e">
        <f t="shared" si="316"/>
        <v>#N/A</v>
      </c>
      <c r="AS441" s="6" t="e">
        <f t="shared" si="317"/>
        <v>#N/A</v>
      </c>
      <c r="AT441" s="6" t="e">
        <f t="shared" si="318"/>
        <v>#N/A</v>
      </c>
      <c r="AU441" s="6" t="e">
        <f t="shared" si="319"/>
        <v>#N/A</v>
      </c>
      <c r="AV441" s="6" t="e">
        <f t="shared" si="320"/>
        <v>#N/A</v>
      </c>
      <c r="AW441" s="6">
        <f t="shared" si="321"/>
        <v>0</v>
      </c>
      <c r="AX441" s="6" t="e">
        <f t="shared" si="322"/>
        <v>#N/A</v>
      </c>
      <c r="AY441" s="6" t="str">
        <f t="shared" si="323"/>
        <v/>
      </c>
      <c r="AZ441" s="6" t="str">
        <f t="shared" si="324"/>
        <v/>
      </c>
      <c r="BA441" s="6" t="str">
        <f t="shared" si="325"/>
        <v/>
      </c>
      <c r="BB441" s="6" t="str">
        <f t="shared" si="326"/>
        <v/>
      </c>
      <c r="BC441" s="42"/>
      <c r="BI441" t="s">
        <v>399</v>
      </c>
      <c r="CS441" s="253" t="str">
        <f t="shared" si="327"/>
        <v/>
      </c>
      <c r="CT441" s="1" t="str">
        <f t="shared" si="328"/>
        <v/>
      </c>
      <c r="CU441" s="1" t="str">
        <f t="shared" si="329"/>
        <v/>
      </c>
      <c r="CV441" s="399"/>
    </row>
    <row r="442" spans="1:100" s="1" customFormat="1" ht="13.5" customHeight="1" x14ac:dyDescent="0.15">
      <c r="A442" s="63">
        <v>427</v>
      </c>
      <c r="B442" s="313"/>
      <c r="C442" s="313"/>
      <c r="D442" s="313"/>
      <c r="E442" s="313"/>
      <c r="F442" s="313"/>
      <c r="G442" s="313"/>
      <c r="H442" s="313"/>
      <c r="I442" s="313"/>
      <c r="J442" s="313"/>
      <c r="K442" s="313"/>
      <c r="L442" s="314"/>
      <c r="M442" s="313"/>
      <c r="N442" s="365"/>
      <c r="O442" s="366"/>
      <c r="P442" s="370" t="str">
        <f>IF(G442="R",IF(OR(AND(実績排出量!H442=SUM(実績事業所!$B$2-1),3&lt;実績排出量!I442),AND(実績排出量!H442=実績事業所!$B$2,4&gt;実績排出量!I442)),"新規",""),"")</f>
        <v/>
      </c>
      <c r="Q442" s="373" t="str">
        <f t="shared" si="290"/>
        <v/>
      </c>
      <c r="R442" s="374" t="str">
        <f t="shared" si="291"/>
        <v/>
      </c>
      <c r="S442" s="298" t="str">
        <f t="shared" si="292"/>
        <v/>
      </c>
      <c r="T442" s="87" t="str">
        <f t="shared" si="293"/>
        <v/>
      </c>
      <c r="U442" s="88" t="str">
        <f t="shared" si="294"/>
        <v/>
      </c>
      <c r="V442" s="89" t="str">
        <f t="shared" si="295"/>
        <v/>
      </c>
      <c r="W442" s="90" t="str">
        <f t="shared" si="296"/>
        <v/>
      </c>
      <c r="X442" s="90" t="str">
        <f t="shared" si="297"/>
        <v/>
      </c>
      <c r="Y442" s="110" t="str">
        <f t="shared" si="298"/>
        <v/>
      </c>
      <c r="Z442" s="16"/>
      <c r="AA442" s="15" t="str">
        <f t="shared" si="299"/>
        <v/>
      </c>
      <c r="AB442" s="15" t="str">
        <f t="shared" si="300"/>
        <v/>
      </c>
      <c r="AC442" s="14" t="str">
        <f t="shared" si="301"/>
        <v/>
      </c>
      <c r="AD442" s="6" t="e">
        <f t="shared" si="302"/>
        <v>#N/A</v>
      </c>
      <c r="AE442" s="6" t="e">
        <f t="shared" si="303"/>
        <v>#N/A</v>
      </c>
      <c r="AF442" s="6" t="e">
        <f t="shared" si="304"/>
        <v>#N/A</v>
      </c>
      <c r="AG442" s="6" t="str">
        <f t="shared" si="305"/>
        <v/>
      </c>
      <c r="AH442" s="6">
        <f t="shared" si="306"/>
        <v>1</v>
      </c>
      <c r="AI442" s="6" t="e">
        <f t="shared" si="307"/>
        <v>#N/A</v>
      </c>
      <c r="AJ442" s="6" t="e">
        <f t="shared" si="308"/>
        <v>#N/A</v>
      </c>
      <c r="AK442" s="6" t="e">
        <f t="shared" si="309"/>
        <v>#N/A</v>
      </c>
      <c r="AL442" s="6" t="e">
        <f t="shared" si="310"/>
        <v>#N/A</v>
      </c>
      <c r="AM442" s="7" t="str">
        <f t="shared" si="311"/>
        <v xml:space="preserve"> </v>
      </c>
      <c r="AN442" s="6" t="e">
        <f t="shared" si="312"/>
        <v>#N/A</v>
      </c>
      <c r="AO442" s="6" t="e">
        <f t="shared" si="313"/>
        <v>#N/A</v>
      </c>
      <c r="AP442" s="6" t="e">
        <f t="shared" si="314"/>
        <v>#N/A</v>
      </c>
      <c r="AQ442" s="6" t="e">
        <f t="shared" si="315"/>
        <v>#N/A</v>
      </c>
      <c r="AR442" s="6" t="e">
        <f t="shared" si="316"/>
        <v>#N/A</v>
      </c>
      <c r="AS442" s="6" t="e">
        <f t="shared" si="317"/>
        <v>#N/A</v>
      </c>
      <c r="AT442" s="6" t="e">
        <f t="shared" si="318"/>
        <v>#N/A</v>
      </c>
      <c r="AU442" s="6" t="e">
        <f t="shared" si="319"/>
        <v>#N/A</v>
      </c>
      <c r="AV442" s="6" t="e">
        <f t="shared" si="320"/>
        <v>#N/A</v>
      </c>
      <c r="AW442" s="6">
        <f t="shared" si="321"/>
        <v>0</v>
      </c>
      <c r="AX442" s="6" t="e">
        <f t="shared" si="322"/>
        <v>#N/A</v>
      </c>
      <c r="AY442" s="6" t="str">
        <f t="shared" si="323"/>
        <v/>
      </c>
      <c r="AZ442" s="6" t="str">
        <f t="shared" si="324"/>
        <v/>
      </c>
      <c r="BA442" s="6" t="str">
        <f t="shared" si="325"/>
        <v/>
      </c>
      <c r="BB442" s="6" t="str">
        <f t="shared" si="326"/>
        <v/>
      </c>
      <c r="BC442" s="42"/>
      <c r="BI442" t="s">
        <v>188</v>
      </c>
      <c r="CS442" s="253" t="str">
        <f t="shared" si="327"/>
        <v/>
      </c>
      <c r="CT442" s="1" t="str">
        <f t="shared" si="328"/>
        <v/>
      </c>
      <c r="CU442" s="1" t="str">
        <f t="shared" si="329"/>
        <v/>
      </c>
      <c r="CV442" s="399"/>
    </row>
    <row r="443" spans="1:100" s="1" customFormat="1" ht="13.5" customHeight="1" x14ac:dyDescent="0.15">
      <c r="A443" s="63">
        <v>428</v>
      </c>
      <c r="B443" s="313"/>
      <c r="C443" s="313"/>
      <c r="D443" s="313"/>
      <c r="E443" s="313"/>
      <c r="F443" s="313"/>
      <c r="G443" s="313"/>
      <c r="H443" s="313"/>
      <c r="I443" s="313"/>
      <c r="J443" s="313"/>
      <c r="K443" s="313"/>
      <c r="L443" s="314"/>
      <c r="M443" s="313"/>
      <c r="N443" s="365"/>
      <c r="O443" s="366"/>
      <c r="P443" s="370" t="str">
        <f>IF(G443="R",IF(OR(AND(実績排出量!H443=SUM(実績事業所!$B$2-1),3&lt;実績排出量!I443),AND(実績排出量!H443=実績事業所!$B$2,4&gt;実績排出量!I443)),"新規",""),"")</f>
        <v/>
      </c>
      <c r="Q443" s="373" t="str">
        <f t="shared" si="290"/>
        <v/>
      </c>
      <c r="R443" s="374" t="str">
        <f t="shared" si="291"/>
        <v/>
      </c>
      <c r="S443" s="298" t="str">
        <f t="shared" si="292"/>
        <v/>
      </c>
      <c r="T443" s="87" t="str">
        <f t="shared" si="293"/>
        <v/>
      </c>
      <c r="U443" s="88" t="str">
        <f t="shared" si="294"/>
        <v/>
      </c>
      <c r="V443" s="89" t="str">
        <f t="shared" si="295"/>
        <v/>
      </c>
      <c r="W443" s="90" t="str">
        <f t="shared" si="296"/>
        <v/>
      </c>
      <c r="X443" s="90" t="str">
        <f t="shared" si="297"/>
        <v/>
      </c>
      <c r="Y443" s="110" t="str">
        <f t="shared" si="298"/>
        <v/>
      </c>
      <c r="Z443" s="16"/>
      <c r="AA443" s="15" t="str">
        <f t="shared" si="299"/>
        <v/>
      </c>
      <c r="AB443" s="15" t="str">
        <f t="shared" si="300"/>
        <v/>
      </c>
      <c r="AC443" s="14" t="str">
        <f t="shared" si="301"/>
        <v/>
      </c>
      <c r="AD443" s="6" t="e">
        <f t="shared" si="302"/>
        <v>#N/A</v>
      </c>
      <c r="AE443" s="6" t="e">
        <f t="shared" si="303"/>
        <v>#N/A</v>
      </c>
      <c r="AF443" s="6" t="e">
        <f t="shared" si="304"/>
        <v>#N/A</v>
      </c>
      <c r="AG443" s="6" t="str">
        <f t="shared" si="305"/>
        <v/>
      </c>
      <c r="AH443" s="6">
        <f t="shared" si="306"/>
        <v>1</v>
      </c>
      <c r="AI443" s="6" t="e">
        <f t="shared" si="307"/>
        <v>#N/A</v>
      </c>
      <c r="AJ443" s="6" t="e">
        <f t="shared" si="308"/>
        <v>#N/A</v>
      </c>
      <c r="AK443" s="6" t="e">
        <f t="shared" si="309"/>
        <v>#N/A</v>
      </c>
      <c r="AL443" s="6" t="e">
        <f t="shared" si="310"/>
        <v>#N/A</v>
      </c>
      <c r="AM443" s="7" t="str">
        <f t="shared" si="311"/>
        <v xml:space="preserve"> </v>
      </c>
      <c r="AN443" s="6" t="e">
        <f t="shared" si="312"/>
        <v>#N/A</v>
      </c>
      <c r="AO443" s="6" t="e">
        <f t="shared" si="313"/>
        <v>#N/A</v>
      </c>
      <c r="AP443" s="6" t="e">
        <f t="shared" si="314"/>
        <v>#N/A</v>
      </c>
      <c r="AQ443" s="6" t="e">
        <f t="shared" si="315"/>
        <v>#N/A</v>
      </c>
      <c r="AR443" s="6" t="e">
        <f t="shared" si="316"/>
        <v>#N/A</v>
      </c>
      <c r="AS443" s="6" t="e">
        <f t="shared" si="317"/>
        <v>#N/A</v>
      </c>
      <c r="AT443" s="6" t="e">
        <f t="shared" si="318"/>
        <v>#N/A</v>
      </c>
      <c r="AU443" s="6" t="e">
        <f t="shared" si="319"/>
        <v>#N/A</v>
      </c>
      <c r="AV443" s="6" t="e">
        <f t="shared" si="320"/>
        <v>#N/A</v>
      </c>
      <c r="AW443" s="6">
        <f t="shared" si="321"/>
        <v>0</v>
      </c>
      <c r="AX443" s="6" t="e">
        <f t="shared" si="322"/>
        <v>#N/A</v>
      </c>
      <c r="AY443" s="6" t="str">
        <f t="shared" si="323"/>
        <v/>
      </c>
      <c r="AZ443" s="6" t="str">
        <f t="shared" si="324"/>
        <v/>
      </c>
      <c r="BA443" s="6" t="str">
        <f t="shared" si="325"/>
        <v/>
      </c>
      <c r="BB443" s="6" t="str">
        <f t="shared" si="326"/>
        <v/>
      </c>
      <c r="BC443" s="42"/>
      <c r="BI443" t="s">
        <v>194</v>
      </c>
      <c r="CS443" s="253" t="str">
        <f t="shared" si="327"/>
        <v/>
      </c>
      <c r="CT443" s="1" t="str">
        <f t="shared" si="328"/>
        <v/>
      </c>
      <c r="CU443" s="1" t="str">
        <f t="shared" si="329"/>
        <v/>
      </c>
      <c r="CV443" s="399"/>
    </row>
    <row r="444" spans="1:100" s="1" customFormat="1" ht="13.5" customHeight="1" x14ac:dyDescent="0.15">
      <c r="A444" s="63">
        <v>429</v>
      </c>
      <c r="B444" s="313"/>
      <c r="C444" s="313"/>
      <c r="D444" s="313"/>
      <c r="E444" s="313"/>
      <c r="F444" s="313"/>
      <c r="G444" s="313"/>
      <c r="H444" s="313"/>
      <c r="I444" s="313"/>
      <c r="J444" s="313"/>
      <c r="K444" s="313"/>
      <c r="L444" s="314"/>
      <c r="M444" s="313"/>
      <c r="N444" s="365"/>
      <c r="O444" s="366"/>
      <c r="P444" s="370" t="str">
        <f>IF(G444="R",IF(OR(AND(実績排出量!H444=SUM(実績事業所!$B$2-1),3&lt;実績排出量!I444),AND(実績排出量!H444=実績事業所!$B$2,4&gt;実績排出量!I444)),"新規",""),"")</f>
        <v/>
      </c>
      <c r="Q444" s="373" t="str">
        <f t="shared" si="290"/>
        <v/>
      </c>
      <c r="R444" s="374" t="str">
        <f t="shared" si="291"/>
        <v/>
      </c>
      <c r="S444" s="298" t="str">
        <f t="shared" si="292"/>
        <v/>
      </c>
      <c r="T444" s="87" t="str">
        <f t="shared" si="293"/>
        <v/>
      </c>
      <c r="U444" s="88" t="str">
        <f t="shared" si="294"/>
        <v/>
      </c>
      <c r="V444" s="89" t="str">
        <f t="shared" si="295"/>
        <v/>
      </c>
      <c r="W444" s="90" t="str">
        <f t="shared" si="296"/>
        <v/>
      </c>
      <c r="X444" s="90" t="str">
        <f t="shared" si="297"/>
        <v/>
      </c>
      <c r="Y444" s="110" t="str">
        <f t="shared" si="298"/>
        <v/>
      </c>
      <c r="Z444" s="16"/>
      <c r="AA444" s="15" t="str">
        <f t="shared" si="299"/>
        <v/>
      </c>
      <c r="AB444" s="15" t="str">
        <f t="shared" si="300"/>
        <v/>
      </c>
      <c r="AC444" s="14" t="str">
        <f t="shared" si="301"/>
        <v/>
      </c>
      <c r="AD444" s="6" t="e">
        <f t="shared" si="302"/>
        <v>#N/A</v>
      </c>
      <c r="AE444" s="6" t="e">
        <f t="shared" si="303"/>
        <v>#N/A</v>
      </c>
      <c r="AF444" s="6" t="e">
        <f t="shared" si="304"/>
        <v>#N/A</v>
      </c>
      <c r="AG444" s="6" t="str">
        <f t="shared" si="305"/>
        <v/>
      </c>
      <c r="AH444" s="6">
        <f t="shared" si="306"/>
        <v>1</v>
      </c>
      <c r="AI444" s="6" t="e">
        <f t="shared" si="307"/>
        <v>#N/A</v>
      </c>
      <c r="AJ444" s="6" t="e">
        <f t="shared" si="308"/>
        <v>#N/A</v>
      </c>
      <c r="AK444" s="6" t="e">
        <f t="shared" si="309"/>
        <v>#N/A</v>
      </c>
      <c r="AL444" s="6" t="e">
        <f t="shared" si="310"/>
        <v>#N/A</v>
      </c>
      <c r="AM444" s="7" t="str">
        <f t="shared" si="311"/>
        <v xml:space="preserve"> </v>
      </c>
      <c r="AN444" s="6" t="e">
        <f t="shared" si="312"/>
        <v>#N/A</v>
      </c>
      <c r="AO444" s="6" t="e">
        <f t="shared" si="313"/>
        <v>#N/A</v>
      </c>
      <c r="AP444" s="6" t="e">
        <f t="shared" si="314"/>
        <v>#N/A</v>
      </c>
      <c r="AQ444" s="6" t="e">
        <f t="shared" si="315"/>
        <v>#N/A</v>
      </c>
      <c r="AR444" s="6" t="e">
        <f t="shared" si="316"/>
        <v>#N/A</v>
      </c>
      <c r="AS444" s="6" t="e">
        <f t="shared" si="317"/>
        <v>#N/A</v>
      </c>
      <c r="AT444" s="6" t="e">
        <f t="shared" si="318"/>
        <v>#N/A</v>
      </c>
      <c r="AU444" s="6" t="e">
        <f t="shared" si="319"/>
        <v>#N/A</v>
      </c>
      <c r="AV444" s="6" t="e">
        <f t="shared" si="320"/>
        <v>#N/A</v>
      </c>
      <c r="AW444" s="6">
        <f t="shared" si="321"/>
        <v>0</v>
      </c>
      <c r="AX444" s="6" t="e">
        <f t="shared" si="322"/>
        <v>#N/A</v>
      </c>
      <c r="AY444" s="6" t="str">
        <f t="shared" si="323"/>
        <v/>
      </c>
      <c r="AZ444" s="6" t="str">
        <f t="shared" si="324"/>
        <v/>
      </c>
      <c r="BA444" s="6" t="str">
        <f t="shared" si="325"/>
        <v/>
      </c>
      <c r="BB444" s="6" t="str">
        <f t="shared" si="326"/>
        <v/>
      </c>
      <c r="BC444" s="42"/>
      <c r="BI444" t="s">
        <v>406</v>
      </c>
      <c r="CS444" s="253" t="str">
        <f t="shared" si="327"/>
        <v/>
      </c>
      <c r="CT444" s="1" t="str">
        <f t="shared" si="328"/>
        <v/>
      </c>
      <c r="CU444" s="1" t="str">
        <f t="shared" si="329"/>
        <v/>
      </c>
      <c r="CV444" s="399"/>
    </row>
    <row r="445" spans="1:100" s="1" customFormat="1" ht="13.5" customHeight="1" x14ac:dyDescent="0.15">
      <c r="A445" s="63">
        <v>430</v>
      </c>
      <c r="B445" s="313"/>
      <c r="C445" s="313"/>
      <c r="D445" s="313"/>
      <c r="E445" s="313"/>
      <c r="F445" s="313"/>
      <c r="G445" s="313"/>
      <c r="H445" s="313"/>
      <c r="I445" s="313"/>
      <c r="J445" s="313"/>
      <c r="K445" s="313"/>
      <c r="L445" s="314"/>
      <c r="M445" s="313"/>
      <c r="N445" s="365"/>
      <c r="O445" s="366"/>
      <c r="P445" s="370" t="str">
        <f>IF(G445="R",IF(OR(AND(実績排出量!H445=SUM(実績事業所!$B$2-1),3&lt;実績排出量!I445),AND(実績排出量!H445=実績事業所!$B$2,4&gt;実績排出量!I445)),"新規",""),"")</f>
        <v/>
      </c>
      <c r="Q445" s="373" t="str">
        <f t="shared" si="290"/>
        <v/>
      </c>
      <c r="R445" s="374" t="str">
        <f t="shared" si="291"/>
        <v/>
      </c>
      <c r="S445" s="298" t="str">
        <f t="shared" si="292"/>
        <v/>
      </c>
      <c r="T445" s="87" t="str">
        <f t="shared" si="293"/>
        <v/>
      </c>
      <c r="U445" s="88" t="str">
        <f t="shared" si="294"/>
        <v/>
      </c>
      <c r="V445" s="89" t="str">
        <f t="shared" si="295"/>
        <v/>
      </c>
      <c r="W445" s="90" t="str">
        <f t="shared" si="296"/>
        <v/>
      </c>
      <c r="X445" s="90" t="str">
        <f t="shared" si="297"/>
        <v/>
      </c>
      <c r="Y445" s="110" t="str">
        <f t="shared" si="298"/>
        <v/>
      </c>
      <c r="Z445" s="16"/>
      <c r="AA445" s="15" t="str">
        <f t="shared" si="299"/>
        <v/>
      </c>
      <c r="AB445" s="15" t="str">
        <f t="shared" si="300"/>
        <v/>
      </c>
      <c r="AC445" s="14" t="str">
        <f t="shared" si="301"/>
        <v/>
      </c>
      <c r="AD445" s="6" t="e">
        <f t="shared" si="302"/>
        <v>#N/A</v>
      </c>
      <c r="AE445" s="6" t="e">
        <f t="shared" si="303"/>
        <v>#N/A</v>
      </c>
      <c r="AF445" s="6" t="e">
        <f t="shared" si="304"/>
        <v>#N/A</v>
      </c>
      <c r="AG445" s="6" t="str">
        <f t="shared" si="305"/>
        <v/>
      </c>
      <c r="AH445" s="6">
        <f t="shared" si="306"/>
        <v>1</v>
      </c>
      <c r="AI445" s="6" t="e">
        <f t="shared" si="307"/>
        <v>#N/A</v>
      </c>
      <c r="AJ445" s="6" t="e">
        <f t="shared" si="308"/>
        <v>#N/A</v>
      </c>
      <c r="AK445" s="6" t="e">
        <f t="shared" si="309"/>
        <v>#N/A</v>
      </c>
      <c r="AL445" s="6" t="e">
        <f t="shared" si="310"/>
        <v>#N/A</v>
      </c>
      <c r="AM445" s="7" t="str">
        <f t="shared" si="311"/>
        <v xml:space="preserve"> </v>
      </c>
      <c r="AN445" s="6" t="e">
        <f t="shared" si="312"/>
        <v>#N/A</v>
      </c>
      <c r="AO445" s="6" t="e">
        <f t="shared" si="313"/>
        <v>#N/A</v>
      </c>
      <c r="AP445" s="6" t="e">
        <f t="shared" si="314"/>
        <v>#N/A</v>
      </c>
      <c r="AQ445" s="6" t="e">
        <f t="shared" si="315"/>
        <v>#N/A</v>
      </c>
      <c r="AR445" s="6" t="e">
        <f t="shared" si="316"/>
        <v>#N/A</v>
      </c>
      <c r="AS445" s="6" t="e">
        <f t="shared" si="317"/>
        <v>#N/A</v>
      </c>
      <c r="AT445" s="6" t="e">
        <f t="shared" si="318"/>
        <v>#N/A</v>
      </c>
      <c r="AU445" s="6" t="e">
        <f t="shared" si="319"/>
        <v>#N/A</v>
      </c>
      <c r="AV445" s="6" t="e">
        <f t="shared" si="320"/>
        <v>#N/A</v>
      </c>
      <c r="AW445" s="6">
        <f t="shared" si="321"/>
        <v>0</v>
      </c>
      <c r="AX445" s="6" t="e">
        <f t="shared" si="322"/>
        <v>#N/A</v>
      </c>
      <c r="AY445" s="6" t="str">
        <f t="shared" si="323"/>
        <v/>
      </c>
      <c r="AZ445" s="6" t="str">
        <f t="shared" si="324"/>
        <v/>
      </c>
      <c r="BA445" s="6" t="str">
        <f t="shared" si="325"/>
        <v/>
      </c>
      <c r="BB445" s="6" t="str">
        <f t="shared" si="326"/>
        <v/>
      </c>
      <c r="BC445" s="42"/>
      <c r="BI445" t="s">
        <v>407</v>
      </c>
      <c r="CS445" s="253" t="str">
        <f t="shared" si="327"/>
        <v/>
      </c>
      <c r="CT445" s="1" t="str">
        <f t="shared" si="328"/>
        <v/>
      </c>
      <c r="CU445" s="1" t="str">
        <f t="shared" si="329"/>
        <v/>
      </c>
      <c r="CV445" s="399"/>
    </row>
    <row r="446" spans="1:100" s="1" customFormat="1" ht="13.5" customHeight="1" x14ac:dyDescent="0.15">
      <c r="A446" s="63">
        <v>431</v>
      </c>
      <c r="B446" s="313"/>
      <c r="C446" s="313"/>
      <c r="D446" s="313"/>
      <c r="E446" s="313"/>
      <c r="F446" s="313"/>
      <c r="G446" s="313"/>
      <c r="H446" s="313"/>
      <c r="I446" s="313"/>
      <c r="J446" s="313"/>
      <c r="K446" s="313"/>
      <c r="L446" s="314"/>
      <c r="M446" s="313"/>
      <c r="N446" s="365"/>
      <c r="O446" s="366"/>
      <c r="P446" s="370" t="str">
        <f>IF(G446="R",IF(OR(AND(実績排出量!H446=SUM(実績事業所!$B$2-1),3&lt;実績排出量!I446),AND(実績排出量!H446=実績事業所!$B$2,4&gt;実績排出量!I446)),"新規",""),"")</f>
        <v/>
      </c>
      <c r="Q446" s="373" t="str">
        <f t="shared" si="290"/>
        <v/>
      </c>
      <c r="R446" s="374" t="str">
        <f t="shared" si="291"/>
        <v/>
      </c>
      <c r="S446" s="298" t="str">
        <f t="shared" si="292"/>
        <v/>
      </c>
      <c r="T446" s="87" t="str">
        <f t="shared" si="293"/>
        <v/>
      </c>
      <c r="U446" s="88" t="str">
        <f t="shared" si="294"/>
        <v/>
      </c>
      <c r="V446" s="89" t="str">
        <f t="shared" si="295"/>
        <v/>
      </c>
      <c r="W446" s="90" t="str">
        <f t="shared" si="296"/>
        <v/>
      </c>
      <c r="X446" s="90" t="str">
        <f t="shared" si="297"/>
        <v/>
      </c>
      <c r="Y446" s="110" t="str">
        <f t="shared" si="298"/>
        <v/>
      </c>
      <c r="Z446" s="16"/>
      <c r="AA446" s="15" t="str">
        <f t="shared" si="299"/>
        <v/>
      </c>
      <c r="AB446" s="15" t="str">
        <f t="shared" si="300"/>
        <v/>
      </c>
      <c r="AC446" s="14" t="str">
        <f t="shared" si="301"/>
        <v/>
      </c>
      <c r="AD446" s="6" t="e">
        <f t="shared" si="302"/>
        <v>#N/A</v>
      </c>
      <c r="AE446" s="6" t="e">
        <f t="shared" si="303"/>
        <v>#N/A</v>
      </c>
      <c r="AF446" s="6" t="e">
        <f t="shared" si="304"/>
        <v>#N/A</v>
      </c>
      <c r="AG446" s="6" t="str">
        <f t="shared" si="305"/>
        <v/>
      </c>
      <c r="AH446" s="6">
        <f t="shared" si="306"/>
        <v>1</v>
      </c>
      <c r="AI446" s="6" t="e">
        <f t="shared" si="307"/>
        <v>#N/A</v>
      </c>
      <c r="AJ446" s="6" t="e">
        <f t="shared" si="308"/>
        <v>#N/A</v>
      </c>
      <c r="AK446" s="6" t="e">
        <f t="shared" si="309"/>
        <v>#N/A</v>
      </c>
      <c r="AL446" s="6" t="e">
        <f t="shared" si="310"/>
        <v>#N/A</v>
      </c>
      <c r="AM446" s="7" t="str">
        <f t="shared" si="311"/>
        <v xml:space="preserve"> </v>
      </c>
      <c r="AN446" s="6" t="e">
        <f t="shared" si="312"/>
        <v>#N/A</v>
      </c>
      <c r="AO446" s="6" t="e">
        <f t="shared" si="313"/>
        <v>#N/A</v>
      </c>
      <c r="AP446" s="6" t="e">
        <f t="shared" si="314"/>
        <v>#N/A</v>
      </c>
      <c r="AQ446" s="6" t="e">
        <f t="shared" si="315"/>
        <v>#N/A</v>
      </c>
      <c r="AR446" s="6" t="e">
        <f t="shared" si="316"/>
        <v>#N/A</v>
      </c>
      <c r="AS446" s="6" t="e">
        <f t="shared" si="317"/>
        <v>#N/A</v>
      </c>
      <c r="AT446" s="6" t="e">
        <f t="shared" si="318"/>
        <v>#N/A</v>
      </c>
      <c r="AU446" s="6" t="e">
        <f t="shared" si="319"/>
        <v>#N/A</v>
      </c>
      <c r="AV446" s="6" t="e">
        <f t="shared" si="320"/>
        <v>#N/A</v>
      </c>
      <c r="AW446" s="6">
        <f t="shared" si="321"/>
        <v>0</v>
      </c>
      <c r="AX446" s="6" t="e">
        <f t="shared" si="322"/>
        <v>#N/A</v>
      </c>
      <c r="AY446" s="6" t="str">
        <f t="shared" si="323"/>
        <v/>
      </c>
      <c r="AZ446" s="6" t="str">
        <f t="shared" si="324"/>
        <v/>
      </c>
      <c r="BA446" s="6" t="str">
        <f t="shared" si="325"/>
        <v/>
      </c>
      <c r="BB446" s="6" t="str">
        <f t="shared" si="326"/>
        <v/>
      </c>
      <c r="BC446" s="42"/>
      <c r="BI446" t="s">
        <v>226</v>
      </c>
      <c r="CS446" s="253" t="str">
        <f t="shared" si="327"/>
        <v/>
      </c>
      <c r="CT446" s="1" t="str">
        <f t="shared" si="328"/>
        <v/>
      </c>
      <c r="CU446" s="1" t="str">
        <f t="shared" si="329"/>
        <v/>
      </c>
      <c r="CV446" s="399"/>
    </row>
    <row r="447" spans="1:100" s="1" customFormat="1" ht="13.5" customHeight="1" x14ac:dyDescent="0.15">
      <c r="A447" s="63">
        <v>432</v>
      </c>
      <c r="B447" s="313"/>
      <c r="C447" s="313"/>
      <c r="D447" s="313"/>
      <c r="E447" s="313"/>
      <c r="F447" s="313"/>
      <c r="G447" s="313"/>
      <c r="H447" s="313"/>
      <c r="I447" s="313"/>
      <c r="J447" s="313"/>
      <c r="K447" s="313"/>
      <c r="L447" s="314"/>
      <c r="M447" s="313"/>
      <c r="N447" s="365"/>
      <c r="O447" s="366"/>
      <c r="P447" s="370" t="str">
        <f>IF(G447="R",IF(OR(AND(実績排出量!H447=SUM(実績事業所!$B$2-1),3&lt;実績排出量!I447),AND(実績排出量!H447=実績事業所!$B$2,4&gt;実績排出量!I447)),"新規",""),"")</f>
        <v/>
      </c>
      <c r="Q447" s="373" t="str">
        <f t="shared" si="290"/>
        <v/>
      </c>
      <c r="R447" s="374" t="str">
        <f t="shared" si="291"/>
        <v/>
      </c>
      <c r="S447" s="298" t="str">
        <f t="shared" si="292"/>
        <v/>
      </c>
      <c r="T447" s="87" t="str">
        <f t="shared" si="293"/>
        <v/>
      </c>
      <c r="U447" s="88" t="str">
        <f t="shared" si="294"/>
        <v/>
      </c>
      <c r="V447" s="89" t="str">
        <f t="shared" si="295"/>
        <v/>
      </c>
      <c r="W447" s="90" t="str">
        <f t="shared" si="296"/>
        <v/>
      </c>
      <c r="X447" s="90" t="str">
        <f t="shared" si="297"/>
        <v/>
      </c>
      <c r="Y447" s="110" t="str">
        <f t="shared" si="298"/>
        <v/>
      </c>
      <c r="Z447" s="16"/>
      <c r="AA447" s="15" t="str">
        <f t="shared" si="299"/>
        <v/>
      </c>
      <c r="AB447" s="15" t="str">
        <f t="shared" si="300"/>
        <v/>
      </c>
      <c r="AC447" s="14" t="str">
        <f t="shared" si="301"/>
        <v/>
      </c>
      <c r="AD447" s="6" t="e">
        <f t="shared" si="302"/>
        <v>#N/A</v>
      </c>
      <c r="AE447" s="6" t="e">
        <f t="shared" si="303"/>
        <v>#N/A</v>
      </c>
      <c r="AF447" s="6" t="e">
        <f t="shared" si="304"/>
        <v>#N/A</v>
      </c>
      <c r="AG447" s="6" t="str">
        <f t="shared" si="305"/>
        <v/>
      </c>
      <c r="AH447" s="6">
        <f t="shared" si="306"/>
        <v>1</v>
      </c>
      <c r="AI447" s="6" t="e">
        <f t="shared" si="307"/>
        <v>#N/A</v>
      </c>
      <c r="AJ447" s="6" t="e">
        <f t="shared" si="308"/>
        <v>#N/A</v>
      </c>
      <c r="AK447" s="6" t="e">
        <f t="shared" si="309"/>
        <v>#N/A</v>
      </c>
      <c r="AL447" s="6" t="e">
        <f t="shared" si="310"/>
        <v>#N/A</v>
      </c>
      <c r="AM447" s="7" t="str">
        <f t="shared" si="311"/>
        <v xml:space="preserve"> </v>
      </c>
      <c r="AN447" s="6" t="e">
        <f t="shared" si="312"/>
        <v>#N/A</v>
      </c>
      <c r="AO447" s="6" t="e">
        <f t="shared" si="313"/>
        <v>#N/A</v>
      </c>
      <c r="AP447" s="6" t="e">
        <f t="shared" si="314"/>
        <v>#N/A</v>
      </c>
      <c r="AQ447" s="6" t="e">
        <f t="shared" si="315"/>
        <v>#N/A</v>
      </c>
      <c r="AR447" s="6" t="e">
        <f t="shared" si="316"/>
        <v>#N/A</v>
      </c>
      <c r="AS447" s="6" t="e">
        <f t="shared" si="317"/>
        <v>#N/A</v>
      </c>
      <c r="AT447" s="6" t="e">
        <f t="shared" si="318"/>
        <v>#N/A</v>
      </c>
      <c r="AU447" s="6" t="e">
        <f t="shared" si="319"/>
        <v>#N/A</v>
      </c>
      <c r="AV447" s="6" t="e">
        <f t="shared" si="320"/>
        <v>#N/A</v>
      </c>
      <c r="AW447" s="6">
        <f t="shared" si="321"/>
        <v>0</v>
      </c>
      <c r="AX447" s="6" t="e">
        <f t="shared" si="322"/>
        <v>#N/A</v>
      </c>
      <c r="AY447" s="6" t="str">
        <f t="shared" si="323"/>
        <v/>
      </c>
      <c r="AZ447" s="6" t="str">
        <f t="shared" si="324"/>
        <v/>
      </c>
      <c r="BA447" s="6" t="str">
        <f t="shared" si="325"/>
        <v/>
      </c>
      <c r="BB447" s="6" t="str">
        <f t="shared" si="326"/>
        <v/>
      </c>
      <c r="BC447" s="42"/>
      <c r="BI447" t="s">
        <v>234</v>
      </c>
      <c r="CS447" s="253" t="str">
        <f t="shared" si="327"/>
        <v/>
      </c>
      <c r="CT447" s="1" t="str">
        <f t="shared" si="328"/>
        <v/>
      </c>
      <c r="CU447" s="1" t="str">
        <f t="shared" si="329"/>
        <v/>
      </c>
      <c r="CV447" s="399"/>
    </row>
    <row r="448" spans="1:100" s="1" customFormat="1" ht="13.5" customHeight="1" x14ac:dyDescent="0.15">
      <c r="A448" s="63">
        <v>433</v>
      </c>
      <c r="B448" s="313"/>
      <c r="C448" s="313"/>
      <c r="D448" s="313"/>
      <c r="E448" s="313"/>
      <c r="F448" s="313"/>
      <c r="G448" s="313"/>
      <c r="H448" s="313"/>
      <c r="I448" s="313"/>
      <c r="J448" s="313"/>
      <c r="K448" s="313"/>
      <c r="L448" s="314"/>
      <c r="M448" s="313"/>
      <c r="N448" s="365"/>
      <c r="O448" s="366"/>
      <c r="P448" s="370" t="str">
        <f>IF(G448="R",IF(OR(AND(実績排出量!H448=SUM(実績事業所!$B$2-1),3&lt;実績排出量!I448),AND(実績排出量!H448=実績事業所!$B$2,4&gt;実績排出量!I448)),"新規",""),"")</f>
        <v/>
      </c>
      <c r="Q448" s="373" t="str">
        <f t="shared" si="290"/>
        <v/>
      </c>
      <c r="R448" s="374" t="str">
        <f t="shared" si="291"/>
        <v/>
      </c>
      <c r="S448" s="298" t="str">
        <f t="shared" si="292"/>
        <v/>
      </c>
      <c r="T448" s="87" t="str">
        <f t="shared" si="293"/>
        <v/>
      </c>
      <c r="U448" s="88" t="str">
        <f t="shared" si="294"/>
        <v/>
      </c>
      <c r="V448" s="89" t="str">
        <f t="shared" si="295"/>
        <v/>
      </c>
      <c r="W448" s="90" t="str">
        <f t="shared" si="296"/>
        <v/>
      </c>
      <c r="X448" s="90" t="str">
        <f t="shared" si="297"/>
        <v/>
      </c>
      <c r="Y448" s="110" t="str">
        <f t="shared" si="298"/>
        <v/>
      </c>
      <c r="Z448" s="16"/>
      <c r="AA448" s="15" t="str">
        <f t="shared" si="299"/>
        <v/>
      </c>
      <c r="AB448" s="15" t="str">
        <f t="shared" si="300"/>
        <v/>
      </c>
      <c r="AC448" s="14" t="str">
        <f t="shared" si="301"/>
        <v/>
      </c>
      <c r="AD448" s="6" t="e">
        <f t="shared" si="302"/>
        <v>#N/A</v>
      </c>
      <c r="AE448" s="6" t="e">
        <f t="shared" si="303"/>
        <v>#N/A</v>
      </c>
      <c r="AF448" s="6" t="e">
        <f t="shared" si="304"/>
        <v>#N/A</v>
      </c>
      <c r="AG448" s="6" t="str">
        <f t="shared" si="305"/>
        <v/>
      </c>
      <c r="AH448" s="6">
        <f t="shared" si="306"/>
        <v>1</v>
      </c>
      <c r="AI448" s="6" t="e">
        <f t="shared" si="307"/>
        <v>#N/A</v>
      </c>
      <c r="AJ448" s="6" t="e">
        <f t="shared" si="308"/>
        <v>#N/A</v>
      </c>
      <c r="AK448" s="6" t="e">
        <f t="shared" si="309"/>
        <v>#N/A</v>
      </c>
      <c r="AL448" s="6" t="e">
        <f t="shared" si="310"/>
        <v>#N/A</v>
      </c>
      <c r="AM448" s="7" t="str">
        <f t="shared" si="311"/>
        <v xml:space="preserve"> </v>
      </c>
      <c r="AN448" s="6" t="e">
        <f t="shared" si="312"/>
        <v>#N/A</v>
      </c>
      <c r="AO448" s="6" t="e">
        <f t="shared" si="313"/>
        <v>#N/A</v>
      </c>
      <c r="AP448" s="6" t="e">
        <f t="shared" si="314"/>
        <v>#N/A</v>
      </c>
      <c r="AQ448" s="6" t="e">
        <f t="shared" si="315"/>
        <v>#N/A</v>
      </c>
      <c r="AR448" s="6" t="e">
        <f t="shared" si="316"/>
        <v>#N/A</v>
      </c>
      <c r="AS448" s="6" t="e">
        <f t="shared" si="317"/>
        <v>#N/A</v>
      </c>
      <c r="AT448" s="6" t="e">
        <f t="shared" si="318"/>
        <v>#N/A</v>
      </c>
      <c r="AU448" s="6" t="e">
        <f t="shared" si="319"/>
        <v>#N/A</v>
      </c>
      <c r="AV448" s="6" t="e">
        <f t="shared" si="320"/>
        <v>#N/A</v>
      </c>
      <c r="AW448" s="6">
        <f t="shared" si="321"/>
        <v>0</v>
      </c>
      <c r="AX448" s="6" t="e">
        <f t="shared" si="322"/>
        <v>#N/A</v>
      </c>
      <c r="AY448" s="6" t="str">
        <f t="shared" si="323"/>
        <v/>
      </c>
      <c r="AZ448" s="6" t="str">
        <f t="shared" si="324"/>
        <v/>
      </c>
      <c r="BA448" s="6" t="str">
        <f t="shared" si="325"/>
        <v/>
      </c>
      <c r="BB448" s="6" t="str">
        <f t="shared" si="326"/>
        <v/>
      </c>
      <c r="BC448" s="42"/>
      <c r="BI448" t="s">
        <v>408</v>
      </c>
      <c r="CS448" s="253" t="str">
        <f t="shared" si="327"/>
        <v/>
      </c>
      <c r="CT448" s="1" t="str">
        <f t="shared" si="328"/>
        <v/>
      </c>
      <c r="CU448" s="1" t="str">
        <f t="shared" si="329"/>
        <v/>
      </c>
      <c r="CV448" s="399"/>
    </row>
    <row r="449" spans="1:100" s="1" customFormat="1" ht="13.5" customHeight="1" x14ac:dyDescent="0.15">
      <c r="A449" s="63">
        <v>434</v>
      </c>
      <c r="B449" s="313"/>
      <c r="C449" s="313"/>
      <c r="D449" s="313"/>
      <c r="E449" s="313"/>
      <c r="F449" s="313"/>
      <c r="G449" s="313"/>
      <c r="H449" s="313"/>
      <c r="I449" s="313"/>
      <c r="J449" s="313"/>
      <c r="K449" s="313"/>
      <c r="L449" s="314"/>
      <c r="M449" s="313"/>
      <c r="N449" s="365"/>
      <c r="O449" s="366"/>
      <c r="P449" s="370" t="str">
        <f>IF(G449="R",IF(OR(AND(実績排出量!H449=SUM(実績事業所!$B$2-1),3&lt;実績排出量!I449),AND(実績排出量!H449=実績事業所!$B$2,4&gt;実績排出量!I449)),"新規",""),"")</f>
        <v/>
      </c>
      <c r="Q449" s="373" t="str">
        <f t="shared" si="290"/>
        <v/>
      </c>
      <c r="R449" s="374" t="str">
        <f t="shared" si="291"/>
        <v/>
      </c>
      <c r="S449" s="298" t="str">
        <f t="shared" si="292"/>
        <v/>
      </c>
      <c r="T449" s="87" t="str">
        <f t="shared" si="293"/>
        <v/>
      </c>
      <c r="U449" s="88" t="str">
        <f t="shared" si="294"/>
        <v/>
      </c>
      <c r="V449" s="89" t="str">
        <f t="shared" si="295"/>
        <v/>
      </c>
      <c r="W449" s="90" t="str">
        <f t="shared" si="296"/>
        <v/>
      </c>
      <c r="X449" s="90" t="str">
        <f t="shared" si="297"/>
        <v/>
      </c>
      <c r="Y449" s="110" t="str">
        <f t="shared" si="298"/>
        <v/>
      </c>
      <c r="Z449" s="16"/>
      <c r="AA449" s="15" t="str">
        <f t="shared" si="299"/>
        <v/>
      </c>
      <c r="AB449" s="15" t="str">
        <f t="shared" si="300"/>
        <v/>
      </c>
      <c r="AC449" s="14" t="str">
        <f t="shared" si="301"/>
        <v/>
      </c>
      <c r="AD449" s="6" t="e">
        <f t="shared" si="302"/>
        <v>#N/A</v>
      </c>
      <c r="AE449" s="6" t="e">
        <f t="shared" si="303"/>
        <v>#N/A</v>
      </c>
      <c r="AF449" s="6" t="e">
        <f t="shared" si="304"/>
        <v>#N/A</v>
      </c>
      <c r="AG449" s="6" t="str">
        <f t="shared" si="305"/>
        <v/>
      </c>
      <c r="AH449" s="6">
        <f t="shared" si="306"/>
        <v>1</v>
      </c>
      <c r="AI449" s="6" t="e">
        <f t="shared" si="307"/>
        <v>#N/A</v>
      </c>
      <c r="AJ449" s="6" t="e">
        <f t="shared" si="308"/>
        <v>#N/A</v>
      </c>
      <c r="AK449" s="6" t="e">
        <f t="shared" si="309"/>
        <v>#N/A</v>
      </c>
      <c r="AL449" s="6" t="e">
        <f t="shared" si="310"/>
        <v>#N/A</v>
      </c>
      <c r="AM449" s="7" t="str">
        <f t="shared" si="311"/>
        <v xml:space="preserve"> </v>
      </c>
      <c r="AN449" s="6" t="e">
        <f t="shared" si="312"/>
        <v>#N/A</v>
      </c>
      <c r="AO449" s="6" t="e">
        <f t="shared" si="313"/>
        <v>#N/A</v>
      </c>
      <c r="AP449" s="6" t="e">
        <f t="shared" si="314"/>
        <v>#N/A</v>
      </c>
      <c r="AQ449" s="6" t="e">
        <f t="shared" si="315"/>
        <v>#N/A</v>
      </c>
      <c r="AR449" s="6" t="e">
        <f t="shared" si="316"/>
        <v>#N/A</v>
      </c>
      <c r="AS449" s="6" t="e">
        <f t="shared" si="317"/>
        <v>#N/A</v>
      </c>
      <c r="AT449" s="6" t="e">
        <f t="shared" si="318"/>
        <v>#N/A</v>
      </c>
      <c r="AU449" s="6" t="e">
        <f t="shared" si="319"/>
        <v>#N/A</v>
      </c>
      <c r="AV449" s="6" t="e">
        <f t="shared" si="320"/>
        <v>#N/A</v>
      </c>
      <c r="AW449" s="6">
        <f t="shared" si="321"/>
        <v>0</v>
      </c>
      <c r="AX449" s="6" t="e">
        <f t="shared" si="322"/>
        <v>#N/A</v>
      </c>
      <c r="AY449" s="6" t="str">
        <f t="shared" si="323"/>
        <v/>
      </c>
      <c r="AZ449" s="6" t="str">
        <f t="shared" si="324"/>
        <v/>
      </c>
      <c r="BA449" s="6" t="str">
        <f t="shared" si="325"/>
        <v/>
      </c>
      <c r="BB449" s="6" t="str">
        <f t="shared" si="326"/>
        <v/>
      </c>
      <c r="BC449" s="42"/>
      <c r="BI449" t="s">
        <v>409</v>
      </c>
      <c r="CS449" s="253" t="str">
        <f t="shared" si="327"/>
        <v/>
      </c>
      <c r="CT449" s="1" t="str">
        <f t="shared" si="328"/>
        <v/>
      </c>
      <c r="CU449" s="1" t="str">
        <f t="shared" si="329"/>
        <v/>
      </c>
      <c r="CV449" s="399"/>
    </row>
    <row r="450" spans="1:100" s="1" customFormat="1" ht="13.5" customHeight="1" x14ac:dyDescent="0.15">
      <c r="A450" s="63">
        <v>435</v>
      </c>
      <c r="B450" s="313"/>
      <c r="C450" s="313"/>
      <c r="D450" s="313"/>
      <c r="E450" s="313"/>
      <c r="F450" s="313"/>
      <c r="G450" s="313"/>
      <c r="H450" s="313"/>
      <c r="I450" s="313"/>
      <c r="J450" s="313"/>
      <c r="K450" s="313"/>
      <c r="L450" s="314"/>
      <c r="M450" s="313"/>
      <c r="N450" s="365"/>
      <c r="O450" s="366"/>
      <c r="P450" s="370" t="str">
        <f>IF(G450="R",IF(OR(AND(実績排出量!H450=SUM(実績事業所!$B$2-1),3&lt;実績排出量!I450),AND(実績排出量!H450=実績事業所!$B$2,4&gt;実績排出量!I450)),"新規",""),"")</f>
        <v/>
      </c>
      <c r="Q450" s="373" t="str">
        <f t="shared" si="290"/>
        <v/>
      </c>
      <c r="R450" s="374" t="str">
        <f t="shared" si="291"/>
        <v/>
      </c>
      <c r="S450" s="298" t="str">
        <f t="shared" si="292"/>
        <v/>
      </c>
      <c r="T450" s="87" t="str">
        <f t="shared" si="293"/>
        <v/>
      </c>
      <c r="U450" s="88" t="str">
        <f t="shared" si="294"/>
        <v/>
      </c>
      <c r="V450" s="89" t="str">
        <f t="shared" si="295"/>
        <v/>
      </c>
      <c r="W450" s="90" t="str">
        <f t="shared" si="296"/>
        <v/>
      </c>
      <c r="X450" s="90" t="str">
        <f t="shared" si="297"/>
        <v/>
      </c>
      <c r="Y450" s="110" t="str">
        <f t="shared" si="298"/>
        <v/>
      </c>
      <c r="Z450" s="16"/>
      <c r="AA450" s="15" t="str">
        <f t="shared" si="299"/>
        <v/>
      </c>
      <c r="AB450" s="15" t="str">
        <f t="shared" si="300"/>
        <v/>
      </c>
      <c r="AC450" s="14" t="str">
        <f t="shared" si="301"/>
        <v/>
      </c>
      <c r="AD450" s="6" t="e">
        <f t="shared" si="302"/>
        <v>#N/A</v>
      </c>
      <c r="AE450" s="6" t="e">
        <f t="shared" si="303"/>
        <v>#N/A</v>
      </c>
      <c r="AF450" s="6" t="e">
        <f t="shared" si="304"/>
        <v>#N/A</v>
      </c>
      <c r="AG450" s="6" t="str">
        <f t="shared" si="305"/>
        <v/>
      </c>
      <c r="AH450" s="6">
        <f t="shared" si="306"/>
        <v>1</v>
      </c>
      <c r="AI450" s="6" t="e">
        <f t="shared" si="307"/>
        <v>#N/A</v>
      </c>
      <c r="AJ450" s="6" t="e">
        <f t="shared" si="308"/>
        <v>#N/A</v>
      </c>
      <c r="AK450" s="6" t="e">
        <f t="shared" si="309"/>
        <v>#N/A</v>
      </c>
      <c r="AL450" s="6" t="e">
        <f t="shared" si="310"/>
        <v>#N/A</v>
      </c>
      <c r="AM450" s="7" t="str">
        <f t="shared" si="311"/>
        <v xml:space="preserve"> </v>
      </c>
      <c r="AN450" s="6" t="e">
        <f t="shared" si="312"/>
        <v>#N/A</v>
      </c>
      <c r="AO450" s="6" t="e">
        <f t="shared" si="313"/>
        <v>#N/A</v>
      </c>
      <c r="AP450" s="6" t="e">
        <f t="shared" si="314"/>
        <v>#N/A</v>
      </c>
      <c r="AQ450" s="6" t="e">
        <f t="shared" si="315"/>
        <v>#N/A</v>
      </c>
      <c r="AR450" s="6" t="e">
        <f t="shared" si="316"/>
        <v>#N/A</v>
      </c>
      <c r="AS450" s="6" t="e">
        <f t="shared" si="317"/>
        <v>#N/A</v>
      </c>
      <c r="AT450" s="6" t="e">
        <f t="shared" si="318"/>
        <v>#N/A</v>
      </c>
      <c r="AU450" s="6" t="e">
        <f t="shared" si="319"/>
        <v>#N/A</v>
      </c>
      <c r="AV450" s="6" t="e">
        <f t="shared" si="320"/>
        <v>#N/A</v>
      </c>
      <c r="AW450" s="6">
        <f t="shared" si="321"/>
        <v>0</v>
      </c>
      <c r="AX450" s="6" t="e">
        <f t="shared" si="322"/>
        <v>#N/A</v>
      </c>
      <c r="AY450" s="6" t="str">
        <f t="shared" si="323"/>
        <v/>
      </c>
      <c r="AZ450" s="6" t="str">
        <f t="shared" si="324"/>
        <v/>
      </c>
      <c r="BA450" s="6" t="str">
        <f t="shared" si="325"/>
        <v/>
      </c>
      <c r="BB450" s="6" t="str">
        <f t="shared" si="326"/>
        <v/>
      </c>
      <c r="BC450" s="42"/>
      <c r="BI450" t="s">
        <v>227</v>
      </c>
      <c r="CS450" s="253" t="str">
        <f t="shared" si="327"/>
        <v/>
      </c>
      <c r="CT450" s="1" t="str">
        <f t="shared" si="328"/>
        <v/>
      </c>
      <c r="CU450" s="1" t="str">
        <f t="shared" si="329"/>
        <v/>
      </c>
      <c r="CV450" s="399"/>
    </row>
    <row r="451" spans="1:100" s="1" customFormat="1" ht="13.5" customHeight="1" x14ac:dyDescent="0.15">
      <c r="A451" s="63">
        <v>436</v>
      </c>
      <c r="B451" s="313"/>
      <c r="C451" s="313"/>
      <c r="D451" s="313"/>
      <c r="E451" s="313"/>
      <c r="F451" s="313"/>
      <c r="G451" s="313"/>
      <c r="H451" s="313"/>
      <c r="I451" s="313"/>
      <c r="J451" s="313"/>
      <c r="K451" s="313"/>
      <c r="L451" s="314"/>
      <c r="M451" s="313"/>
      <c r="N451" s="365"/>
      <c r="O451" s="366"/>
      <c r="P451" s="370" t="str">
        <f>IF(G451="R",IF(OR(AND(実績排出量!H451=SUM(実績事業所!$B$2-1),3&lt;実績排出量!I451),AND(実績排出量!H451=実績事業所!$B$2,4&gt;実績排出量!I451)),"新規",""),"")</f>
        <v/>
      </c>
      <c r="Q451" s="373" t="str">
        <f t="shared" si="290"/>
        <v/>
      </c>
      <c r="R451" s="374" t="str">
        <f t="shared" si="291"/>
        <v/>
      </c>
      <c r="S451" s="298" t="str">
        <f t="shared" si="292"/>
        <v/>
      </c>
      <c r="T451" s="87" t="str">
        <f t="shared" si="293"/>
        <v/>
      </c>
      <c r="U451" s="88" t="str">
        <f t="shared" si="294"/>
        <v/>
      </c>
      <c r="V451" s="89" t="str">
        <f t="shared" si="295"/>
        <v/>
      </c>
      <c r="W451" s="90" t="str">
        <f t="shared" si="296"/>
        <v/>
      </c>
      <c r="X451" s="90" t="str">
        <f t="shared" si="297"/>
        <v/>
      </c>
      <c r="Y451" s="110" t="str">
        <f t="shared" si="298"/>
        <v/>
      </c>
      <c r="Z451" s="16"/>
      <c r="AA451" s="15" t="str">
        <f t="shared" si="299"/>
        <v/>
      </c>
      <c r="AB451" s="15" t="str">
        <f t="shared" si="300"/>
        <v/>
      </c>
      <c r="AC451" s="14" t="str">
        <f t="shared" si="301"/>
        <v/>
      </c>
      <c r="AD451" s="6" t="e">
        <f t="shared" si="302"/>
        <v>#N/A</v>
      </c>
      <c r="AE451" s="6" t="e">
        <f t="shared" si="303"/>
        <v>#N/A</v>
      </c>
      <c r="AF451" s="6" t="e">
        <f t="shared" si="304"/>
        <v>#N/A</v>
      </c>
      <c r="AG451" s="6" t="str">
        <f t="shared" si="305"/>
        <v/>
      </c>
      <c r="AH451" s="6">
        <f t="shared" si="306"/>
        <v>1</v>
      </c>
      <c r="AI451" s="6" t="e">
        <f t="shared" si="307"/>
        <v>#N/A</v>
      </c>
      <c r="AJ451" s="6" t="e">
        <f t="shared" si="308"/>
        <v>#N/A</v>
      </c>
      <c r="AK451" s="6" t="e">
        <f t="shared" si="309"/>
        <v>#N/A</v>
      </c>
      <c r="AL451" s="6" t="e">
        <f t="shared" si="310"/>
        <v>#N/A</v>
      </c>
      <c r="AM451" s="7" t="str">
        <f t="shared" si="311"/>
        <v xml:space="preserve"> </v>
      </c>
      <c r="AN451" s="6" t="e">
        <f t="shared" si="312"/>
        <v>#N/A</v>
      </c>
      <c r="AO451" s="6" t="e">
        <f t="shared" si="313"/>
        <v>#N/A</v>
      </c>
      <c r="AP451" s="6" t="e">
        <f t="shared" si="314"/>
        <v>#N/A</v>
      </c>
      <c r="AQ451" s="6" t="e">
        <f t="shared" si="315"/>
        <v>#N/A</v>
      </c>
      <c r="AR451" s="6" t="e">
        <f t="shared" si="316"/>
        <v>#N/A</v>
      </c>
      <c r="AS451" s="6" t="e">
        <f t="shared" si="317"/>
        <v>#N/A</v>
      </c>
      <c r="AT451" s="6" t="e">
        <f t="shared" si="318"/>
        <v>#N/A</v>
      </c>
      <c r="AU451" s="6" t="e">
        <f t="shared" si="319"/>
        <v>#N/A</v>
      </c>
      <c r="AV451" s="6" t="e">
        <f t="shared" si="320"/>
        <v>#N/A</v>
      </c>
      <c r="AW451" s="6">
        <f t="shared" si="321"/>
        <v>0</v>
      </c>
      <c r="AX451" s="6" t="e">
        <f t="shared" si="322"/>
        <v>#N/A</v>
      </c>
      <c r="AY451" s="6" t="str">
        <f t="shared" si="323"/>
        <v/>
      </c>
      <c r="AZ451" s="6" t="str">
        <f t="shared" si="324"/>
        <v/>
      </c>
      <c r="BA451" s="6" t="str">
        <f t="shared" si="325"/>
        <v/>
      </c>
      <c r="BB451" s="6" t="str">
        <f t="shared" si="326"/>
        <v/>
      </c>
      <c r="BC451" s="42"/>
      <c r="BI451" t="s">
        <v>235</v>
      </c>
      <c r="CS451" s="253" t="str">
        <f t="shared" si="327"/>
        <v/>
      </c>
      <c r="CT451" s="1" t="str">
        <f t="shared" si="328"/>
        <v/>
      </c>
      <c r="CU451" s="1" t="str">
        <f t="shared" si="329"/>
        <v/>
      </c>
      <c r="CV451" s="399"/>
    </row>
    <row r="452" spans="1:100" s="1" customFormat="1" ht="13.5" customHeight="1" x14ac:dyDescent="0.15">
      <c r="A452" s="63">
        <v>437</v>
      </c>
      <c r="B452" s="313"/>
      <c r="C452" s="313"/>
      <c r="D452" s="313"/>
      <c r="E452" s="313"/>
      <c r="F452" s="313"/>
      <c r="G452" s="313"/>
      <c r="H452" s="313"/>
      <c r="I452" s="313"/>
      <c r="J452" s="313"/>
      <c r="K452" s="313"/>
      <c r="L452" s="314"/>
      <c r="M452" s="313"/>
      <c r="N452" s="365"/>
      <c r="O452" s="366"/>
      <c r="P452" s="370" t="str">
        <f>IF(G452="R",IF(OR(AND(実績排出量!H452=SUM(実績事業所!$B$2-1),3&lt;実績排出量!I452),AND(実績排出量!H452=実績事業所!$B$2,4&gt;実績排出量!I452)),"新規",""),"")</f>
        <v/>
      </c>
      <c r="Q452" s="373" t="str">
        <f t="shared" si="290"/>
        <v/>
      </c>
      <c r="R452" s="374" t="str">
        <f t="shared" si="291"/>
        <v/>
      </c>
      <c r="S452" s="298" t="str">
        <f t="shared" si="292"/>
        <v/>
      </c>
      <c r="T452" s="87" t="str">
        <f t="shared" si="293"/>
        <v/>
      </c>
      <c r="U452" s="88" t="str">
        <f t="shared" si="294"/>
        <v/>
      </c>
      <c r="V452" s="89" t="str">
        <f t="shared" si="295"/>
        <v/>
      </c>
      <c r="W452" s="90" t="str">
        <f t="shared" si="296"/>
        <v/>
      </c>
      <c r="X452" s="90" t="str">
        <f t="shared" si="297"/>
        <v/>
      </c>
      <c r="Y452" s="110" t="str">
        <f t="shared" si="298"/>
        <v/>
      </c>
      <c r="Z452" s="16"/>
      <c r="AA452" s="15" t="str">
        <f t="shared" si="299"/>
        <v/>
      </c>
      <c r="AB452" s="15" t="str">
        <f t="shared" si="300"/>
        <v/>
      </c>
      <c r="AC452" s="14" t="str">
        <f t="shared" si="301"/>
        <v/>
      </c>
      <c r="AD452" s="6" t="e">
        <f t="shared" si="302"/>
        <v>#N/A</v>
      </c>
      <c r="AE452" s="6" t="e">
        <f t="shared" si="303"/>
        <v>#N/A</v>
      </c>
      <c r="AF452" s="6" t="e">
        <f t="shared" si="304"/>
        <v>#N/A</v>
      </c>
      <c r="AG452" s="6" t="str">
        <f t="shared" si="305"/>
        <v/>
      </c>
      <c r="AH452" s="6">
        <f t="shared" si="306"/>
        <v>1</v>
      </c>
      <c r="AI452" s="6" t="e">
        <f t="shared" si="307"/>
        <v>#N/A</v>
      </c>
      <c r="AJ452" s="6" t="e">
        <f t="shared" si="308"/>
        <v>#N/A</v>
      </c>
      <c r="AK452" s="6" t="e">
        <f t="shared" si="309"/>
        <v>#N/A</v>
      </c>
      <c r="AL452" s="6" t="e">
        <f t="shared" si="310"/>
        <v>#N/A</v>
      </c>
      <c r="AM452" s="7" t="str">
        <f t="shared" si="311"/>
        <v xml:space="preserve"> </v>
      </c>
      <c r="AN452" s="6" t="e">
        <f t="shared" si="312"/>
        <v>#N/A</v>
      </c>
      <c r="AO452" s="6" t="e">
        <f t="shared" si="313"/>
        <v>#N/A</v>
      </c>
      <c r="AP452" s="6" t="e">
        <f t="shared" si="314"/>
        <v>#N/A</v>
      </c>
      <c r="AQ452" s="6" t="e">
        <f t="shared" si="315"/>
        <v>#N/A</v>
      </c>
      <c r="AR452" s="6" t="e">
        <f t="shared" si="316"/>
        <v>#N/A</v>
      </c>
      <c r="AS452" s="6" t="e">
        <f t="shared" si="317"/>
        <v>#N/A</v>
      </c>
      <c r="AT452" s="6" t="e">
        <f t="shared" si="318"/>
        <v>#N/A</v>
      </c>
      <c r="AU452" s="6" t="e">
        <f t="shared" si="319"/>
        <v>#N/A</v>
      </c>
      <c r="AV452" s="6" t="e">
        <f t="shared" si="320"/>
        <v>#N/A</v>
      </c>
      <c r="AW452" s="6">
        <f t="shared" si="321"/>
        <v>0</v>
      </c>
      <c r="AX452" s="6" t="e">
        <f t="shared" si="322"/>
        <v>#N/A</v>
      </c>
      <c r="AY452" s="6" t="str">
        <f t="shared" si="323"/>
        <v/>
      </c>
      <c r="AZ452" s="6" t="str">
        <f t="shared" si="324"/>
        <v/>
      </c>
      <c r="BA452" s="6" t="str">
        <f t="shared" si="325"/>
        <v/>
      </c>
      <c r="BB452" s="6" t="str">
        <f t="shared" si="326"/>
        <v/>
      </c>
      <c r="BC452" s="42"/>
      <c r="BI452" t="s">
        <v>415</v>
      </c>
      <c r="CS452" s="253" t="str">
        <f t="shared" si="327"/>
        <v/>
      </c>
      <c r="CT452" s="1" t="str">
        <f t="shared" si="328"/>
        <v/>
      </c>
      <c r="CU452" s="1" t="str">
        <f t="shared" si="329"/>
        <v/>
      </c>
      <c r="CV452" s="399"/>
    </row>
    <row r="453" spans="1:100" s="1" customFormat="1" ht="13.5" customHeight="1" x14ac:dyDescent="0.15">
      <c r="A453" s="63">
        <v>438</v>
      </c>
      <c r="B453" s="313"/>
      <c r="C453" s="313"/>
      <c r="D453" s="313"/>
      <c r="E453" s="313"/>
      <c r="F453" s="313"/>
      <c r="G453" s="313"/>
      <c r="H453" s="313"/>
      <c r="I453" s="313"/>
      <c r="J453" s="313"/>
      <c r="K453" s="313"/>
      <c r="L453" s="314"/>
      <c r="M453" s="313"/>
      <c r="N453" s="365"/>
      <c r="O453" s="366"/>
      <c r="P453" s="370" t="str">
        <f>IF(G453="R",IF(OR(AND(実績排出量!H453=SUM(実績事業所!$B$2-1),3&lt;実績排出量!I453),AND(実績排出量!H453=実績事業所!$B$2,4&gt;実績排出量!I453)),"新規",""),"")</f>
        <v/>
      </c>
      <c r="Q453" s="373" t="str">
        <f t="shared" si="290"/>
        <v/>
      </c>
      <c r="R453" s="374" t="str">
        <f t="shared" si="291"/>
        <v/>
      </c>
      <c r="S453" s="298" t="str">
        <f t="shared" si="292"/>
        <v/>
      </c>
      <c r="T453" s="87" t="str">
        <f t="shared" si="293"/>
        <v/>
      </c>
      <c r="U453" s="88" t="str">
        <f t="shared" si="294"/>
        <v/>
      </c>
      <c r="V453" s="89" t="str">
        <f t="shared" si="295"/>
        <v/>
      </c>
      <c r="W453" s="90" t="str">
        <f t="shared" si="296"/>
        <v/>
      </c>
      <c r="X453" s="90" t="str">
        <f t="shared" si="297"/>
        <v/>
      </c>
      <c r="Y453" s="110" t="str">
        <f t="shared" si="298"/>
        <v/>
      </c>
      <c r="Z453" s="16"/>
      <c r="AA453" s="15" t="str">
        <f t="shared" si="299"/>
        <v/>
      </c>
      <c r="AB453" s="15" t="str">
        <f t="shared" si="300"/>
        <v/>
      </c>
      <c r="AC453" s="14" t="str">
        <f t="shared" si="301"/>
        <v/>
      </c>
      <c r="AD453" s="6" t="e">
        <f t="shared" si="302"/>
        <v>#N/A</v>
      </c>
      <c r="AE453" s="6" t="e">
        <f t="shared" si="303"/>
        <v>#N/A</v>
      </c>
      <c r="AF453" s="6" t="e">
        <f t="shared" si="304"/>
        <v>#N/A</v>
      </c>
      <c r="AG453" s="6" t="str">
        <f t="shared" si="305"/>
        <v/>
      </c>
      <c r="AH453" s="6">
        <f t="shared" si="306"/>
        <v>1</v>
      </c>
      <c r="AI453" s="6" t="e">
        <f t="shared" si="307"/>
        <v>#N/A</v>
      </c>
      <c r="AJ453" s="6" t="e">
        <f t="shared" si="308"/>
        <v>#N/A</v>
      </c>
      <c r="AK453" s="6" t="e">
        <f t="shared" si="309"/>
        <v>#N/A</v>
      </c>
      <c r="AL453" s="6" t="e">
        <f t="shared" si="310"/>
        <v>#N/A</v>
      </c>
      <c r="AM453" s="7" t="str">
        <f t="shared" si="311"/>
        <v xml:space="preserve"> </v>
      </c>
      <c r="AN453" s="6" t="e">
        <f t="shared" si="312"/>
        <v>#N/A</v>
      </c>
      <c r="AO453" s="6" t="e">
        <f t="shared" si="313"/>
        <v>#N/A</v>
      </c>
      <c r="AP453" s="6" t="e">
        <f t="shared" si="314"/>
        <v>#N/A</v>
      </c>
      <c r="AQ453" s="6" t="e">
        <f t="shared" si="315"/>
        <v>#N/A</v>
      </c>
      <c r="AR453" s="6" t="e">
        <f t="shared" si="316"/>
        <v>#N/A</v>
      </c>
      <c r="AS453" s="6" t="e">
        <f t="shared" si="317"/>
        <v>#N/A</v>
      </c>
      <c r="AT453" s="6" t="e">
        <f t="shared" si="318"/>
        <v>#N/A</v>
      </c>
      <c r="AU453" s="6" t="e">
        <f t="shared" si="319"/>
        <v>#N/A</v>
      </c>
      <c r="AV453" s="6" t="e">
        <f t="shared" si="320"/>
        <v>#N/A</v>
      </c>
      <c r="AW453" s="6">
        <f t="shared" si="321"/>
        <v>0</v>
      </c>
      <c r="AX453" s="6" t="e">
        <f t="shared" si="322"/>
        <v>#N/A</v>
      </c>
      <c r="AY453" s="6" t="str">
        <f t="shared" si="323"/>
        <v/>
      </c>
      <c r="AZ453" s="6" t="str">
        <f t="shared" si="324"/>
        <v/>
      </c>
      <c r="BA453" s="6" t="str">
        <f t="shared" si="325"/>
        <v/>
      </c>
      <c r="BB453" s="6" t="str">
        <f t="shared" si="326"/>
        <v/>
      </c>
      <c r="BC453" s="42"/>
      <c r="BI453" t="s">
        <v>257</v>
      </c>
      <c r="CS453" s="253" t="str">
        <f t="shared" si="327"/>
        <v/>
      </c>
      <c r="CT453" s="1" t="str">
        <f t="shared" si="328"/>
        <v/>
      </c>
      <c r="CU453" s="1" t="str">
        <f t="shared" si="329"/>
        <v/>
      </c>
      <c r="CV453" s="399"/>
    </row>
    <row r="454" spans="1:100" s="1" customFormat="1" ht="13.5" customHeight="1" x14ac:dyDescent="0.15">
      <c r="A454" s="63">
        <v>439</v>
      </c>
      <c r="B454" s="313"/>
      <c r="C454" s="313"/>
      <c r="D454" s="313"/>
      <c r="E454" s="313"/>
      <c r="F454" s="313"/>
      <c r="G454" s="313"/>
      <c r="H454" s="313"/>
      <c r="I454" s="313"/>
      <c r="J454" s="313"/>
      <c r="K454" s="313"/>
      <c r="L454" s="314"/>
      <c r="M454" s="313"/>
      <c r="N454" s="365"/>
      <c r="O454" s="366"/>
      <c r="P454" s="370" t="str">
        <f>IF(G454="R",IF(OR(AND(実績排出量!H454=SUM(実績事業所!$B$2-1),3&lt;実績排出量!I454),AND(実績排出量!H454=実績事業所!$B$2,4&gt;実績排出量!I454)),"新規",""),"")</f>
        <v/>
      </c>
      <c r="Q454" s="373" t="str">
        <f t="shared" si="290"/>
        <v/>
      </c>
      <c r="R454" s="374" t="str">
        <f t="shared" si="291"/>
        <v/>
      </c>
      <c r="S454" s="298" t="str">
        <f t="shared" si="292"/>
        <v/>
      </c>
      <c r="T454" s="87" t="str">
        <f t="shared" si="293"/>
        <v/>
      </c>
      <c r="U454" s="88" t="str">
        <f t="shared" si="294"/>
        <v/>
      </c>
      <c r="V454" s="89" t="str">
        <f t="shared" si="295"/>
        <v/>
      </c>
      <c r="W454" s="90" t="str">
        <f t="shared" si="296"/>
        <v/>
      </c>
      <c r="X454" s="90" t="str">
        <f t="shared" si="297"/>
        <v/>
      </c>
      <c r="Y454" s="110" t="str">
        <f t="shared" si="298"/>
        <v/>
      </c>
      <c r="Z454" s="16"/>
      <c r="AA454" s="15" t="str">
        <f t="shared" si="299"/>
        <v/>
      </c>
      <c r="AB454" s="15" t="str">
        <f t="shared" si="300"/>
        <v/>
      </c>
      <c r="AC454" s="14" t="str">
        <f t="shared" si="301"/>
        <v/>
      </c>
      <c r="AD454" s="6" t="e">
        <f t="shared" si="302"/>
        <v>#N/A</v>
      </c>
      <c r="AE454" s="6" t="e">
        <f t="shared" si="303"/>
        <v>#N/A</v>
      </c>
      <c r="AF454" s="6" t="e">
        <f t="shared" si="304"/>
        <v>#N/A</v>
      </c>
      <c r="AG454" s="6" t="str">
        <f t="shared" si="305"/>
        <v/>
      </c>
      <c r="AH454" s="6">
        <f t="shared" si="306"/>
        <v>1</v>
      </c>
      <c r="AI454" s="6" t="e">
        <f t="shared" si="307"/>
        <v>#N/A</v>
      </c>
      <c r="AJ454" s="6" t="e">
        <f t="shared" si="308"/>
        <v>#N/A</v>
      </c>
      <c r="AK454" s="6" t="e">
        <f t="shared" si="309"/>
        <v>#N/A</v>
      </c>
      <c r="AL454" s="6" t="e">
        <f t="shared" si="310"/>
        <v>#N/A</v>
      </c>
      <c r="AM454" s="7" t="str">
        <f t="shared" si="311"/>
        <v xml:space="preserve"> </v>
      </c>
      <c r="AN454" s="6" t="e">
        <f t="shared" si="312"/>
        <v>#N/A</v>
      </c>
      <c r="AO454" s="6" t="e">
        <f t="shared" si="313"/>
        <v>#N/A</v>
      </c>
      <c r="AP454" s="6" t="e">
        <f t="shared" si="314"/>
        <v>#N/A</v>
      </c>
      <c r="AQ454" s="6" t="e">
        <f t="shared" si="315"/>
        <v>#N/A</v>
      </c>
      <c r="AR454" s="6" t="e">
        <f t="shared" si="316"/>
        <v>#N/A</v>
      </c>
      <c r="AS454" s="6" t="e">
        <f t="shared" si="317"/>
        <v>#N/A</v>
      </c>
      <c r="AT454" s="6" t="e">
        <f t="shared" si="318"/>
        <v>#N/A</v>
      </c>
      <c r="AU454" s="6" t="e">
        <f t="shared" si="319"/>
        <v>#N/A</v>
      </c>
      <c r="AV454" s="6" t="e">
        <f t="shared" si="320"/>
        <v>#N/A</v>
      </c>
      <c r="AW454" s="6">
        <f t="shared" si="321"/>
        <v>0</v>
      </c>
      <c r="AX454" s="6" t="e">
        <f t="shared" si="322"/>
        <v>#N/A</v>
      </c>
      <c r="AY454" s="6" t="str">
        <f t="shared" si="323"/>
        <v/>
      </c>
      <c r="AZ454" s="6" t="str">
        <f t="shared" si="324"/>
        <v/>
      </c>
      <c r="BA454" s="6" t="str">
        <f t="shared" si="325"/>
        <v/>
      </c>
      <c r="BB454" s="6" t="str">
        <f t="shared" si="326"/>
        <v/>
      </c>
      <c r="BC454" s="42"/>
      <c r="BI454" t="s">
        <v>264</v>
      </c>
      <c r="CS454" s="253" t="str">
        <f t="shared" si="327"/>
        <v/>
      </c>
      <c r="CT454" s="1" t="str">
        <f t="shared" si="328"/>
        <v/>
      </c>
      <c r="CU454" s="1" t="str">
        <f t="shared" si="329"/>
        <v/>
      </c>
      <c r="CV454" s="399"/>
    </row>
    <row r="455" spans="1:100" s="1" customFormat="1" ht="13.5" customHeight="1" x14ac:dyDescent="0.15">
      <c r="A455" s="63">
        <v>440</v>
      </c>
      <c r="B455" s="313"/>
      <c r="C455" s="313"/>
      <c r="D455" s="313"/>
      <c r="E455" s="313"/>
      <c r="F455" s="313"/>
      <c r="G455" s="313"/>
      <c r="H455" s="313"/>
      <c r="I455" s="313"/>
      <c r="J455" s="313"/>
      <c r="K455" s="313"/>
      <c r="L455" s="314"/>
      <c r="M455" s="313"/>
      <c r="N455" s="365"/>
      <c r="O455" s="366"/>
      <c r="P455" s="370" t="str">
        <f>IF(G455="R",IF(OR(AND(実績排出量!H455=SUM(実績事業所!$B$2-1),3&lt;実績排出量!I455),AND(実績排出量!H455=実績事業所!$B$2,4&gt;実績排出量!I455)),"新規",""),"")</f>
        <v/>
      </c>
      <c r="Q455" s="373" t="str">
        <f t="shared" si="290"/>
        <v/>
      </c>
      <c r="R455" s="374" t="str">
        <f t="shared" si="291"/>
        <v/>
      </c>
      <c r="S455" s="298" t="str">
        <f t="shared" si="292"/>
        <v/>
      </c>
      <c r="T455" s="87" t="str">
        <f t="shared" si="293"/>
        <v/>
      </c>
      <c r="U455" s="88" t="str">
        <f t="shared" si="294"/>
        <v/>
      </c>
      <c r="V455" s="89" t="str">
        <f t="shared" si="295"/>
        <v/>
      </c>
      <c r="W455" s="90" t="str">
        <f t="shared" si="296"/>
        <v/>
      </c>
      <c r="X455" s="90" t="str">
        <f t="shared" si="297"/>
        <v/>
      </c>
      <c r="Y455" s="110" t="str">
        <f t="shared" si="298"/>
        <v/>
      </c>
      <c r="Z455" s="16"/>
      <c r="AA455" s="15" t="str">
        <f t="shared" si="299"/>
        <v/>
      </c>
      <c r="AB455" s="15" t="str">
        <f t="shared" si="300"/>
        <v/>
      </c>
      <c r="AC455" s="14" t="str">
        <f t="shared" si="301"/>
        <v/>
      </c>
      <c r="AD455" s="6" t="e">
        <f t="shared" si="302"/>
        <v>#N/A</v>
      </c>
      <c r="AE455" s="6" t="e">
        <f t="shared" si="303"/>
        <v>#N/A</v>
      </c>
      <c r="AF455" s="6" t="e">
        <f t="shared" si="304"/>
        <v>#N/A</v>
      </c>
      <c r="AG455" s="6" t="str">
        <f t="shared" si="305"/>
        <v/>
      </c>
      <c r="AH455" s="6">
        <f t="shared" si="306"/>
        <v>1</v>
      </c>
      <c r="AI455" s="6" t="e">
        <f t="shared" si="307"/>
        <v>#N/A</v>
      </c>
      <c r="AJ455" s="6" t="e">
        <f t="shared" si="308"/>
        <v>#N/A</v>
      </c>
      <c r="AK455" s="6" t="e">
        <f t="shared" si="309"/>
        <v>#N/A</v>
      </c>
      <c r="AL455" s="6" t="e">
        <f t="shared" si="310"/>
        <v>#N/A</v>
      </c>
      <c r="AM455" s="7" t="str">
        <f t="shared" si="311"/>
        <v xml:space="preserve"> </v>
      </c>
      <c r="AN455" s="6" t="e">
        <f t="shared" si="312"/>
        <v>#N/A</v>
      </c>
      <c r="AO455" s="6" t="e">
        <f t="shared" si="313"/>
        <v>#N/A</v>
      </c>
      <c r="AP455" s="6" t="e">
        <f t="shared" si="314"/>
        <v>#N/A</v>
      </c>
      <c r="AQ455" s="6" t="e">
        <f t="shared" si="315"/>
        <v>#N/A</v>
      </c>
      <c r="AR455" s="6" t="e">
        <f t="shared" si="316"/>
        <v>#N/A</v>
      </c>
      <c r="AS455" s="6" t="e">
        <f t="shared" si="317"/>
        <v>#N/A</v>
      </c>
      <c r="AT455" s="6" t="e">
        <f t="shared" si="318"/>
        <v>#N/A</v>
      </c>
      <c r="AU455" s="6" t="e">
        <f t="shared" si="319"/>
        <v>#N/A</v>
      </c>
      <c r="AV455" s="6" t="e">
        <f t="shared" si="320"/>
        <v>#N/A</v>
      </c>
      <c r="AW455" s="6">
        <f t="shared" si="321"/>
        <v>0</v>
      </c>
      <c r="AX455" s="6" t="e">
        <f t="shared" si="322"/>
        <v>#N/A</v>
      </c>
      <c r="AY455" s="6" t="str">
        <f t="shared" si="323"/>
        <v/>
      </c>
      <c r="AZ455" s="6" t="str">
        <f t="shared" si="324"/>
        <v/>
      </c>
      <c r="BA455" s="6" t="str">
        <f t="shared" si="325"/>
        <v/>
      </c>
      <c r="BB455" s="6" t="str">
        <f t="shared" si="326"/>
        <v/>
      </c>
      <c r="BC455" s="42"/>
      <c r="BI455" t="s">
        <v>416</v>
      </c>
      <c r="CS455" s="253" t="str">
        <f t="shared" si="327"/>
        <v/>
      </c>
      <c r="CT455" s="1" t="str">
        <f t="shared" si="328"/>
        <v/>
      </c>
      <c r="CU455" s="1" t="str">
        <f t="shared" si="329"/>
        <v/>
      </c>
      <c r="CV455" s="399"/>
    </row>
    <row r="456" spans="1:100" s="1" customFormat="1" ht="13.5" customHeight="1" x14ac:dyDescent="0.15">
      <c r="A456" s="63">
        <v>441</v>
      </c>
      <c r="B456" s="313"/>
      <c r="C456" s="313"/>
      <c r="D456" s="313"/>
      <c r="E456" s="313"/>
      <c r="F456" s="313"/>
      <c r="G456" s="313"/>
      <c r="H456" s="313"/>
      <c r="I456" s="313"/>
      <c r="J456" s="313"/>
      <c r="K456" s="313"/>
      <c r="L456" s="314"/>
      <c r="M456" s="313"/>
      <c r="N456" s="365"/>
      <c r="O456" s="366"/>
      <c r="P456" s="370" t="str">
        <f>IF(G456="R",IF(OR(AND(実績排出量!H456=SUM(実績事業所!$B$2-1),3&lt;実績排出量!I456),AND(実績排出量!H456=実績事業所!$B$2,4&gt;実績排出量!I456)),"新規",""),"")</f>
        <v/>
      </c>
      <c r="Q456" s="373" t="str">
        <f t="shared" si="290"/>
        <v/>
      </c>
      <c r="R456" s="374" t="str">
        <f t="shared" si="291"/>
        <v/>
      </c>
      <c r="S456" s="298" t="str">
        <f t="shared" si="292"/>
        <v/>
      </c>
      <c r="T456" s="87" t="str">
        <f t="shared" si="293"/>
        <v/>
      </c>
      <c r="U456" s="88" t="str">
        <f t="shared" si="294"/>
        <v/>
      </c>
      <c r="V456" s="89" t="str">
        <f t="shared" si="295"/>
        <v/>
      </c>
      <c r="W456" s="90" t="str">
        <f t="shared" si="296"/>
        <v/>
      </c>
      <c r="X456" s="90" t="str">
        <f t="shared" si="297"/>
        <v/>
      </c>
      <c r="Y456" s="110" t="str">
        <f t="shared" si="298"/>
        <v/>
      </c>
      <c r="Z456" s="16"/>
      <c r="AA456" s="15" t="str">
        <f t="shared" si="299"/>
        <v/>
      </c>
      <c r="AB456" s="15" t="str">
        <f t="shared" si="300"/>
        <v/>
      </c>
      <c r="AC456" s="14" t="str">
        <f t="shared" si="301"/>
        <v/>
      </c>
      <c r="AD456" s="6" t="e">
        <f t="shared" si="302"/>
        <v>#N/A</v>
      </c>
      <c r="AE456" s="6" t="e">
        <f t="shared" si="303"/>
        <v>#N/A</v>
      </c>
      <c r="AF456" s="6" t="e">
        <f t="shared" si="304"/>
        <v>#N/A</v>
      </c>
      <c r="AG456" s="6" t="str">
        <f t="shared" si="305"/>
        <v/>
      </c>
      <c r="AH456" s="6">
        <f t="shared" si="306"/>
        <v>1</v>
      </c>
      <c r="AI456" s="6" t="e">
        <f t="shared" si="307"/>
        <v>#N/A</v>
      </c>
      <c r="AJ456" s="6" t="e">
        <f t="shared" si="308"/>
        <v>#N/A</v>
      </c>
      <c r="AK456" s="6" t="e">
        <f t="shared" si="309"/>
        <v>#N/A</v>
      </c>
      <c r="AL456" s="6" t="e">
        <f t="shared" si="310"/>
        <v>#N/A</v>
      </c>
      <c r="AM456" s="7" t="str">
        <f t="shared" si="311"/>
        <v xml:space="preserve"> </v>
      </c>
      <c r="AN456" s="6" t="e">
        <f t="shared" si="312"/>
        <v>#N/A</v>
      </c>
      <c r="AO456" s="6" t="e">
        <f t="shared" si="313"/>
        <v>#N/A</v>
      </c>
      <c r="AP456" s="6" t="e">
        <f t="shared" si="314"/>
        <v>#N/A</v>
      </c>
      <c r="AQ456" s="6" t="e">
        <f t="shared" si="315"/>
        <v>#N/A</v>
      </c>
      <c r="AR456" s="6" t="e">
        <f t="shared" si="316"/>
        <v>#N/A</v>
      </c>
      <c r="AS456" s="6" t="e">
        <f t="shared" si="317"/>
        <v>#N/A</v>
      </c>
      <c r="AT456" s="6" t="e">
        <f t="shared" si="318"/>
        <v>#N/A</v>
      </c>
      <c r="AU456" s="6" t="e">
        <f t="shared" si="319"/>
        <v>#N/A</v>
      </c>
      <c r="AV456" s="6" t="e">
        <f t="shared" si="320"/>
        <v>#N/A</v>
      </c>
      <c r="AW456" s="6">
        <f t="shared" si="321"/>
        <v>0</v>
      </c>
      <c r="AX456" s="6" t="e">
        <f t="shared" si="322"/>
        <v>#N/A</v>
      </c>
      <c r="AY456" s="6" t="str">
        <f t="shared" si="323"/>
        <v/>
      </c>
      <c r="AZ456" s="6" t="str">
        <f t="shared" si="324"/>
        <v/>
      </c>
      <c r="BA456" s="6" t="str">
        <f t="shared" si="325"/>
        <v/>
      </c>
      <c r="BB456" s="6" t="str">
        <f t="shared" si="326"/>
        <v/>
      </c>
      <c r="BC456" s="42"/>
      <c r="BI456" t="s">
        <v>258</v>
      </c>
      <c r="CS456" s="253" t="str">
        <f t="shared" si="327"/>
        <v/>
      </c>
      <c r="CT456" s="1" t="str">
        <f t="shared" si="328"/>
        <v/>
      </c>
      <c r="CU456" s="1" t="str">
        <f t="shared" si="329"/>
        <v/>
      </c>
      <c r="CV456" s="399"/>
    </row>
    <row r="457" spans="1:100" s="1" customFormat="1" ht="13.5" customHeight="1" x14ac:dyDescent="0.15">
      <c r="A457" s="63">
        <v>442</v>
      </c>
      <c r="B457" s="313"/>
      <c r="C457" s="313"/>
      <c r="D457" s="313"/>
      <c r="E457" s="313"/>
      <c r="F457" s="313"/>
      <c r="G457" s="313"/>
      <c r="H457" s="313"/>
      <c r="I457" s="313"/>
      <c r="J457" s="313"/>
      <c r="K457" s="313"/>
      <c r="L457" s="314"/>
      <c r="M457" s="313"/>
      <c r="N457" s="365"/>
      <c r="O457" s="366"/>
      <c r="P457" s="370" t="str">
        <f>IF(G457="R",IF(OR(AND(実績排出量!H457=SUM(実績事業所!$B$2-1),3&lt;実績排出量!I457),AND(実績排出量!H457=実績事業所!$B$2,4&gt;実績排出量!I457)),"新規",""),"")</f>
        <v/>
      </c>
      <c r="Q457" s="373" t="str">
        <f t="shared" si="290"/>
        <v/>
      </c>
      <c r="R457" s="374" t="str">
        <f t="shared" si="291"/>
        <v/>
      </c>
      <c r="S457" s="298" t="str">
        <f t="shared" si="292"/>
        <v/>
      </c>
      <c r="T457" s="87" t="str">
        <f t="shared" si="293"/>
        <v/>
      </c>
      <c r="U457" s="88" t="str">
        <f t="shared" si="294"/>
        <v/>
      </c>
      <c r="V457" s="89" t="str">
        <f t="shared" si="295"/>
        <v/>
      </c>
      <c r="W457" s="90" t="str">
        <f t="shared" si="296"/>
        <v/>
      </c>
      <c r="X457" s="90" t="str">
        <f t="shared" si="297"/>
        <v/>
      </c>
      <c r="Y457" s="110" t="str">
        <f t="shared" si="298"/>
        <v/>
      </c>
      <c r="Z457" s="16"/>
      <c r="AA457" s="15" t="str">
        <f t="shared" si="299"/>
        <v/>
      </c>
      <c r="AB457" s="15" t="str">
        <f t="shared" si="300"/>
        <v/>
      </c>
      <c r="AC457" s="14" t="str">
        <f t="shared" si="301"/>
        <v/>
      </c>
      <c r="AD457" s="6" t="e">
        <f t="shared" si="302"/>
        <v>#N/A</v>
      </c>
      <c r="AE457" s="6" t="e">
        <f t="shared" si="303"/>
        <v>#N/A</v>
      </c>
      <c r="AF457" s="6" t="e">
        <f t="shared" si="304"/>
        <v>#N/A</v>
      </c>
      <c r="AG457" s="6" t="str">
        <f t="shared" si="305"/>
        <v/>
      </c>
      <c r="AH457" s="6">
        <f t="shared" si="306"/>
        <v>1</v>
      </c>
      <c r="AI457" s="6" t="e">
        <f t="shared" si="307"/>
        <v>#N/A</v>
      </c>
      <c r="AJ457" s="6" t="e">
        <f t="shared" si="308"/>
        <v>#N/A</v>
      </c>
      <c r="AK457" s="6" t="e">
        <f t="shared" si="309"/>
        <v>#N/A</v>
      </c>
      <c r="AL457" s="6" t="e">
        <f t="shared" si="310"/>
        <v>#N/A</v>
      </c>
      <c r="AM457" s="7" t="str">
        <f t="shared" si="311"/>
        <v xml:space="preserve"> </v>
      </c>
      <c r="AN457" s="6" t="e">
        <f t="shared" si="312"/>
        <v>#N/A</v>
      </c>
      <c r="AO457" s="6" t="e">
        <f t="shared" si="313"/>
        <v>#N/A</v>
      </c>
      <c r="AP457" s="6" t="e">
        <f t="shared" si="314"/>
        <v>#N/A</v>
      </c>
      <c r="AQ457" s="6" t="e">
        <f t="shared" si="315"/>
        <v>#N/A</v>
      </c>
      <c r="AR457" s="6" t="e">
        <f t="shared" si="316"/>
        <v>#N/A</v>
      </c>
      <c r="AS457" s="6" t="e">
        <f t="shared" si="317"/>
        <v>#N/A</v>
      </c>
      <c r="AT457" s="6" t="e">
        <f t="shared" si="318"/>
        <v>#N/A</v>
      </c>
      <c r="AU457" s="6" t="e">
        <f t="shared" si="319"/>
        <v>#N/A</v>
      </c>
      <c r="AV457" s="6" t="e">
        <f t="shared" si="320"/>
        <v>#N/A</v>
      </c>
      <c r="AW457" s="6">
        <f t="shared" si="321"/>
        <v>0</v>
      </c>
      <c r="AX457" s="6" t="e">
        <f t="shared" si="322"/>
        <v>#N/A</v>
      </c>
      <c r="AY457" s="6" t="str">
        <f t="shared" si="323"/>
        <v/>
      </c>
      <c r="AZ457" s="6" t="str">
        <f t="shared" si="324"/>
        <v/>
      </c>
      <c r="BA457" s="6" t="str">
        <f t="shared" si="325"/>
        <v/>
      </c>
      <c r="BB457" s="6" t="str">
        <f t="shared" si="326"/>
        <v/>
      </c>
      <c r="BC457" s="42"/>
      <c r="BI457" t="s">
        <v>265</v>
      </c>
      <c r="CS457" s="253" t="str">
        <f t="shared" si="327"/>
        <v/>
      </c>
      <c r="CT457" s="1" t="str">
        <f t="shared" si="328"/>
        <v/>
      </c>
      <c r="CU457" s="1" t="str">
        <f t="shared" si="329"/>
        <v/>
      </c>
      <c r="CV457" s="399"/>
    </row>
    <row r="458" spans="1:100" s="1" customFormat="1" ht="13.5" customHeight="1" x14ac:dyDescent="0.15">
      <c r="A458" s="63">
        <v>443</v>
      </c>
      <c r="B458" s="313"/>
      <c r="C458" s="313"/>
      <c r="D458" s="313"/>
      <c r="E458" s="313"/>
      <c r="F458" s="313"/>
      <c r="G458" s="313"/>
      <c r="H458" s="313"/>
      <c r="I458" s="313"/>
      <c r="J458" s="313"/>
      <c r="K458" s="313"/>
      <c r="L458" s="314"/>
      <c r="M458" s="313"/>
      <c r="N458" s="365"/>
      <c r="O458" s="366"/>
      <c r="P458" s="370" t="str">
        <f>IF(G458="R",IF(OR(AND(実績排出量!H458=SUM(実績事業所!$B$2-1),3&lt;実績排出量!I458),AND(実績排出量!H458=実績事業所!$B$2,4&gt;実績排出量!I458)),"新規",""),"")</f>
        <v/>
      </c>
      <c r="Q458" s="373" t="str">
        <f t="shared" si="290"/>
        <v/>
      </c>
      <c r="R458" s="374" t="str">
        <f t="shared" si="291"/>
        <v/>
      </c>
      <c r="S458" s="298" t="str">
        <f t="shared" si="292"/>
        <v/>
      </c>
      <c r="T458" s="87" t="str">
        <f t="shared" si="293"/>
        <v/>
      </c>
      <c r="U458" s="88" t="str">
        <f t="shared" si="294"/>
        <v/>
      </c>
      <c r="V458" s="89" t="str">
        <f t="shared" si="295"/>
        <v/>
      </c>
      <c r="W458" s="90" t="str">
        <f t="shared" si="296"/>
        <v/>
      </c>
      <c r="X458" s="90" t="str">
        <f t="shared" si="297"/>
        <v/>
      </c>
      <c r="Y458" s="110" t="str">
        <f t="shared" si="298"/>
        <v/>
      </c>
      <c r="Z458" s="16"/>
      <c r="AA458" s="15" t="str">
        <f t="shared" si="299"/>
        <v/>
      </c>
      <c r="AB458" s="15" t="str">
        <f t="shared" si="300"/>
        <v/>
      </c>
      <c r="AC458" s="14" t="str">
        <f t="shared" si="301"/>
        <v/>
      </c>
      <c r="AD458" s="6" t="e">
        <f t="shared" si="302"/>
        <v>#N/A</v>
      </c>
      <c r="AE458" s="6" t="e">
        <f t="shared" si="303"/>
        <v>#N/A</v>
      </c>
      <c r="AF458" s="6" t="e">
        <f t="shared" si="304"/>
        <v>#N/A</v>
      </c>
      <c r="AG458" s="6" t="str">
        <f t="shared" si="305"/>
        <v/>
      </c>
      <c r="AH458" s="6">
        <f t="shared" si="306"/>
        <v>1</v>
      </c>
      <c r="AI458" s="6" t="e">
        <f t="shared" si="307"/>
        <v>#N/A</v>
      </c>
      <c r="AJ458" s="6" t="e">
        <f t="shared" si="308"/>
        <v>#N/A</v>
      </c>
      <c r="AK458" s="6" t="e">
        <f t="shared" si="309"/>
        <v>#N/A</v>
      </c>
      <c r="AL458" s="6" t="e">
        <f t="shared" si="310"/>
        <v>#N/A</v>
      </c>
      <c r="AM458" s="7" t="str">
        <f t="shared" si="311"/>
        <v xml:space="preserve"> </v>
      </c>
      <c r="AN458" s="6" t="e">
        <f t="shared" si="312"/>
        <v>#N/A</v>
      </c>
      <c r="AO458" s="6" t="e">
        <f t="shared" si="313"/>
        <v>#N/A</v>
      </c>
      <c r="AP458" s="6" t="e">
        <f t="shared" si="314"/>
        <v>#N/A</v>
      </c>
      <c r="AQ458" s="6" t="e">
        <f t="shared" si="315"/>
        <v>#N/A</v>
      </c>
      <c r="AR458" s="6" t="e">
        <f t="shared" si="316"/>
        <v>#N/A</v>
      </c>
      <c r="AS458" s="6" t="e">
        <f t="shared" si="317"/>
        <v>#N/A</v>
      </c>
      <c r="AT458" s="6" t="e">
        <f t="shared" si="318"/>
        <v>#N/A</v>
      </c>
      <c r="AU458" s="6" t="e">
        <f t="shared" si="319"/>
        <v>#N/A</v>
      </c>
      <c r="AV458" s="6" t="e">
        <f t="shared" si="320"/>
        <v>#N/A</v>
      </c>
      <c r="AW458" s="6">
        <f t="shared" si="321"/>
        <v>0</v>
      </c>
      <c r="AX458" s="6" t="e">
        <f t="shared" si="322"/>
        <v>#N/A</v>
      </c>
      <c r="AY458" s="6" t="str">
        <f t="shared" si="323"/>
        <v/>
      </c>
      <c r="AZ458" s="6" t="str">
        <f t="shared" si="324"/>
        <v/>
      </c>
      <c r="BA458" s="6" t="str">
        <f t="shared" si="325"/>
        <v/>
      </c>
      <c r="BB458" s="6" t="str">
        <f t="shared" si="326"/>
        <v/>
      </c>
      <c r="BC458" s="42"/>
      <c r="BI458" t="s">
        <v>102</v>
      </c>
      <c r="CS458" s="253" t="str">
        <f t="shared" si="327"/>
        <v/>
      </c>
      <c r="CT458" s="1" t="str">
        <f t="shared" si="328"/>
        <v/>
      </c>
      <c r="CU458" s="1" t="str">
        <f t="shared" si="329"/>
        <v/>
      </c>
      <c r="CV458" s="399"/>
    </row>
    <row r="459" spans="1:100" s="1" customFormat="1" ht="13.5" customHeight="1" x14ac:dyDescent="0.15">
      <c r="A459" s="63">
        <v>444</v>
      </c>
      <c r="B459" s="313"/>
      <c r="C459" s="313"/>
      <c r="D459" s="313"/>
      <c r="E459" s="313"/>
      <c r="F459" s="313"/>
      <c r="G459" s="313"/>
      <c r="H459" s="313"/>
      <c r="I459" s="313"/>
      <c r="J459" s="313"/>
      <c r="K459" s="313"/>
      <c r="L459" s="314"/>
      <c r="M459" s="313"/>
      <c r="N459" s="365"/>
      <c r="O459" s="366"/>
      <c r="P459" s="370" t="str">
        <f>IF(G459="R",IF(OR(AND(実績排出量!H459=SUM(実績事業所!$B$2-1),3&lt;実績排出量!I459),AND(実績排出量!H459=実績事業所!$B$2,4&gt;実績排出量!I459)),"新規",""),"")</f>
        <v/>
      </c>
      <c r="Q459" s="373" t="str">
        <f t="shared" si="290"/>
        <v/>
      </c>
      <c r="R459" s="374" t="str">
        <f t="shared" si="291"/>
        <v/>
      </c>
      <c r="S459" s="298" t="str">
        <f t="shared" si="292"/>
        <v/>
      </c>
      <c r="T459" s="87" t="str">
        <f t="shared" si="293"/>
        <v/>
      </c>
      <c r="U459" s="88" t="str">
        <f t="shared" si="294"/>
        <v/>
      </c>
      <c r="V459" s="89" t="str">
        <f t="shared" si="295"/>
        <v/>
      </c>
      <c r="W459" s="90" t="str">
        <f t="shared" si="296"/>
        <v/>
      </c>
      <c r="X459" s="90" t="str">
        <f t="shared" si="297"/>
        <v/>
      </c>
      <c r="Y459" s="110" t="str">
        <f t="shared" si="298"/>
        <v/>
      </c>
      <c r="Z459" s="16"/>
      <c r="AA459" s="15" t="str">
        <f t="shared" si="299"/>
        <v/>
      </c>
      <c r="AB459" s="15" t="str">
        <f t="shared" si="300"/>
        <v/>
      </c>
      <c r="AC459" s="14" t="str">
        <f t="shared" si="301"/>
        <v/>
      </c>
      <c r="AD459" s="6" t="e">
        <f t="shared" si="302"/>
        <v>#N/A</v>
      </c>
      <c r="AE459" s="6" t="e">
        <f t="shared" si="303"/>
        <v>#N/A</v>
      </c>
      <c r="AF459" s="6" t="e">
        <f t="shared" si="304"/>
        <v>#N/A</v>
      </c>
      <c r="AG459" s="6" t="str">
        <f t="shared" si="305"/>
        <v/>
      </c>
      <c r="AH459" s="6">
        <f t="shared" si="306"/>
        <v>1</v>
      </c>
      <c r="AI459" s="6" t="e">
        <f t="shared" si="307"/>
        <v>#N/A</v>
      </c>
      <c r="AJ459" s="6" t="e">
        <f t="shared" si="308"/>
        <v>#N/A</v>
      </c>
      <c r="AK459" s="6" t="e">
        <f t="shared" si="309"/>
        <v>#N/A</v>
      </c>
      <c r="AL459" s="6" t="e">
        <f t="shared" si="310"/>
        <v>#N/A</v>
      </c>
      <c r="AM459" s="7" t="str">
        <f t="shared" si="311"/>
        <v xml:space="preserve"> </v>
      </c>
      <c r="AN459" s="6" t="e">
        <f t="shared" si="312"/>
        <v>#N/A</v>
      </c>
      <c r="AO459" s="6" t="e">
        <f t="shared" si="313"/>
        <v>#N/A</v>
      </c>
      <c r="AP459" s="6" t="e">
        <f t="shared" si="314"/>
        <v>#N/A</v>
      </c>
      <c r="AQ459" s="6" t="e">
        <f t="shared" si="315"/>
        <v>#N/A</v>
      </c>
      <c r="AR459" s="6" t="e">
        <f t="shared" si="316"/>
        <v>#N/A</v>
      </c>
      <c r="AS459" s="6" t="e">
        <f t="shared" si="317"/>
        <v>#N/A</v>
      </c>
      <c r="AT459" s="6" t="e">
        <f t="shared" si="318"/>
        <v>#N/A</v>
      </c>
      <c r="AU459" s="6" t="e">
        <f t="shared" si="319"/>
        <v>#N/A</v>
      </c>
      <c r="AV459" s="6" t="e">
        <f t="shared" si="320"/>
        <v>#N/A</v>
      </c>
      <c r="AW459" s="6">
        <f t="shared" si="321"/>
        <v>0</v>
      </c>
      <c r="AX459" s="6" t="e">
        <f t="shared" si="322"/>
        <v>#N/A</v>
      </c>
      <c r="AY459" s="6" t="str">
        <f t="shared" si="323"/>
        <v/>
      </c>
      <c r="AZ459" s="6" t="str">
        <f t="shared" si="324"/>
        <v/>
      </c>
      <c r="BA459" s="6" t="str">
        <f t="shared" si="325"/>
        <v/>
      </c>
      <c r="BB459" s="6" t="str">
        <f t="shared" si="326"/>
        <v/>
      </c>
      <c r="BC459" s="42"/>
      <c r="BI459" t="s">
        <v>103</v>
      </c>
      <c r="CS459" s="253" t="str">
        <f t="shared" si="327"/>
        <v/>
      </c>
      <c r="CT459" s="1" t="str">
        <f t="shared" si="328"/>
        <v/>
      </c>
      <c r="CU459" s="1" t="str">
        <f t="shared" si="329"/>
        <v/>
      </c>
      <c r="CV459" s="399"/>
    </row>
    <row r="460" spans="1:100" s="1" customFormat="1" ht="13.5" customHeight="1" x14ac:dyDescent="0.15">
      <c r="A460" s="63">
        <v>445</v>
      </c>
      <c r="B460" s="313"/>
      <c r="C460" s="313"/>
      <c r="D460" s="313"/>
      <c r="E460" s="313"/>
      <c r="F460" s="313"/>
      <c r="G460" s="313"/>
      <c r="H460" s="313"/>
      <c r="I460" s="313"/>
      <c r="J460" s="313"/>
      <c r="K460" s="313"/>
      <c r="L460" s="314"/>
      <c r="M460" s="313"/>
      <c r="N460" s="365"/>
      <c r="O460" s="366"/>
      <c r="P460" s="370" t="str">
        <f>IF(G460="R",IF(OR(AND(実績排出量!H460=SUM(実績事業所!$B$2-1),3&lt;実績排出量!I460),AND(実績排出量!H460=実績事業所!$B$2,4&gt;実績排出量!I460)),"新規",""),"")</f>
        <v/>
      </c>
      <c r="Q460" s="373" t="str">
        <f t="shared" si="290"/>
        <v/>
      </c>
      <c r="R460" s="374" t="str">
        <f t="shared" si="291"/>
        <v/>
      </c>
      <c r="S460" s="298" t="str">
        <f t="shared" si="292"/>
        <v/>
      </c>
      <c r="T460" s="87" t="str">
        <f t="shared" si="293"/>
        <v/>
      </c>
      <c r="U460" s="88" t="str">
        <f t="shared" si="294"/>
        <v/>
      </c>
      <c r="V460" s="89" t="str">
        <f t="shared" si="295"/>
        <v/>
      </c>
      <c r="W460" s="90" t="str">
        <f t="shared" si="296"/>
        <v/>
      </c>
      <c r="X460" s="90" t="str">
        <f t="shared" si="297"/>
        <v/>
      </c>
      <c r="Y460" s="110" t="str">
        <f t="shared" si="298"/>
        <v/>
      </c>
      <c r="Z460" s="16"/>
      <c r="AA460" s="15" t="str">
        <f t="shared" si="299"/>
        <v/>
      </c>
      <c r="AB460" s="15" t="str">
        <f t="shared" si="300"/>
        <v/>
      </c>
      <c r="AC460" s="14" t="str">
        <f t="shared" si="301"/>
        <v/>
      </c>
      <c r="AD460" s="6" t="e">
        <f t="shared" si="302"/>
        <v>#N/A</v>
      </c>
      <c r="AE460" s="6" t="e">
        <f t="shared" si="303"/>
        <v>#N/A</v>
      </c>
      <c r="AF460" s="6" t="e">
        <f t="shared" si="304"/>
        <v>#N/A</v>
      </c>
      <c r="AG460" s="6" t="str">
        <f t="shared" si="305"/>
        <v/>
      </c>
      <c r="AH460" s="6">
        <f t="shared" si="306"/>
        <v>1</v>
      </c>
      <c r="AI460" s="6" t="e">
        <f t="shared" si="307"/>
        <v>#N/A</v>
      </c>
      <c r="AJ460" s="6" t="e">
        <f t="shared" si="308"/>
        <v>#N/A</v>
      </c>
      <c r="AK460" s="6" t="e">
        <f t="shared" si="309"/>
        <v>#N/A</v>
      </c>
      <c r="AL460" s="6" t="e">
        <f t="shared" si="310"/>
        <v>#N/A</v>
      </c>
      <c r="AM460" s="7" t="str">
        <f t="shared" si="311"/>
        <v xml:space="preserve"> </v>
      </c>
      <c r="AN460" s="6" t="e">
        <f t="shared" si="312"/>
        <v>#N/A</v>
      </c>
      <c r="AO460" s="6" t="e">
        <f t="shared" si="313"/>
        <v>#N/A</v>
      </c>
      <c r="AP460" s="6" t="e">
        <f t="shared" si="314"/>
        <v>#N/A</v>
      </c>
      <c r="AQ460" s="6" t="e">
        <f t="shared" si="315"/>
        <v>#N/A</v>
      </c>
      <c r="AR460" s="6" t="e">
        <f t="shared" si="316"/>
        <v>#N/A</v>
      </c>
      <c r="AS460" s="6" t="e">
        <f t="shared" si="317"/>
        <v>#N/A</v>
      </c>
      <c r="AT460" s="6" t="e">
        <f t="shared" si="318"/>
        <v>#N/A</v>
      </c>
      <c r="AU460" s="6" t="e">
        <f t="shared" si="319"/>
        <v>#N/A</v>
      </c>
      <c r="AV460" s="6" t="e">
        <f t="shared" si="320"/>
        <v>#N/A</v>
      </c>
      <c r="AW460" s="6">
        <f t="shared" si="321"/>
        <v>0</v>
      </c>
      <c r="AX460" s="6" t="e">
        <f t="shared" si="322"/>
        <v>#N/A</v>
      </c>
      <c r="AY460" s="6" t="str">
        <f t="shared" si="323"/>
        <v/>
      </c>
      <c r="AZ460" s="6" t="str">
        <f t="shared" si="324"/>
        <v/>
      </c>
      <c r="BA460" s="6" t="str">
        <f t="shared" si="325"/>
        <v/>
      </c>
      <c r="BB460" s="6" t="str">
        <f t="shared" si="326"/>
        <v/>
      </c>
      <c r="BC460" s="42"/>
      <c r="BI460" t="s">
        <v>104</v>
      </c>
      <c r="CS460" s="253" t="str">
        <f t="shared" si="327"/>
        <v/>
      </c>
      <c r="CT460" s="1" t="str">
        <f t="shared" si="328"/>
        <v/>
      </c>
      <c r="CU460" s="1" t="str">
        <f t="shared" si="329"/>
        <v/>
      </c>
      <c r="CV460" s="399"/>
    </row>
    <row r="461" spans="1:100" s="1" customFormat="1" ht="13.5" customHeight="1" x14ac:dyDescent="0.15">
      <c r="A461" s="63">
        <v>446</v>
      </c>
      <c r="B461" s="313"/>
      <c r="C461" s="313"/>
      <c r="D461" s="313"/>
      <c r="E461" s="313"/>
      <c r="F461" s="313"/>
      <c r="G461" s="313"/>
      <c r="H461" s="313"/>
      <c r="I461" s="313"/>
      <c r="J461" s="313"/>
      <c r="K461" s="313"/>
      <c r="L461" s="314"/>
      <c r="M461" s="313"/>
      <c r="N461" s="365"/>
      <c r="O461" s="366"/>
      <c r="P461" s="370" t="str">
        <f>IF(G461="R",IF(OR(AND(実績排出量!H461=SUM(実績事業所!$B$2-1),3&lt;実績排出量!I461),AND(実績排出量!H461=実績事業所!$B$2,4&gt;実績排出量!I461)),"新規",""),"")</f>
        <v/>
      </c>
      <c r="Q461" s="373" t="str">
        <f t="shared" si="290"/>
        <v/>
      </c>
      <c r="R461" s="374" t="str">
        <f t="shared" si="291"/>
        <v/>
      </c>
      <c r="S461" s="298" t="str">
        <f t="shared" si="292"/>
        <v/>
      </c>
      <c r="T461" s="87" t="str">
        <f t="shared" si="293"/>
        <v/>
      </c>
      <c r="U461" s="88" t="str">
        <f t="shared" si="294"/>
        <v/>
      </c>
      <c r="V461" s="89" t="str">
        <f t="shared" si="295"/>
        <v/>
      </c>
      <c r="W461" s="90" t="str">
        <f t="shared" si="296"/>
        <v/>
      </c>
      <c r="X461" s="90" t="str">
        <f t="shared" si="297"/>
        <v/>
      </c>
      <c r="Y461" s="110" t="str">
        <f t="shared" si="298"/>
        <v/>
      </c>
      <c r="Z461" s="16"/>
      <c r="AA461" s="15" t="str">
        <f t="shared" si="299"/>
        <v/>
      </c>
      <c r="AB461" s="15" t="str">
        <f t="shared" si="300"/>
        <v/>
      </c>
      <c r="AC461" s="14" t="str">
        <f t="shared" si="301"/>
        <v/>
      </c>
      <c r="AD461" s="6" t="e">
        <f t="shared" si="302"/>
        <v>#N/A</v>
      </c>
      <c r="AE461" s="6" t="e">
        <f t="shared" si="303"/>
        <v>#N/A</v>
      </c>
      <c r="AF461" s="6" t="e">
        <f t="shared" si="304"/>
        <v>#N/A</v>
      </c>
      <c r="AG461" s="6" t="str">
        <f t="shared" si="305"/>
        <v/>
      </c>
      <c r="AH461" s="6">
        <f t="shared" si="306"/>
        <v>1</v>
      </c>
      <c r="AI461" s="6" t="e">
        <f t="shared" si="307"/>
        <v>#N/A</v>
      </c>
      <c r="AJ461" s="6" t="e">
        <f t="shared" si="308"/>
        <v>#N/A</v>
      </c>
      <c r="AK461" s="6" t="e">
        <f t="shared" si="309"/>
        <v>#N/A</v>
      </c>
      <c r="AL461" s="6" t="e">
        <f t="shared" si="310"/>
        <v>#N/A</v>
      </c>
      <c r="AM461" s="7" t="str">
        <f t="shared" si="311"/>
        <v xml:space="preserve"> </v>
      </c>
      <c r="AN461" s="6" t="e">
        <f t="shared" si="312"/>
        <v>#N/A</v>
      </c>
      <c r="AO461" s="6" t="e">
        <f t="shared" si="313"/>
        <v>#N/A</v>
      </c>
      <c r="AP461" s="6" t="e">
        <f t="shared" si="314"/>
        <v>#N/A</v>
      </c>
      <c r="AQ461" s="6" t="e">
        <f t="shared" si="315"/>
        <v>#N/A</v>
      </c>
      <c r="AR461" s="6" t="e">
        <f t="shared" si="316"/>
        <v>#N/A</v>
      </c>
      <c r="AS461" s="6" t="e">
        <f t="shared" si="317"/>
        <v>#N/A</v>
      </c>
      <c r="AT461" s="6" t="e">
        <f t="shared" si="318"/>
        <v>#N/A</v>
      </c>
      <c r="AU461" s="6" t="e">
        <f t="shared" si="319"/>
        <v>#N/A</v>
      </c>
      <c r="AV461" s="6" t="e">
        <f t="shared" si="320"/>
        <v>#N/A</v>
      </c>
      <c r="AW461" s="6">
        <f t="shared" si="321"/>
        <v>0</v>
      </c>
      <c r="AX461" s="6" t="e">
        <f t="shared" si="322"/>
        <v>#N/A</v>
      </c>
      <c r="AY461" s="6" t="str">
        <f t="shared" si="323"/>
        <v/>
      </c>
      <c r="AZ461" s="6" t="str">
        <f t="shared" si="324"/>
        <v/>
      </c>
      <c r="BA461" s="6" t="str">
        <f t="shared" si="325"/>
        <v/>
      </c>
      <c r="BB461" s="6" t="str">
        <f t="shared" si="326"/>
        <v/>
      </c>
      <c r="BC461" s="42"/>
      <c r="BI461" t="s">
        <v>105</v>
      </c>
      <c r="CS461" s="253" t="str">
        <f t="shared" si="327"/>
        <v/>
      </c>
      <c r="CT461" s="1" t="str">
        <f t="shared" si="328"/>
        <v/>
      </c>
      <c r="CU461" s="1" t="str">
        <f t="shared" si="329"/>
        <v/>
      </c>
      <c r="CV461" s="399"/>
    </row>
    <row r="462" spans="1:100" s="1" customFormat="1" ht="13.5" customHeight="1" x14ac:dyDescent="0.15">
      <c r="A462" s="63">
        <v>447</v>
      </c>
      <c r="B462" s="313"/>
      <c r="C462" s="313"/>
      <c r="D462" s="313"/>
      <c r="E462" s="313"/>
      <c r="F462" s="313"/>
      <c r="G462" s="313"/>
      <c r="H462" s="313"/>
      <c r="I462" s="313"/>
      <c r="J462" s="313"/>
      <c r="K462" s="313"/>
      <c r="L462" s="314"/>
      <c r="M462" s="313"/>
      <c r="N462" s="365"/>
      <c r="O462" s="366"/>
      <c r="P462" s="370" t="str">
        <f>IF(G462="R",IF(OR(AND(実績排出量!H462=SUM(実績事業所!$B$2-1),3&lt;実績排出量!I462),AND(実績排出量!H462=実績事業所!$B$2,4&gt;実績排出量!I462)),"新規",""),"")</f>
        <v/>
      </c>
      <c r="Q462" s="373" t="str">
        <f t="shared" si="290"/>
        <v/>
      </c>
      <c r="R462" s="374" t="str">
        <f t="shared" si="291"/>
        <v/>
      </c>
      <c r="S462" s="298" t="str">
        <f t="shared" si="292"/>
        <v/>
      </c>
      <c r="T462" s="87" t="str">
        <f t="shared" si="293"/>
        <v/>
      </c>
      <c r="U462" s="88" t="str">
        <f t="shared" si="294"/>
        <v/>
      </c>
      <c r="V462" s="89" t="str">
        <f t="shared" si="295"/>
        <v/>
      </c>
      <c r="W462" s="90" t="str">
        <f t="shared" si="296"/>
        <v/>
      </c>
      <c r="X462" s="90" t="str">
        <f t="shared" si="297"/>
        <v/>
      </c>
      <c r="Y462" s="110" t="str">
        <f t="shared" si="298"/>
        <v/>
      </c>
      <c r="Z462" s="16"/>
      <c r="AA462" s="15" t="str">
        <f t="shared" si="299"/>
        <v/>
      </c>
      <c r="AB462" s="15" t="str">
        <f t="shared" si="300"/>
        <v/>
      </c>
      <c r="AC462" s="14" t="str">
        <f t="shared" si="301"/>
        <v/>
      </c>
      <c r="AD462" s="6" t="e">
        <f t="shared" si="302"/>
        <v>#N/A</v>
      </c>
      <c r="AE462" s="6" t="e">
        <f t="shared" si="303"/>
        <v>#N/A</v>
      </c>
      <c r="AF462" s="6" t="e">
        <f t="shared" si="304"/>
        <v>#N/A</v>
      </c>
      <c r="AG462" s="6" t="str">
        <f t="shared" si="305"/>
        <v/>
      </c>
      <c r="AH462" s="6">
        <f t="shared" si="306"/>
        <v>1</v>
      </c>
      <c r="AI462" s="6" t="e">
        <f t="shared" si="307"/>
        <v>#N/A</v>
      </c>
      <c r="AJ462" s="6" t="e">
        <f t="shared" si="308"/>
        <v>#N/A</v>
      </c>
      <c r="AK462" s="6" t="e">
        <f t="shared" si="309"/>
        <v>#N/A</v>
      </c>
      <c r="AL462" s="6" t="e">
        <f t="shared" si="310"/>
        <v>#N/A</v>
      </c>
      <c r="AM462" s="7" t="str">
        <f t="shared" si="311"/>
        <v xml:space="preserve"> </v>
      </c>
      <c r="AN462" s="6" t="e">
        <f t="shared" si="312"/>
        <v>#N/A</v>
      </c>
      <c r="AO462" s="6" t="e">
        <f t="shared" si="313"/>
        <v>#N/A</v>
      </c>
      <c r="AP462" s="6" t="e">
        <f t="shared" si="314"/>
        <v>#N/A</v>
      </c>
      <c r="AQ462" s="6" t="e">
        <f t="shared" si="315"/>
        <v>#N/A</v>
      </c>
      <c r="AR462" s="6" t="e">
        <f t="shared" si="316"/>
        <v>#N/A</v>
      </c>
      <c r="AS462" s="6" t="e">
        <f t="shared" si="317"/>
        <v>#N/A</v>
      </c>
      <c r="AT462" s="6" t="e">
        <f t="shared" si="318"/>
        <v>#N/A</v>
      </c>
      <c r="AU462" s="6" t="e">
        <f t="shared" si="319"/>
        <v>#N/A</v>
      </c>
      <c r="AV462" s="6" t="e">
        <f t="shared" si="320"/>
        <v>#N/A</v>
      </c>
      <c r="AW462" s="6">
        <f t="shared" si="321"/>
        <v>0</v>
      </c>
      <c r="AX462" s="6" t="e">
        <f t="shared" si="322"/>
        <v>#N/A</v>
      </c>
      <c r="AY462" s="6" t="str">
        <f t="shared" si="323"/>
        <v/>
      </c>
      <c r="AZ462" s="6" t="str">
        <f t="shared" si="324"/>
        <v/>
      </c>
      <c r="BA462" s="6" t="str">
        <f t="shared" si="325"/>
        <v/>
      </c>
      <c r="BB462" s="6" t="str">
        <f t="shared" si="326"/>
        <v/>
      </c>
      <c r="BC462" s="42"/>
      <c r="BI462" t="s">
        <v>106</v>
      </c>
      <c r="CS462" s="253" t="str">
        <f t="shared" si="327"/>
        <v/>
      </c>
      <c r="CT462" s="1" t="str">
        <f t="shared" si="328"/>
        <v/>
      </c>
      <c r="CU462" s="1" t="str">
        <f t="shared" si="329"/>
        <v/>
      </c>
      <c r="CV462" s="399"/>
    </row>
    <row r="463" spans="1:100" s="1" customFormat="1" ht="13.5" customHeight="1" x14ac:dyDescent="0.15">
      <c r="A463" s="63">
        <v>448</v>
      </c>
      <c r="B463" s="313"/>
      <c r="C463" s="313"/>
      <c r="D463" s="313"/>
      <c r="E463" s="313"/>
      <c r="F463" s="313"/>
      <c r="G463" s="313"/>
      <c r="H463" s="313"/>
      <c r="I463" s="313"/>
      <c r="J463" s="313"/>
      <c r="K463" s="313"/>
      <c r="L463" s="314"/>
      <c r="M463" s="313"/>
      <c r="N463" s="365"/>
      <c r="O463" s="366"/>
      <c r="P463" s="370" t="str">
        <f>IF(G463="R",IF(OR(AND(実績排出量!H463=SUM(実績事業所!$B$2-1),3&lt;実績排出量!I463),AND(実績排出量!H463=実績事業所!$B$2,4&gt;実績排出量!I463)),"新規",""),"")</f>
        <v/>
      </c>
      <c r="Q463" s="373" t="str">
        <f t="shared" si="290"/>
        <v/>
      </c>
      <c r="R463" s="374" t="str">
        <f t="shared" si="291"/>
        <v/>
      </c>
      <c r="S463" s="298" t="str">
        <f t="shared" si="292"/>
        <v/>
      </c>
      <c r="T463" s="87" t="str">
        <f t="shared" si="293"/>
        <v/>
      </c>
      <c r="U463" s="88" t="str">
        <f t="shared" si="294"/>
        <v/>
      </c>
      <c r="V463" s="89" t="str">
        <f t="shared" si="295"/>
        <v/>
      </c>
      <c r="W463" s="90" t="str">
        <f t="shared" si="296"/>
        <v/>
      </c>
      <c r="X463" s="90" t="str">
        <f t="shared" si="297"/>
        <v/>
      </c>
      <c r="Y463" s="110" t="str">
        <f t="shared" si="298"/>
        <v/>
      </c>
      <c r="Z463" s="16"/>
      <c r="AA463" s="15" t="str">
        <f t="shared" si="299"/>
        <v/>
      </c>
      <c r="AB463" s="15" t="str">
        <f t="shared" si="300"/>
        <v/>
      </c>
      <c r="AC463" s="14" t="str">
        <f t="shared" si="301"/>
        <v/>
      </c>
      <c r="AD463" s="6" t="e">
        <f t="shared" si="302"/>
        <v>#N/A</v>
      </c>
      <c r="AE463" s="6" t="e">
        <f t="shared" si="303"/>
        <v>#N/A</v>
      </c>
      <c r="AF463" s="6" t="e">
        <f t="shared" si="304"/>
        <v>#N/A</v>
      </c>
      <c r="AG463" s="6" t="str">
        <f t="shared" si="305"/>
        <v/>
      </c>
      <c r="AH463" s="6">
        <f t="shared" si="306"/>
        <v>1</v>
      </c>
      <c r="AI463" s="6" t="e">
        <f t="shared" si="307"/>
        <v>#N/A</v>
      </c>
      <c r="AJ463" s="6" t="e">
        <f t="shared" si="308"/>
        <v>#N/A</v>
      </c>
      <c r="AK463" s="6" t="e">
        <f t="shared" si="309"/>
        <v>#N/A</v>
      </c>
      <c r="AL463" s="6" t="e">
        <f t="shared" si="310"/>
        <v>#N/A</v>
      </c>
      <c r="AM463" s="7" t="str">
        <f t="shared" si="311"/>
        <v xml:space="preserve"> </v>
      </c>
      <c r="AN463" s="6" t="e">
        <f t="shared" si="312"/>
        <v>#N/A</v>
      </c>
      <c r="AO463" s="6" t="e">
        <f t="shared" si="313"/>
        <v>#N/A</v>
      </c>
      <c r="AP463" s="6" t="e">
        <f t="shared" si="314"/>
        <v>#N/A</v>
      </c>
      <c r="AQ463" s="6" t="e">
        <f t="shared" si="315"/>
        <v>#N/A</v>
      </c>
      <c r="AR463" s="6" t="e">
        <f t="shared" si="316"/>
        <v>#N/A</v>
      </c>
      <c r="AS463" s="6" t="e">
        <f t="shared" si="317"/>
        <v>#N/A</v>
      </c>
      <c r="AT463" s="6" t="e">
        <f t="shared" si="318"/>
        <v>#N/A</v>
      </c>
      <c r="AU463" s="6" t="e">
        <f t="shared" si="319"/>
        <v>#N/A</v>
      </c>
      <c r="AV463" s="6" t="e">
        <f t="shared" si="320"/>
        <v>#N/A</v>
      </c>
      <c r="AW463" s="6">
        <f t="shared" si="321"/>
        <v>0</v>
      </c>
      <c r="AX463" s="6" t="e">
        <f t="shared" si="322"/>
        <v>#N/A</v>
      </c>
      <c r="AY463" s="6" t="str">
        <f t="shared" si="323"/>
        <v/>
      </c>
      <c r="AZ463" s="6" t="str">
        <f t="shared" si="324"/>
        <v/>
      </c>
      <c r="BA463" s="6" t="str">
        <f t="shared" si="325"/>
        <v/>
      </c>
      <c r="BB463" s="6" t="str">
        <f t="shared" si="326"/>
        <v/>
      </c>
      <c r="BC463" s="42"/>
      <c r="BI463" t="s">
        <v>107</v>
      </c>
      <c r="CS463" s="253" t="str">
        <f t="shared" si="327"/>
        <v/>
      </c>
      <c r="CT463" s="1" t="str">
        <f t="shared" si="328"/>
        <v/>
      </c>
      <c r="CU463" s="1" t="str">
        <f t="shared" si="329"/>
        <v/>
      </c>
      <c r="CV463" s="399"/>
    </row>
    <row r="464" spans="1:100" s="1" customFormat="1" ht="13.5" customHeight="1" x14ac:dyDescent="0.15">
      <c r="A464" s="63">
        <v>449</v>
      </c>
      <c r="B464" s="313"/>
      <c r="C464" s="313"/>
      <c r="D464" s="313"/>
      <c r="E464" s="313"/>
      <c r="F464" s="313"/>
      <c r="G464" s="313"/>
      <c r="H464" s="313"/>
      <c r="I464" s="313"/>
      <c r="J464" s="313"/>
      <c r="K464" s="313"/>
      <c r="L464" s="314"/>
      <c r="M464" s="313"/>
      <c r="N464" s="365"/>
      <c r="O464" s="366"/>
      <c r="P464" s="370" t="str">
        <f>IF(G464="R",IF(OR(AND(実績排出量!H464=SUM(実績事業所!$B$2-1),3&lt;実績排出量!I464),AND(実績排出量!H464=実績事業所!$B$2,4&gt;実績排出量!I464)),"新規",""),"")</f>
        <v/>
      </c>
      <c r="Q464" s="373" t="str">
        <f t="shared" si="290"/>
        <v/>
      </c>
      <c r="R464" s="374" t="str">
        <f t="shared" si="291"/>
        <v/>
      </c>
      <c r="S464" s="298" t="str">
        <f t="shared" si="292"/>
        <v/>
      </c>
      <c r="T464" s="87" t="str">
        <f t="shared" si="293"/>
        <v/>
      </c>
      <c r="U464" s="88" t="str">
        <f t="shared" si="294"/>
        <v/>
      </c>
      <c r="V464" s="89" t="str">
        <f t="shared" si="295"/>
        <v/>
      </c>
      <c r="W464" s="90" t="str">
        <f t="shared" si="296"/>
        <v/>
      </c>
      <c r="X464" s="90" t="str">
        <f t="shared" si="297"/>
        <v/>
      </c>
      <c r="Y464" s="110" t="str">
        <f t="shared" si="298"/>
        <v/>
      </c>
      <c r="Z464" s="16"/>
      <c r="AA464" s="15" t="str">
        <f t="shared" si="299"/>
        <v/>
      </c>
      <c r="AB464" s="15" t="str">
        <f t="shared" si="300"/>
        <v/>
      </c>
      <c r="AC464" s="14" t="str">
        <f t="shared" si="301"/>
        <v/>
      </c>
      <c r="AD464" s="6" t="e">
        <f t="shared" si="302"/>
        <v>#N/A</v>
      </c>
      <c r="AE464" s="6" t="e">
        <f t="shared" si="303"/>
        <v>#N/A</v>
      </c>
      <c r="AF464" s="6" t="e">
        <f t="shared" si="304"/>
        <v>#N/A</v>
      </c>
      <c r="AG464" s="6" t="str">
        <f t="shared" si="305"/>
        <v/>
      </c>
      <c r="AH464" s="6">
        <f t="shared" si="306"/>
        <v>1</v>
      </c>
      <c r="AI464" s="6" t="e">
        <f t="shared" si="307"/>
        <v>#N/A</v>
      </c>
      <c r="AJ464" s="6" t="e">
        <f t="shared" si="308"/>
        <v>#N/A</v>
      </c>
      <c r="AK464" s="6" t="e">
        <f t="shared" si="309"/>
        <v>#N/A</v>
      </c>
      <c r="AL464" s="6" t="e">
        <f t="shared" si="310"/>
        <v>#N/A</v>
      </c>
      <c r="AM464" s="7" t="str">
        <f t="shared" si="311"/>
        <v xml:space="preserve"> </v>
      </c>
      <c r="AN464" s="6" t="e">
        <f t="shared" si="312"/>
        <v>#N/A</v>
      </c>
      <c r="AO464" s="6" t="e">
        <f t="shared" si="313"/>
        <v>#N/A</v>
      </c>
      <c r="AP464" s="6" t="e">
        <f t="shared" si="314"/>
        <v>#N/A</v>
      </c>
      <c r="AQ464" s="6" t="e">
        <f t="shared" si="315"/>
        <v>#N/A</v>
      </c>
      <c r="AR464" s="6" t="e">
        <f t="shared" si="316"/>
        <v>#N/A</v>
      </c>
      <c r="AS464" s="6" t="e">
        <f t="shared" si="317"/>
        <v>#N/A</v>
      </c>
      <c r="AT464" s="6" t="e">
        <f t="shared" si="318"/>
        <v>#N/A</v>
      </c>
      <c r="AU464" s="6" t="e">
        <f t="shared" si="319"/>
        <v>#N/A</v>
      </c>
      <c r="AV464" s="6" t="e">
        <f t="shared" si="320"/>
        <v>#N/A</v>
      </c>
      <c r="AW464" s="6">
        <f t="shared" si="321"/>
        <v>0</v>
      </c>
      <c r="AX464" s="6" t="e">
        <f t="shared" si="322"/>
        <v>#N/A</v>
      </c>
      <c r="AY464" s="6" t="str">
        <f t="shared" si="323"/>
        <v/>
      </c>
      <c r="AZ464" s="6" t="str">
        <f t="shared" si="324"/>
        <v/>
      </c>
      <c r="BA464" s="6" t="str">
        <f t="shared" si="325"/>
        <v/>
      </c>
      <c r="BB464" s="6" t="str">
        <f t="shared" si="326"/>
        <v/>
      </c>
      <c r="BC464" s="42"/>
      <c r="BI464" t="s">
        <v>559</v>
      </c>
      <c r="CS464" s="253" t="str">
        <f t="shared" si="327"/>
        <v/>
      </c>
      <c r="CT464" s="1" t="str">
        <f t="shared" si="328"/>
        <v/>
      </c>
      <c r="CU464" s="1" t="str">
        <f t="shared" si="329"/>
        <v/>
      </c>
      <c r="CV464" s="399"/>
    </row>
    <row r="465" spans="1:100" s="1" customFormat="1" ht="13.5" customHeight="1" x14ac:dyDescent="0.15">
      <c r="A465" s="63">
        <v>450</v>
      </c>
      <c r="B465" s="313"/>
      <c r="C465" s="313"/>
      <c r="D465" s="313"/>
      <c r="E465" s="313"/>
      <c r="F465" s="313"/>
      <c r="G465" s="313"/>
      <c r="H465" s="313"/>
      <c r="I465" s="313"/>
      <c r="J465" s="313"/>
      <c r="K465" s="313"/>
      <c r="L465" s="314"/>
      <c r="M465" s="313"/>
      <c r="N465" s="365"/>
      <c r="O465" s="366"/>
      <c r="P465" s="370" t="str">
        <f>IF(G465="R",IF(OR(AND(実績排出量!H465=SUM(実績事業所!$B$2-1),3&lt;実績排出量!I465),AND(実績排出量!H465=実績事業所!$B$2,4&gt;実績排出量!I465)),"新規",""),"")</f>
        <v/>
      </c>
      <c r="Q465" s="373" t="str">
        <f t="shared" si="290"/>
        <v/>
      </c>
      <c r="R465" s="374" t="str">
        <f t="shared" si="291"/>
        <v/>
      </c>
      <c r="S465" s="298" t="str">
        <f t="shared" si="292"/>
        <v/>
      </c>
      <c r="T465" s="87" t="str">
        <f t="shared" si="293"/>
        <v/>
      </c>
      <c r="U465" s="88" t="str">
        <f t="shared" si="294"/>
        <v/>
      </c>
      <c r="V465" s="89" t="str">
        <f t="shared" si="295"/>
        <v/>
      </c>
      <c r="W465" s="90" t="str">
        <f t="shared" si="296"/>
        <v/>
      </c>
      <c r="X465" s="90" t="str">
        <f t="shared" si="297"/>
        <v/>
      </c>
      <c r="Y465" s="110" t="str">
        <f t="shared" si="298"/>
        <v/>
      </c>
      <c r="Z465" s="16"/>
      <c r="AA465" s="15" t="str">
        <f t="shared" si="299"/>
        <v/>
      </c>
      <c r="AB465" s="15" t="str">
        <f t="shared" si="300"/>
        <v/>
      </c>
      <c r="AC465" s="14" t="str">
        <f t="shared" si="301"/>
        <v/>
      </c>
      <c r="AD465" s="6" t="e">
        <f t="shared" si="302"/>
        <v>#N/A</v>
      </c>
      <c r="AE465" s="6" t="e">
        <f t="shared" si="303"/>
        <v>#N/A</v>
      </c>
      <c r="AF465" s="6" t="e">
        <f t="shared" si="304"/>
        <v>#N/A</v>
      </c>
      <c r="AG465" s="6" t="str">
        <f t="shared" si="305"/>
        <v/>
      </c>
      <c r="AH465" s="6">
        <f t="shared" si="306"/>
        <v>1</v>
      </c>
      <c r="AI465" s="6" t="e">
        <f t="shared" si="307"/>
        <v>#N/A</v>
      </c>
      <c r="AJ465" s="6" t="e">
        <f t="shared" si="308"/>
        <v>#N/A</v>
      </c>
      <c r="AK465" s="6" t="e">
        <f t="shared" si="309"/>
        <v>#N/A</v>
      </c>
      <c r="AL465" s="6" t="e">
        <f t="shared" si="310"/>
        <v>#N/A</v>
      </c>
      <c r="AM465" s="7" t="str">
        <f t="shared" si="311"/>
        <v xml:space="preserve"> </v>
      </c>
      <c r="AN465" s="6" t="e">
        <f t="shared" si="312"/>
        <v>#N/A</v>
      </c>
      <c r="AO465" s="6" t="e">
        <f t="shared" si="313"/>
        <v>#N/A</v>
      </c>
      <c r="AP465" s="6" t="e">
        <f t="shared" si="314"/>
        <v>#N/A</v>
      </c>
      <c r="AQ465" s="6" t="e">
        <f t="shared" si="315"/>
        <v>#N/A</v>
      </c>
      <c r="AR465" s="6" t="e">
        <f t="shared" si="316"/>
        <v>#N/A</v>
      </c>
      <c r="AS465" s="6" t="e">
        <f t="shared" si="317"/>
        <v>#N/A</v>
      </c>
      <c r="AT465" s="6" t="e">
        <f t="shared" si="318"/>
        <v>#N/A</v>
      </c>
      <c r="AU465" s="6" t="e">
        <f t="shared" si="319"/>
        <v>#N/A</v>
      </c>
      <c r="AV465" s="6" t="e">
        <f t="shared" si="320"/>
        <v>#N/A</v>
      </c>
      <c r="AW465" s="6">
        <f t="shared" si="321"/>
        <v>0</v>
      </c>
      <c r="AX465" s="6" t="e">
        <f t="shared" si="322"/>
        <v>#N/A</v>
      </c>
      <c r="AY465" s="6" t="str">
        <f t="shared" si="323"/>
        <v/>
      </c>
      <c r="AZ465" s="6" t="str">
        <f t="shared" si="324"/>
        <v/>
      </c>
      <c r="BA465" s="6" t="str">
        <f t="shared" si="325"/>
        <v/>
      </c>
      <c r="BB465" s="6" t="str">
        <f t="shared" si="326"/>
        <v/>
      </c>
      <c r="BC465" s="42"/>
      <c r="BI465" t="s">
        <v>1095</v>
      </c>
      <c r="CS465" s="253" t="str">
        <f t="shared" si="327"/>
        <v/>
      </c>
      <c r="CT465" s="1" t="str">
        <f t="shared" si="328"/>
        <v/>
      </c>
      <c r="CU465" s="1" t="str">
        <f t="shared" si="329"/>
        <v/>
      </c>
      <c r="CV465" s="399"/>
    </row>
    <row r="466" spans="1:100" s="1" customFormat="1" ht="13.5" customHeight="1" x14ac:dyDescent="0.15">
      <c r="A466" s="63">
        <v>451</v>
      </c>
      <c r="B466" s="313"/>
      <c r="C466" s="313"/>
      <c r="D466" s="313"/>
      <c r="E466" s="313"/>
      <c r="F466" s="313"/>
      <c r="G466" s="313"/>
      <c r="H466" s="313"/>
      <c r="I466" s="313"/>
      <c r="J466" s="313"/>
      <c r="K466" s="313"/>
      <c r="L466" s="314"/>
      <c r="M466" s="313"/>
      <c r="N466" s="365"/>
      <c r="O466" s="366"/>
      <c r="P466" s="370" t="str">
        <f>IF(G466="R",IF(OR(AND(実績排出量!H466=SUM(実績事業所!$B$2-1),3&lt;実績排出量!I466),AND(実績排出量!H466=実績事業所!$B$2,4&gt;実績排出量!I466)),"新規",""),"")</f>
        <v/>
      </c>
      <c r="Q466" s="373" t="str">
        <f t="shared" si="290"/>
        <v/>
      </c>
      <c r="R466" s="374" t="str">
        <f t="shared" si="291"/>
        <v/>
      </c>
      <c r="S466" s="298" t="str">
        <f t="shared" si="292"/>
        <v/>
      </c>
      <c r="T466" s="87" t="str">
        <f t="shared" si="293"/>
        <v/>
      </c>
      <c r="U466" s="88" t="str">
        <f t="shared" si="294"/>
        <v/>
      </c>
      <c r="V466" s="89" t="str">
        <f t="shared" si="295"/>
        <v/>
      </c>
      <c r="W466" s="90" t="str">
        <f t="shared" si="296"/>
        <v/>
      </c>
      <c r="X466" s="90" t="str">
        <f t="shared" si="297"/>
        <v/>
      </c>
      <c r="Y466" s="110" t="str">
        <f t="shared" si="298"/>
        <v/>
      </c>
      <c r="Z466" s="16"/>
      <c r="AA466" s="15" t="str">
        <f t="shared" si="299"/>
        <v/>
      </c>
      <c r="AB466" s="15" t="str">
        <f t="shared" si="300"/>
        <v/>
      </c>
      <c r="AC466" s="14" t="str">
        <f t="shared" si="301"/>
        <v/>
      </c>
      <c r="AD466" s="6" t="e">
        <f t="shared" si="302"/>
        <v>#N/A</v>
      </c>
      <c r="AE466" s="6" t="e">
        <f t="shared" si="303"/>
        <v>#N/A</v>
      </c>
      <c r="AF466" s="6" t="e">
        <f t="shared" si="304"/>
        <v>#N/A</v>
      </c>
      <c r="AG466" s="6" t="str">
        <f t="shared" si="305"/>
        <v/>
      </c>
      <c r="AH466" s="6">
        <f t="shared" si="306"/>
        <v>1</v>
      </c>
      <c r="AI466" s="6" t="e">
        <f t="shared" si="307"/>
        <v>#N/A</v>
      </c>
      <c r="AJ466" s="6" t="e">
        <f t="shared" si="308"/>
        <v>#N/A</v>
      </c>
      <c r="AK466" s="6" t="e">
        <f t="shared" si="309"/>
        <v>#N/A</v>
      </c>
      <c r="AL466" s="6" t="e">
        <f t="shared" si="310"/>
        <v>#N/A</v>
      </c>
      <c r="AM466" s="7" t="str">
        <f t="shared" si="311"/>
        <v xml:space="preserve"> </v>
      </c>
      <c r="AN466" s="6" t="e">
        <f t="shared" si="312"/>
        <v>#N/A</v>
      </c>
      <c r="AO466" s="6" t="e">
        <f t="shared" si="313"/>
        <v>#N/A</v>
      </c>
      <c r="AP466" s="6" t="e">
        <f t="shared" si="314"/>
        <v>#N/A</v>
      </c>
      <c r="AQ466" s="6" t="e">
        <f t="shared" si="315"/>
        <v>#N/A</v>
      </c>
      <c r="AR466" s="6" t="e">
        <f t="shared" si="316"/>
        <v>#N/A</v>
      </c>
      <c r="AS466" s="6" t="e">
        <f t="shared" si="317"/>
        <v>#N/A</v>
      </c>
      <c r="AT466" s="6" t="e">
        <f t="shared" si="318"/>
        <v>#N/A</v>
      </c>
      <c r="AU466" s="6" t="e">
        <f t="shared" si="319"/>
        <v>#N/A</v>
      </c>
      <c r="AV466" s="6" t="e">
        <f t="shared" si="320"/>
        <v>#N/A</v>
      </c>
      <c r="AW466" s="6">
        <f t="shared" si="321"/>
        <v>0</v>
      </c>
      <c r="AX466" s="6" t="e">
        <f t="shared" si="322"/>
        <v>#N/A</v>
      </c>
      <c r="AY466" s="6" t="str">
        <f t="shared" si="323"/>
        <v/>
      </c>
      <c r="AZ466" s="6" t="str">
        <f t="shared" si="324"/>
        <v/>
      </c>
      <c r="BA466" s="6" t="str">
        <f t="shared" si="325"/>
        <v/>
      </c>
      <c r="BB466" s="6" t="str">
        <f t="shared" si="326"/>
        <v/>
      </c>
      <c r="BC466" s="42"/>
      <c r="BI466" t="s">
        <v>1120</v>
      </c>
      <c r="CS466" s="253" t="str">
        <f t="shared" si="327"/>
        <v/>
      </c>
      <c r="CT466" s="1" t="str">
        <f t="shared" si="328"/>
        <v/>
      </c>
      <c r="CU466" s="1" t="str">
        <f t="shared" si="329"/>
        <v/>
      </c>
      <c r="CV466" s="399"/>
    </row>
    <row r="467" spans="1:100" s="1" customFormat="1" ht="13.5" customHeight="1" x14ac:dyDescent="0.15">
      <c r="A467" s="63">
        <v>452</v>
      </c>
      <c r="B467" s="313"/>
      <c r="C467" s="313"/>
      <c r="D467" s="313"/>
      <c r="E467" s="313"/>
      <c r="F467" s="313"/>
      <c r="G467" s="313"/>
      <c r="H467" s="313"/>
      <c r="I467" s="313"/>
      <c r="J467" s="313"/>
      <c r="K467" s="313"/>
      <c r="L467" s="314"/>
      <c r="M467" s="313"/>
      <c r="N467" s="365"/>
      <c r="O467" s="366"/>
      <c r="P467" s="370" t="str">
        <f>IF(G467="R",IF(OR(AND(実績排出量!H467=SUM(実績事業所!$B$2-1),3&lt;実績排出量!I467),AND(実績排出量!H467=実績事業所!$B$2,4&gt;実績排出量!I467)),"新規",""),"")</f>
        <v/>
      </c>
      <c r="Q467" s="373" t="str">
        <f t="shared" si="290"/>
        <v/>
      </c>
      <c r="R467" s="374" t="str">
        <f t="shared" si="291"/>
        <v/>
      </c>
      <c r="S467" s="298" t="str">
        <f t="shared" si="292"/>
        <v/>
      </c>
      <c r="T467" s="87" t="str">
        <f t="shared" si="293"/>
        <v/>
      </c>
      <c r="U467" s="88" t="str">
        <f t="shared" si="294"/>
        <v/>
      </c>
      <c r="V467" s="89" t="str">
        <f t="shared" si="295"/>
        <v/>
      </c>
      <c r="W467" s="90" t="str">
        <f t="shared" si="296"/>
        <v/>
      </c>
      <c r="X467" s="90" t="str">
        <f t="shared" si="297"/>
        <v/>
      </c>
      <c r="Y467" s="110" t="str">
        <f t="shared" si="298"/>
        <v/>
      </c>
      <c r="Z467" s="16"/>
      <c r="AA467" s="15" t="str">
        <f t="shared" si="299"/>
        <v/>
      </c>
      <c r="AB467" s="15" t="str">
        <f t="shared" si="300"/>
        <v/>
      </c>
      <c r="AC467" s="14" t="str">
        <f t="shared" si="301"/>
        <v/>
      </c>
      <c r="AD467" s="6" t="e">
        <f t="shared" si="302"/>
        <v>#N/A</v>
      </c>
      <c r="AE467" s="6" t="e">
        <f t="shared" si="303"/>
        <v>#N/A</v>
      </c>
      <c r="AF467" s="6" t="e">
        <f t="shared" si="304"/>
        <v>#N/A</v>
      </c>
      <c r="AG467" s="6" t="str">
        <f t="shared" si="305"/>
        <v/>
      </c>
      <c r="AH467" s="6">
        <f t="shared" si="306"/>
        <v>1</v>
      </c>
      <c r="AI467" s="6" t="e">
        <f t="shared" si="307"/>
        <v>#N/A</v>
      </c>
      <c r="AJ467" s="6" t="e">
        <f t="shared" si="308"/>
        <v>#N/A</v>
      </c>
      <c r="AK467" s="6" t="e">
        <f t="shared" si="309"/>
        <v>#N/A</v>
      </c>
      <c r="AL467" s="6" t="e">
        <f t="shared" si="310"/>
        <v>#N/A</v>
      </c>
      <c r="AM467" s="7" t="str">
        <f t="shared" si="311"/>
        <v xml:space="preserve"> </v>
      </c>
      <c r="AN467" s="6" t="e">
        <f t="shared" si="312"/>
        <v>#N/A</v>
      </c>
      <c r="AO467" s="6" t="e">
        <f t="shared" si="313"/>
        <v>#N/A</v>
      </c>
      <c r="AP467" s="6" t="e">
        <f t="shared" si="314"/>
        <v>#N/A</v>
      </c>
      <c r="AQ467" s="6" t="e">
        <f t="shared" si="315"/>
        <v>#N/A</v>
      </c>
      <c r="AR467" s="6" t="e">
        <f t="shared" si="316"/>
        <v>#N/A</v>
      </c>
      <c r="AS467" s="6" t="e">
        <f t="shared" si="317"/>
        <v>#N/A</v>
      </c>
      <c r="AT467" s="6" t="e">
        <f t="shared" si="318"/>
        <v>#N/A</v>
      </c>
      <c r="AU467" s="6" t="e">
        <f t="shared" si="319"/>
        <v>#N/A</v>
      </c>
      <c r="AV467" s="6" t="e">
        <f t="shared" si="320"/>
        <v>#N/A</v>
      </c>
      <c r="AW467" s="6">
        <f t="shared" si="321"/>
        <v>0</v>
      </c>
      <c r="AX467" s="6" t="e">
        <f t="shared" si="322"/>
        <v>#N/A</v>
      </c>
      <c r="AY467" s="6" t="str">
        <f t="shared" si="323"/>
        <v/>
      </c>
      <c r="AZ467" s="6" t="str">
        <f t="shared" si="324"/>
        <v/>
      </c>
      <c r="BA467" s="6" t="str">
        <f t="shared" si="325"/>
        <v/>
      </c>
      <c r="BB467" s="6" t="str">
        <f t="shared" si="326"/>
        <v/>
      </c>
      <c r="BC467" s="42"/>
      <c r="BI467" t="s">
        <v>560</v>
      </c>
      <c r="CS467" s="253" t="str">
        <f t="shared" si="327"/>
        <v/>
      </c>
      <c r="CT467" s="1" t="str">
        <f t="shared" si="328"/>
        <v/>
      </c>
      <c r="CU467" s="1" t="str">
        <f t="shared" si="329"/>
        <v/>
      </c>
      <c r="CV467" s="399"/>
    </row>
    <row r="468" spans="1:100" s="1" customFormat="1" ht="13.5" customHeight="1" x14ac:dyDescent="0.15">
      <c r="A468" s="63">
        <v>453</v>
      </c>
      <c r="B468" s="313"/>
      <c r="C468" s="313"/>
      <c r="D468" s="313"/>
      <c r="E468" s="313"/>
      <c r="F468" s="313"/>
      <c r="G468" s="313"/>
      <c r="H468" s="313"/>
      <c r="I468" s="313"/>
      <c r="J468" s="313"/>
      <c r="K468" s="313"/>
      <c r="L468" s="314"/>
      <c r="M468" s="313"/>
      <c r="N468" s="365"/>
      <c r="O468" s="366"/>
      <c r="P468" s="370" t="str">
        <f>IF(G468="R",IF(OR(AND(実績排出量!H468=SUM(実績事業所!$B$2-1),3&lt;実績排出量!I468),AND(実績排出量!H468=実績事業所!$B$2,4&gt;実績排出量!I468)),"新規",""),"")</f>
        <v/>
      </c>
      <c r="Q468" s="373" t="str">
        <f t="shared" si="290"/>
        <v/>
      </c>
      <c r="R468" s="374" t="str">
        <f t="shared" si="291"/>
        <v/>
      </c>
      <c r="S468" s="298" t="str">
        <f t="shared" si="292"/>
        <v/>
      </c>
      <c r="T468" s="87" t="str">
        <f t="shared" si="293"/>
        <v/>
      </c>
      <c r="U468" s="88" t="str">
        <f t="shared" si="294"/>
        <v/>
      </c>
      <c r="V468" s="89" t="str">
        <f t="shared" si="295"/>
        <v/>
      </c>
      <c r="W468" s="90" t="str">
        <f t="shared" si="296"/>
        <v/>
      </c>
      <c r="X468" s="90" t="str">
        <f t="shared" si="297"/>
        <v/>
      </c>
      <c r="Y468" s="110" t="str">
        <f t="shared" si="298"/>
        <v/>
      </c>
      <c r="Z468" s="16"/>
      <c r="AA468" s="15" t="str">
        <f t="shared" si="299"/>
        <v/>
      </c>
      <c r="AB468" s="15" t="str">
        <f t="shared" si="300"/>
        <v/>
      </c>
      <c r="AC468" s="14" t="str">
        <f t="shared" si="301"/>
        <v/>
      </c>
      <c r="AD468" s="6" t="e">
        <f t="shared" si="302"/>
        <v>#N/A</v>
      </c>
      <c r="AE468" s="6" t="e">
        <f t="shared" si="303"/>
        <v>#N/A</v>
      </c>
      <c r="AF468" s="6" t="e">
        <f t="shared" si="304"/>
        <v>#N/A</v>
      </c>
      <c r="AG468" s="6" t="str">
        <f t="shared" si="305"/>
        <v/>
      </c>
      <c r="AH468" s="6">
        <f t="shared" si="306"/>
        <v>1</v>
      </c>
      <c r="AI468" s="6" t="e">
        <f t="shared" si="307"/>
        <v>#N/A</v>
      </c>
      <c r="AJ468" s="6" t="e">
        <f t="shared" si="308"/>
        <v>#N/A</v>
      </c>
      <c r="AK468" s="6" t="e">
        <f t="shared" si="309"/>
        <v>#N/A</v>
      </c>
      <c r="AL468" s="6" t="e">
        <f t="shared" si="310"/>
        <v>#N/A</v>
      </c>
      <c r="AM468" s="7" t="str">
        <f t="shared" si="311"/>
        <v xml:space="preserve"> </v>
      </c>
      <c r="AN468" s="6" t="e">
        <f t="shared" si="312"/>
        <v>#N/A</v>
      </c>
      <c r="AO468" s="6" t="e">
        <f t="shared" si="313"/>
        <v>#N/A</v>
      </c>
      <c r="AP468" s="6" t="e">
        <f t="shared" si="314"/>
        <v>#N/A</v>
      </c>
      <c r="AQ468" s="6" t="e">
        <f t="shared" si="315"/>
        <v>#N/A</v>
      </c>
      <c r="AR468" s="6" t="e">
        <f t="shared" si="316"/>
        <v>#N/A</v>
      </c>
      <c r="AS468" s="6" t="e">
        <f t="shared" si="317"/>
        <v>#N/A</v>
      </c>
      <c r="AT468" s="6" t="e">
        <f t="shared" si="318"/>
        <v>#N/A</v>
      </c>
      <c r="AU468" s="6" t="e">
        <f t="shared" si="319"/>
        <v>#N/A</v>
      </c>
      <c r="AV468" s="6" t="e">
        <f t="shared" si="320"/>
        <v>#N/A</v>
      </c>
      <c r="AW468" s="6">
        <f t="shared" si="321"/>
        <v>0</v>
      </c>
      <c r="AX468" s="6" t="e">
        <f t="shared" si="322"/>
        <v>#N/A</v>
      </c>
      <c r="AY468" s="6" t="str">
        <f t="shared" si="323"/>
        <v/>
      </c>
      <c r="AZ468" s="6" t="str">
        <f t="shared" si="324"/>
        <v/>
      </c>
      <c r="BA468" s="6" t="str">
        <f t="shared" si="325"/>
        <v/>
      </c>
      <c r="BB468" s="6" t="str">
        <f t="shared" si="326"/>
        <v/>
      </c>
      <c r="BC468" s="42"/>
      <c r="BI468" t="s">
        <v>561</v>
      </c>
      <c r="CS468" s="253" t="str">
        <f t="shared" si="327"/>
        <v/>
      </c>
      <c r="CT468" s="1" t="str">
        <f t="shared" si="328"/>
        <v/>
      </c>
      <c r="CU468" s="1" t="str">
        <f t="shared" si="329"/>
        <v/>
      </c>
      <c r="CV468" s="399"/>
    </row>
    <row r="469" spans="1:100" s="1" customFormat="1" ht="13.5" customHeight="1" x14ac:dyDescent="0.15">
      <c r="A469" s="63">
        <v>454</v>
      </c>
      <c r="B469" s="313"/>
      <c r="C469" s="313"/>
      <c r="D469" s="313"/>
      <c r="E469" s="313"/>
      <c r="F469" s="313"/>
      <c r="G469" s="313"/>
      <c r="H469" s="313"/>
      <c r="I469" s="313"/>
      <c r="J469" s="313"/>
      <c r="K469" s="313"/>
      <c r="L469" s="314"/>
      <c r="M469" s="313"/>
      <c r="N469" s="365"/>
      <c r="O469" s="366"/>
      <c r="P469" s="370" t="str">
        <f>IF(G469="R",IF(OR(AND(実績排出量!H469=SUM(実績事業所!$B$2-1),3&lt;実績排出量!I469),AND(実績排出量!H469=実績事業所!$B$2,4&gt;実績排出量!I469)),"新規",""),"")</f>
        <v/>
      </c>
      <c r="Q469" s="373" t="str">
        <f t="shared" si="290"/>
        <v/>
      </c>
      <c r="R469" s="374" t="str">
        <f t="shared" si="291"/>
        <v/>
      </c>
      <c r="S469" s="298" t="str">
        <f t="shared" si="292"/>
        <v/>
      </c>
      <c r="T469" s="87" t="str">
        <f t="shared" si="293"/>
        <v/>
      </c>
      <c r="U469" s="88" t="str">
        <f t="shared" si="294"/>
        <v/>
      </c>
      <c r="V469" s="89" t="str">
        <f t="shared" si="295"/>
        <v/>
      </c>
      <c r="W469" s="90" t="str">
        <f t="shared" si="296"/>
        <v/>
      </c>
      <c r="X469" s="90" t="str">
        <f t="shared" si="297"/>
        <v/>
      </c>
      <c r="Y469" s="110" t="str">
        <f t="shared" si="298"/>
        <v/>
      </c>
      <c r="Z469" s="16"/>
      <c r="AA469" s="15" t="str">
        <f t="shared" si="299"/>
        <v/>
      </c>
      <c r="AB469" s="15" t="str">
        <f t="shared" si="300"/>
        <v/>
      </c>
      <c r="AC469" s="14" t="str">
        <f t="shared" si="301"/>
        <v/>
      </c>
      <c r="AD469" s="6" t="e">
        <f t="shared" si="302"/>
        <v>#N/A</v>
      </c>
      <c r="AE469" s="6" t="e">
        <f t="shared" si="303"/>
        <v>#N/A</v>
      </c>
      <c r="AF469" s="6" t="e">
        <f t="shared" si="304"/>
        <v>#N/A</v>
      </c>
      <c r="AG469" s="6" t="str">
        <f t="shared" si="305"/>
        <v/>
      </c>
      <c r="AH469" s="6">
        <f t="shared" si="306"/>
        <v>1</v>
      </c>
      <c r="AI469" s="6" t="e">
        <f t="shared" si="307"/>
        <v>#N/A</v>
      </c>
      <c r="AJ469" s="6" t="e">
        <f t="shared" si="308"/>
        <v>#N/A</v>
      </c>
      <c r="AK469" s="6" t="e">
        <f t="shared" si="309"/>
        <v>#N/A</v>
      </c>
      <c r="AL469" s="6" t="e">
        <f t="shared" si="310"/>
        <v>#N/A</v>
      </c>
      <c r="AM469" s="7" t="str">
        <f t="shared" si="311"/>
        <v xml:space="preserve"> </v>
      </c>
      <c r="AN469" s="6" t="e">
        <f t="shared" si="312"/>
        <v>#N/A</v>
      </c>
      <c r="AO469" s="6" t="e">
        <f t="shared" si="313"/>
        <v>#N/A</v>
      </c>
      <c r="AP469" s="6" t="e">
        <f t="shared" si="314"/>
        <v>#N/A</v>
      </c>
      <c r="AQ469" s="6" t="e">
        <f t="shared" si="315"/>
        <v>#N/A</v>
      </c>
      <c r="AR469" s="6" t="e">
        <f t="shared" si="316"/>
        <v>#N/A</v>
      </c>
      <c r="AS469" s="6" t="e">
        <f t="shared" si="317"/>
        <v>#N/A</v>
      </c>
      <c r="AT469" s="6" t="e">
        <f t="shared" si="318"/>
        <v>#N/A</v>
      </c>
      <c r="AU469" s="6" t="e">
        <f t="shared" si="319"/>
        <v>#N/A</v>
      </c>
      <c r="AV469" s="6" t="e">
        <f t="shared" si="320"/>
        <v>#N/A</v>
      </c>
      <c r="AW469" s="6">
        <f t="shared" si="321"/>
        <v>0</v>
      </c>
      <c r="AX469" s="6" t="e">
        <f t="shared" si="322"/>
        <v>#N/A</v>
      </c>
      <c r="AY469" s="6" t="str">
        <f t="shared" si="323"/>
        <v/>
      </c>
      <c r="AZ469" s="6" t="str">
        <f t="shared" si="324"/>
        <v/>
      </c>
      <c r="BA469" s="6" t="str">
        <f t="shared" si="325"/>
        <v/>
      </c>
      <c r="BB469" s="6" t="str">
        <f t="shared" si="326"/>
        <v/>
      </c>
      <c r="BC469" s="42"/>
      <c r="BI469" t="s">
        <v>1156</v>
      </c>
      <c r="CS469" s="253" t="str">
        <f t="shared" si="327"/>
        <v/>
      </c>
      <c r="CT469" s="1" t="str">
        <f t="shared" si="328"/>
        <v/>
      </c>
      <c r="CU469" s="1" t="str">
        <f t="shared" si="329"/>
        <v/>
      </c>
      <c r="CV469" s="399"/>
    </row>
    <row r="470" spans="1:100" s="1" customFormat="1" ht="13.5" customHeight="1" x14ac:dyDescent="0.15">
      <c r="A470" s="63">
        <v>455</v>
      </c>
      <c r="B470" s="313"/>
      <c r="C470" s="313"/>
      <c r="D470" s="313"/>
      <c r="E470" s="313"/>
      <c r="F470" s="313"/>
      <c r="G470" s="313"/>
      <c r="H470" s="313"/>
      <c r="I470" s="313"/>
      <c r="J470" s="313"/>
      <c r="K470" s="313"/>
      <c r="L470" s="314"/>
      <c r="M470" s="313"/>
      <c r="N470" s="365"/>
      <c r="O470" s="366"/>
      <c r="P470" s="370" t="str">
        <f>IF(G470="R",IF(OR(AND(実績排出量!H470=SUM(実績事業所!$B$2-1),3&lt;実績排出量!I470),AND(実績排出量!H470=実績事業所!$B$2,4&gt;実績排出量!I470)),"新規",""),"")</f>
        <v/>
      </c>
      <c r="Q470" s="373" t="str">
        <f t="shared" si="290"/>
        <v/>
      </c>
      <c r="R470" s="374" t="str">
        <f t="shared" si="291"/>
        <v/>
      </c>
      <c r="S470" s="298" t="str">
        <f t="shared" si="292"/>
        <v/>
      </c>
      <c r="T470" s="87" t="str">
        <f t="shared" si="293"/>
        <v/>
      </c>
      <c r="U470" s="88" t="str">
        <f t="shared" si="294"/>
        <v/>
      </c>
      <c r="V470" s="89" t="str">
        <f t="shared" si="295"/>
        <v/>
      </c>
      <c r="W470" s="90" t="str">
        <f t="shared" si="296"/>
        <v/>
      </c>
      <c r="X470" s="90" t="str">
        <f t="shared" si="297"/>
        <v/>
      </c>
      <c r="Y470" s="110" t="str">
        <f t="shared" si="298"/>
        <v/>
      </c>
      <c r="Z470" s="16"/>
      <c r="AA470" s="15" t="str">
        <f t="shared" si="299"/>
        <v/>
      </c>
      <c r="AB470" s="15" t="str">
        <f t="shared" si="300"/>
        <v/>
      </c>
      <c r="AC470" s="14" t="str">
        <f t="shared" si="301"/>
        <v/>
      </c>
      <c r="AD470" s="6" t="e">
        <f t="shared" si="302"/>
        <v>#N/A</v>
      </c>
      <c r="AE470" s="6" t="e">
        <f t="shared" si="303"/>
        <v>#N/A</v>
      </c>
      <c r="AF470" s="6" t="e">
        <f t="shared" si="304"/>
        <v>#N/A</v>
      </c>
      <c r="AG470" s="6" t="str">
        <f t="shared" si="305"/>
        <v/>
      </c>
      <c r="AH470" s="6">
        <f t="shared" si="306"/>
        <v>1</v>
      </c>
      <c r="AI470" s="6" t="e">
        <f t="shared" si="307"/>
        <v>#N/A</v>
      </c>
      <c r="AJ470" s="6" t="e">
        <f t="shared" si="308"/>
        <v>#N/A</v>
      </c>
      <c r="AK470" s="6" t="e">
        <f t="shared" si="309"/>
        <v>#N/A</v>
      </c>
      <c r="AL470" s="6" t="e">
        <f t="shared" si="310"/>
        <v>#N/A</v>
      </c>
      <c r="AM470" s="7" t="str">
        <f t="shared" si="311"/>
        <v xml:space="preserve"> </v>
      </c>
      <c r="AN470" s="6" t="e">
        <f t="shared" si="312"/>
        <v>#N/A</v>
      </c>
      <c r="AO470" s="6" t="e">
        <f t="shared" si="313"/>
        <v>#N/A</v>
      </c>
      <c r="AP470" s="6" t="e">
        <f t="shared" si="314"/>
        <v>#N/A</v>
      </c>
      <c r="AQ470" s="6" t="e">
        <f t="shared" si="315"/>
        <v>#N/A</v>
      </c>
      <c r="AR470" s="6" t="e">
        <f t="shared" si="316"/>
        <v>#N/A</v>
      </c>
      <c r="AS470" s="6" t="e">
        <f t="shared" si="317"/>
        <v>#N/A</v>
      </c>
      <c r="AT470" s="6" t="e">
        <f t="shared" si="318"/>
        <v>#N/A</v>
      </c>
      <c r="AU470" s="6" t="e">
        <f t="shared" si="319"/>
        <v>#N/A</v>
      </c>
      <c r="AV470" s="6" t="e">
        <f t="shared" si="320"/>
        <v>#N/A</v>
      </c>
      <c r="AW470" s="6">
        <f t="shared" si="321"/>
        <v>0</v>
      </c>
      <c r="AX470" s="6" t="e">
        <f t="shared" si="322"/>
        <v>#N/A</v>
      </c>
      <c r="AY470" s="6" t="str">
        <f t="shared" si="323"/>
        <v/>
      </c>
      <c r="AZ470" s="6" t="str">
        <f t="shared" si="324"/>
        <v/>
      </c>
      <c r="BA470" s="6" t="str">
        <f t="shared" si="325"/>
        <v/>
      </c>
      <c r="BB470" s="6" t="str">
        <f t="shared" si="326"/>
        <v/>
      </c>
      <c r="BC470" s="42"/>
      <c r="BI470" t="s">
        <v>1179</v>
      </c>
      <c r="CS470" s="253" t="str">
        <f t="shared" si="327"/>
        <v/>
      </c>
      <c r="CT470" s="1" t="str">
        <f t="shared" si="328"/>
        <v/>
      </c>
      <c r="CU470" s="1" t="str">
        <f t="shared" si="329"/>
        <v/>
      </c>
      <c r="CV470" s="399"/>
    </row>
    <row r="471" spans="1:100" s="1" customFormat="1" ht="13.5" customHeight="1" x14ac:dyDescent="0.15">
      <c r="A471" s="63">
        <v>456</v>
      </c>
      <c r="B471" s="313"/>
      <c r="C471" s="313"/>
      <c r="D471" s="313"/>
      <c r="E471" s="313"/>
      <c r="F471" s="313"/>
      <c r="G471" s="313"/>
      <c r="H471" s="313"/>
      <c r="I471" s="313"/>
      <c r="J471" s="313"/>
      <c r="K471" s="313"/>
      <c r="L471" s="314"/>
      <c r="M471" s="313"/>
      <c r="N471" s="365"/>
      <c r="O471" s="366"/>
      <c r="P471" s="370" t="str">
        <f>IF(G471="R",IF(OR(AND(実績排出量!H471=SUM(実績事業所!$B$2-1),3&lt;実績排出量!I471),AND(実績排出量!H471=実績事業所!$B$2,4&gt;実績排出量!I471)),"新規",""),"")</f>
        <v/>
      </c>
      <c r="Q471" s="373" t="str">
        <f t="shared" si="290"/>
        <v/>
      </c>
      <c r="R471" s="374" t="str">
        <f t="shared" si="291"/>
        <v/>
      </c>
      <c r="S471" s="298" t="str">
        <f t="shared" si="292"/>
        <v/>
      </c>
      <c r="T471" s="87" t="str">
        <f t="shared" si="293"/>
        <v/>
      </c>
      <c r="U471" s="88" t="str">
        <f t="shared" si="294"/>
        <v/>
      </c>
      <c r="V471" s="89" t="str">
        <f t="shared" si="295"/>
        <v/>
      </c>
      <c r="W471" s="90" t="str">
        <f t="shared" si="296"/>
        <v/>
      </c>
      <c r="X471" s="90" t="str">
        <f t="shared" si="297"/>
        <v/>
      </c>
      <c r="Y471" s="110" t="str">
        <f t="shared" si="298"/>
        <v/>
      </c>
      <c r="Z471" s="16"/>
      <c r="AA471" s="15" t="str">
        <f t="shared" si="299"/>
        <v/>
      </c>
      <c r="AB471" s="15" t="str">
        <f t="shared" si="300"/>
        <v/>
      </c>
      <c r="AC471" s="14" t="str">
        <f t="shared" si="301"/>
        <v/>
      </c>
      <c r="AD471" s="6" t="e">
        <f t="shared" si="302"/>
        <v>#N/A</v>
      </c>
      <c r="AE471" s="6" t="e">
        <f t="shared" si="303"/>
        <v>#N/A</v>
      </c>
      <c r="AF471" s="6" t="e">
        <f t="shared" si="304"/>
        <v>#N/A</v>
      </c>
      <c r="AG471" s="6" t="str">
        <f t="shared" si="305"/>
        <v/>
      </c>
      <c r="AH471" s="6">
        <f t="shared" si="306"/>
        <v>1</v>
      </c>
      <c r="AI471" s="6" t="e">
        <f t="shared" si="307"/>
        <v>#N/A</v>
      </c>
      <c r="AJ471" s="6" t="e">
        <f t="shared" si="308"/>
        <v>#N/A</v>
      </c>
      <c r="AK471" s="6" t="e">
        <f t="shared" si="309"/>
        <v>#N/A</v>
      </c>
      <c r="AL471" s="6" t="e">
        <f t="shared" si="310"/>
        <v>#N/A</v>
      </c>
      <c r="AM471" s="7" t="str">
        <f t="shared" si="311"/>
        <v xml:space="preserve"> </v>
      </c>
      <c r="AN471" s="6" t="e">
        <f t="shared" si="312"/>
        <v>#N/A</v>
      </c>
      <c r="AO471" s="6" t="e">
        <f t="shared" si="313"/>
        <v>#N/A</v>
      </c>
      <c r="AP471" s="6" t="e">
        <f t="shared" si="314"/>
        <v>#N/A</v>
      </c>
      <c r="AQ471" s="6" t="e">
        <f t="shared" si="315"/>
        <v>#N/A</v>
      </c>
      <c r="AR471" s="6" t="e">
        <f t="shared" si="316"/>
        <v>#N/A</v>
      </c>
      <c r="AS471" s="6" t="e">
        <f t="shared" si="317"/>
        <v>#N/A</v>
      </c>
      <c r="AT471" s="6" t="e">
        <f t="shared" si="318"/>
        <v>#N/A</v>
      </c>
      <c r="AU471" s="6" t="e">
        <f t="shared" si="319"/>
        <v>#N/A</v>
      </c>
      <c r="AV471" s="6" t="e">
        <f t="shared" si="320"/>
        <v>#N/A</v>
      </c>
      <c r="AW471" s="6">
        <f t="shared" si="321"/>
        <v>0</v>
      </c>
      <c r="AX471" s="6" t="e">
        <f t="shared" si="322"/>
        <v>#N/A</v>
      </c>
      <c r="AY471" s="6" t="str">
        <f t="shared" si="323"/>
        <v/>
      </c>
      <c r="AZ471" s="6" t="str">
        <f t="shared" si="324"/>
        <v/>
      </c>
      <c r="BA471" s="6" t="str">
        <f t="shared" si="325"/>
        <v/>
      </c>
      <c r="BB471" s="6" t="str">
        <f t="shared" si="326"/>
        <v/>
      </c>
      <c r="BC471" s="42"/>
      <c r="BI471" t="s">
        <v>400</v>
      </c>
      <c r="CS471" s="253" t="str">
        <f t="shared" si="327"/>
        <v/>
      </c>
      <c r="CT471" s="1" t="str">
        <f t="shared" si="328"/>
        <v/>
      </c>
      <c r="CU471" s="1" t="str">
        <f t="shared" si="329"/>
        <v/>
      </c>
      <c r="CV471" s="399"/>
    </row>
    <row r="472" spans="1:100" s="1" customFormat="1" ht="13.5" customHeight="1" x14ac:dyDescent="0.15">
      <c r="A472" s="63">
        <v>457</v>
      </c>
      <c r="B472" s="313"/>
      <c r="C472" s="313"/>
      <c r="D472" s="313"/>
      <c r="E472" s="313"/>
      <c r="F472" s="313"/>
      <c r="G472" s="313"/>
      <c r="H472" s="313"/>
      <c r="I472" s="313"/>
      <c r="J472" s="313"/>
      <c r="K472" s="313"/>
      <c r="L472" s="314"/>
      <c r="M472" s="313"/>
      <c r="N472" s="365"/>
      <c r="O472" s="366"/>
      <c r="P472" s="370" t="str">
        <f>IF(G472="R",IF(OR(AND(実績排出量!H472=SUM(実績事業所!$B$2-1),3&lt;実績排出量!I472),AND(実績排出量!H472=実績事業所!$B$2,4&gt;実績排出量!I472)),"新規",""),"")</f>
        <v/>
      </c>
      <c r="Q472" s="373" t="str">
        <f t="shared" ref="Q472:Q535" si="330">IF(P472="減車","－","")</f>
        <v/>
      </c>
      <c r="R472" s="374" t="str">
        <f t="shared" ref="R472:R535" si="331">IF(P472="減車","－","")</f>
        <v/>
      </c>
      <c r="S472" s="298" t="str">
        <f t="shared" ref="S472:S535" si="332">IF(ISBLANK(M472)=TRUE,"",IF(ISNUMBER(AO472)=TRUE,AO472,"エラー"))</f>
        <v/>
      </c>
      <c r="T472" s="87" t="str">
        <f t="shared" ref="T472:T535" si="333">IF(ISBLANK(M472)=TRUE,"",IF(ISNUMBER(AR472)=TRUE,AR472,"エラー"))</f>
        <v/>
      </c>
      <c r="U472" s="88" t="str">
        <f t="shared" ref="U472:U535" si="334">IF(ISBLANK(M472)=TRUE,"",IF(ISNUMBER(AX472)=TRUE,AX472,"エラー"))</f>
        <v/>
      </c>
      <c r="V472" s="89" t="str">
        <f t="shared" ref="V472:V535" si="335">IF(P472="減車",0,IF(OR(AA472="",AB472=""),"",AA472/AB472))</f>
        <v/>
      </c>
      <c r="W472" s="90" t="str">
        <f t="shared" ref="W472:W535" si="336">IF(P472="減車","-",IF(S472="","",IF(ISERROR(S472*AA472*AH472),"エラー",IF(ISBLANK(AA472)=TRUE,"エラー",IF(ISBLANK(S472)=TRUE,"エラー",IF(BA472=1,"エラー",S472*AH472*AA472/1000))))))</f>
        <v/>
      </c>
      <c r="X472" s="90" t="str">
        <f t="shared" ref="X472:X535" si="337">IF(P472="減車","-",IF(T472="","",IF(ISERROR(T472*AA472*AH472),"エラー",IF(ISBLANK(AA472)=TRUE,"エラー",IF(ISBLANK(T472)=TRUE,"エラー",IF(BA472=1,"エラー",T472*AH472*AA472/1000))))))</f>
        <v/>
      </c>
      <c r="Y472" s="110" t="str">
        <f t="shared" ref="Y472:Y535" si="338">IF(P472="減車","-",IF(U472="","",IF(ISERROR(U472*AB472),"エラー",IF(ISBLANK(AB472)=TRUE,"エラー",IF(ISBLANK(U472)=TRUE,"エラー",IF(BA472=1,"エラー",U472*AB472/1000))))))</f>
        <v/>
      </c>
      <c r="Z472" s="16"/>
      <c r="AA472" s="15" t="str">
        <f t="shared" ref="AA472:AA535" si="339">IF(Q472="","",Q472)</f>
        <v/>
      </c>
      <c r="AB472" s="15" t="str">
        <f t="shared" ref="AB472:AB535" si="340">IF(R472="","",R472)</f>
        <v/>
      </c>
      <c r="AC472" s="14" t="str">
        <f t="shared" ref="AC472:AC535" si="341">IF(ISBLANK(J472)=TRUE,"",IF(OR(ISBLANK(B472)=TRUE),1,""))</f>
        <v/>
      </c>
      <c r="AD472" s="6" t="e">
        <f t="shared" ref="AD472:AD535" si="342">VLOOKUP(J472,$BD$17:$BG$23,2,FALSE)</f>
        <v>#N/A</v>
      </c>
      <c r="AE472" s="6" t="e">
        <f t="shared" ref="AE472:AE535" si="343">VLOOKUP(J472,$BD$17:$BG$23,3,FALSE)</f>
        <v>#N/A</v>
      </c>
      <c r="AF472" s="6" t="e">
        <f t="shared" ref="AF472:AF535" si="344">VLOOKUP(J472,$BD$17:$BG$23,4,FALSE)</f>
        <v>#N/A</v>
      </c>
      <c r="AG472" s="6" t="str">
        <f t="shared" ref="AG472:AG535" si="345">IF(ISERROR(SEARCH("-",K472,1))=TRUE,ASC(UPPER(K472)),ASC(UPPER(LEFT(K472,SEARCH("-",K472,1)-1))))</f>
        <v/>
      </c>
      <c r="AH472" s="6">
        <f t="shared" ref="AH472:AH535" si="346">IF(L472&gt;3500,L472/1000,1)</f>
        <v>1</v>
      </c>
      <c r="AI472" s="6" t="e">
        <f t="shared" ref="AI472:AI535" si="347">IF(AF472=9,0,IF(L472&lt;=1700,1,IF(L472&lt;=2500,2,IF(L472&lt;=3500,3,4))))</f>
        <v>#N/A</v>
      </c>
      <c r="AJ472" s="6" t="e">
        <f t="shared" ref="AJ472:AJ535" si="348">IF(AF472=5,0,IF(AF472=9,0,IF(L472&lt;=1700,1,IF(L472&lt;=2500,2,IF(L472&lt;=3500,3,4)))))</f>
        <v>#N/A</v>
      </c>
      <c r="AK472" s="6" t="e">
        <f t="shared" ref="AK472:AK535" si="349">VLOOKUP(M472,$BL$17:$BM$27,2,FALSE)</f>
        <v>#N/A</v>
      </c>
      <c r="AL472" s="6" t="e">
        <f t="shared" ref="AL472:AL535" si="350">VLOOKUP(AN472,排出係数表,9,FALSE)</f>
        <v>#N/A</v>
      </c>
      <c r="AM472" s="7" t="str">
        <f t="shared" ref="AM472:AM535" si="351">IF(OR(ISBLANK(M472)=TRUE,ISBLANK(B472)=TRUE)," ",P472&amp;CONCATENATE(B472,AF472,AI472))</f>
        <v xml:space="preserve"> </v>
      </c>
      <c r="AN472" s="6" t="e">
        <f t="shared" ref="AN472:AN535" si="352">CONCATENATE(AD472,AJ472,AK472,AG472)</f>
        <v>#N/A</v>
      </c>
      <c r="AO472" s="6" t="e">
        <f t="shared" ref="AO472:AO535" si="353">IF(AND(N472="あり",AK472="軽"),AQ472,AP472)</f>
        <v>#N/A</v>
      </c>
      <c r="AP472" s="6" t="e">
        <f t="shared" ref="AP472:AP535" si="354">VLOOKUP(AN472,排出係数表,6,FALSE)</f>
        <v>#N/A</v>
      </c>
      <c r="AQ472" s="6" t="e">
        <f t="shared" ref="AQ472:AQ535" si="355">VLOOKUP(AJ472,$BZ$17:$CD$21,2,FALSE)</f>
        <v>#N/A</v>
      </c>
      <c r="AR472" s="6" t="e">
        <f t="shared" ref="AR472:AR535" si="356">IF(AND(N472="あり",O472="なし",AK472="軽"),AT472,IF(AND(N472="あり",O472="あり(H17なし)",AK472="軽"),AT472,IF(AND(N472="あり",O472="",AK472="軽"),AT472,IF(AND(N472="なし",O472="あり(H17なし)",AK472="軽"),AU472,IF(AND(N472="",O472="あり(H17なし)",AK472="軽"),AU472,IF(AND(O472="あり(H17あり)",AK472="軽"),AV472,AS472))))))</f>
        <v>#N/A</v>
      </c>
      <c r="AS472" s="6" t="e">
        <f t="shared" ref="AS472:AS535" si="357">VLOOKUP(AN472,排出係数表,7,FALSE)</f>
        <v>#N/A</v>
      </c>
      <c r="AT472" s="6" t="e">
        <f t="shared" ref="AT472:AT535" si="358">VLOOKUP(AJ472,$BZ$17:$CD$21,3,FALSE)</f>
        <v>#N/A</v>
      </c>
      <c r="AU472" s="6" t="e">
        <f t="shared" ref="AU472:AU535" si="359">VLOOKUP(AJ472,$BZ$17:$CD$21,4,FALSE)</f>
        <v>#N/A</v>
      </c>
      <c r="AV472" s="6" t="e">
        <f t="shared" ref="AV472:AV535" si="360">VLOOKUP(AJ472,$BZ$17:$CD$21,5,FALSE)</f>
        <v>#N/A</v>
      </c>
      <c r="AW472" s="6">
        <f t="shared" ref="AW472:AW535" si="361">IF(AND(N472="なし",O472="なし"),0,IF(AND(N472="",O472=""),0,IF(AND(N472="",O472="なし"),0,IF(AND(N472="なし",O472=""),0,1))))</f>
        <v>0</v>
      </c>
      <c r="AX472" s="6" t="e">
        <f t="shared" ref="AX472:AX535" si="362">VLOOKUP(AN472,排出係数表,8,FALSE)</f>
        <v>#N/A</v>
      </c>
      <c r="AY472" s="6" t="str">
        <f t="shared" ref="AY472:AY535" si="363">IF(J472="","",VLOOKUP(J472,$BD$17:$BH$25,5,FALSE))</f>
        <v/>
      </c>
      <c r="AZ472" s="6" t="str">
        <f t="shared" ref="AZ472:AZ535" si="364">IF(D472="","",VLOOKUP(CONCATENATE("A",LEFT(D472)),$BW$17:$BX$26,2,FALSE))</f>
        <v/>
      </c>
      <c r="BA472" s="6" t="str">
        <f t="shared" ref="BA472:BA535" si="365">IF(AY472=AZ472,"",1)</f>
        <v/>
      </c>
      <c r="BB472" s="6" t="str">
        <f t="shared" ref="BB472:BB535" si="366">CONCATENATE(C472,D472,E472,F472)</f>
        <v/>
      </c>
      <c r="BC472" s="42"/>
      <c r="BI472" t="s">
        <v>189</v>
      </c>
      <c r="CS472" s="253" t="str">
        <f t="shared" ref="CS472:CS535" si="367">IFERROR(VLOOKUP(AL472,$CQ$17:$CR$33,2,0),"")</f>
        <v/>
      </c>
      <c r="CT472" s="1" t="str">
        <f t="shared" ref="CT472:CT535" si="368">IF(P472="","",IF(P472="新規",P472&amp;CS472,IF(P472="減車",P472&amp;CS472,"")))</f>
        <v/>
      </c>
      <c r="CU472" s="1" t="str">
        <f t="shared" ref="CU472:CU535" si="369">IF("新規"=P472,IF(OR(N472="あり",O472="あり(H17あり)",O472="あり(H17なし)"),"新規後付",""),IF("減車"=P472,IF(OR(N472="あり",O472="あり(H17あり)",O472="あり(H17なし)"),"減車後付",""),""))</f>
        <v/>
      </c>
      <c r="CV472" s="399"/>
    </row>
    <row r="473" spans="1:100" s="1" customFormat="1" ht="13.5" customHeight="1" x14ac:dyDescent="0.15">
      <c r="A473" s="63">
        <v>458</v>
      </c>
      <c r="B473" s="313"/>
      <c r="C473" s="313"/>
      <c r="D473" s="313"/>
      <c r="E473" s="313"/>
      <c r="F473" s="313"/>
      <c r="G473" s="313"/>
      <c r="H473" s="313"/>
      <c r="I473" s="313"/>
      <c r="J473" s="313"/>
      <c r="K473" s="313"/>
      <c r="L473" s="314"/>
      <c r="M473" s="313"/>
      <c r="N473" s="365"/>
      <c r="O473" s="366"/>
      <c r="P473" s="370" t="str">
        <f>IF(G473="R",IF(OR(AND(実績排出量!H473=SUM(実績事業所!$B$2-1),3&lt;実績排出量!I473),AND(実績排出量!H473=実績事業所!$B$2,4&gt;実績排出量!I473)),"新規",""),"")</f>
        <v/>
      </c>
      <c r="Q473" s="373" t="str">
        <f t="shared" si="330"/>
        <v/>
      </c>
      <c r="R473" s="374" t="str">
        <f t="shared" si="331"/>
        <v/>
      </c>
      <c r="S473" s="298" t="str">
        <f t="shared" si="332"/>
        <v/>
      </c>
      <c r="T473" s="87" t="str">
        <f t="shared" si="333"/>
        <v/>
      </c>
      <c r="U473" s="88" t="str">
        <f t="shared" si="334"/>
        <v/>
      </c>
      <c r="V473" s="89" t="str">
        <f t="shared" si="335"/>
        <v/>
      </c>
      <c r="W473" s="90" t="str">
        <f t="shared" si="336"/>
        <v/>
      </c>
      <c r="X473" s="90" t="str">
        <f t="shared" si="337"/>
        <v/>
      </c>
      <c r="Y473" s="110" t="str">
        <f t="shared" si="338"/>
        <v/>
      </c>
      <c r="Z473" s="16"/>
      <c r="AA473" s="15" t="str">
        <f t="shared" si="339"/>
        <v/>
      </c>
      <c r="AB473" s="15" t="str">
        <f t="shared" si="340"/>
        <v/>
      </c>
      <c r="AC473" s="14" t="str">
        <f t="shared" si="341"/>
        <v/>
      </c>
      <c r="AD473" s="6" t="e">
        <f t="shared" si="342"/>
        <v>#N/A</v>
      </c>
      <c r="AE473" s="6" t="e">
        <f t="shared" si="343"/>
        <v>#N/A</v>
      </c>
      <c r="AF473" s="6" t="e">
        <f t="shared" si="344"/>
        <v>#N/A</v>
      </c>
      <c r="AG473" s="6" t="str">
        <f t="shared" si="345"/>
        <v/>
      </c>
      <c r="AH473" s="6">
        <f t="shared" si="346"/>
        <v>1</v>
      </c>
      <c r="AI473" s="6" t="e">
        <f t="shared" si="347"/>
        <v>#N/A</v>
      </c>
      <c r="AJ473" s="6" t="e">
        <f t="shared" si="348"/>
        <v>#N/A</v>
      </c>
      <c r="AK473" s="6" t="e">
        <f t="shared" si="349"/>
        <v>#N/A</v>
      </c>
      <c r="AL473" s="6" t="e">
        <f t="shared" si="350"/>
        <v>#N/A</v>
      </c>
      <c r="AM473" s="7" t="str">
        <f t="shared" si="351"/>
        <v xml:space="preserve"> </v>
      </c>
      <c r="AN473" s="6" t="e">
        <f t="shared" si="352"/>
        <v>#N/A</v>
      </c>
      <c r="AO473" s="6" t="e">
        <f t="shared" si="353"/>
        <v>#N/A</v>
      </c>
      <c r="AP473" s="6" t="e">
        <f t="shared" si="354"/>
        <v>#N/A</v>
      </c>
      <c r="AQ473" s="6" t="e">
        <f t="shared" si="355"/>
        <v>#N/A</v>
      </c>
      <c r="AR473" s="6" t="e">
        <f t="shared" si="356"/>
        <v>#N/A</v>
      </c>
      <c r="AS473" s="6" t="e">
        <f t="shared" si="357"/>
        <v>#N/A</v>
      </c>
      <c r="AT473" s="6" t="e">
        <f t="shared" si="358"/>
        <v>#N/A</v>
      </c>
      <c r="AU473" s="6" t="e">
        <f t="shared" si="359"/>
        <v>#N/A</v>
      </c>
      <c r="AV473" s="6" t="e">
        <f t="shared" si="360"/>
        <v>#N/A</v>
      </c>
      <c r="AW473" s="6">
        <f t="shared" si="361"/>
        <v>0</v>
      </c>
      <c r="AX473" s="6" t="e">
        <f t="shared" si="362"/>
        <v>#N/A</v>
      </c>
      <c r="AY473" s="6" t="str">
        <f t="shared" si="363"/>
        <v/>
      </c>
      <c r="AZ473" s="6" t="str">
        <f t="shared" si="364"/>
        <v/>
      </c>
      <c r="BA473" s="6" t="str">
        <f t="shared" si="365"/>
        <v/>
      </c>
      <c r="BB473" s="6" t="str">
        <f t="shared" si="366"/>
        <v/>
      </c>
      <c r="BC473" s="42"/>
      <c r="BI473" t="s">
        <v>195</v>
      </c>
      <c r="CS473" s="253" t="str">
        <f t="shared" si="367"/>
        <v/>
      </c>
      <c r="CT473" s="1" t="str">
        <f t="shared" si="368"/>
        <v/>
      </c>
      <c r="CU473" s="1" t="str">
        <f t="shared" si="369"/>
        <v/>
      </c>
      <c r="CV473" s="399"/>
    </row>
    <row r="474" spans="1:100" s="1" customFormat="1" ht="13.5" customHeight="1" x14ac:dyDescent="0.15">
      <c r="A474" s="63">
        <v>459</v>
      </c>
      <c r="B474" s="313"/>
      <c r="C474" s="313"/>
      <c r="D474" s="313"/>
      <c r="E474" s="313"/>
      <c r="F474" s="313"/>
      <c r="G474" s="313"/>
      <c r="H474" s="313"/>
      <c r="I474" s="313"/>
      <c r="J474" s="313"/>
      <c r="K474" s="313"/>
      <c r="L474" s="314"/>
      <c r="M474" s="313"/>
      <c r="N474" s="365"/>
      <c r="O474" s="366"/>
      <c r="P474" s="370" t="str">
        <f>IF(G474="R",IF(OR(AND(実績排出量!H474=SUM(実績事業所!$B$2-1),3&lt;実績排出量!I474),AND(実績排出量!H474=実績事業所!$B$2,4&gt;実績排出量!I474)),"新規",""),"")</f>
        <v/>
      </c>
      <c r="Q474" s="373" t="str">
        <f t="shared" si="330"/>
        <v/>
      </c>
      <c r="R474" s="374" t="str">
        <f t="shared" si="331"/>
        <v/>
      </c>
      <c r="S474" s="298" t="str">
        <f t="shared" si="332"/>
        <v/>
      </c>
      <c r="T474" s="87" t="str">
        <f t="shared" si="333"/>
        <v/>
      </c>
      <c r="U474" s="88" t="str">
        <f t="shared" si="334"/>
        <v/>
      </c>
      <c r="V474" s="89" t="str">
        <f t="shared" si="335"/>
        <v/>
      </c>
      <c r="W474" s="90" t="str">
        <f t="shared" si="336"/>
        <v/>
      </c>
      <c r="X474" s="90" t="str">
        <f t="shared" si="337"/>
        <v/>
      </c>
      <c r="Y474" s="110" t="str">
        <f t="shared" si="338"/>
        <v/>
      </c>
      <c r="Z474" s="16"/>
      <c r="AA474" s="15" t="str">
        <f t="shared" si="339"/>
        <v/>
      </c>
      <c r="AB474" s="15" t="str">
        <f t="shared" si="340"/>
        <v/>
      </c>
      <c r="AC474" s="14" t="str">
        <f t="shared" si="341"/>
        <v/>
      </c>
      <c r="AD474" s="6" t="e">
        <f t="shared" si="342"/>
        <v>#N/A</v>
      </c>
      <c r="AE474" s="6" t="e">
        <f t="shared" si="343"/>
        <v>#N/A</v>
      </c>
      <c r="AF474" s="6" t="e">
        <f t="shared" si="344"/>
        <v>#N/A</v>
      </c>
      <c r="AG474" s="6" t="str">
        <f t="shared" si="345"/>
        <v/>
      </c>
      <c r="AH474" s="6">
        <f t="shared" si="346"/>
        <v>1</v>
      </c>
      <c r="AI474" s="6" t="e">
        <f t="shared" si="347"/>
        <v>#N/A</v>
      </c>
      <c r="AJ474" s="6" t="e">
        <f t="shared" si="348"/>
        <v>#N/A</v>
      </c>
      <c r="AK474" s="6" t="e">
        <f t="shared" si="349"/>
        <v>#N/A</v>
      </c>
      <c r="AL474" s="6" t="e">
        <f t="shared" si="350"/>
        <v>#N/A</v>
      </c>
      <c r="AM474" s="7" t="str">
        <f t="shared" si="351"/>
        <v xml:space="preserve"> </v>
      </c>
      <c r="AN474" s="6" t="e">
        <f t="shared" si="352"/>
        <v>#N/A</v>
      </c>
      <c r="AO474" s="6" t="e">
        <f t="shared" si="353"/>
        <v>#N/A</v>
      </c>
      <c r="AP474" s="6" t="e">
        <f t="shared" si="354"/>
        <v>#N/A</v>
      </c>
      <c r="AQ474" s="6" t="e">
        <f t="shared" si="355"/>
        <v>#N/A</v>
      </c>
      <c r="AR474" s="6" t="e">
        <f t="shared" si="356"/>
        <v>#N/A</v>
      </c>
      <c r="AS474" s="6" t="e">
        <f t="shared" si="357"/>
        <v>#N/A</v>
      </c>
      <c r="AT474" s="6" t="e">
        <f t="shared" si="358"/>
        <v>#N/A</v>
      </c>
      <c r="AU474" s="6" t="e">
        <f t="shared" si="359"/>
        <v>#N/A</v>
      </c>
      <c r="AV474" s="6" t="e">
        <f t="shared" si="360"/>
        <v>#N/A</v>
      </c>
      <c r="AW474" s="6">
        <f t="shared" si="361"/>
        <v>0</v>
      </c>
      <c r="AX474" s="6" t="e">
        <f t="shared" si="362"/>
        <v>#N/A</v>
      </c>
      <c r="AY474" s="6" t="str">
        <f t="shared" si="363"/>
        <v/>
      </c>
      <c r="AZ474" s="6" t="str">
        <f t="shared" si="364"/>
        <v/>
      </c>
      <c r="BA474" s="6" t="str">
        <f t="shared" si="365"/>
        <v/>
      </c>
      <c r="BB474" s="6" t="str">
        <f t="shared" si="366"/>
        <v/>
      </c>
      <c r="BC474" s="42"/>
      <c r="BI474" t="s">
        <v>401</v>
      </c>
      <c r="CS474" s="253" t="str">
        <f t="shared" si="367"/>
        <v/>
      </c>
      <c r="CT474" s="1" t="str">
        <f t="shared" si="368"/>
        <v/>
      </c>
      <c r="CU474" s="1" t="str">
        <f t="shared" si="369"/>
        <v/>
      </c>
      <c r="CV474" s="399"/>
    </row>
    <row r="475" spans="1:100" s="1" customFormat="1" ht="13.5" customHeight="1" x14ac:dyDescent="0.15">
      <c r="A475" s="63">
        <v>460</v>
      </c>
      <c r="B475" s="313"/>
      <c r="C475" s="313"/>
      <c r="D475" s="313"/>
      <c r="E475" s="313"/>
      <c r="F475" s="313"/>
      <c r="G475" s="313"/>
      <c r="H475" s="313"/>
      <c r="I475" s="313"/>
      <c r="J475" s="313"/>
      <c r="K475" s="313"/>
      <c r="L475" s="314"/>
      <c r="M475" s="313"/>
      <c r="N475" s="365"/>
      <c r="O475" s="366"/>
      <c r="P475" s="370" t="str">
        <f>IF(G475="R",IF(OR(AND(実績排出量!H475=SUM(実績事業所!$B$2-1),3&lt;実績排出量!I475),AND(実績排出量!H475=実績事業所!$B$2,4&gt;実績排出量!I475)),"新規",""),"")</f>
        <v/>
      </c>
      <c r="Q475" s="373" t="str">
        <f t="shared" si="330"/>
        <v/>
      </c>
      <c r="R475" s="374" t="str">
        <f t="shared" si="331"/>
        <v/>
      </c>
      <c r="S475" s="298" t="str">
        <f t="shared" si="332"/>
        <v/>
      </c>
      <c r="T475" s="87" t="str">
        <f t="shared" si="333"/>
        <v/>
      </c>
      <c r="U475" s="88" t="str">
        <f t="shared" si="334"/>
        <v/>
      </c>
      <c r="V475" s="89" t="str">
        <f t="shared" si="335"/>
        <v/>
      </c>
      <c r="W475" s="90" t="str">
        <f t="shared" si="336"/>
        <v/>
      </c>
      <c r="X475" s="90" t="str">
        <f t="shared" si="337"/>
        <v/>
      </c>
      <c r="Y475" s="110" t="str">
        <f t="shared" si="338"/>
        <v/>
      </c>
      <c r="Z475" s="16"/>
      <c r="AA475" s="15" t="str">
        <f t="shared" si="339"/>
        <v/>
      </c>
      <c r="AB475" s="15" t="str">
        <f t="shared" si="340"/>
        <v/>
      </c>
      <c r="AC475" s="14" t="str">
        <f t="shared" si="341"/>
        <v/>
      </c>
      <c r="AD475" s="6" t="e">
        <f t="shared" si="342"/>
        <v>#N/A</v>
      </c>
      <c r="AE475" s="6" t="e">
        <f t="shared" si="343"/>
        <v>#N/A</v>
      </c>
      <c r="AF475" s="6" t="e">
        <f t="shared" si="344"/>
        <v>#N/A</v>
      </c>
      <c r="AG475" s="6" t="str">
        <f t="shared" si="345"/>
        <v/>
      </c>
      <c r="AH475" s="6">
        <f t="shared" si="346"/>
        <v>1</v>
      </c>
      <c r="AI475" s="6" t="e">
        <f t="shared" si="347"/>
        <v>#N/A</v>
      </c>
      <c r="AJ475" s="6" t="e">
        <f t="shared" si="348"/>
        <v>#N/A</v>
      </c>
      <c r="AK475" s="6" t="e">
        <f t="shared" si="349"/>
        <v>#N/A</v>
      </c>
      <c r="AL475" s="6" t="e">
        <f t="shared" si="350"/>
        <v>#N/A</v>
      </c>
      <c r="AM475" s="7" t="str">
        <f t="shared" si="351"/>
        <v xml:space="preserve"> </v>
      </c>
      <c r="AN475" s="6" t="e">
        <f t="shared" si="352"/>
        <v>#N/A</v>
      </c>
      <c r="AO475" s="6" t="e">
        <f t="shared" si="353"/>
        <v>#N/A</v>
      </c>
      <c r="AP475" s="6" t="e">
        <f t="shared" si="354"/>
        <v>#N/A</v>
      </c>
      <c r="AQ475" s="6" t="e">
        <f t="shared" si="355"/>
        <v>#N/A</v>
      </c>
      <c r="AR475" s="6" t="e">
        <f t="shared" si="356"/>
        <v>#N/A</v>
      </c>
      <c r="AS475" s="6" t="e">
        <f t="shared" si="357"/>
        <v>#N/A</v>
      </c>
      <c r="AT475" s="6" t="e">
        <f t="shared" si="358"/>
        <v>#N/A</v>
      </c>
      <c r="AU475" s="6" t="e">
        <f t="shared" si="359"/>
        <v>#N/A</v>
      </c>
      <c r="AV475" s="6" t="e">
        <f t="shared" si="360"/>
        <v>#N/A</v>
      </c>
      <c r="AW475" s="6">
        <f t="shared" si="361"/>
        <v>0</v>
      </c>
      <c r="AX475" s="6" t="e">
        <f t="shared" si="362"/>
        <v>#N/A</v>
      </c>
      <c r="AY475" s="6" t="str">
        <f t="shared" si="363"/>
        <v/>
      </c>
      <c r="AZ475" s="6" t="str">
        <f t="shared" si="364"/>
        <v/>
      </c>
      <c r="BA475" s="6" t="str">
        <f t="shared" si="365"/>
        <v/>
      </c>
      <c r="BB475" s="6" t="str">
        <f t="shared" si="366"/>
        <v/>
      </c>
      <c r="BC475" s="42"/>
      <c r="BI475" t="s">
        <v>190</v>
      </c>
      <c r="CS475" s="253" t="str">
        <f t="shared" si="367"/>
        <v/>
      </c>
      <c r="CT475" s="1" t="str">
        <f t="shared" si="368"/>
        <v/>
      </c>
      <c r="CU475" s="1" t="str">
        <f t="shared" si="369"/>
        <v/>
      </c>
      <c r="CV475" s="399"/>
    </row>
    <row r="476" spans="1:100" s="1" customFormat="1" ht="13.5" customHeight="1" x14ac:dyDescent="0.15">
      <c r="A476" s="63">
        <v>461</v>
      </c>
      <c r="B476" s="313"/>
      <c r="C476" s="313"/>
      <c r="D476" s="313"/>
      <c r="E476" s="313"/>
      <c r="F476" s="313"/>
      <c r="G476" s="313"/>
      <c r="H476" s="313"/>
      <c r="I476" s="313"/>
      <c r="J476" s="313"/>
      <c r="K476" s="313"/>
      <c r="L476" s="314"/>
      <c r="M476" s="313"/>
      <c r="N476" s="365"/>
      <c r="O476" s="366"/>
      <c r="P476" s="370" t="str">
        <f>IF(G476="R",IF(OR(AND(実績排出量!H476=SUM(実績事業所!$B$2-1),3&lt;実績排出量!I476),AND(実績排出量!H476=実績事業所!$B$2,4&gt;実績排出量!I476)),"新規",""),"")</f>
        <v/>
      </c>
      <c r="Q476" s="373" t="str">
        <f t="shared" si="330"/>
        <v/>
      </c>
      <c r="R476" s="374" t="str">
        <f t="shared" si="331"/>
        <v/>
      </c>
      <c r="S476" s="298" t="str">
        <f t="shared" si="332"/>
        <v/>
      </c>
      <c r="T476" s="87" t="str">
        <f t="shared" si="333"/>
        <v/>
      </c>
      <c r="U476" s="88" t="str">
        <f t="shared" si="334"/>
        <v/>
      </c>
      <c r="V476" s="89" t="str">
        <f t="shared" si="335"/>
        <v/>
      </c>
      <c r="W476" s="90" t="str">
        <f t="shared" si="336"/>
        <v/>
      </c>
      <c r="X476" s="90" t="str">
        <f t="shared" si="337"/>
        <v/>
      </c>
      <c r="Y476" s="110" t="str">
        <f t="shared" si="338"/>
        <v/>
      </c>
      <c r="Z476" s="16"/>
      <c r="AA476" s="15" t="str">
        <f t="shared" si="339"/>
        <v/>
      </c>
      <c r="AB476" s="15" t="str">
        <f t="shared" si="340"/>
        <v/>
      </c>
      <c r="AC476" s="14" t="str">
        <f t="shared" si="341"/>
        <v/>
      </c>
      <c r="AD476" s="6" t="e">
        <f t="shared" si="342"/>
        <v>#N/A</v>
      </c>
      <c r="AE476" s="6" t="e">
        <f t="shared" si="343"/>
        <v>#N/A</v>
      </c>
      <c r="AF476" s="6" t="e">
        <f t="shared" si="344"/>
        <v>#N/A</v>
      </c>
      <c r="AG476" s="6" t="str">
        <f t="shared" si="345"/>
        <v/>
      </c>
      <c r="AH476" s="6">
        <f t="shared" si="346"/>
        <v>1</v>
      </c>
      <c r="AI476" s="6" t="e">
        <f t="shared" si="347"/>
        <v>#N/A</v>
      </c>
      <c r="AJ476" s="6" t="e">
        <f t="shared" si="348"/>
        <v>#N/A</v>
      </c>
      <c r="AK476" s="6" t="e">
        <f t="shared" si="349"/>
        <v>#N/A</v>
      </c>
      <c r="AL476" s="6" t="e">
        <f t="shared" si="350"/>
        <v>#N/A</v>
      </c>
      <c r="AM476" s="7" t="str">
        <f t="shared" si="351"/>
        <v xml:space="preserve"> </v>
      </c>
      <c r="AN476" s="6" t="e">
        <f t="shared" si="352"/>
        <v>#N/A</v>
      </c>
      <c r="AO476" s="6" t="e">
        <f t="shared" si="353"/>
        <v>#N/A</v>
      </c>
      <c r="AP476" s="6" t="e">
        <f t="shared" si="354"/>
        <v>#N/A</v>
      </c>
      <c r="AQ476" s="6" t="e">
        <f t="shared" si="355"/>
        <v>#N/A</v>
      </c>
      <c r="AR476" s="6" t="e">
        <f t="shared" si="356"/>
        <v>#N/A</v>
      </c>
      <c r="AS476" s="6" t="e">
        <f t="shared" si="357"/>
        <v>#N/A</v>
      </c>
      <c r="AT476" s="6" t="e">
        <f t="shared" si="358"/>
        <v>#N/A</v>
      </c>
      <c r="AU476" s="6" t="e">
        <f t="shared" si="359"/>
        <v>#N/A</v>
      </c>
      <c r="AV476" s="6" t="e">
        <f t="shared" si="360"/>
        <v>#N/A</v>
      </c>
      <c r="AW476" s="6">
        <f t="shared" si="361"/>
        <v>0</v>
      </c>
      <c r="AX476" s="6" t="e">
        <f t="shared" si="362"/>
        <v>#N/A</v>
      </c>
      <c r="AY476" s="6" t="str">
        <f t="shared" si="363"/>
        <v/>
      </c>
      <c r="AZ476" s="6" t="str">
        <f t="shared" si="364"/>
        <v/>
      </c>
      <c r="BA476" s="6" t="str">
        <f t="shared" si="365"/>
        <v/>
      </c>
      <c r="BB476" s="6" t="str">
        <f t="shared" si="366"/>
        <v/>
      </c>
      <c r="BC476" s="42"/>
      <c r="BI476" t="s">
        <v>196</v>
      </c>
      <c r="CS476" s="253" t="str">
        <f t="shared" si="367"/>
        <v/>
      </c>
      <c r="CT476" s="1" t="str">
        <f t="shared" si="368"/>
        <v/>
      </c>
      <c r="CU476" s="1" t="str">
        <f t="shared" si="369"/>
        <v/>
      </c>
      <c r="CV476" s="399"/>
    </row>
    <row r="477" spans="1:100" s="1" customFormat="1" ht="13.5" customHeight="1" x14ac:dyDescent="0.15">
      <c r="A477" s="63">
        <v>462</v>
      </c>
      <c r="B477" s="313"/>
      <c r="C477" s="313"/>
      <c r="D477" s="313"/>
      <c r="E477" s="313"/>
      <c r="F477" s="313"/>
      <c r="G477" s="313"/>
      <c r="H477" s="313"/>
      <c r="I477" s="313"/>
      <c r="J477" s="313"/>
      <c r="K477" s="313"/>
      <c r="L477" s="314"/>
      <c r="M477" s="313"/>
      <c r="N477" s="365"/>
      <c r="O477" s="366"/>
      <c r="P477" s="370" t="str">
        <f>IF(G477="R",IF(OR(AND(実績排出量!H477=SUM(実績事業所!$B$2-1),3&lt;実績排出量!I477),AND(実績排出量!H477=実績事業所!$B$2,4&gt;実績排出量!I477)),"新規",""),"")</f>
        <v/>
      </c>
      <c r="Q477" s="373" t="str">
        <f t="shared" si="330"/>
        <v/>
      </c>
      <c r="R477" s="374" t="str">
        <f t="shared" si="331"/>
        <v/>
      </c>
      <c r="S477" s="298" t="str">
        <f t="shared" si="332"/>
        <v/>
      </c>
      <c r="T477" s="87" t="str">
        <f t="shared" si="333"/>
        <v/>
      </c>
      <c r="U477" s="88" t="str">
        <f t="shared" si="334"/>
        <v/>
      </c>
      <c r="V477" s="89" t="str">
        <f t="shared" si="335"/>
        <v/>
      </c>
      <c r="W477" s="90" t="str">
        <f t="shared" si="336"/>
        <v/>
      </c>
      <c r="X477" s="90" t="str">
        <f t="shared" si="337"/>
        <v/>
      </c>
      <c r="Y477" s="110" t="str">
        <f t="shared" si="338"/>
        <v/>
      </c>
      <c r="Z477" s="16"/>
      <c r="AA477" s="15" t="str">
        <f t="shared" si="339"/>
        <v/>
      </c>
      <c r="AB477" s="15" t="str">
        <f t="shared" si="340"/>
        <v/>
      </c>
      <c r="AC477" s="14" t="str">
        <f t="shared" si="341"/>
        <v/>
      </c>
      <c r="AD477" s="6" t="e">
        <f t="shared" si="342"/>
        <v>#N/A</v>
      </c>
      <c r="AE477" s="6" t="e">
        <f t="shared" si="343"/>
        <v>#N/A</v>
      </c>
      <c r="AF477" s="6" t="e">
        <f t="shared" si="344"/>
        <v>#N/A</v>
      </c>
      <c r="AG477" s="6" t="str">
        <f t="shared" si="345"/>
        <v/>
      </c>
      <c r="AH477" s="6">
        <f t="shared" si="346"/>
        <v>1</v>
      </c>
      <c r="AI477" s="6" t="e">
        <f t="shared" si="347"/>
        <v>#N/A</v>
      </c>
      <c r="AJ477" s="6" t="e">
        <f t="shared" si="348"/>
        <v>#N/A</v>
      </c>
      <c r="AK477" s="6" t="e">
        <f t="shared" si="349"/>
        <v>#N/A</v>
      </c>
      <c r="AL477" s="6" t="e">
        <f t="shared" si="350"/>
        <v>#N/A</v>
      </c>
      <c r="AM477" s="7" t="str">
        <f t="shared" si="351"/>
        <v xml:space="preserve"> </v>
      </c>
      <c r="AN477" s="6" t="e">
        <f t="shared" si="352"/>
        <v>#N/A</v>
      </c>
      <c r="AO477" s="6" t="e">
        <f t="shared" si="353"/>
        <v>#N/A</v>
      </c>
      <c r="AP477" s="6" t="e">
        <f t="shared" si="354"/>
        <v>#N/A</v>
      </c>
      <c r="AQ477" s="6" t="e">
        <f t="shared" si="355"/>
        <v>#N/A</v>
      </c>
      <c r="AR477" s="6" t="e">
        <f t="shared" si="356"/>
        <v>#N/A</v>
      </c>
      <c r="AS477" s="6" t="e">
        <f t="shared" si="357"/>
        <v>#N/A</v>
      </c>
      <c r="AT477" s="6" t="e">
        <f t="shared" si="358"/>
        <v>#N/A</v>
      </c>
      <c r="AU477" s="6" t="e">
        <f t="shared" si="359"/>
        <v>#N/A</v>
      </c>
      <c r="AV477" s="6" t="e">
        <f t="shared" si="360"/>
        <v>#N/A</v>
      </c>
      <c r="AW477" s="6">
        <f t="shared" si="361"/>
        <v>0</v>
      </c>
      <c r="AX477" s="6" t="e">
        <f t="shared" si="362"/>
        <v>#N/A</v>
      </c>
      <c r="AY477" s="6" t="str">
        <f t="shared" si="363"/>
        <v/>
      </c>
      <c r="AZ477" s="6" t="str">
        <f t="shared" si="364"/>
        <v/>
      </c>
      <c r="BA477" s="6" t="str">
        <f t="shared" si="365"/>
        <v/>
      </c>
      <c r="BB477" s="6" t="str">
        <f t="shared" si="366"/>
        <v/>
      </c>
      <c r="BC477" s="42"/>
      <c r="BI477" t="s">
        <v>410</v>
      </c>
      <c r="CS477" s="253" t="str">
        <f t="shared" si="367"/>
        <v/>
      </c>
      <c r="CT477" s="1" t="str">
        <f t="shared" si="368"/>
        <v/>
      </c>
      <c r="CU477" s="1" t="str">
        <f t="shared" si="369"/>
        <v/>
      </c>
      <c r="CV477" s="399"/>
    </row>
    <row r="478" spans="1:100" s="1" customFormat="1" ht="13.5" customHeight="1" x14ac:dyDescent="0.15">
      <c r="A478" s="63">
        <v>463</v>
      </c>
      <c r="B478" s="313"/>
      <c r="C478" s="313"/>
      <c r="D478" s="313"/>
      <c r="E478" s="313"/>
      <c r="F478" s="313"/>
      <c r="G478" s="313"/>
      <c r="H478" s="313"/>
      <c r="I478" s="313"/>
      <c r="J478" s="313"/>
      <c r="K478" s="313"/>
      <c r="L478" s="314"/>
      <c r="M478" s="313"/>
      <c r="N478" s="365"/>
      <c r="O478" s="366"/>
      <c r="P478" s="370" t="str">
        <f>IF(G478="R",IF(OR(AND(実績排出量!H478=SUM(実績事業所!$B$2-1),3&lt;実績排出量!I478),AND(実績排出量!H478=実績事業所!$B$2,4&gt;実績排出量!I478)),"新規",""),"")</f>
        <v/>
      </c>
      <c r="Q478" s="373" t="str">
        <f t="shared" si="330"/>
        <v/>
      </c>
      <c r="R478" s="374" t="str">
        <f t="shared" si="331"/>
        <v/>
      </c>
      <c r="S478" s="298" t="str">
        <f t="shared" si="332"/>
        <v/>
      </c>
      <c r="T478" s="87" t="str">
        <f t="shared" si="333"/>
        <v/>
      </c>
      <c r="U478" s="88" t="str">
        <f t="shared" si="334"/>
        <v/>
      </c>
      <c r="V478" s="89" t="str">
        <f t="shared" si="335"/>
        <v/>
      </c>
      <c r="W478" s="90" t="str">
        <f t="shared" si="336"/>
        <v/>
      </c>
      <c r="X478" s="90" t="str">
        <f t="shared" si="337"/>
        <v/>
      </c>
      <c r="Y478" s="110" t="str">
        <f t="shared" si="338"/>
        <v/>
      </c>
      <c r="Z478" s="16"/>
      <c r="AA478" s="15" t="str">
        <f t="shared" si="339"/>
        <v/>
      </c>
      <c r="AB478" s="15" t="str">
        <f t="shared" si="340"/>
        <v/>
      </c>
      <c r="AC478" s="14" t="str">
        <f t="shared" si="341"/>
        <v/>
      </c>
      <c r="AD478" s="6" t="e">
        <f t="shared" si="342"/>
        <v>#N/A</v>
      </c>
      <c r="AE478" s="6" t="e">
        <f t="shared" si="343"/>
        <v>#N/A</v>
      </c>
      <c r="AF478" s="6" t="e">
        <f t="shared" si="344"/>
        <v>#N/A</v>
      </c>
      <c r="AG478" s="6" t="str">
        <f t="shared" si="345"/>
        <v/>
      </c>
      <c r="AH478" s="6">
        <f t="shared" si="346"/>
        <v>1</v>
      </c>
      <c r="AI478" s="6" t="e">
        <f t="shared" si="347"/>
        <v>#N/A</v>
      </c>
      <c r="AJ478" s="6" t="e">
        <f t="shared" si="348"/>
        <v>#N/A</v>
      </c>
      <c r="AK478" s="6" t="e">
        <f t="shared" si="349"/>
        <v>#N/A</v>
      </c>
      <c r="AL478" s="6" t="e">
        <f t="shared" si="350"/>
        <v>#N/A</v>
      </c>
      <c r="AM478" s="7" t="str">
        <f t="shared" si="351"/>
        <v xml:space="preserve"> </v>
      </c>
      <c r="AN478" s="6" t="e">
        <f t="shared" si="352"/>
        <v>#N/A</v>
      </c>
      <c r="AO478" s="6" t="e">
        <f t="shared" si="353"/>
        <v>#N/A</v>
      </c>
      <c r="AP478" s="6" t="e">
        <f t="shared" si="354"/>
        <v>#N/A</v>
      </c>
      <c r="AQ478" s="6" t="e">
        <f t="shared" si="355"/>
        <v>#N/A</v>
      </c>
      <c r="AR478" s="6" t="e">
        <f t="shared" si="356"/>
        <v>#N/A</v>
      </c>
      <c r="AS478" s="6" t="e">
        <f t="shared" si="357"/>
        <v>#N/A</v>
      </c>
      <c r="AT478" s="6" t="e">
        <f t="shared" si="358"/>
        <v>#N/A</v>
      </c>
      <c r="AU478" s="6" t="e">
        <f t="shared" si="359"/>
        <v>#N/A</v>
      </c>
      <c r="AV478" s="6" t="e">
        <f t="shared" si="360"/>
        <v>#N/A</v>
      </c>
      <c r="AW478" s="6">
        <f t="shared" si="361"/>
        <v>0</v>
      </c>
      <c r="AX478" s="6" t="e">
        <f t="shared" si="362"/>
        <v>#N/A</v>
      </c>
      <c r="AY478" s="6" t="str">
        <f t="shared" si="363"/>
        <v/>
      </c>
      <c r="AZ478" s="6" t="str">
        <f t="shared" si="364"/>
        <v/>
      </c>
      <c r="BA478" s="6" t="str">
        <f t="shared" si="365"/>
        <v/>
      </c>
      <c r="BB478" s="6" t="str">
        <f t="shared" si="366"/>
        <v/>
      </c>
      <c r="BC478" s="42"/>
      <c r="BI478" t="s">
        <v>411</v>
      </c>
      <c r="CS478" s="253" t="str">
        <f t="shared" si="367"/>
        <v/>
      </c>
      <c r="CT478" s="1" t="str">
        <f t="shared" si="368"/>
        <v/>
      </c>
      <c r="CU478" s="1" t="str">
        <f t="shared" si="369"/>
        <v/>
      </c>
      <c r="CV478" s="399"/>
    </row>
    <row r="479" spans="1:100" s="1" customFormat="1" ht="13.5" customHeight="1" x14ac:dyDescent="0.15">
      <c r="A479" s="63">
        <v>464</v>
      </c>
      <c r="B479" s="313"/>
      <c r="C479" s="313"/>
      <c r="D479" s="313"/>
      <c r="E479" s="313"/>
      <c r="F479" s="313"/>
      <c r="G479" s="313"/>
      <c r="H479" s="313"/>
      <c r="I479" s="313"/>
      <c r="J479" s="313"/>
      <c r="K479" s="313"/>
      <c r="L479" s="314"/>
      <c r="M479" s="313"/>
      <c r="N479" s="365"/>
      <c r="O479" s="366"/>
      <c r="P479" s="370" t="str">
        <f>IF(G479="R",IF(OR(AND(実績排出量!H479=SUM(実績事業所!$B$2-1),3&lt;実績排出量!I479),AND(実績排出量!H479=実績事業所!$B$2,4&gt;実績排出量!I479)),"新規",""),"")</f>
        <v/>
      </c>
      <c r="Q479" s="373" t="str">
        <f t="shared" si="330"/>
        <v/>
      </c>
      <c r="R479" s="374" t="str">
        <f t="shared" si="331"/>
        <v/>
      </c>
      <c r="S479" s="298" t="str">
        <f t="shared" si="332"/>
        <v/>
      </c>
      <c r="T479" s="87" t="str">
        <f t="shared" si="333"/>
        <v/>
      </c>
      <c r="U479" s="88" t="str">
        <f t="shared" si="334"/>
        <v/>
      </c>
      <c r="V479" s="89" t="str">
        <f t="shared" si="335"/>
        <v/>
      </c>
      <c r="W479" s="90" t="str">
        <f t="shared" si="336"/>
        <v/>
      </c>
      <c r="X479" s="90" t="str">
        <f t="shared" si="337"/>
        <v/>
      </c>
      <c r="Y479" s="110" t="str">
        <f t="shared" si="338"/>
        <v/>
      </c>
      <c r="Z479" s="16"/>
      <c r="AA479" s="15" t="str">
        <f t="shared" si="339"/>
        <v/>
      </c>
      <c r="AB479" s="15" t="str">
        <f t="shared" si="340"/>
        <v/>
      </c>
      <c r="AC479" s="14" t="str">
        <f t="shared" si="341"/>
        <v/>
      </c>
      <c r="AD479" s="6" t="e">
        <f t="shared" si="342"/>
        <v>#N/A</v>
      </c>
      <c r="AE479" s="6" t="e">
        <f t="shared" si="343"/>
        <v>#N/A</v>
      </c>
      <c r="AF479" s="6" t="e">
        <f t="shared" si="344"/>
        <v>#N/A</v>
      </c>
      <c r="AG479" s="6" t="str">
        <f t="shared" si="345"/>
        <v/>
      </c>
      <c r="AH479" s="6">
        <f t="shared" si="346"/>
        <v>1</v>
      </c>
      <c r="AI479" s="6" t="e">
        <f t="shared" si="347"/>
        <v>#N/A</v>
      </c>
      <c r="AJ479" s="6" t="e">
        <f t="shared" si="348"/>
        <v>#N/A</v>
      </c>
      <c r="AK479" s="6" t="e">
        <f t="shared" si="349"/>
        <v>#N/A</v>
      </c>
      <c r="AL479" s="6" t="e">
        <f t="shared" si="350"/>
        <v>#N/A</v>
      </c>
      <c r="AM479" s="7" t="str">
        <f t="shared" si="351"/>
        <v xml:space="preserve"> </v>
      </c>
      <c r="AN479" s="6" t="e">
        <f t="shared" si="352"/>
        <v>#N/A</v>
      </c>
      <c r="AO479" s="6" t="e">
        <f t="shared" si="353"/>
        <v>#N/A</v>
      </c>
      <c r="AP479" s="6" t="e">
        <f t="shared" si="354"/>
        <v>#N/A</v>
      </c>
      <c r="AQ479" s="6" t="e">
        <f t="shared" si="355"/>
        <v>#N/A</v>
      </c>
      <c r="AR479" s="6" t="e">
        <f t="shared" si="356"/>
        <v>#N/A</v>
      </c>
      <c r="AS479" s="6" t="e">
        <f t="shared" si="357"/>
        <v>#N/A</v>
      </c>
      <c r="AT479" s="6" t="e">
        <f t="shared" si="358"/>
        <v>#N/A</v>
      </c>
      <c r="AU479" s="6" t="e">
        <f t="shared" si="359"/>
        <v>#N/A</v>
      </c>
      <c r="AV479" s="6" t="e">
        <f t="shared" si="360"/>
        <v>#N/A</v>
      </c>
      <c r="AW479" s="6">
        <f t="shared" si="361"/>
        <v>0</v>
      </c>
      <c r="AX479" s="6" t="e">
        <f t="shared" si="362"/>
        <v>#N/A</v>
      </c>
      <c r="AY479" s="6" t="str">
        <f t="shared" si="363"/>
        <v/>
      </c>
      <c r="AZ479" s="6" t="str">
        <f t="shared" si="364"/>
        <v/>
      </c>
      <c r="BA479" s="6" t="str">
        <f t="shared" si="365"/>
        <v/>
      </c>
      <c r="BB479" s="6" t="str">
        <f t="shared" si="366"/>
        <v/>
      </c>
      <c r="BC479" s="42"/>
      <c r="BI479" t="s">
        <v>228</v>
      </c>
      <c r="CS479" s="253" t="str">
        <f t="shared" si="367"/>
        <v/>
      </c>
      <c r="CT479" s="1" t="str">
        <f t="shared" si="368"/>
        <v/>
      </c>
      <c r="CU479" s="1" t="str">
        <f t="shared" si="369"/>
        <v/>
      </c>
      <c r="CV479" s="399"/>
    </row>
    <row r="480" spans="1:100" s="1" customFormat="1" ht="13.5" customHeight="1" x14ac:dyDescent="0.15">
      <c r="A480" s="63">
        <v>465</v>
      </c>
      <c r="B480" s="313"/>
      <c r="C480" s="313"/>
      <c r="D480" s="313"/>
      <c r="E480" s="313"/>
      <c r="F480" s="313"/>
      <c r="G480" s="313"/>
      <c r="H480" s="313"/>
      <c r="I480" s="313"/>
      <c r="J480" s="313"/>
      <c r="K480" s="313"/>
      <c r="L480" s="314"/>
      <c r="M480" s="313"/>
      <c r="N480" s="365"/>
      <c r="O480" s="366"/>
      <c r="P480" s="370" t="str">
        <f>IF(G480="R",IF(OR(AND(実績排出量!H480=SUM(実績事業所!$B$2-1),3&lt;実績排出量!I480),AND(実績排出量!H480=実績事業所!$B$2,4&gt;実績排出量!I480)),"新規",""),"")</f>
        <v/>
      </c>
      <c r="Q480" s="373" t="str">
        <f t="shared" si="330"/>
        <v/>
      </c>
      <c r="R480" s="374" t="str">
        <f t="shared" si="331"/>
        <v/>
      </c>
      <c r="S480" s="298" t="str">
        <f t="shared" si="332"/>
        <v/>
      </c>
      <c r="T480" s="87" t="str">
        <f t="shared" si="333"/>
        <v/>
      </c>
      <c r="U480" s="88" t="str">
        <f t="shared" si="334"/>
        <v/>
      </c>
      <c r="V480" s="89" t="str">
        <f t="shared" si="335"/>
        <v/>
      </c>
      <c r="W480" s="90" t="str">
        <f t="shared" si="336"/>
        <v/>
      </c>
      <c r="X480" s="90" t="str">
        <f t="shared" si="337"/>
        <v/>
      </c>
      <c r="Y480" s="110" t="str">
        <f t="shared" si="338"/>
        <v/>
      </c>
      <c r="Z480" s="16"/>
      <c r="AA480" s="15" t="str">
        <f t="shared" si="339"/>
        <v/>
      </c>
      <c r="AB480" s="15" t="str">
        <f t="shared" si="340"/>
        <v/>
      </c>
      <c r="AC480" s="14" t="str">
        <f t="shared" si="341"/>
        <v/>
      </c>
      <c r="AD480" s="6" t="e">
        <f t="shared" si="342"/>
        <v>#N/A</v>
      </c>
      <c r="AE480" s="6" t="e">
        <f t="shared" si="343"/>
        <v>#N/A</v>
      </c>
      <c r="AF480" s="6" t="e">
        <f t="shared" si="344"/>
        <v>#N/A</v>
      </c>
      <c r="AG480" s="6" t="str">
        <f t="shared" si="345"/>
        <v/>
      </c>
      <c r="AH480" s="6">
        <f t="shared" si="346"/>
        <v>1</v>
      </c>
      <c r="AI480" s="6" t="e">
        <f t="shared" si="347"/>
        <v>#N/A</v>
      </c>
      <c r="AJ480" s="6" t="e">
        <f t="shared" si="348"/>
        <v>#N/A</v>
      </c>
      <c r="AK480" s="6" t="e">
        <f t="shared" si="349"/>
        <v>#N/A</v>
      </c>
      <c r="AL480" s="6" t="e">
        <f t="shared" si="350"/>
        <v>#N/A</v>
      </c>
      <c r="AM480" s="7" t="str">
        <f t="shared" si="351"/>
        <v xml:space="preserve"> </v>
      </c>
      <c r="AN480" s="6" t="e">
        <f t="shared" si="352"/>
        <v>#N/A</v>
      </c>
      <c r="AO480" s="6" t="e">
        <f t="shared" si="353"/>
        <v>#N/A</v>
      </c>
      <c r="AP480" s="6" t="e">
        <f t="shared" si="354"/>
        <v>#N/A</v>
      </c>
      <c r="AQ480" s="6" t="e">
        <f t="shared" si="355"/>
        <v>#N/A</v>
      </c>
      <c r="AR480" s="6" t="e">
        <f t="shared" si="356"/>
        <v>#N/A</v>
      </c>
      <c r="AS480" s="6" t="e">
        <f t="shared" si="357"/>
        <v>#N/A</v>
      </c>
      <c r="AT480" s="6" t="e">
        <f t="shared" si="358"/>
        <v>#N/A</v>
      </c>
      <c r="AU480" s="6" t="e">
        <f t="shared" si="359"/>
        <v>#N/A</v>
      </c>
      <c r="AV480" s="6" t="e">
        <f t="shared" si="360"/>
        <v>#N/A</v>
      </c>
      <c r="AW480" s="6">
        <f t="shared" si="361"/>
        <v>0</v>
      </c>
      <c r="AX480" s="6" t="e">
        <f t="shared" si="362"/>
        <v>#N/A</v>
      </c>
      <c r="AY480" s="6" t="str">
        <f t="shared" si="363"/>
        <v/>
      </c>
      <c r="AZ480" s="6" t="str">
        <f t="shared" si="364"/>
        <v/>
      </c>
      <c r="BA480" s="6" t="str">
        <f t="shared" si="365"/>
        <v/>
      </c>
      <c r="BB480" s="6" t="str">
        <f t="shared" si="366"/>
        <v/>
      </c>
      <c r="BC480" s="42"/>
      <c r="BI480" t="s">
        <v>236</v>
      </c>
      <c r="CS480" s="253" t="str">
        <f t="shared" si="367"/>
        <v/>
      </c>
      <c r="CT480" s="1" t="str">
        <f t="shared" si="368"/>
        <v/>
      </c>
      <c r="CU480" s="1" t="str">
        <f t="shared" si="369"/>
        <v/>
      </c>
      <c r="CV480" s="399"/>
    </row>
    <row r="481" spans="1:100" s="1" customFormat="1" ht="13.5" customHeight="1" x14ac:dyDescent="0.15">
      <c r="A481" s="63">
        <v>466</v>
      </c>
      <c r="B481" s="313"/>
      <c r="C481" s="313"/>
      <c r="D481" s="313"/>
      <c r="E481" s="313"/>
      <c r="F481" s="313"/>
      <c r="G481" s="313"/>
      <c r="H481" s="313"/>
      <c r="I481" s="313"/>
      <c r="J481" s="313"/>
      <c r="K481" s="313"/>
      <c r="L481" s="314"/>
      <c r="M481" s="313"/>
      <c r="N481" s="365"/>
      <c r="O481" s="366"/>
      <c r="P481" s="370" t="str">
        <f>IF(G481="R",IF(OR(AND(実績排出量!H481=SUM(実績事業所!$B$2-1),3&lt;実績排出量!I481),AND(実績排出量!H481=実績事業所!$B$2,4&gt;実績排出量!I481)),"新規",""),"")</f>
        <v/>
      </c>
      <c r="Q481" s="373" t="str">
        <f t="shared" si="330"/>
        <v/>
      </c>
      <c r="R481" s="374" t="str">
        <f t="shared" si="331"/>
        <v/>
      </c>
      <c r="S481" s="298" t="str">
        <f t="shared" si="332"/>
        <v/>
      </c>
      <c r="T481" s="87" t="str">
        <f t="shared" si="333"/>
        <v/>
      </c>
      <c r="U481" s="88" t="str">
        <f t="shared" si="334"/>
        <v/>
      </c>
      <c r="V481" s="89" t="str">
        <f t="shared" si="335"/>
        <v/>
      </c>
      <c r="W481" s="90" t="str">
        <f t="shared" si="336"/>
        <v/>
      </c>
      <c r="X481" s="90" t="str">
        <f t="shared" si="337"/>
        <v/>
      </c>
      <c r="Y481" s="110" t="str">
        <f t="shared" si="338"/>
        <v/>
      </c>
      <c r="Z481" s="16"/>
      <c r="AA481" s="15" t="str">
        <f t="shared" si="339"/>
        <v/>
      </c>
      <c r="AB481" s="15" t="str">
        <f t="shared" si="340"/>
        <v/>
      </c>
      <c r="AC481" s="14" t="str">
        <f t="shared" si="341"/>
        <v/>
      </c>
      <c r="AD481" s="6" t="e">
        <f t="shared" si="342"/>
        <v>#N/A</v>
      </c>
      <c r="AE481" s="6" t="e">
        <f t="shared" si="343"/>
        <v>#N/A</v>
      </c>
      <c r="AF481" s="6" t="e">
        <f t="shared" si="344"/>
        <v>#N/A</v>
      </c>
      <c r="AG481" s="6" t="str">
        <f t="shared" si="345"/>
        <v/>
      </c>
      <c r="AH481" s="6">
        <f t="shared" si="346"/>
        <v>1</v>
      </c>
      <c r="AI481" s="6" t="e">
        <f t="shared" si="347"/>
        <v>#N/A</v>
      </c>
      <c r="AJ481" s="6" t="e">
        <f t="shared" si="348"/>
        <v>#N/A</v>
      </c>
      <c r="AK481" s="6" t="e">
        <f t="shared" si="349"/>
        <v>#N/A</v>
      </c>
      <c r="AL481" s="6" t="e">
        <f t="shared" si="350"/>
        <v>#N/A</v>
      </c>
      <c r="AM481" s="7" t="str">
        <f t="shared" si="351"/>
        <v xml:space="preserve"> </v>
      </c>
      <c r="AN481" s="6" t="e">
        <f t="shared" si="352"/>
        <v>#N/A</v>
      </c>
      <c r="AO481" s="6" t="e">
        <f t="shared" si="353"/>
        <v>#N/A</v>
      </c>
      <c r="AP481" s="6" t="e">
        <f t="shared" si="354"/>
        <v>#N/A</v>
      </c>
      <c r="AQ481" s="6" t="e">
        <f t="shared" si="355"/>
        <v>#N/A</v>
      </c>
      <c r="AR481" s="6" t="e">
        <f t="shared" si="356"/>
        <v>#N/A</v>
      </c>
      <c r="AS481" s="6" t="e">
        <f t="shared" si="357"/>
        <v>#N/A</v>
      </c>
      <c r="AT481" s="6" t="e">
        <f t="shared" si="358"/>
        <v>#N/A</v>
      </c>
      <c r="AU481" s="6" t="e">
        <f t="shared" si="359"/>
        <v>#N/A</v>
      </c>
      <c r="AV481" s="6" t="e">
        <f t="shared" si="360"/>
        <v>#N/A</v>
      </c>
      <c r="AW481" s="6">
        <f t="shared" si="361"/>
        <v>0</v>
      </c>
      <c r="AX481" s="6" t="e">
        <f t="shared" si="362"/>
        <v>#N/A</v>
      </c>
      <c r="AY481" s="6" t="str">
        <f t="shared" si="363"/>
        <v/>
      </c>
      <c r="AZ481" s="6" t="str">
        <f t="shared" si="364"/>
        <v/>
      </c>
      <c r="BA481" s="6" t="str">
        <f t="shared" si="365"/>
        <v/>
      </c>
      <c r="BB481" s="6" t="str">
        <f t="shared" si="366"/>
        <v/>
      </c>
      <c r="BC481" s="42"/>
      <c r="BI481" t="s">
        <v>412</v>
      </c>
      <c r="CS481" s="253" t="str">
        <f t="shared" si="367"/>
        <v/>
      </c>
      <c r="CT481" s="1" t="str">
        <f t="shared" si="368"/>
        <v/>
      </c>
      <c r="CU481" s="1" t="str">
        <f t="shared" si="369"/>
        <v/>
      </c>
      <c r="CV481" s="399"/>
    </row>
    <row r="482" spans="1:100" s="1" customFormat="1" ht="13.5" customHeight="1" x14ac:dyDescent="0.15">
      <c r="A482" s="63">
        <v>467</v>
      </c>
      <c r="B482" s="313"/>
      <c r="C482" s="313"/>
      <c r="D482" s="313"/>
      <c r="E482" s="313"/>
      <c r="F482" s="313"/>
      <c r="G482" s="313"/>
      <c r="H482" s="313"/>
      <c r="I482" s="313"/>
      <c r="J482" s="313"/>
      <c r="K482" s="313"/>
      <c r="L482" s="314"/>
      <c r="M482" s="313"/>
      <c r="N482" s="365"/>
      <c r="O482" s="366"/>
      <c r="P482" s="370" t="str">
        <f>IF(G482="R",IF(OR(AND(実績排出量!H482=SUM(実績事業所!$B$2-1),3&lt;実績排出量!I482),AND(実績排出量!H482=実績事業所!$B$2,4&gt;実績排出量!I482)),"新規",""),"")</f>
        <v/>
      </c>
      <c r="Q482" s="373" t="str">
        <f t="shared" si="330"/>
        <v/>
      </c>
      <c r="R482" s="374" t="str">
        <f t="shared" si="331"/>
        <v/>
      </c>
      <c r="S482" s="298" t="str">
        <f t="shared" si="332"/>
        <v/>
      </c>
      <c r="T482" s="87" t="str">
        <f t="shared" si="333"/>
        <v/>
      </c>
      <c r="U482" s="88" t="str">
        <f t="shared" si="334"/>
        <v/>
      </c>
      <c r="V482" s="89" t="str">
        <f t="shared" si="335"/>
        <v/>
      </c>
      <c r="W482" s="90" t="str">
        <f t="shared" si="336"/>
        <v/>
      </c>
      <c r="X482" s="90" t="str">
        <f t="shared" si="337"/>
        <v/>
      </c>
      <c r="Y482" s="110" t="str">
        <f t="shared" si="338"/>
        <v/>
      </c>
      <c r="Z482" s="16"/>
      <c r="AA482" s="15" t="str">
        <f t="shared" si="339"/>
        <v/>
      </c>
      <c r="AB482" s="15" t="str">
        <f t="shared" si="340"/>
        <v/>
      </c>
      <c r="AC482" s="14" t="str">
        <f t="shared" si="341"/>
        <v/>
      </c>
      <c r="AD482" s="6" t="e">
        <f t="shared" si="342"/>
        <v>#N/A</v>
      </c>
      <c r="AE482" s="6" t="e">
        <f t="shared" si="343"/>
        <v>#N/A</v>
      </c>
      <c r="AF482" s="6" t="e">
        <f t="shared" si="344"/>
        <v>#N/A</v>
      </c>
      <c r="AG482" s="6" t="str">
        <f t="shared" si="345"/>
        <v/>
      </c>
      <c r="AH482" s="6">
        <f t="shared" si="346"/>
        <v>1</v>
      </c>
      <c r="AI482" s="6" t="e">
        <f t="shared" si="347"/>
        <v>#N/A</v>
      </c>
      <c r="AJ482" s="6" t="e">
        <f t="shared" si="348"/>
        <v>#N/A</v>
      </c>
      <c r="AK482" s="6" t="e">
        <f t="shared" si="349"/>
        <v>#N/A</v>
      </c>
      <c r="AL482" s="6" t="e">
        <f t="shared" si="350"/>
        <v>#N/A</v>
      </c>
      <c r="AM482" s="7" t="str">
        <f t="shared" si="351"/>
        <v xml:space="preserve"> </v>
      </c>
      <c r="AN482" s="6" t="e">
        <f t="shared" si="352"/>
        <v>#N/A</v>
      </c>
      <c r="AO482" s="6" t="e">
        <f t="shared" si="353"/>
        <v>#N/A</v>
      </c>
      <c r="AP482" s="6" t="e">
        <f t="shared" si="354"/>
        <v>#N/A</v>
      </c>
      <c r="AQ482" s="6" t="e">
        <f t="shared" si="355"/>
        <v>#N/A</v>
      </c>
      <c r="AR482" s="6" t="e">
        <f t="shared" si="356"/>
        <v>#N/A</v>
      </c>
      <c r="AS482" s="6" t="e">
        <f t="shared" si="357"/>
        <v>#N/A</v>
      </c>
      <c r="AT482" s="6" t="e">
        <f t="shared" si="358"/>
        <v>#N/A</v>
      </c>
      <c r="AU482" s="6" t="e">
        <f t="shared" si="359"/>
        <v>#N/A</v>
      </c>
      <c r="AV482" s="6" t="e">
        <f t="shared" si="360"/>
        <v>#N/A</v>
      </c>
      <c r="AW482" s="6">
        <f t="shared" si="361"/>
        <v>0</v>
      </c>
      <c r="AX482" s="6" t="e">
        <f t="shared" si="362"/>
        <v>#N/A</v>
      </c>
      <c r="AY482" s="6" t="str">
        <f t="shared" si="363"/>
        <v/>
      </c>
      <c r="AZ482" s="6" t="str">
        <f t="shared" si="364"/>
        <v/>
      </c>
      <c r="BA482" s="6" t="str">
        <f t="shared" si="365"/>
        <v/>
      </c>
      <c r="BB482" s="6" t="str">
        <f t="shared" si="366"/>
        <v/>
      </c>
      <c r="BC482" s="42"/>
      <c r="BI482" t="s">
        <v>413</v>
      </c>
      <c r="CS482" s="253" t="str">
        <f t="shared" si="367"/>
        <v/>
      </c>
      <c r="CT482" s="1" t="str">
        <f t="shared" si="368"/>
        <v/>
      </c>
      <c r="CU482" s="1" t="str">
        <f t="shared" si="369"/>
        <v/>
      </c>
      <c r="CV482" s="399"/>
    </row>
    <row r="483" spans="1:100" s="1" customFormat="1" ht="13.5" customHeight="1" x14ac:dyDescent="0.15">
      <c r="A483" s="63">
        <v>468</v>
      </c>
      <c r="B483" s="313"/>
      <c r="C483" s="313"/>
      <c r="D483" s="313"/>
      <c r="E483" s="313"/>
      <c r="F483" s="313"/>
      <c r="G483" s="313"/>
      <c r="H483" s="313"/>
      <c r="I483" s="313"/>
      <c r="J483" s="313"/>
      <c r="K483" s="313"/>
      <c r="L483" s="314"/>
      <c r="M483" s="313"/>
      <c r="N483" s="365"/>
      <c r="O483" s="366"/>
      <c r="P483" s="370" t="str">
        <f>IF(G483="R",IF(OR(AND(実績排出量!H483=SUM(実績事業所!$B$2-1),3&lt;実績排出量!I483),AND(実績排出量!H483=実績事業所!$B$2,4&gt;実績排出量!I483)),"新規",""),"")</f>
        <v/>
      </c>
      <c r="Q483" s="373" t="str">
        <f t="shared" si="330"/>
        <v/>
      </c>
      <c r="R483" s="374" t="str">
        <f t="shared" si="331"/>
        <v/>
      </c>
      <c r="S483" s="298" t="str">
        <f t="shared" si="332"/>
        <v/>
      </c>
      <c r="T483" s="87" t="str">
        <f t="shared" si="333"/>
        <v/>
      </c>
      <c r="U483" s="88" t="str">
        <f t="shared" si="334"/>
        <v/>
      </c>
      <c r="V483" s="89" t="str">
        <f t="shared" si="335"/>
        <v/>
      </c>
      <c r="W483" s="90" t="str">
        <f t="shared" si="336"/>
        <v/>
      </c>
      <c r="X483" s="90" t="str">
        <f t="shared" si="337"/>
        <v/>
      </c>
      <c r="Y483" s="110" t="str">
        <f t="shared" si="338"/>
        <v/>
      </c>
      <c r="Z483" s="16"/>
      <c r="AA483" s="15" t="str">
        <f t="shared" si="339"/>
        <v/>
      </c>
      <c r="AB483" s="15" t="str">
        <f t="shared" si="340"/>
        <v/>
      </c>
      <c r="AC483" s="14" t="str">
        <f t="shared" si="341"/>
        <v/>
      </c>
      <c r="AD483" s="6" t="e">
        <f t="shared" si="342"/>
        <v>#N/A</v>
      </c>
      <c r="AE483" s="6" t="e">
        <f t="shared" si="343"/>
        <v>#N/A</v>
      </c>
      <c r="AF483" s="6" t="e">
        <f t="shared" si="344"/>
        <v>#N/A</v>
      </c>
      <c r="AG483" s="6" t="str">
        <f t="shared" si="345"/>
        <v/>
      </c>
      <c r="AH483" s="6">
        <f t="shared" si="346"/>
        <v>1</v>
      </c>
      <c r="AI483" s="6" t="e">
        <f t="shared" si="347"/>
        <v>#N/A</v>
      </c>
      <c r="AJ483" s="6" t="e">
        <f t="shared" si="348"/>
        <v>#N/A</v>
      </c>
      <c r="AK483" s="6" t="e">
        <f t="shared" si="349"/>
        <v>#N/A</v>
      </c>
      <c r="AL483" s="6" t="e">
        <f t="shared" si="350"/>
        <v>#N/A</v>
      </c>
      <c r="AM483" s="7" t="str">
        <f t="shared" si="351"/>
        <v xml:space="preserve"> </v>
      </c>
      <c r="AN483" s="6" t="e">
        <f t="shared" si="352"/>
        <v>#N/A</v>
      </c>
      <c r="AO483" s="6" t="e">
        <f t="shared" si="353"/>
        <v>#N/A</v>
      </c>
      <c r="AP483" s="6" t="e">
        <f t="shared" si="354"/>
        <v>#N/A</v>
      </c>
      <c r="AQ483" s="6" t="e">
        <f t="shared" si="355"/>
        <v>#N/A</v>
      </c>
      <c r="AR483" s="6" t="e">
        <f t="shared" si="356"/>
        <v>#N/A</v>
      </c>
      <c r="AS483" s="6" t="e">
        <f t="shared" si="357"/>
        <v>#N/A</v>
      </c>
      <c r="AT483" s="6" t="e">
        <f t="shared" si="358"/>
        <v>#N/A</v>
      </c>
      <c r="AU483" s="6" t="e">
        <f t="shared" si="359"/>
        <v>#N/A</v>
      </c>
      <c r="AV483" s="6" t="e">
        <f t="shared" si="360"/>
        <v>#N/A</v>
      </c>
      <c r="AW483" s="6">
        <f t="shared" si="361"/>
        <v>0</v>
      </c>
      <c r="AX483" s="6" t="e">
        <f t="shared" si="362"/>
        <v>#N/A</v>
      </c>
      <c r="AY483" s="6" t="str">
        <f t="shared" si="363"/>
        <v/>
      </c>
      <c r="AZ483" s="6" t="str">
        <f t="shared" si="364"/>
        <v/>
      </c>
      <c r="BA483" s="6" t="str">
        <f t="shared" si="365"/>
        <v/>
      </c>
      <c r="BB483" s="6" t="str">
        <f t="shared" si="366"/>
        <v/>
      </c>
      <c r="BC483" s="42"/>
      <c r="BI483" t="s">
        <v>229</v>
      </c>
      <c r="CS483" s="253" t="str">
        <f t="shared" si="367"/>
        <v/>
      </c>
      <c r="CT483" s="1" t="str">
        <f t="shared" si="368"/>
        <v/>
      </c>
      <c r="CU483" s="1" t="str">
        <f t="shared" si="369"/>
        <v/>
      </c>
      <c r="CV483" s="399"/>
    </row>
    <row r="484" spans="1:100" s="1" customFormat="1" ht="13.5" customHeight="1" x14ac:dyDescent="0.15">
      <c r="A484" s="63">
        <v>469</v>
      </c>
      <c r="B484" s="313"/>
      <c r="C484" s="313"/>
      <c r="D484" s="313"/>
      <c r="E484" s="313"/>
      <c r="F484" s="313"/>
      <c r="G484" s="313"/>
      <c r="H484" s="313"/>
      <c r="I484" s="313"/>
      <c r="J484" s="313"/>
      <c r="K484" s="313"/>
      <c r="L484" s="314"/>
      <c r="M484" s="313"/>
      <c r="N484" s="365"/>
      <c r="O484" s="366"/>
      <c r="P484" s="370" t="str">
        <f>IF(G484="R",IF(OR(AND(実績排出量!H484=SUM(実績事業所!$B$2-1),3&lt;実績排出量!I484),AND(実績排出量!H484=実績事業所!$B$2,4&gt;実績排出量!I484)),"新規",""),"")</f>
        <v/>
      </c>
      <c r="Q484" s="373" t="str">
        <f t="shared" si="330"/>
        <v/>
      </c>
      <c r="R484" s="374" t="str">
        <f t="shared" si="331"/>
        <v/>
      </c>
      <c r="S484" s="298" t="str">
        <f t="shared" si="332"/>
        <v/>
      </c>
      <c r="T484" s="87" t="str">
        <f t="shared" si="333"/>
        <v/>
      </c>
      <c r="U484" s="88" t="str">
        <f t="shared" si="334"/>
        <v/>
      </c>
      <c r="V484" s="89" t="str">
        <f t="shared" si="335"/>
        <v/>
      </c>
      <c r="W484" s="90" t="str">
        <f t="shared" si="336"/>
        <v/>
      </c>
      <c r="X484" s="90" t="str">
        <f t="shared" si="337"/>
        <v/>
      </c>
      <c r="Y484" s="110" t="str">
        <f t="shared" si="338"/>
        <v/>
      </c>
      <c r="Z484" s="16"/>
      <c r="AA484" s="15" t="str">
        <f t="shared" si="339"/>
        <v/>
      </c>
      <c r="AB484" s="15" t="str">
        <f t="shared" si="340"/>
        <v/>
      </c>
      <c r="AC484" s="14" t="str">
        <f t="shared" si="341"/>
        <v/>
      </c>
      <c r="AD484" s="6" t="e">
        <f t="shared" si="342"/>
        <v>#N/A</v>
      </c>
      <c r="AE484" s="6" t="e">
        <f t="shared" si="343"/>
        <v>#N/A</v>
      </c>
      <c r="AF484" s="6" t="e">
        <f t="shared" si="344"/>
        <v>#N/A</v>
      </c>
      <c r="AG484" s="6" t="str">
        <f t="shared" si="345"/>
        <v/>
      </c>
      <c r="AH484" s="6">
        <f t="shared" si="346"/>
        <v>1</v>
      </c>
      <c r="AI484" s="6" t="e">
        <f t="shared" si="347"/>
        <v>#N/A</v>
      </c>
      <c r="AJ484" s="6" t="e">
        <f t="shared" si="348"/>
        <v>#N/A</v>
      </c>
      <c r="AK484" s="6" t="e">
        <f t="shared" si="349"/>
        <v>#N/A</v>
      </c>
      <c r="AL484" s="6" t="e">
        <f t="shared" si="350"/>
        <v>#N/A</v>
      </c>
      <c r="AM484" s="7" t="str">
        <f t="shared" si="351"/>
        <v xml:space="preserve"> </v>
      </c>
      <c r="AN484" s="6" t="e">
        <f t="shared" si="352"/>
        <v>#N/A</v>
      </c>
      <c r="AO484" s="6" t="e">
        <f t="shared" si="353"/>
        <v>#N/A</v>
      </c>
      <c r="AP484" s="6" t="e">
        <f t="shared" si="354"/>
        <v>#N/A</v>
      </c>
      <c r="AQ484" s="6" t="e">
        <f t="shared" si="355"/>
        <v>#N/A</v>
      </c>
      <c r="AR484" s="6" t="e">
        <f t="shared" si="356"/>
        <v>#N/A</v>
      </c>
      <c r="AS484" s="6" t="e">
        <f t="shared" si="357"/>
        <v>#N/A</v>
      </c>
      <c r="AT484" s="6" t="e">
        <f t="shared" si="358"/>
        <v>#N/A</v>
      </c>
      <c r="AU484" s="6" t="e">
        <f t="shared" si="359"/>
        <v>#N/A</v>
      </c>
      <c r="AV484" s="6" t="e">
        <f t="shared" si="360"/>
        <v>#N/A</v>
      </c>
      <c r="AW484" s="6">
        <f t="shared" si="361"/>
        <v>0</v>
      </c>
      <c r="AX484" s="6" t="e">
        <f t="shared" si="362"/>
        <v>#N/A</v>
      </c>
      <c r="AY484" s="6" t="str">
        <f t="shared" si="363"/>
        <v/>
      </c>
      <c r="AZ484" s="6" t="str">
        <f t="shared" si="364"/>
        <v/>
      </c>
      <c r="BA484" s="6" t="str">
        <f t="shared" si="365"/>
        <v/>
      </c>
      <c r="BB484" s="6" t="str">
        <f t="shared" si="366"/>
        <v/>
      </c>
      <c r="BC484" s="42"/>
      <c r="BI484" t="s">
        <v>237</v>
      </c>
      <c r="CS484" s="253" t="str">
        <f t="shared" si="367"/>
        <v/>
      </c>
      <c r="CT484" s="1" t="str">
        <f t="shared" si="368"/>
        <v/>
      </c>
      <c r="CU484" s="1" t="str">
        <f t="shared" si="369"/>
        <v/>
      </c>
      <c r="CV484" s="399"/>
    </row>
    <row r="485" spans="1:100" s="1" customFormat="1" ht="13.5" customHeight="1" x14ac:dyDescent="0.15">
      <c r="A485" s="63">
        <v>470</v>
      </c>
      <c r="B485" s="313"/>
      <c r="C485" s="313"/>
      <c r="D485" s="313"/>
      <c r="E485" s="313"/>
      <c r="F485" s="313"/>
      <c r="G485" s="313"/>
      <c r="H485" s="313"/>
      <c r="I485" s="313"/>
      <c r="J485" s="313"/>
      <c r="K485" s="313"/>
      <c r="L485" s="314"/>
      <c r="M485" s="313"/>
      <c r="N485" s="365"/>
      <c r="O485" s="366"/>
      <c r="P485" s="370" t="str">
        <f>IF(G485="R",IF(OR(AND(実績排出量!H485=SUM(実績事業所!$B$2-1),3&lt;実績排出量!I485),AND(実績排出量!H485=実績事業所!$B$2,4&gt;実績排出量!I485)),"新規",""),"")</f>
        <v/>
      </c>
      <c r="Q485" s="373" t="str">
        <f t="shared" si="330"/>
        <v/>
      </c>
      <c r="R485" s="374" t="str">
        <f t="shared" si="331"/>
        <v/>
      </c>
      <c r="S485" s="298" t="str">
        <f t="shared" si="332"/>
        <v/>
      </c>
      <c r="T485" s="87" t="str">
        <f t="shared" si="333"/>
        <v/>
      </c>
      <c r="U485" s="88" t="str">
        <f t="shared" si="334"/>
        <v/>
      </c>
      <c r="V485" s="89" t="str">
        <f t="shared" si="335"/>
        <v/>
      </c>
      <c r="W485" s="90" t="str">
        <f t="shared" si="336"/>
        <v/>
      </c>
      <c r="X485" s="90" t="str">
        <f t="shared" si="337"/>
        <v/>
      </c>
      <c r="Y485" s="110" t="str">
        <f t="shared" si="338"/>
        <v/>
      </c>
      <c r="Z485" s="16"/>
      <c r="AA485" s="15" t="str">
        <f t="shared" si="339"/>
        <v/>
      </c>
      <c r="AB485" s="15" t="str">
        <f t="shared" si="340"/>
        <v/>
      </c>
      <c r="AC485" s="14" t="str">
        <f t="shared" si="341"/>
        <v/>
      </c>
      <c r="AD485" s="6" t="e">
        <f t="shared" si="342"/>
        <v>#N/A</v>
      </c>
      <c r="AE485" s="6" t="e">
        <f t="shared" si="343"/>
        <v>#N/A</v>
      </c>
      <c r="AF485" s="6" t="e">
        <f t="shared" si="344"/>
        <v>#N/A</v>
      </c>
      <c r="AG485" s="6" t="str">
        <f t="shared" si="345"/>
        <v/>
      </c>
      <c r="AH485" s="6">
        <f t="shared" si="346"/>
        <v>1</v>
      </c>
      <c r="AI485" s="6" t="e">
        <f t="shared" si="347"/>
        <v>#N/A</v>
      </c>
      <c r="AJ485" s="6" t="e">
        <f t="shared" si="348"/>
        <v>#N/A</v>
      </c>
      <c r="AK485" s="6" t="e">
        <f t="shared" si="349"/>
        <v>#N/A</v>
      </c>
      <c r="AL485" s="6" t="e">
        <f t="shared" si="350"/>
        <v>#N/A</v>
      </c>
      <c r="AM485" s="7" t="str">
        <f t="shared" si="351"/>
        <v xml:space="preserve"> </v>
      </c>
      <c r="AN485" s="6" t="e">
        <f t="shared" si="352"/>
        <v>#N/A</v>
      </c>
      <c r="AO485" s="6" t="e">
        <f t="shared" si="353"/>
        <v>#N/A</v>
      </c>
      <c r="AP485" s="6" t="e">
        <f t="shared" si="354"/>
        <v>#N/A</v>
      </c>
      <c r="AQ485" s="6" t="e">
        <f t="shared" si="355"/>
        <v>#N/A</v>
      </c>
      <c r="AR485" s="6" t="e">
        <f t="shared" si="356"/>
        <v>#N/A</v>
      </c>
      <c r="AS485" s="6" t="e">
        <f t="shared" si="357"/>
        <v>#N/A</v>
      </c>
      <c r="AT485" s="6" t="e">
        <f t="shared" si="358"/>
        <v>#N/A</v>
      </c>
      <c r="AU485" s="6" t="e">
        <f t="shared" si="359"/>
        <v>#N/A</v>
      </c>
      <c r="AV485" s="6" t="e">
        <f t="shared" si="360"/>
        <v>#N/A</v>
      </c>
      <c r="AW485" s="6">
        <f t="shared" si="361"/>
        <v>0</v>
      </c>
      <c r="AX485" s="6" t="e">
        <f t="shared" si="362"/>
        <v>#N/A</v>
      </c>
      <c r="AY485" s="6" t="str">
        <f t="shared" si="363"/>
        <v/>
      </c>
      <c r="AZ485" s="6" t="str">
        <f t="shared" si="364"/>
        <v/>
      </c>
      <c r="BA485" s="6" t="str">
        <f t="shared" si="365"/>
        <v/>
      </c>
      <c r="BB485" s="6" t="str">
        <f t="shared" si="366"/>
        <v/>
      </c>
      <c r="BC485" s="42"/>
      <c r="BI485" t="s">
        <v>417</v>
      </c>
      <c r="CS485" s="253" t="str">
        <f t="shared" si="367"/>
        <v/>
      </c>
      <c r="CT485" s="1" t="str">
        <f t="shared" si="368"/>
        <v/>
      </c>
      <c r="CU485" s="1" t="str">
        <f t="shared" si="369"/>
        <v/>
      </c>
      <c r="CV485" s="399"/>
    </row>
    <row r="486" spans="1:100" s="1" customFormat="1" ht="13.5" customHeight="1" x14ac:dyDescent="0.15">
      <c r="A486" s="63">
        <v>471</v>
      </c>
      <c r="B486" s="313"/>
      <c r="C486" s="313"/>
      <c r="D486" s="313"/>
      <c r="E486" s="313"/>
      <c r="F486" s="313"/>
      <c r="G486" s="313"/>
      <c r="H486" s="313"/>
      <c r="I486" s="313"/>
      <c r="J486" s="313"/>
      <c r="K486" s="313"/>
      <c r="L486" s="314"/>
      <c r="M486" s="313"/>
      <c r="N486" s="365"/>
      <c r="O486" s="366"/>
      <c r="P486" s="370" t="str">
        <f>IF(G486="R",IF(OR(AND(実績排出量!H486=SUM(実績事業所!$B$2-1),3&lt;実績排出量!I486),AND(実績排出量!H486=実績事業所!$B$2,4&gt;実績排出量!I486)),"新規",""),"")</f>
        <v/>
      </c>
      <c r="Q486" s="373" t="str">
        <f t="shared" si="330"/>
        <v/>
      </c>
      <c r="R486" s="374" t="str">
        <f t="shared" si="331"/>
        <v/>
      </c>
      <c r="S486" s="298" t="str">
        <f t="shared" si="332"/>
        <v/>
      </c>
      <c r="T486" s="87" t="str">
        <f t="shared" si="333"/>
        <v/>
      </c>
      <c r="U486" s="88" t="str">
        <f t="shared" si="334"/>
        <v/>
      </c>
      <c r="V486" s="89" t="str">
        <f t="shared" si="335"/>
        <v/>
      </c>
      <c r="W486" s="90" t="str">
        <f t="shared" si="336"/>
        <v/>
      </c>
      <c r="X486" s="90" t="str">
        <f t="shared" si="337"/>
        <v/>
      </c>
      <c r="Y486" s="110" t="str">
        <f t="shared" si="338"/>
        <v/>
      </c>
      <c r="Z486" s="16"/>
      <c r="AA486" s="15" t="str">
        <f t="shared" si="339"/>
        <v/>
      </c>
      <c r="AB486" s="15" t="str">
        <f t="shared" si="340"/>
        <v/>
      </c>
      <c r="AC486" s="14" t="str">
        <f t="shared" si="341"/>
        <v/>
      </c>
      <c r="AD486" s="6" t="e">
        <f t="shared" si="342"/>
        <v>#N/A</v>
      </c>
      <c r="AE486" s="6" t="e">
        <f t="shared" si="343"/>
        <v>#N/A</v>
      </c>
      <c r="AF486" s="6" t="e">
        <f t="shared" si="344"/>
        <v>#N/A</v>
      </c>
      <c r="AG486" s="6" t="str">
        <f t="shared" si="345"/>
        <v/>
      </c>
      <c r="AH486" s="6">
        <f t="shared" si="346"/>
        <v>1</v>
      </c>
      <c r="AI486" s="6" t="e">
        <f t="shared" si="347"/>
        <v>#N/A</v>
      </c>
      <c r="AJ486" s="6" t="e">
        <f t="shared" si="348"/>
        <v>#N/A</v>
      </c>
      <c r="AK486" s="6" t="e">
        <f t="shared" si="349"/>
        <v>#N/A</v>
      </c>
      <c r="AL486" s="6" t="e">
        <f t="shared" si="350"/>
        <v>#N/A</v>
      </c>
      <c r="AM486" s="7" t="str">
        <f t="shared" si="351"/>
        <v xml:space="preserve"> </v>
      </c>
      <c r="AN486" s="6" t="e">
        <f t="shared" si="352"/>
        <v>#N/A</v>
      </c>
      <c r="AO486" s="6" t="e">
        <f t="shared" si="353"/>
        <v>#N/A</v>
      </c>
      <c r="AP486" s="6" t="e">
        <f t="shared" si="354"/>
        <v>#N/A</v>
      </c>
      <c r="AQ486" s="6" t="e">
        <f t="shared" si="355"/>
        <v>#N/A</v>
      </c>
      <c r="AR486" s="6" t="e">
        <f t="shared" si="356"/>
        <v>#N/A</v>
      </c>
      <c r="AS486" s="6" t="e">
        <f t="shared" si="357"/>
        <v>#N/A</v>
      </c>
      <c r="AT486" s="6" t="e">
        <f t="shared" si="358"/>
        <v>#N/A</v>
      </c>
      <c r="AU486" s="6" t="e">
        <f t="shared" si="359"/>
        <v>#N/A</v>
      </c>
      <c r="AV486" s="6" t="e">
        <f t="shared" si="360"/>
        <v>#N/A</v>
      </c>
      <c r="AW486" s="6">
        <f t="shared" si="361"/>
        <v>0</v>
      </c>
      <c r="AX486" s="6" t="e">
        <f t="shared" si="362"/>
        <v>#N/A</v>
      </c>
      <c r="AY486" s="6" t="str">
        <f t="shared" si="363"/>
        <v/>
      </c>
      <c r="AZ486" s="6" t="str">
        <f t="shared" si="364"/>
        <v/>
      </c>
      <c r="BA486" s="6" t="str">
        <f t="shared" si="365"/>
        <v/>
      </c>
      <c r="BB486" s="6" t="str">
        <f t="shared" si="366"/>
        <v/>
      </c>
      <c r="BC486" s="42"/>
      <c r="BI486" t="s">
        <v>259</v>
      </c>
      <c r="CS486" s="253" t="str">
        <f t="shared" si="367"/>
        <v/>
      </c>
      <c r="CT486" s="1" t="str">
        <f t="shared" si="368"/>
        <v/>
      </c>
      <c r="CU486" s="1" t="str">
        <f t="shared" si="369"/>
        <v/>
      </c>
      <c r="CV486" s="399"/>
    </row>
    <row r="487" spans="1:100" s="1" customFormat="1" ht="13.5" customHeight="1" x14ac:dyDescent="0.15">
      <c r="A487" s="63">
        <v>472</v>
      </c>
      <c r="B487" s="313"/>
      <c r="C487" s="313"/>
      <c r="D487" s="313"/>
      <c r="E487" s="313"/>
      <c r="F487" s="313"/>
      <c r="G487" s="313"/>
      <c r="H487" s="313"/>
      <c r="I487" s="313"/>
      <c r="J487" s="313"/>
      <c r="K487" s="313"/>
      <c r="L487" s="314"/>
      <c r="M487" s="313"/>
      <c r="N487" s="365"/>
      <c r="O487" s="366"/>
      <c r="P487" s="370" t="str">
        <f>IF(G487="R",IF(OR(AND(実績排出量!H487=SUM(実績事業所!$B$2-1),3&lt;実績排出量!I487),AND(実績排出量!H487=実績事業所!$B$2,4&gt;実績排出量!I487)),"新規",""),"")</f>
        <v/>
      </c>
      <c r="Q487" s="373" t="str">
        <f t="shared" si="330"/>
        <v/>
      </c>
      <c r="R487" s="374" t="str">
        <f t="shared" si="331"/>
        <v/>
      </c>
      <c r="S487" s="298" t="str">
        <f t="shared" si="332"/>
        <v/>
      </c>
      <c r="T487" s="87" t="str">
        <f t="shared" si="333"/>
        <v/>
      </c>
      <c r="U487" s="88" t="str">
        <f t="shared" si="334"/>
        <v/>
      </c>
      <c r="V487" s="89" t="str">
        <f t="shared" si="335"/>
        <v/>
      </c>
      <c r="W487" s="90" t="str">
        <f t="shared" si="336"/>
        <v/>
      </c>
      <c r="X487" s="90" t="str">
        <f t="shared" si="337"/>
        <v/>
      </c>
      <c r="Y487" s="110" t="str">
        <f t="shared" si="338"/>
        <v/>
      </c>
      <c r="Z487" s="16"/>
      <c r="AA487" s="15" t="str">
        <f t="shared" si="339"/>
        <v/>
      </c>
      <c r="AB487" s="15" t="str">
        <f t="shared" si="340"/>
        <v/>
      </c>
      <c r="AC487" s="14" t="str">
        <f t="shared" si="341"/>
        <v/>
      </c>
      <c r="AD487" s="6" t="e">
        <f t="shared" si="342"/>
        <v>#N/A</v>
      </c>
      <c r="AE487" s="6" t="e">
        <f t="shared" si="343"/>
        <v>#N/A</v>
      </c>
      <c r="AF487" s="6" t="e">
        <f t="shared" si="344"/>
        <v>#N/A</v>
      </c>
      <c r="AG487" s="6" t="str">
        <f t="shared" si="345"/>
        <v/>
      </c>
      <c r="AH487" s="6">
        <f t="shared" si="346"/>
        <v>1</v>
      </c>
      <c r="AI487" s="6" t="e">
        <f t="shared" si="347"/>
        <v>#N/A</v>
      </c>
      <c r="AJ487" s="6" t="e">
        <f t="shared" si="348"/>
        <v>#N/A</v>
      </c>
      <c r="AK487" s="6" t="e">
        <f t="shared" si="349"/>
        <v>#N/A</v>
      </c>
      <c r="AL487" s="6" t="e">
        <f t="shared" si="350"/>
        <v>#N/A</v>
      </c>
      <c r="AM487" s="7" t="str">
        <f t="shared" si="351"/>
        <v xml:space="preserve"> </v>
      </c>
      <c r="AN487" s="6" t="e">
        <f t="shared" si="352"/>
        <v>#N/A</v>
      </c>
      <c r="AO487" s="6" t="e">
        <f t="shared" si="353"/>
        <v>#N/A</v>
      </c>
      <c r="AP487" s="6" t="e">
        <f t="shared" si="354"/>
        <v>#N/A</v>
      </c>
      <c r="AQ487" s="6" t="e">
        <f t="shared" si="355"/>
        <v>#N/A</v>
      </c>
      <c r="AR487" s="6" t="e">
        <f t="shared" si="356"/>
        <v>#N/A</v>
      </c>
      <c r="AS487" s="6" t="e">
        <f t="shared" si="357"/>
        <v>#N/A</v>
      </c>
      <c r="AT487" s="6" t="e">
        <f t="shared" si="358"/>
        <v>#N/A</v>
      </c>
      <c r="AU487" s="6" t="e">
        <f t="shared" si="359"/>
        <v>#N/A</v>
      </c>
      <c r="AV487" s="6" t="e">
        <f t="shared" si="360"/>
        <v>#N/A</v>
      </c>
      <c r="AW487" s="6">
        <f t="shared" si="361"/>
        <v>0</v>
      </c>
      <c r="AX487" s="6" t="e">
        <f t="shared" si="362"/>
        <v>#N/A</v>
      </c>
      <c r="AY487" s="6" t="str">
        <f t="shared" si="363"/>
        <v/>
      </c>
      <c r="AZ487" s="6" t="str">
        <f t="shared" si="364"/>
        <v/>
      </c>
      <c r="BA487" s="6" t="str">
        <f t="shared" si="365"/>
        <v/>
      </c>
      <c r="BB487" s="6" t="str">
        <f t="shared" si="366"/>
        <v/>
      </c>
      <c r="BC487" s="42"/>
      <c r="BI487" t="s">
        <v>266</v>
      </c>
      <c r="CS487" s="253" t="str">
        <f t="shared" si="367"/>
        <v/>
      </c>
      <c r="CT487" s="1" t="str">
        <f t="shared" si="368"/>
        <v/>
      </c>
      <c r="CU487" s="1" t="str">
        <f t="shared" si="369"/>
        <v/>
      </c>
      <c r="CV487" s="399"/>
    </row>
    <row r="488" spans="1:100" s="1" customFormat="1" ht="13.5" customHeight="1" x14ac:dyDescent="0.15">
      <c r="A488" s="63">
        <v>473</v>
      </c>
      <c r="B488" s="313"/>
      <c r="C488" s="313"/>
      <c r="D488" s="313"/>
      <c r="E488" s="313"/>
      <c r="F488" s="313"/>
      <c r="G488" s="313"/>
      <c r="H488" s="313"/>
      <c r="I488" s="313"/>
      <c r="J488" s="313"/>
      <c r="K488" s="313"/>
      <c r="L488" s="314"/>
      <c r="M488" s="313"/>
      <c r="N488" s="365"/>
      <c r="O488" s="366"/>
      <c r="P488" s="370" t="str">
        <f>IF(G488="R",IF(OR(AND(実績排出量!H488=SUM(実績事業所!$B$2-1),3&lt;実績排出量!I488),AND(実績排出量!H488=実績事業所!$B$2,4&gt;実績排出量!I488)),"新規",""),"")</f>
        <v/>
      </c>
      <c r="Q488" s="373" t="str">
        <f t="shared" si="330"/>
        <v/>
      </c>
      <c r="R488" s="374" t="str">
        <f t="shared" si="331"/>
        <v/>
      </c>
      <c r="S488" s="298" t="str">
        <f t="shared" si="332"/>
        <v/>
      </c>
      <c r="T488" s="87" t="str">
        <f t="shared" si="333"/>
        <v/>
      </c>
      <c r="U488" s="88" t="str">
        <f t="shared" si="334"/>
        <v/>
      </c>
      <c r="V488" s="89" t="str">
        <f t="shared" si="335"/>
        <v/>
      </c>
      <c r="W488" s="90" t="str">
        <f t="shared" si="336"/>
        <v/>
      </c>
      <c r="X488" s="90" t="str">
        <f t="shared" si="337"/>
        <v/>
      </c>
      <c r="Y488" s="110" t="str">
        <f t="shared" si="338"/>
        <v/>
      </c>
      <c r="Z488" s="16"/>
      <c r="AA488" s="15" t="str">
        <f t="shared" si="339"/>
        <v/>
      </c>
      <c r="AB488" s="15" t="str">
        <f t="shared" si="340"/>
        <v/>
      </c>
      <c r="AC488" s="14" t="str">
        <f t="shared" si="341"/>
        <v/>
      </c>
      <c r="AD488" s="6" t="e">
        <f t="shared" si="342"/>
        <v>#N/A</v>
      </c>
      <c r="AE488" s="6" t="e">
        <f t="shared" si="343"/>
        <v>#N/A</v>
      </c>
      <c r="AF488" s="6" t="e">
        <f t="shared" si="344"/>
        <v>#N/A</v>
      </c>
      <c r="AG488" s="6" t="str">
        <f t="shared" si="345"/>
        <v/>
      </c>
      <c r="AH488" s="6">
        <f t="shared" si="346"/>
        <v>1</v>
      </c>
      <c r="AI488" s="6" t="e">
        <f t="shared" si="347"/>
        <v>#N/A</v>
      </c>
      <c r="AJ488" s="6" t="e">
        <f t="shared" si="348"/>
        <v>#N/A</v>
      </c>
      <c r="AK488" s="6" t="e">
        <f t="shared" si="349"/>
        <v>#N/A</v>
      </c>
      <c r="AL488" s="6" t="e">
        <f t="shared" si="350"/>
        <v>#N/A</v>
      </c>
      <c r="AM488" s="7" t="str">
        <f t="shared" si="351"/>
        <v xml:space="preserve"> </v>
      </c>
      <c r="AN488" s="6" t="e">
        <f t="shared" si="352"/>
        <v>#N/A</v>
      </c>
      <c r="AO488" s="6" t="e">
        <f t="shared" si="353"/>
        <v>#N/A</v>
      </c>
      <c r="AP488" s="6" t="e">
        <f t="shared" si="354"/>
        <v>#N/A</v>
      </c>
      <c r="AQ488" s="6" t="e">
        <f t="shared" si="355"/>
        <v>#N/A</v>
      </c>
      <c r="AR488" s="6" t="e">
        <f t="shared" si="356"/>
        <v>#N/A</v>
      </c>
      <c r="AS488" s="6" t="e">
        <f t="shared" si="357"/>
        <v>#N/A</v>
      </c>
      <c r="AT488" s="6" t="e">
        <f t="shared" si="358"/>
        <v>#N/A</v>
      </c>
      <c r="AU488" s="6" t="e">
        <f t="shared" si="359"/>
        <v>#N/A</v>
      </c>
      <c r="AV488" s="6" t="e">
        <f t="shared" si="360"/>
        <v>#N/A</v>
      </c>
      <c r="AW488" s="6">
        <f t="shared" si="361"/>
        <v>0</v>
      </c>
      <c r="AX488" s="6" t="e">
        <f t="shared" si="362"/>
        <v>#N/A</v>
      </c>
      <c r="AY488" s="6" t="str">
        <f t="shared" si="363"/>
        <v/>
      </c>
      <c r="AZ488" s="6" t="str">
        <f t="shared" si="364"/>
        <v/>
      </c>
      <c r="BA488" s="6" t="str">
        <f t="shared" si="365"/>
        <v/>
      </c>
      <c r="BB488" s="6" t="str">
        <f t="shared" si="366"/>
        <v/>
      </c>
      <c r="BC488" s="42"/>
      <c r="BI488" t="s">
        <v>418</v>
      </c>
      <c r="CS488" s="253" t="str">
        <f t="shared" si="367"/>
        <v/>
      </c>
      <c r="CT488" s="1" t="str">
        <f t="shared" si="368"/>
        <v/>
      </c>
      <c r="CU488" s="1" t="str">
        <f t="shared" si="369"/>
        <v/>
      </c>
      <c r="CV488" s="399"/>
    </row>
    <row r="489" spans="1:100" s="1" customFormat="1" ht="13.5" customHeight="1" x14ac:dyDescent="0.15">
      <c r="A489" s="63">
        <v>474</v>
      </c>
      <c r="B489" s="313"/>
      <c r="C489" s="313"/>
      <c r="D489" s="313"/>
      <c r="E489" s="313"/>
      <c r="F489" s="313"/>
      <c r="G489" s="313"/>
      <c r="H489" s="313"/>
      <c r="I489" s="313"/>
      <c r="J489" s="313"/>
      <c r="K489" s="313"/>
      <c r="L489" s="314"/>
      <c r="M489" s="313"/>
      <c r="N489" s="365"/>
      <c r="O489" s="366"/>
      <c r="P489" s="370" t="str">
        <f>IF(G489="R",IF(OR(AND(実績排出量!H489=SUM(実績事業所!$B$2-1),3&lt;実績排出量!I489),AND(実績排出量!H489=実績事業所!$B$2,4&gt;実績排出量!I489)),"新規",""),"")</f>
        <v/>
      </c>
      <c r="Q489" s="373" t="str">
        <f t="shared" si="330"/>
        <v/>
      </c>
      <c r="R489" s="374" t="str">
        <f t="shared" si="331"/>
        <v/>
      </c>
      <c r="S489" s="298" t="str">
        <f t="shared" si="332"/>
        <v/>
      </c>
      <c r="T489" s="87" t="str">
        <f t="shared" si="333"/>
        <v/>
      </c>
      <c r="U489" s="88" t="str">
        <f t="shared" si="334"/>
        <v/>
      </c>
      <c r="V489" s="89" t="str">
        <f t="shared" si="335"/>
        <v/>
      </c>
      <c r="W489" s="90" t="str">
        <f t="shared" si="336"/>
        <v/>
      </c>
      <c r="X489" s="90" t="str">
        <f t="shared" si="337"/>
        <v/>
      </c>
      <c r="Y489" s="110" t="str">
        <f t="shared" si="338"/>
        <v/>
      </c>
      <c r="Z489" s="16"/>
      <c r="AA489" s="15" t="str">
        <f t="shared" si="339"/>
        <v/>
      </c>
      <c r="AB489" s="15" t="str">
        <f t="shared" si="340"/>
        <v/>
      </c>
      <c r="AC489" s="14" t="str">
        <f t="shared" si="341"/>
        <v/>
      </c>
      <c r="AD489" s="6" t="e">
        <f t="shared" si="342"/>
        <v>#N/A</v>
      </c>
      <c r="AE489" s="6" t="e">
        <f t="shared" si="343"/>
        <v>#N/A</v>
      </c>
      <c r="AF489" s="6" t="e">
        <f t="shared" si="344"/>
        <v>#N/A</v>
      </c>
      <c r="AG489" s="6" t="str">
        <f t="shared" si="345"/>
        <v/>
      </c>
      <c r="AH489" s="6">
        <f t="shared" si="346"/>
        <v>1</v>
      </c>
      <c r="AI489" s="6" t="e">
        <f t="shared" si="347"/>
        <v>#N/A</v>
      </c>
      <c r="AJ489" s="6" t="e">
        <f t="shared" si="348"/>
        <v>#N/A</v>
      </c>
      <c r="AK489" s="6" t="e">
        <f t="shared" si="349"/>
        <v>#N/A</v>
      </c>
      <c r="AL489" s="6" t="e">
        <f t="shared" si="350"/>
        <v>#N/A</v>
      </c>
      <c r="AM489" s="7" t="str">
        <f t="shared" si="351"/>
        <v xml:space="preserve"> </v>
      </c>
      <c r="AN489" s="6" t="e">
        <f t="shared" si="352"/>
        <v>#N/A</v>
      </c>
      <c r="AO489" s="6" t="e">
        <f t="shared" si="353"/>
        <v>#N/A</v>
      </c>
      <c r="AP489" s="6" t="e">
        <f t="shared" si="354"/>
        <v>#N/A</v>
      </c>
      <c r="AQ489" s="6" t="e">
        <f t="shared" si="355"/>
        <v>#N/A</v>
      </c>
      <c r="AR489" s="6" t="e">
        <f t="shared" si="356"/>
        <v>#N/A</v>
      </c>
      <c r="AS489" s="6" t="e">
        <f t="shared" si="357"/>
        <v>#N/A</v>
      </c>
      <c r="AT489" s="6" t="e">
        <f t="shared" si="358"/>
        <v>#N/A</v>
      </c>
      <c r="AU489" s="6" t="e">
        <f t="shared" si="359"/>
        <v>#N/A</v>
      </c>
      <c r="AV489" s="6" t="e">
        <f t="shared" si="360"/>
        <v>#N/A</v>
      </c>
      <c r="AW489" s="6">
        <f t="shared" si="361"/>
        <v>0</v>
      </c>
      <c r="AX489" s="6" t="e">
        <f t="shared" si="362"/>
        <v>#N/A</v>
      </c>
      <c r="AY489" s="6" t="str">
        <f t="shared" si="363"/>
        <v/>
      </c>
      <c r="AZ489" s="6" t="str">
        <f t="shared" si="364"/>
        <v/>
      </c>
      <c r="BA489" s="6" t="str">
        <f t="shared" si="365"/>
        <v/>
      </c>
      <c r="BB489" s="6" t="str">
        <f t="shared" si="366"/>
        <v/>
      </c>
      <c r="BC489" s="42"/>
      <c r="BI489" t="s">
        <v>260</v>
      </c>
      <c r="CS489" s="253" t="str">
        <f t="shared" si="367"/>
        <v/>
      </c>
      <c r="CT489" s="1" t="str">
        <f t="shared" si="368"/>
        <v/>
      </c>
      <c r="CU489" s="1" t="str">
        <f t="shared" si="369"/>
        <v/>
      </c>
      <c r="CV489" s="399"/>
    </row>
    <row r="490" spans="1:100" s="1" customFormat="1" ht="13.5" customHeight="1" x14ac:dyDescent="0.15">
      <c r="A490" s="63">
        <v>475</v>
      </c>
      <c r="B490" s="313"/>
      <c r="C490" s="313"/>
      <c r="D490" s="313"/>
      <c r="E490" s="313"/>
      <c r="F490" s="313"/>
      <c r="G490" s="313"/>
      <c r="H490" s="313"/>
      <c r="I490" s="313"/>
      <c r="J490" s="313"/>
      <c r="K490" s="313"/>
      <c r="L490" s="314"/>
      <c r="M490" s="313"/>
      <c r="N490" s="365"/>
      <c r="O490" s="366"/>
      <c r="P490" s="370" t="str">
        <f>IF(G490="R",IF(OR(AND(実績排出量!H490=SUM(実績事業所!$B$2-1),3&lt;実績排出量!I490),AND(実績排出量!H490=実績事業所!$B$2,4&gt;実績排出量!I490)),"新規",""),"")</f>
        <v/>
      </c>
      <c r="Q490" s="373" t="str">
        <f t="shared" si="330"/>
        <v/>
      </c>
      <c r="R490" s="374" t="str">
        <f t="shared" si="331"/>
        <v/>
      </c>
      <c r="S490" s="298" t="str">
        <f t="shared" si="332"/>
        <v/>
      </c>
      <c r="T490" s="87" t="str">
        <f t="shared" si="333"/>
        <v/>
      </c>
      <c r="U490" s="88" t="str">
        <f t="shared" si="334"/>
        <v/>
      </c>
      <c r="V490" s="89" t="str">
        <f t="shared" si="335"/>
        <v/>
      </c>
      <c r="W490" s="90" t="str">
        <f t="shared" si="336"/>
        <v/>
      </c>
      <c r="X490" s="90" t="str">
        <f t="shared" si="337"/>
        <v/>
      </c>
      <c r="Y490" s="110" t="str">
        <f t="shared" si="338"/>
        <v/>
      </c>
      <c r="Z490" s="16"/>
      <c r="AA490" s="15" t="str">
        <f t="shared" si="339"/>
        <v/>
      </c>
      <c r="AB490" s="15" t="str">
        <f t="shared" si="340"/>
        <v/>
      </c>
      <c r="AC490" s="14" t="str">
        <f t="shared" si="341"/>
        <v/>
      </c>
      <c r="AD490" s="6" t="e">
        <f t="shared" si="342"/>
        <v>#N/A</v>
      </c>
      <c r="AE490" s="6" t="e">
        <f t="shared" si="343"/>
        <v>#N/A</v>
      </c>
      <c r="AF490" s="6" t="e">
        <f t="shared" si="344"/>
        <v>#N/A</v>
      </c>
      <c r="AG490" s="6" t="str">
        <f t="shared" si="345"/>
        <v/>
      </c>
      <c r="AH490" s="6">
        <f t="shared" si="346"/>
        <v>1</v>
      </c>
      <c r="AI490" s="6" t="e">
        <f t="shared" si="347"/>
        <v>#N/A</v>
      </c>
      <c r="AJ490" s="6" t="e">
        <f t="shared" si="348"/>
        <v>#N/A</v>
      </c>
      <c r="AK490" s="6" t="e">
        <f t="shared" si="349"/>
        <v>#N/A</v>
      </c>
      <c r="AL490" s="6" t="e">
        <f t="shared" si="350"/>
        <v>#N/A</v>
      </c>
      <c r="AM490" s="7" t="str">
        <f t="shared" si="351"/>
        <v xml:space="preserve"> </v>
      </c>
      <c r="AN490" s="6" t="e">
        <f t="shared" si="352"/>
        <v>#N/A</v>
      </c>
      <c r="AO490" s="6" t="e">
        <f t="shared" si="353"/>
        <v>#N/A</v>
      </c>
      <c r="AP490" s="6" t="e">
        <f t="shared" si="354"/>
        <v>#N/A</v>
      </c>
      <c r="AQ490" s="6" t="e">
        <f t="shared" si="355"/>
        <v>#N/A</v>
      </c>
      <c r="AR490" s="6" t="e">
        <f t="shared" si="356"/>
        <v>#N/A</v>
      </c>
      <c r="AS490" s="6" t="e">
        <f t="shared" si="357"/>
        <v>#N/A</v>
      </c>
      <c r="AT490" s="6" t="e">
        <f t="shared" si="358"/>
        <v>#N/A</v>
      </c>
      <c r="AU490" s="6" t="e">
        <f t="shared" si="359"/>
        <v>#N/A</v>
      </c>
      <c r="AV490" s="6" t="e">
        <f t="shared" si="360"/>
        <v>#N/A</v>
      </c>
      <c r="AW490" s="6">
        <f t="shared" si="361"/>
        <v>0</v>
      </c>
      <c r="AX490" s="6" t="e">
        <f t="shared" si="362"/>
        <v>#N/A</v>
      </c>
      <c r="AY490" s="6" t="str">
        <f t="shared" si="363"/>
        <v/>
      </c>
      <c r="AZ490" s="6" t="str">
        <f t="shared" si="364"/>
        <v/>
      </c>
      <c r="BA490" s="6" t="str">
        <f t="shared" si="365"/>
        <v/>
      </c>
      <c r="BB490" s="6" t="str">
        <f t="shared" si="366"/>
        <v/>
      </c>
      <c r="BC490" s="42"/>
      <c r="BI490" t="s">
        <v>267</v>
      </c>
      <c r="CS490" s="253" t="str">
        <f t="shared" si="367"/>
        <v/>
      </c>
      <c r="CT490" s="1" t="str">
        <f t="shared" si="368"/>
        <v/>
      </c>
      <c r="CU490" s="1" t="str">
        <f t="shared" si="369"/>
        <v/>
      </c>
      <c r="CV490" s="399"/>
    </row>
    <row r="491" spans="1:100" s="1" customFormat="1" ht="13.5" customHeight="1" x14ac:dyDescent="0.15">
      <c r="A491" s="63">
        <v>476</v>
      </c>
      <c r="B491" s="313"/>
      <c r="C491" s="313"/>
      <c r="D491" s="313"/>
      <c r="E491" s="313"/>
      <c r="F491" s="313"/>
      <c r="G491" s="313"/>
      <c r="H491" s="313"/>
      <c r="I491" s="313"/>
      <c r="J491" s="313"/>
      <c r="K491" s="313"/>
      <c r="L491" s="314"/>
      <c r="M491" s="313"/>
      <c r="N491" s="365"/>
      <c r="O491" s="366"/>
      <c r="P491" s="370" t="str">
        <f>IF(G491="R",IF(OR(AND(実績排出量!H491=SUM(実績事業所!$B$2-1),3&lt;実績排出量!I491),AND(実績排出量!H491=実績事業所!$B$2,4&gt;実績排出量!I491)),"新規",""),"")</f>
        <v/>
      </c>
      <c r="Q491" s="373" t="str">
        <f t="shared" si="330"/>
        <v/>
      </c>
      <c r="R491" s="374" t="str">
        <f t="shared" si="331"/>
        <v/>
      </c>
      <c r="S491" s="298" t="str">
        <f t="shared" si="332"/>
        <v/>
      </c>
      <c r="T491" s="87" t="str">
        <f t="shared" si="333"/>
        <v/>
      </c>
      <c r="U491" s="88" t="str">
        <f t="shared" si="334"/>
        <v/>
      </c>
      <c r="V491" s="89" t="str">
        <f t="shared" si="335"/>
        <v/>
      </c>
      <c r="W491" s="90" t="str">
        <f t="shared" si="336"/>
        <v/>
      </c>
      <c r="X491" s="90" t="str">
        <f t="shared" si="337"/>
        <v/>
      </c>
      <c r="Y491" s="110" t="str">
        <f t="shared" si="338"/>
        <v/>
      </c>
      <c r="Z491" s="16"/>
      <c r="AA491" s="15" t="str">
        <f t="shared" si="339"/>
        <v/>
      </c>
      <c r="AB491" s="15" t="str">
        <f t="shared" si="340"/>
        <v/>
      </c>
      <c r="AC491" s="14" t="str">
        <f t="shared" si="341"/>
        <v/>
      </c>
      <c r="AD491" s="6" t="e">
        <f t="shared" si="342"/>
        <v>#N/A</v>
      </c>
      <c r="AE491" s="6" t="e">
        <f t="shared" si="343"/>
        <v>#N/A</v>
      </c>
      <c r="AF491" s="6" t="e">
        <f t="shared" si="344"/>
        <v>#N/A</v>
      </c>
      <c r="AG491" s="6" t="str">
        <f t="shared" si="345"/>
        <v/>
      </c>
      <c r="AH491" s="6">
        <f t="shared" si="346"/>
        <v>1</v>
      </c>
      <c r="AI491" s="6" t="e">
        <f t="shared" si="347"/>
        <v>#N/A</v>
      </c>
      <c r="AJ491" s="6" t="e">
        <f t="shared" si="348"/>
        <v>#N/A</v>
      </c>
      <c r="AK491" s="6" t="e">
        <f t="shared" si="349"/>
        <v>#N/A</v>
      </c>
      <c r="AL491" s="6" t="e">
        <f t="shared" si="350"/>
        <v>#N/A</v>
      </c>
      <c r="AM491" s="7" t="str">
        <f t="shared" si="351"/>
        <v xml:space="preserve"> </v>
      </c>
      <c r="AN491" s="6" t="e">
        <f t="shared" si="352"/>
        <v>#N/A</v>
      </c>
      <c r="AO491" s="6" t="e">
        <f t="shared" si="353"/>
        <v>#N/A</v>
      </c>
      <c r="AP491" s="6" t="e">
        <f t="shared" si="354"/>
        <v>#N/A</v>
      </c>
      <c r="AQ491" s="6" t="e">
        <f t="shared" si="355"/>
        <v>#N/A</v>
      </c>
      <c r="AR491" s="6" t="e">
        <f t="shared" si="356"/>
        <v>#N/A</v>
      </c>
      <c r="AS491" s="6" t="e">
        <f t="shared" si="357"/>
        <v>#N/A</v>
      </c>
      <c r="AT491" s="6" t="e">
        <f t="shared" si="358"/>
        <v>#N/A</v>
      </c>
      <c r="AU491" s="6" t="e">
        <f t="shared" si="359"/>
        <v>#N/A</v>
      </c>
      <c r="AV491" s="6" t="e">
        <f t="shared" si="360"/>
        <v>#N/A</v>
      </c>
      <c r="AW491" s="6">
        <f t="shared" si="361"/>
        <v>0</v>
      </c>
      <c r="AX491" s="6" t="e">
        <f t="shared" si="362"/>
        <v>#N/A</v>
      </c>
      <c r="AY491" s="6" t="str">
        <f t="shared" si="363"/>
        <v/>
      </c>
      <c r="AZ491" s="6" t="str">
        <f t="shared" si="364"/>
        <v/>
      </c>
      <c r="BA491" s="6" t="str">
        <f t="shared" si="365"/>
        <v/>
      </c>
      <c r="BB491" s="6" t="str">
        <f t="shared" si="366"/>
        <v/>
      </c>
      <c r="BC491" s="42"/>
      <c r="BI491" t="s">
        <v>146</v>
      </c>
      <c r="CS491" s="253" t="str">
        <f t="shared" si="367"/>
        <v/>
      </c>
      <c r="CT491" s="1" t="str">
        <f t="shared" si="368"/>
        <v/>
      </c>
      <c r="CU491" s="1" t="str">
        <f t="shared" si="369"/>
        <v/>
      </c>
      <c r="CV491" s="399"/>
    </row>
    <row r="492" spans="1:100" s="1" customFormat="1" ht="13.5" customHeight="1" x14ac:dyDescent="0.15">
      <c r="A492" s="63">
        <v>477</v>
      </c>
      <c r="B492" s="313"/>
      <c r="C492" s="313"/>
      <c r="D492" s="313"/>
      <c r="E492" s="313"/>
      <c r="F492" s="313"/>
      <c r="G492" s="313"/>
      <c r="H492" s="313"/>
      <c r="I492" s="313"/>
      <c r="J492" s="313"/>
      <c r="K492" s="313"/>
      <c r="L492" s="314"/>
      <c r="M492" s="313"/>
      <c r="N492" s="365"/>
      <c r="O492" s="366"/>
      <c r="P492" s="370" t="str">
        <f>IF(G492="R",IF(OR(AND(実績排出量!H492=SUM(実績事業所!$B$2-1),3&lt;実績排出量!I492),AND(実績排出量!H492=実績事業所!$B$2,4&gt;実績排出量!I492)),"新規",""),"")</f>
        <v/>
      </c>
      <c r="Q492" s="373" t="str">
        <f t="shared" si="330"/>
        <v/>
      </c>
      <c r="R492" s="374" t="str">
        <f t="shared" si="331"/>
        <v/>
      </c>
      <c r="S492" s="298" t="str">
        <f t="shared" si="332"/>
        <v/>
      </c>
      <c r="T492" s="87" t="str">
        <f t="shared" si="333"/>
        <v/>
      </c>
      <c r="U492" s="88" t="str">
        <f t="shared" si="334"/>
        <v/>
      </c>
      <c r="V492" s="89" t="str">
        <f t="shared" si="335"/>
        <v/>
      </c>
      <c r="W492" s="90" t="str">
        <f t="shared" si="336"/>
        <v/>
      </c>
      <c r="X492" s="90" t="str">
        <f t="shared" si="337"/>
        <v/>
      </c>
      <c r="Y492" s="110" t="str">
        <f t="shared" si="338"/>
        <v/>
      </c>
      <c r="Z492" s="16"/>
      <c r="AA492" s="15" t="str">
        <f t="shared" si="339"/>
        <v/>
      </c>
      <c r="AB492" s="15" t="str">
        <f t="shared" si="340"/>
        <v/>
      </c>
      <c r="AC492" s="14" t="str">
        <f t="shared" si="341"/>
        <v/>
      </c>
      <c r="AD492" s="6" t="e">
        <f t="shared" si="342"/>
        <v>#N/A</v>
      </c>
      <c r="AE492" s="6" t="e">
        <f t="shared" si="343"/>
        <v>#N/A</v>
      </c>
      <c r="AF492" s="6" t="e">
        <f t="shared" si="344"/>
        <v>#N/A</v>
      </c>
      <c r="AG492" s="6" t="str">
        <f t="shared" si="345"/>
        <v/>
      </c>
      <c r="AH492" s="6">
        <f t="shared" si="346"/>
        <v>1</v>
      </c>
      <c r="AI492" s="6" t="e">
        <f t="shared" si="347"/>
        <v>#N/A</v>
      </c>
      <c r="AJ492" s="6" t="e">
        <f t="shared" si="348"/>
        <v>#N/A</v>
      </c>
      <c r="AK492" s="6" t="e">
        <f t="shared" si="349"/>
        <v>#N/A</v>
      </c>
      <c r="AL492" s="6" t="e">
        <f t="shared" si="350"/>
        <v>#N/A</v>
      </c>
      <c r="AM492" s="7" t="str">
        <f t="shared" si="351"/>
        <v xml:space="preserve"> </v>
      </c>
      <c r="AN492" s="6" t="e">
        <f t="shared" si="352"/>
        <v>#N/A</v>
      </c>
      <c r="AO492" s="6" t="e">
        <f t="shared" si="353"/>
        <v>#N/A</v>
      </c>
      <c r="AP492" s="6" t="e">
        <f t="shared" si="354"/>
        <v>#N/A</v>
      </c>
      <c r="AQ492" s="6" t="e">
        <f t="shared" si="355"/>
        <v>#N/A</v>
      </c>
      <c r="AR492" s="6" t="e">
        <f t="shared" si="356"/>
        <v>#N/A</v>
      </c>
      <c r="AS492" s="6" t="e">
        <f t="shared" si="357"/>
        <v>#N/A</v>
      </c>
      <c r="AT492" s="6" t="e">
        <f t="shared" si="358"/>
        <v>#N/A</v>
      </c>
      <c r="AU492" s="6" t="e">
        <f t="shared" si="359"/>
        <v>#N/A</v>
      </c>
      <c r="AV492" s="6" t="e">
        <f t="shared" si="360"/>
        <v>#N/A</v>
      </c>
      <c r="AW492" s="6">
        <f t="shared" si="361"/>
        <v>0</v>
      </c>
      <c r="AX492" s="6" t="e">
        <f t="shared" si="362"/>
        <v>#N/A</v>
      </c>
      <c r="AY492" s="6" t="str">
        <f t="shared" si="363"/>
        <v/>
      </c>
      <c r="AZ492" s="6" t="str">
        <f t="shared" si="364"/>
        <v/>
      </c>
      <c r="BA492" s="6" t="str">
        <f t="shared" si="365"/>
        <v/>
      </c>
      <c r="BB492" s="6" t="str">
        <f t="shared" si="366"/>
        <v/>
      </c>
      <c r="BC492" s="42"/>
      <c r="BI492" t="s">
        <v>147</v>
      </c>
      <c r="CS492" s="253" t="str">
        <f t="shared" si="367"/>
        <v/>
      </c>
      <c r="CT492" s="1" t="str">
        <f t="shared" si="368"/>
        <v/>
      </c>
      <c r="CU492" s="1" t="str">
        <f t="shared" si="369"/>
        <v/>
      </c>
      <c r="CV492" s="399"/>
    </row>
    <row r="493" spans="1:100" s="1" customFormat="1" ht="13.5" customHeight="1" x14ac:dyDescent="0.15">
      <c r="A493" s="63">
        <v>478</v>
      </c>
      <c r="B493" s="313"/>
      <c r="C493" s="313"/>
      <c r="D493" s="313"/>
      <c r="E493" s="313"/>
      <c r="F493" s="313"/>
      <c r="G493" s="313"/>
      <c r="H493" s="313"/>
      <c r="I493" s="313"/>
      <c r="J493" s="313"/>
      <c r="K493" s="313"/>
      <c r="L493" s="314"/>
      <c r="M493" s="313"/>
      <c r="N493" s="365"/>
      <c r="O493" s="366"/>
      <c r="P493" s="370" t="str">
        <f>IF(G493="R",IF(OR(AND(実績排出量!H493=SUM(実績事業所!$B$2-1),3&lt;実績排出量!I493),AND(実績排出量!H493=実績事業所!$B$2,4&gt;実績排出量!I493)),"新規",""),"")</f>
        <v/>
      </c>
      <c r="Q493" s="373" t="str">
        <f t="shared" si="330"/>
        <v/>
      </c>
      <c r="R493" s="374" t="str">
        <f t="shared" si="331"/>
        <v/>
      </c>
      <c r="S493" s="298" t="str">
        <f t="shared" si="332"/>
        <v/>
      </c>
      <c r="T493" s="87" t="str">
        <f t="shared" si="333"/>
        <v/>
      </c>
      <c r="U493" s="88" t="str">
        <f t="shared" si="334"/>
        <v/>
      </c>
      <c r="V493" s="89" t="str">
        <f t="shared" si="335"/>
        <v/>
      </c>
      <c r="W493" s="90" t="str">
        <f t="shared" si="336"/>
        <v/>
      </c>
      <c r="X493" s="90" t="str">
        <f t="shared" si="337"/>
        <v/>
      </c>
      <c r="Y493" s="110" t="str">
        <f t="shared" si="338"/>
        <v/>
      </c>
      <c r="Z493" s="16"/>
      <c r="AA493" s="15" t="str">
        <f t="shared" si="339"/>
        <v/>
      </c>
      <c r="AB493" s="15" t="str">
        <f t="shared" si="340"/>
        <v/>
      </c>
      <c r="AC493" s="14" t="str">
        <f t="shared" si="341"/>
        <v/>
      </c>
      <c r="AD493" s="6" t="e">
        <f t="shared" si="342"/>
        <v>#N/A</v>
      </c>
      <c r="AE493" s="6" t="e">
        <f t="shared" si="343"/>
        <v>#N/A</v>
      </c>
      <c r="AF493" s="6" t="e">
        <f t="shared" si="344"/>
        <v>#N/A</v>
      </c>
      <c r="AG493" s="6" t="str">
        <f t="shared" si="345"/>
        <v/>
      </c>
      <c r="AH493" s="6">
        <f t="shared" si="346"/>
        <v>1</v>
      </c>
      <c r="AI493" s="6" t="e">
        <f t="shared" si="347"/>
        <v>#N/A</v>
      </c>
      <c r="AJ493" s="6" t="e">
        <f t="shared" si="348"/>
        <v>#N/A</v>
      </c>
      <c r="AK493" s="6" t="e">
        <f t="shared" si="349"/>
        <v>#N/A</v>
      </c>
      <c r="AL493" s="6" t="e">
        <f t="shared" si="350"/>
        <v>#N/A</v>
      </c>
      <c r="AM493" s="7" t="str">
        <f t="shared" si="351"/>
        <v xml:space="preserve"> </v>
      </c>
      <c r="AN493" s="6" t="e">
        <f t="shared" si="352"/>
        <v>#N/A</v>
      </c>
      <c r="AO493" s="6" t="e">
        <f t="shared" si="353"/>
        <v>#N/A</v>
      </c>
      <c r="AP493" s="6" t="e">
        <f t="shared" si="354"/>
        <v>#N/A</v>
      </c>
      <c r="AQ493" s="6" t="e">
        <f t="shared" si="355"/>
        <v>#N/A</v>
      </c>
      <c r="AR493" s="6" t="e">
        <f t="shared" si="356"/>
        <v>#N/A</v>
      </c>
      <c r="AS493" s="6" t="e">
        <f t="shared" si="357"/>
        <v>#N/A</v>
      </c>
      <c r="AT493" s="6" t="e">
        <f t="shared" si="358"/>
        <v>#N/A</v>
      </c>
      <c r="AU493" s="6" t="e">
        <f t="shared" si="359"/>
        <v>#N/A</v>
      </c>
      <c r="AV493" s="6" t="e">
        <f t="shared" si="360"/>
        <v>#N/A</v>
      </c>
      <c r="AW493" s="6">
        <f t="shared" si="361"/>
        <v>0</v>
      </c>
      <c r="AX493" s="6" t="e">
        <f t="shared" si="362"/>
        <v>#N/A</v>
      </c>
      <c r="AY493" s="6" t="str">
        <f t="shared" si="363"/>
        <v/>
      </c>
      <c r="AZ493" s="6" t="str">
        <f t="shared" si="364"/>
        <v/>
      </c>
      <c r="BA493" s="6" t="str">
        <f t="shared" si="365"/>
        <v/>
      </c>
      <c r="BB493" s="6" t="str">
        <f t="shared" si="366"/>
        <v/>
      </c>
      <c r="BC493" s="42"/>
      <c r="BI493" t="s">
        <v>148</v>
      </c>
      <c r="CS493" s="253" t="str">
        <f t="shared" si="367"/>
        <v/>
      </c>
      <c r="CT493" s="1" t="str">
        <f t="shared" si="368"/>
        <v/>
      </c>
      <c r="CU493" s="1" t="str">
        <f t="shared" si="369"/>
        <v/>
      </c>
      <c r="CV493" s="399"/>
    </row>
    <row r="494" spans="1:100" s="1" customFormat="1" ht="13.5" customHeight="1" x14ac:dyDescent="0.15">
      <c r="A494" s="63">
        <v>479</v>
      </c>
      <c r="B494" s="313"/>
      <c r="C494" s="313"/>
      <c r="D494" s="313"/>
      <c r="E494" s="313"/>
      <c r="F494" s="313"/>
      <c r="G494" s="313"/>
      <c r="H494" s="313"/>
      <c r="I494" s="313"/>
      <c r="J494" s="313"/>
      <c r="K494" s="313"/>
      <c r="L494" s="314"/>
      <c r="M494" s="313"/>
      <c r="N494" s="365"/>
      <c r="O494" s="366"/>
      <c r="P494" s="370" t="str">
        <f>IF(G494="R",IF(OR(AND(実績排出量!H494=SUM(実績事業所!$B$2-1),3&lt;実績排出量!I494),AND(実績排出量!H494=実績事業所!$B$2,4&gt;実績排出量!I494)),"新規",""),"")</f>
        <v/>
      </c>
      <c r="Q494" s="373" t="str">
        <f t="shared" si="330"/>
        <v/>
      </c>
      <c r="R494" s="374" t="str">
        <f t="shared" si="331"/>
        <v/>
      </c>
      <c r="S494" s="298" t="str">
        <f t="shared" si="332"/>
        <v/>
      </c>
      <c r="T494" s="87" t="str">
        <f t="shared" si="333"/>
        <v/>
      </c>
      <c r="U494" s="88" t="str">
        <f t="shared" si="334"/>
        <v/>
      </c>
      <c r="V494" s="89" t="str">
        <f t="shared" si="335"/>
        <v/>
      </c>
      <c r="W494" s="90" t="str">
        <f t="shared" si="336"/>
        <v/>
      </c>
      <c r="X494" s="90" t="str">
        <f t="shared" si="337"/>
        <v/>
      </c>
      <c r="Y494" s="110" t="str">
        <f t="shared" si="338"/>
        <v/>
      </c>
      <c r="Z494" s="16"/>
      <c r="AA494" s="15" t="str">
        <f t="shared" si="339"/>
        <v/>
      </c>
      <c r="AB494" s="15" t="str">
        <f t="shared" si="340"/>
        <v/>
      </c>
      <c r="AC494" s="14" t="str">
        <f t="shared" si="341"/>
        <v/>
      </c>
      <c r="AD494" s="6" t="e">
        <f t="shared" si="342"/>
        <v>#N/A</v>
      </c>
      <c r="AE494" s="6" t="e">
        <f t="shared" si="343"/>
        <v>#N/A</v>
      </c>
      <c r="AF494" s="6" t="e">
        <f t="shared" si="344"/>
        <v>#N/A</v>
      </c>
      <c r="AG494" s="6" t="str">
        <f t="shared" si="345"/>
        <v/>
      </c>
      <c r="AH494" s="6">
        <f t="shared" si="346"/>
        <v>1</v>
      </c>
      <c r="AI494" s="6" t="e">
        <f t="shared" si="347"/>
        <v>#N/A</v>
      </c>
      <c r="AJ494" s="6" t="e">
        <f t="shared" si="348"/>
        <v>#N/A</v>
      </c>
      <c r="AK494" s="6" t="e">
        <f t="shared" si="349"/>
        <v>#N/A</v>
      </c>
      <c r="AL494" s="6" t="e">
        <f t="shared" si="350"/>
        <v>#N/A</v>
      </c>
      <c r="AM494" s="7" t="str">
        <f t="shared" si="351"/>
        <v xml:space="preserve"> </v>
      </c>
      <c r="AN494" s="6" t="e">
        <f t="shared" si="352"/>
        <v>#N/A</v>
      </c>
      <c r="AO494" s="6" t="e">
        <f t="shared" si="353"/>
        <v>#N/A</v>
      </c>
      <c r="AP494" s="6" t="e">
        <f t="shared" si="354"/>
        <v>#N/A</v>
      </c>
      <c r="AQ494" s="6" t="e">
        <f t="shared" si="355"/>
        <v>#N/A</v>
      </c>
      <c r="AR494" s="6" t="e">
        <f t="shared" si="356"/>
        <v>#N/A</v>
      </c>
      <c r="AS494" s="6" t="e">
        <f t="shared" si="357"/>
        <v>#N/A</v>
      </c>
      <c r="AT494" s="6" t="e">
        <f t="shared" si="358"/>
        <v>#N/A</v>
      </c>
      <c r="AU494" s="6" t="e">
        <f t="shared" si="359"/>
        <v>#N/A</v>
      </c>
      <c r="AV494" s="6" t="e">
        <f t="shared" si="360"/>
        <v>#N/A</v>
      </c>
      <c r="AW494" s="6">
        <f t="shared" si="361"/>
        <v>0</v>
      </c>
      <c r="AX494" s="6" t="e">
        <f t="shared" si="362"/>
        <v>#N/A</v>
      </c>
      <c r="AY494" s="6" t="str">
        <f t="shared" si="363"/>
        <v/>
      </c>
      <c r="AZ494" s="6" t="str">
        <f t="shared" si="364"/>
        <v/>
      </c>
      <c r="BA494" s="6" t="str">
        <f t="shared" si="365"/>
        <v/>
      </c>
      <c r="BB494" s="6" t="str">
        <f t="shared" si="366"/>
        <v/>
      </c>
      <c r="BC494" s="42"/>
      <c r="BI494" t="s">
        <v>149</v>
      </c>
      <c r="CS494" s="253" t="str">
        <f t="shared" si="367"/>
        <v/>
      </c>
      <c r="CT494" s="1" t="str">
        <f t="shared" si="368"/>
        <v/>
      </c>
      <c r="CU494" s="1" t="str">
        <f t="shared" si="369"/>
        <v/>
      </c>
      <c r="CV494" s="399"/>
    </row>
    <row r="495" spans="1:100" s="1" customFormat="1" ht="13.5" customHeight="1" x14ac:dyDescent="0.15">
      <c r="A495" s="63">
        <v>480</v>
      </c>
      <c r="B495" s="313"/>
      <c r="C495" s="313"/>
      <c r="D495" s="313"/>
      <c r="E495" s="313"/>
      <c r="F495" s="313"/>
      <c r="G495" s="313"/>
      <c r="H495" s="313"/>
      <c r="I495" s="313"/>
      <c r="J495" s="313"/>
      <c r="K495" s="313"/>
      <c r="L495" s="314"/>
      <c r="M495" s="313"/>
      <c r="N495" s="365"/>
      <c r="O495" s="366"/>
      <c r="P495" s="370" t="str">
        <f>IF(G495="R",IF(OR(AND(実績排出量!H495=SUM(実績事業所!$B$2-1),3&lt;実績排出量!I495),AND(実績排出量!H495=実績事業所!$B$2,4&gt;実績排出量!I495)),"新規",""),"")</f>
        <v/>
      </c>
      <c r="Q495" s="373" t="str">
        <f t="shared" si="330"/>
        <v/>
      </c>
      <c r="R495" s="374" t="str">
        <f t="shared" si="331"/>
        <v/>
      </c>
      <c r="S495" s="298" t="str">
        <f t="shared" si="332"/>
        <v/>
      </c>
      <c r="T495" s="87" t="str">
        <f t="shared" si="333"/>
        <v/>
      </c>
      <c r="U495" s="88" t="str">
        <f t="shared" si="334"/>
        <v/>
      </c>
      <c r="V495" s="89" t="str">
        <f t="shared" si="335"/>
        <v/>
      </c>
      <c r="W495" s="90" t="str">
        <f t="shared" si="336"/>
        <v/>
      </c>
      <c r="X495" s="90" t="str">
        <f t="shared" si="337"/>
        <v/>
      </c>
      <c r="Y495" s="110" t="str">
        <f t="shared" si="338"/>
        <v/>
      </c>
      <c r="Z495" s="16"/>
      <c r="AA495" s="15" t="str">
        <f t="shared" si="339"/>
        <v/>
      </c>
      <c r="AB495" s="15" t="str">
        <f t="shared" si="340"/>
        <v/>
      </c>
      <c r="AC495" s="14" t="str">
        <f t="shared" si="341"/>
        <v/>
      </c>
      <c r="AD495" s="6" t="e">
        <f t="shared" si="342"/>
        <v>#N/A</v>
      </c>
      <c r="AE495" s="6" t="e">
        <f t="shared" si="343"/>
        <v>#N/A</v>
      </c>
      <c r="AF495" s="6" t="e">
        <f t="shared" si="344"/>
        <v>#N/A</v>
      </c>
      <c r="AG495" s="6" t="str">
        <f t="shared" si="345"/>
        <v/>
      </c>
      <c r="AH495" s="6">
        <f t="shared" si="346"/>
        <v>1</v>
      </c>
      <c r="AI495" s="6" t="e">
        <f t="shared" si="347"/>
        <v>#N/A</v>
      </c>
      <c r="AJ495" s="6" t="e">
        <f t="shared" si="348"/>
        <v>#N/A</v>
      </c>
      <c r="AK495" s="6" t="e">
        <f t="shared" si="349"/>
        <v>#N/A</v>
      </c>
      <c r="AL495" s="6" t="e">
        <f t="shared" si="350"/>
        <v>#N/A</v>
      </c>
      <c r="AM495" s="7" t="str">
        <f t="shared" si="351"/>
        <v xml:space="preserve"> </v>
      </c>
      <c r="AN495" s="6" t="e">
        <f t="shared" si="352"/>
        <v>#N/A</v>
      </c>
      <c r="AO495" s="6" t="e">
        <f t="shared" si="353"/>
        <v>#N/A</v>
      </c>
      <c r="AP495" s="6" t="e">
        <f t="shared" si="354"/>
        <v>#N/A</v>
      </c>
      <c r="AQ495" s="6" t="e">
        <f t="shared" si="355"/>
        <v>#N/A</v>
      </c>
      <c r="AR495" s="6" t="e">
        <f t="shared" si="356"/>
        <v>#N/A</v>
      </c>
      <c r="AS495" s="6" t="e">
        <f t="shared" si="357"/>
        <v>#N/A</v>
      </c>
      <c r="AT495" s="6" t="e">
        <f t="shared" si="358"/>
        <v>#N/A</v>
      </c>
      <c r="AU495" s="6" t="e">
        <f t="shared" si="359"/>
        <v>#N/A</v>
      </c>
      <c r="AV495" s="6" t="e">
        <f t="shared" si="360"/>
        <v>#N/A</v>
      </c>
      <c r="AW495" s="6">
        <f t="shared" si="361"/>
        <v>0</v>
      </c>
      <c r="AX495" s="6" t="e">
        <f t="shared" si="362"/>
        <v>#N/A</v>
      </c>
      <c r="AY495" s="6" t="str">
        <f t="shared" si="363"/>
        <v/>
      </c>
      <c r="AZ495" s="6" t="str">
        <f t="shared" si="364"/>
        <v/>
      </c>
      <c r="BA495" s="6" t="str">
        <f t="shared" si="365"/>
        <v/>
      </c>
      <c r="BB495" s="6" t="str">
        <f t="shared" si="366"/>
        <v/>
      </c>
      <c r="BC495" s="42"/>
      <c r="BI495" t="s">
        <v>150</v>
      </c>
      <c r="CS495" s="253" t="str">
        <f t="shared" si="367"/>
        <v/>
      </c>
      <c r="CT495" s="1" t="str">
        <f t="shared" si="368"/>
        <v/>
      </c>
      <c r="CU495" s="1" t="str">
        <f t="shared" si="369"/>
        <v/>
      </c>
      <c r="CV495" s="399"/>
    </row>
    <row r="496" spans="1:100" s="1" customFormat="1" ht="13.5" customHeight="1" x14ac:dyDescent="0.15">
      <c r="A496" s="63">
        <v>481</v>
      </c>
      <c r="B496" s="313"/>
      <c r="C496" s="313"/>
      <c r="D496" s="313"/>
      <c r="E496" s="313"/>
      <c r="F496" s="313"/>
      <c r="G496" s="313"/>
      <c r="H496" s="313"/>
      <c r="I496" s="313"/>
      <c r="J496" s="313"/>
      <c r="K496" s="313"/>
      <c r="L496" s="314"/>
      <c r="M496" s="313"/>
      <c r="N496" s="365"/>
      <c r="O496" s="366"/>
      <c r="P496" s="370" t="str">
        <f>IF(G496="R",IF(OR(AND(実績排出量!H496=SUM(実績事業所!$B$2-1),3&lt;実績排出量!I496),AND(実績排出量!H496=実績事業所!$B$2,4&gt;実績排出量!I496)),"新規",""),"")</f>
        <v/>
      </c>
      <c r="Q496" s="373" t="str">
        <f t="shared" si="330"/>
        <v/>
      </c>
      <c r="R496" s="374" t="str">
        <f t="shared" si="331"/>
        <v/>
      </c>
      <c r="S496" s="298" t="str">
        <f t="shared" si="332"/>
        <v/>
      </c>
      <c r="T496" s="87" t="str">
        <f t="shared" si="333"/>
        <v/>
      </c>
      <c r="U496" s="88" t="str">
        <f t="shared" si="334"/>
        <v/>
      </c>
      <c r="V496" s="89" t="str">
        <f t="shared" si="335"/>
        <v/>
      </c>
      <c r="W496" s="90" t="str">
        <f t="shared" si="336"/>
        <v/>
      </c>
      <c r="X496" s="90" t="str">
        <f t="shared" si="337"/>
        <v/>
      </c>
      <c r="Y496" s="110" t="str">
        <f t="shared" si="338"/>
        <v/>
      </c>
      <c r="Z496" s="16"/>
      <c r="AA496" s="15" t="str">
        <f t="shared" si="339"/>
        <v/>
      </c>
      <c r="AB496" s="15" t="str">
        <f t="shared" si="340"/>
        <v/>
      </c>
      <c r="AC496" s="14" t="str">
        <f t="shared" si="341"/>
        <v/>
      </c>
      <c r="AD496" s="6" t="e">
        <f t="shared" si="342"/>
        <v>#N/A</v>
      </c>
      <c r="AE496" s="6" t="e">
        <f t="shared" si="343"/>
        <v>#N/A</v>
      </c>
      <c r="AF496" s="6" t="e">
        <f t="shared" si="344"/>
        <v>#N/A</v>
      </c>
      <c r="AG496" s="6" t="str">
        <f t="shared" si="345"/>
        <v/>
      </c>
      <c r="AH496" s="6">
        <f t="shared" si="346"/>
        <v>1</v>
      </c>
      <c r="AI496" s="6" t="e">
        <f t="shared" si="347"/>
        <v>#N/A</v>
      </c>
      <c r="AJ496" s="6" t="e">
        <f t="shared" si="348"/>
        <v>#N/A</v>
      </c>
      <c r="AK496" s="6" t="e">
        <f t="shared" si="349"/>
        <v>#N/A</v>
      </c>
      <c r="AL496" s="6" t="e">
        <f t="shared" si="350"/>
        <v>#N/A</v>
      </c>
      <c r="AM496" s="7" t="str">
        <f t="shared" si="351"/>
        <v xml:space="preserve"> </v>
      </c>
      <c r="AN496" s="6" t="e">
        <f t="shared" si="352"/>
        <v>#N/A</v>
      </c>
      <c r="AO496" s="6" t="e">
        <f t="shared" si="353"/>
        <v>#N/A</v>
      </c>
      <c r="AP496" s="6" t="e">
        <f t="shared" si="354"/>
        <v>#N/A</v>
      </c>
      <c r="AQ496" s="6" t="e">
        <f t="shared" si="355"/>
        <v>#N/A</v>
      </c>
      <c r="AR496" s="6" t="e">
        <f t="shared" si="356"/>
        <v>#N/A</v>
      </c>
      <c r="AS496" s="6" t="e">
        <f t="shared" si="357"/>
        <v>#N/A</v>
      </c>
      <c r="AT496" s="6" t="e">
        <f t="shared" si="358"/>
        <v>#N/A</v>
      </c>
      <c r="AU496" s="6" t="e">
        <f t="shared" si="359"/>
        <v>#N/A</v>
      </c>
      <c r="AV496" s="6" t="e">
        <f t="shared" si="360"/>
        <v>#N/A</v>
      </c>
      <c r="AW496" s="6">
        <f t="shared" si="361"/>
        <v>0</v>
      </c>
      <c r="AX496" s="6" t="e">
        <f t="shared" si="362"/>
        <v>#N/A</v>
      </c>
      <c r="AY496" s="6" t="str">
        <f t="shared" si="363"/>
        <v/>
      </c>
      <c r="AZ496" s="6" t="str">
        <f t="shared" si="364"/>
        <v/>
      </c>
      <c r="BA496" s="6" t="str">
        <f t="shared" si="365"/>
        <v/>
      </c>
      <c r="BB496" s="6" t="str">
        <f t="shared" si="366"/>
        <v/>
      </c>
      <c r="BC496" s="42"/>
      <c r="BI496" t="s">
        <v>151</v>
      </c>
      <c r="CS496" s="253" t="str">
        <f t="shared" si="367"/>
        <v/>
      </c>
      <c r="CT496" s="1" t="str">
        <f t="shared" si="368"/>
        <v/>
      </c>
      <c r="CU496" s="1" t="str">
        <f t="shared" si="369"/>
        <v/>
      </c>
      <c r="CV496" s="399"/>
    </row>
    <row r="497" spans="1:100" s="1" customFormat="1" ht="13.5" customHeight="1" x14ac:dyDescent="0.15">
      <c r="A497" s="63">
        <v>482</v>
      </c>
      <c r="B497" s="313"/>
      <c r="C497" s="313"/>
      <c r="D497" s="313"/>
      <c r="E497" s="313"/>
      <c r="F497" s="313"/>
      <c r="G497" s="313"/>
      <c r="H497" s="313"/>
      <c r="I497" s="313"/>
      <c r="J497" s="313"/>
      <c r="K497" s="313"/>
      <c r="L497" s="314"/>
      <c r="M497" s="313"/>
      <c r="N497" s="365"/>
      <c r="O497" s="366"/>
      <c r="P497" s="370" t="str">
        <f>IF(G497="R",IF(OR(AND(実績排出量!H497=SUM(実績事業所!$B$2-1),3&lt;実績排出量!I497),AND(実績排出量!H497=実績事業所!$B$2,4&gt;実績排出量!I497)),"新規",""),"")</f>
        <v/>
      </c>
      <c r="Q497" s="373" t="str">
        <f t="shared" si="330"/>
        <v/>
      </c>
      <c r="R497" s="374" t="str">
        <f t="shared" si="331"/>
        <v/>
      </c>
      <c r="S497" s="298" t="str">
        <f t="shared" si="332"/>
        <v/>
      </c>
      <c r="T497" s="87" t="str">
        <f t="shared" si="333"/>
        <v/>
      </c>
      <c r="U497" s="88" t="str">
        <f t="shared" si="334"/>
        <v/>
      </c>
      <c r="V497" s="89" t="str">
        <f t="shared" si="335"/>
        <v/>
      </c>
      <c r="W497" s="90" t="str">
        <f t="shared" si="336"/>
        <v/>
      </c>
      <c r="X497" s="90" t="str">
        <f t="shared" si="337"/>
        <v/>
      </c>
      <c r="Y497" s="110" t="str">
        <f t="shared" si="338"/>
        <v/>
      </c>
      <c r="Z497" s="16"/>
      <c r="AA497" s="15" t="str">
        <f t="shared" si="339"/>
        <v/>
      </c>
      <c r="AB497" s="15" t="str">
        <f t="shared" si="340"/>
        <v/>
      </c>
      <c r="AC497" s="14" t="str">
        <f t="shared" si="341"/>
        <v/>
      </c>
      <c r="AD497" s="6" t="e">
        <f t="shared" si="342"/>
        <v>#N/A</v>
      </c>
      <c r="AE497" s="6" t="e">
        <f t="shared" si="343"/>
        <v>#N/A</v>
      </c>
      <c r="AF497" s="6" t="e">
        <f t="shared" si="344"/>
        <v>#N/A</v>
      </c>
      <c r="AG497" s="6" t="str">
        <f t="shared" si="345"/>
        <v/>
      </c>
      <c r="AH497" s="6">
        <f t="shared" si="346"/>
        <v>1</v>
      </c>
      <c r="AI497" s="6" t="e">
        <f t="shared" si="347"/>
        <v>#N/A</v>
      </c>
      <c r="AJ497" s="6" t="e">
        <f t="shared" si="348"/>
        <v>#N/A</v>
      </c>
      <c r="AK497" s="6" t="e">
        <f t="shared" si="349"/>
        <v>#N/A</v>
      </c>
      <c r="AL497" s="6" t="e">
        <f t="shared" si="350"/>
        <v>#N/A</v>
      </c>
      <c r="AM497" s="7" t="str">
        <f t="shared" si="351"/>
        <v xml:space="preserve"> </v>
      </c>
      <c r="AN497" s="6" t="e">
        <f t="shared" si="352"/>
        <v>#N/A</v>
      </c>
      <c r="AO497" s="6" t="e">
        <f t="shared" si="353"/>
        <v>#N/A</v>
      </c>
      <c r="AP497" s="6" t="e">
        <f t="shared" si="354"/>
        <v>#N/A</v>
      </c>
      <c r="AQ497" s="6" t="e">
        <f t="shared" si="355"/>
        <v>#N/A</v>
      </c>
      <c r="AR497" s="6" t="e">
        <f t="shared" si="356"/>
        <v>#N/A</v>
      </c>
      <c r="AS497" s="6" t="e">
        <f t="shared" si="357"/>
        <v>#N/A</v>
      </c>
      <c r="AT497" s="6" t="e">
        <f t="shared" si="358"/>
        <v>#N/A</v>
      </c>
      <c r="AU497" s="6" t="e">
        <f t="shared" si="359"/>
        <v>#N/A</v>
      </c>
      <c r="AV497" s="6" t="e">
        <f t="shared" si="360"/>
        <v>#N/A</v>
      </c>
      <c r="AW497" s="6">
        <f t="shared" si="361"/>
        <v>0</v>
      </c>
      <c r="AX497" s="6" t="e">
        <f t="shared" si="362"/>
        <v>#N/A</v>
      </c>
      <c r="AY497" s="6" t="str">
        <f t="shared" si="363"/>
        <v/>
      </c>
      <c r="AZ497" s="6" t="str">
        <f t="shared" si="364"/>
        <v/>
      </c>
      <c r="BA497" s="6" t="str">
        <f t="shared" si="365"/>
        <v/>
      </c>
      <c r="BB497" s="6" t="str">
        <f t="shared" si="366"/>
        <v/>
      </c>
      <c r="BC497" s="42"/>
      <c r="BI497" t="s">
        <v>562</v>
      </c>
      <c r="CS497" s="253" t="str">
        <f t="shared" si="367"/>
        <v/>
      </c>
      <c r="CT497" s="1" t="str">
        <f t="shared" si="368"/>
        <v/>
      </c>
      <c r="CU497" s="1" t="str">
        <f t="shared" si="369"/>
        <v/>
      </c>
      <c r="CV497" s="399"/>
    </row>
    <row r="498" spans="1:100" s="1" customFormat="1" ht="13.5" customHeight="1" x14ac:dyDescent="0.15">
      <c r="A498" s="63">
        <v>483</v>
      </c>
      <c r="B498" s="313"/>
      <c r="C498" s="313"/>
      <c r="D498" s="313"/>
      <c r="E498" s="313"/>
      <c r="F498" s="313"/>
      <c r="G498" s="313"/>
      <c r="H498" s="313"/>
      <c r="I498" s="313"/>
      <c r="J498" s="313"/>
      <c r="K498" s="313"/>
      <c r="L498" s="314"/>
      <c r="M498" s="313"/>
      <c r="N498" s="365"/>
      <c r="O498" s="366"/>
      <c r="P498" s="370" t="str">
        <f>IF(G498="R",IF(OR(AND(実績排出量!H498=SUM(実績事業所!$B$2-1),3&lt;実績排出量!I498),AND(実績排出量!H498=実績事業所!$B$2,4&gt;実績排出量!I498)),"新規",""),"")</f>
        <v/>
      </c>
      <c r="Q498" s="373" t="str">
        <f t="shared" si="330"/>
        <v/>
      </c>
      <c r="R498" s="374" t="str">
        <f t="shared" si="331"/>
        <v/>
      </c>
      <c r="S498" s="298" t="str">
        <f t="shared" si="332"/>
        <v/>
      </c>
      <c r="T498" s="87" t="str">
        <f t="shared" si="333"/>
        <v/>
      </c>
      <c r="U498" s="88" t="str">
        <f t="shared" si="334"/>
        <v/>
      </c>
      <c r="V498" s="89" t="str">
        <f t="shared" si="335"/>
        <v/>
      </c>
      <c r="W498" s="90" t="str">
        <f t="shared" si="336"/>
        <v/>
      </c>
      <c r="X498" s="90" t="str">
        <f t="shared" si="337"/>
        <v/>
      </c>
      <c r="Y498" s="110" t="str">
        <f t="shared" si="338"/>
        <v/>
      </c>
      <c r="Z498" s="16"/>
      <c r="AA498" s="15" t="str">
        <f t="shared" si="339"/>
        <v/>
      </c>
      <c r="AB498" s="15" t="str">
        <f t="shared" si="340"/>
        <v/>
      </c>
      <c r="AC498" s="14" t="str">
        <f t="shared" si="341"/>
        <v/>
      </c>
      <c r="AD498" s="6" t="e">
        <f t="shared" si="342"/>
        <v>#N/A</v>
      </c>
      <c r="AE498" s="6" t="e">
        <f t="shared" si="343"/>
        <v>#N/A</v>
      </c>
      <c r="AF498" s="6" t="e">
        <f t="shared" si="344"/>
        <v>#N/A</v>
      </c>
      <c r="AG498" s="6" t="str">
        <f t="shared" si="345"/>
        <v/>
      </c>
      <c r="AH498" s="6">
        <f t="shared" si="346"/>
        <v>1</v>
      </c>
      <c r="AI498" s="6" t="e">
        <f t="shared" si="347"/>
        <v>#N/A</v>
      </c>
      <c r="AJ498" s="6" t="e">
        <f t="shared" si="348"/>
        <v>#N/A</v>
      </c>
      <c r="AK498" s="6" t="e">
        <f t="shared" si="349"/>
        <v>#N/A</v>
      </c>
      <c r="AL498" s="6" t="e">
        <f t="shared" si="350"/>
        <v>#N/A</v>
      </c>
      <c r="AM498" s="7" t="str">
        <f t="shared" si="351"/>
        <v xml:space="preserve"> </v>
      </c>
      <c r="AN498" s="6" t="e">
        <f t="shared" si="352"/>
        <v>#N/A</v>
      </c>
      <c r="AO498" s="6" t="e">
        <f t="shared" si="353"/>
        <v>#N/A</v>
      </c>
      <c r="AP498" s="6" t="e">
        <f t="shared" si="354"/>
        <v>#N/A</v>
      </c>
      <c r="AQ498" s="6" t="e">
        <f t="shared" si="355"/>
        <v>#N/A</v>
      </c>
      <c r="AR498" s="6" t="e">
        <f t="shared" si="356"/>
        <v>#N/A</v>
      </c>
      <c r="AS498" s="6" t="e">
        <f t="shared" si="357"/>
        <v>#N/A</v>
      </c>
      <c r="AT498" s="6" t="e">
        <f t="shared" si="358"/>
        <v>#N/A</v>
      </c>
      <c r="AU498" s="6" t="e">
        <f t="shared" si="359"/>
        <v>#N/A</v>
      </c>
      <c r="AV498" s="6" t="e">
        <f t="shared" si="360"/>
        <v>#N/A</v>
      </c>
      <c r="AW498" s="6">
        <f t="shared" si="361"/>
        <v>0</v>
      </c>
      <c r="AX498" s="6" t="e">
        <f t="shared" si="362"/>
        <v>#N/A</v>
      </c>
      <c r="AY498" s="6" t="str">
        <f t="shared" si="363"/>
        <v/>
      </c>
      <c r="AZ498" s="6" t="str">
        <f t="shared" si="364"/>
        <v/>
      </c>
      <c r="BA498" s="6" t="str">
        <f t="shared" si="365"/>
        <v/>
      </c>
      <c r="BB498" s="6" t="str">
        <f t="shared" si="366"/>
        <v/>
      </c>
      <c r="BC498" s="42"/>
      <c r="BI498" t="s">
        <v>1097</v>
      </c>
      <c r="CS498" s="253" t="str">
        <f t="shared" si="367"/>
        <v/>
      </c>
      <c r="CT498" s="1" t="str">
        <f t="shared" si="368"/>
        <v/>
      </c>
      <c r="CU498" s="1" t="str">
        <f t="shared" si="369"/>
        <v/>
      </c>
      <c r="CV498" s="399"/>
    </row>
    <row r="499" spans="1:100" s="1" customFormat="1" ht="13.5" customHeight="1" x14ac:dyDescent="0.15">
      <c r="A499" s="63">
        <v>484</v>
      </c>
      <c r="B499" s="313"/>
      <c r="C499" s="313"/>
      <c r="D499" s="313"/>
      <c r="E499" s="313"/>
      <c r="F499" s="313"/>
      <c r="G499" s="313"/>
      <c r="H499" s="313"/>
      <c r="I499" s="313"/>
      <c r="J499" s="313"/>
      <c r="K499" s="313"/>
      <c r="L499" s="314"/>
      <c r="M499" s="313"/>
      <c r="N499" s="365"/>
      <c r="O499" s="366"/>
      <c r="P499" s="370" t="str">
        <f>IF(G499="R",IF(OR(AND(実績排出量!H499=SUM(実績事業所!$B$2-1),3&lt;実績排出量!I499),AND(実績排出量!H499=実績事業所!$B$2,4&gt;実績排出量!I499)),"新規",""),"")</f>
        <v/>
      </c>
      <c r="Q499" s="373" t="str">
        <f t="shared" si="330"/>
        <v/>
      </c>
      <c r="R499" s="374" t="str">
        <f t="shared" si="331"/>
        <v/>
      </c>
      <c r="S499" s="298" t="str">
        <f t="shared" si="332"/>
        <v/>
      </c>
      <c r="T499" s="87" t="str">
        <f t="shared" si="333"/>
        <v/>
      </c>
      <c r="U499" s="88" t="str">
        <f t="shared" si="334"/>
        <v/>
      </c>
      <c r="V499" s="89" t="str">
        <f t="shared" si="335"/>
        <v/>
      </c>
      <c r="W499" s="90" t="str">
        <f t="shared" si="336"/>
        <v/>
      </c>
      <c r="X499" s="90" t="str">
        <f t="shared" si="337"/>
        <v/>
      </c>
      <c r="Y499" s="110" t="str">
        <f t="shared" si="338"/>
        <v/>
      </c>
      <c r="Z499" s="16"/>
      <c r="AA499" s="15" t="str">
        <f t="shared" si="339"/>
        <v/>
      </c>
      <c r="AB499" s="15" t="str">
        <f t="shared" si="340"/>
        <v/>
      </c>
      <c r="AC499" s="14" t="str">
        <f t="shared" si="341"/>
        <v/>
      </c>
      <c r="AD499" s="6" t="e">
        <f t="shared" si="342"/>
        <v>#N/A</v>
      </c>
      <c r="AE499" s="6" t="e">
        <f t="shared" si="343"/>
        <v>#N/A</v>
      </c>
      <c r="AF499" s="6" t="e">
        <f t="shared" si="344"/>
        <v>#N/A</v>
      </c>
      <c r="AG499" s="6" t="str">
        <f t="shared" si="345"/>
        <v/>
      </c>
      <c r="AH499" s="6">
        <f t="shared" si="346"/>
        <v>1</v>
      </c>
      <c r="AI499" s="6" t="e">
        <f t="shared" si="347"/>
        <v>#N/A</v>
      </c>
      <c r="AJ499" s="6" t="e">
        <f t="shared" si="348"/>
        <v>#N/A</v>
      </c>
      <c r="AK499" s="6" t="e">
        <f t="shared" si="349"/>
        <v>#N/A</v>
      </c>
      <c r="AL499" s="6" t="e">
        <f t="shared" si="350"/>
        <v>#N/A</v>
      </c>
      <c r="AM499" s="7" t="str">
        <f t="shared" si="351"/>
        <v xml:space="preserve"> </v>
      </c>
      <c r="AN499" s="6" t="e">
        <f t="shared" si="352"/>
        <v>#N/A</v>
      </c>
      <c r="AO499" s="6" t="e">
        <f t="shared" si="353"/>
        <v>#N/A</v>
      </c>
      <c r="AP499" s="6" t="e">
        <f t="shared" si="354"/>
        <v>#N/A</v>
      </c>
      <c r="AQ499" s="6" t="e">
        <f t="shared" si="355"/>
        <v>#N/A</v>
      </c>
      <c r="AR499" s="6" t="e">
        <f t="shared" si="356"/>
        <v>#N/A</v>
      </c>
      <c r="AS499" s="6" t="e">
        <f t="shared" si="357"/>
        <v>#N/A</v>
      </c>
      <c r="AT499" s="6" t="e">
        <f t="shared" si="358"/>
        <v>#N/A</v>
      </c>
      <c r="AU499" s="6" t="e">
        <f t="shared" si="359"/>
        <v>#N/A</v>
      </c>
      <c r="AV499" s="6" t="e">
        <f t="shared" si="360"/>
        <v>#N/A</v>
      </c>
      <c r="AW499" s="6">
        <f t="shared" si="361"/>
        <v>0</v>
      </c>
      <c r="AX499" s="6" t="e">
        <f t="shared" si="362"/>
        <v>#N/A</v>
      </c>
      <c r="AY499" s="6" t="str">
        <f t="shared" si="363"/>
        <v/>
      </c>
      <c r="AZ499" s="6" t="str">
        <f t="shared" si="364"/>
        <v/>
      </c>
      <c r="BA499" s="6" t="str">
        <f t="shared" si="365"/>
        <v/>
      </c>
      <c r="BB499" s="6" t="str">
        <f t="shared" si="366"/>
        <v/>
      </c>
      <c r="BC499" s="42"/>
      <c r="BI499" t="s">
        <v>1121</v>
      </c>
      <c r="CS499" s="253" t="str">
        <f t="shared" si="367"/>
        <v/>
      </c>
      <c r="CT499" s="1" t="str">
        <f t="shared" si="368"/>
        <v/>
      </c>
      <c r="CU499" s="1" t="str">
        <f t="shared" si="369"/>
        <v/>
      </c>
      <c r="CV499" s="399"/>
    </row>
    <row r="500" spans="1:100" s="1" customFormat="1" ht="13.5" customHeight="1" x14ac:dyDescent="0.15">
      <c r="A500" s="63">
        <v>485</v>
      </c>
      <c r="B500" s="313"/>
      <c r="C500" s="313"/>
      <c r="D500" s="313"/>
      <c r="E500" s="313"/>
      <c r="F500" s="313"/>
      <c r="G500" s="313"/>
      <c r="H500" s="313"/>
      <c r="I500" s="313"/>
      <c r="J500" s="313"/>
      <c r="K500" s="313"/>
      <c r="L500" s="314"/>
      <c r="M500" s="313"/>
      <c r="N500" s="365"/>
      <c r="O500" s="366"/>
      <c r="P500" s="370" t="str">
        <f>IF(G500="R",IF(OR(AND(実績排出量!H500=SUM(実績事業所!$B$2-1),3&lt;実績排出量!I500),AND(実績排出量!H500=実績事業所!$B$2,4&gt;実績排出量!I500)),"新規",""),"")</f>
        <v/>
      </c>
      <c r="Q500" s="373" t="str">
        <f t="shared" si="330"/>
        <v/>
      </c>
      <c r="R500" s="374" t="str">
        <f t="shared" si="331"/>
        <v/>
      </c>
      <c r="S500" s="298" t="str">
        <f t="shared" si="332"/>
        <v/>
      </c>
      <c r="T500" s="87" t="str">
        <f t="shared" si="333"/>
        <v/>
      </c>
      <c r="U500" s="88" t="str">
        <f t="shared" si="334"/>
        <v/>
      </c>
      <c r="V500" s="89" t="str">
        <f t="shared" si="335"/>
        <v/>
      </c>
      <c r="W500" s="90" t="str">
        <f t="shared" si="336"/>
        <v/>
      </c>
      <c r="X500" s="90" t="str">
        <f t="shared" si="337"/>
        <v/>
      </c>
      <c r="Y500" s="110" t="str">
        <f t="shared" si="338"/>
        <v/>
      </c>
      <c r="Z500" s="16"/>
      <c r="AA500" s="15" t="str">
        <f t="shared" si="339"/>
        <v/>
      </c>
      <c r="AB500" s="15" t="str">
        <f t="shared" si="340"/>
        <v/>
      </c>
      <c r="AC500" s="14" t="str">
        <f t="shared" si="341"/>
        <v/>
      </c>
      <c r="AD500" s="6" t="e">
        <f t="shared" si="342"/>
        <v>#N/A</v>
      </c>
      <c r="AE500" s="6" t="e">
        <f t="shared" si="343"/>
        <v>#N/A</v>
      </c>
      <c r="AF500" s="6" t="e">
        <f t="shared" si="344"/>
        <v>#N/A</v>
      </c>
      <c r="AG500" s="6" t="str">
        <f t="shared" si="345"/>
        <v/>
      </c>
      <c r="AH500" s="6">
        <f t="shared" si="346"/>
        <v>1</v>
      </c>
      <c r="AI500" s="6" t="e">
        <f t="shared" si="347"/>
        <v>#N/A</v>
      </c>
      <c r="AJ500" s="6" t="e">
        <f t="shared" si="348"/>
        <v>#N/A</v>
      </c>
      <c r="AK500" s="6" t="e">
        <f t="shared" si="349"/>
        <v>#N/A</v>
      </c>
      <c r="AL500" s="6" t="e">
        <f t="shared" si="350"/>
        <v>#N/A</v>
      </c>
      <c r="AM500" s="7" t="str">
        <f t="shared" si="351"/>
        <v xml:space="preserve"> </v>
      </c>
      <c r="AN500" s="6" t="e">
        <f t="shared" si="352"/>
        <v>#N/A</v>
      </c>
      <c r="AO500" s="6" t="e">
        <f t="shared" si="353"/>
        <v>#N/A</v>
      </c>
      <c r="AP500" s="6" t="e">
        <f t="shared" si="354"/>
        <v>#N/A</v>
      </c>
      <c r="AQ500" s="6" t="e">
        <f t="shared" si="355"/>
        <v>#N/A</v>
      </c>
      <c r="AR500" s="6" t="e">
        <f t="shared" si="356"/>
        <v>#N/A</v>
      </c>
      <c r="AS500" s="6" t="e">
        <f t="shared" si="357"/>
        <v>#N/A</v>
      </c>
      <c r="AT500" s="6" t="e">
        <f t="shared" si="358"/>
        <v>#N/A</v>
      </c>
      <c r="AU500" s="6" t="e">
        <f t="shared" si="359"/>
        <v>#N/A</v>
      </c>
      <c r="AV500" s="6" t="e">
        <f t="shared" si="360"/>
        <v>#N/A</v>
      </c>
      <c r="AW500" s="6">
        <f t="shared" si="361"/>
        <v>0</v>
      </c>
      <c r="AX500" s="6" t="e">
        <f t="shared" si="362"/>
        <v>#N/A</v>
      </c>
      <c r="AY500" s="6" t="str">
        <f t="shared" si="363"/>
        <v/>
      </c>
      <c r="AZ500" s="6" t="str">
        <f t="shared" si="364"/>
        <v/>
      </c>
      <c r="BA500" s="6" t="str">
        <f t="shared" si="365"/>
        <v/>
      </c>
      <c r="BB500" s="6" t="str">
        <f t="shared" si="366"/>
        <v/>
      </c>
      <c r="BC500" s="42"/>
      <c r="BI500" t="s">
        <v>563</v>
      </c>
      <c r="CS500" s="253" t="str">
        <f t="shared" si="367"/>
        <v/>
      </c>
      <c r="CT500" s="1" t="str">
        <f t="shared" si="368"/>
        <v/>
      </c>
      <c r="CU500" s="1" t="str">
        <f t="shared" si="369"/>
        <v/>
      </c>
      <c r="CV500" s="399"/>
    </row>
    <row r="501" spans="1:100" s="1" customFormat="1" ht="13.5" customHeight="1" x14ac:dyDescent="0.15">
      <c r="A501" s="63">
        <v>486</v>
      </c>
      <c r="B501" s="313"/>
      <c r="C501" s="313"/>
      <c r="D501" s="313"/>
      <c r="E501" s="313"/>
      <c r="F501" s="313"/>
      <c r="G501" s="313"/>
      <c r="H501" s="313"/>
      <c r="I501" s="313"/>
      <c r="J501" s="313"/>
      <c r="K501" s="313"/>
      <c r="L501" s="314"/>
      <c r="M501" s="313"/>
      <c r="N501" s="365"/>
      <c r="O501" s="366"/>
      <c r="P501" s="370" t="str">
        <f>IF(G501="R",IF(OR(AND(実績排出量!H501=SUM(実績事業所!$B$2-1),3&lt;実績排出量!I501),AND(実績排出量!H501=実績事業所!$B$2,4&gt;実績排出量!I501)),"新規",""),"")</f>
        <v/>
      </c>
      <c r="Q501" s="373" t="str">
        <f t="shared" si="330"/>
        <v/>
      </c>
      <c r="R501" s="374" t="str">
        <f t="shared" si="331"/>
        <v/>
      </c>
      <c r="S501" s="298" t="str">
        <f t="shared" si="332"/>
        <v/>
      </c>
      <c r="T501" s="87" t="str">
        <f t="shared" si="333"/>
        <v/>
      </c>
      <c r="U501" s="88" t="str">
        <f t="shared" si="334"/>
        <v/>
      </c>
      <c r="V501" s="89" t="str">
        <f t="shared" si="335"/>
        <v/>
      </c>
      <c r="W501" s="90" t="str">
        <f t="shared" si="336"/>
        <v/>
      </c>
      <c r="X501" s="90" t="str">
        <f t="shared" si="337"/>
        <v/>
      </c>
      <c r="Y501" s="110" t="str">
        <f t="shared" si="338"/>
        <v/>
      </c>
      <c r="Z501" s="16"/>
      <c r="AA501" s="15" t="str">
        <f t="shared" si="339"/>
        <v/>
      </c>
      <c r="AB501" s="15" t="str">
        <f t="shared" si="340"/>
        <v/>
      </c>
      <c r="AC501" s="14" t="str">
        <f t="shared" si="341"/>
        <v/>
      </c>
      <c r="AD501" s="6" t="e">
        <f t="shared" si="342"/>
        <v>#N/A</v>
      </c>
      <c r="AE501" s="6" t="e">
        <f t="shared" si="343"/>
        <v>#N/A</v>
      </c>
      <c r="AF501" s="6" t="e">
        <f t="shared" si="344"/>
        <v>#N/A</v>
      </c>
      <c r="AG501" s="6" t="str">
        <f t="shared" si="345"/>
        <v/>
      </c>
      <c r="AH501" s="6">
        <f t="shared" si="346"/>
        <v>1</v>
      </c>
      <c r="AI501" s="6" t="e">
        <f t="shared" si="347"/>
        <v>#N/A</v>
      </c>
      <c r="AJ501" s="6" t="e">
        <f t="shared" si="348"/>
        <v>#N/A</v>
      </c>
      <c r="AK501" s="6" t="e">
        <f t="shared" si="349"/>
        <v>#N/A</v>
      </c>
      <c r="AL501" s="6" t="e">
        <f t="shared" si="350"/>
        <v>#N/A</v>
      </c>
      <c r="AM501" s="7" t="str">
        <f t="shared" si="351"/>
        <v xml:space="preserve"> </v>
      </c>
      <c r="AN501" s="6" t="e">
        <f t="shared" si="352"/>
        <v>#N/A</v>
      </c>
      <c r="AO501" s="6" t="e">
        <f t="shared" si="353"/>
        <v>#N/A</v>
      </c>
      <c r="AP501" s="6" t="e">
        <f t="shared" si="354"/>
        <v>#N/A</v>
      </c>
      <c r="AQ501" s="6" t="e">
        <f t="shared" si="355"/>
        <v>#N/A</v>
      </c>
      <c r="AR501" s="6" t="e">
        <f t="shared" si="356"/>
        <v>#N/A</v>
      </c>
      <c r="AS501" s="6" t="e">
        <f t="shared" si="357"/>
        <v>#N/A</v>
      </c>
      <c r="AT501" s="6" t="e">
        <f t="shared" si="358"/>
        <v>#N/A</v>
      </c>
      <c r="AU501" s="6" t="e">
        <f t="shared" si="359"/>
        <v>#N/A</v>
      </c>
      <c r="AV501" s="6" t="e">
        <f t="shared" si="360"/>
        <v>#N/A</v>
      </c>
      <c r="AW501" s="6">
        <f t="shared" si="361"/>
        <v>0</v>
      </c>
      <c r="AX501" s="6" t="e">
        <f t="shared" si="362"/>
        <v>#N/A</v>
      </c>
      <c r="AY501" s="6" t="str">
        <f t="shared" si="363"/>
        <v/>
      </c>
      <c r="AZ501" s="6" t="str">
        <f t="shared" si="364"/>
        <v/>
      </c>
      <c r="BA501" s="6" t="str">
        <f t="shared" si="365"/>
        <v/>
      </c>
      <c r="BB501" s="6" t="str">
        <f t="shared" si="366"/>
        <v/>
      </c>
      <c r="BC501" s="42"/>
      <c r="BI501" t="s">
        <v>564</v>
      </c>
      <c r="CS501" s="253" t="str">
        <f t="shared" si="367"/>
        <v/>
      </c>
      <c r="CT501" s="1" t="str">
        <f t="shared" si="368"/>
        <v/>
      </c>
      <c r="CU501" s="1" t="str">
        <f t="shared" si="369"/>
        <v/>
      </c>
      <c r="CV501" s="399"/>
    </row>
    <row r="502" spans="1:100" s="1" customFormat="1" ht="13.5" customHeight="1" x14ac:dyDescent="0.15">
      <c r="A502" s="63">
        <v>487</v>
      </c>
      <c r="B502" s="313"/>
      <c r="C502" s="313"/>
      <c r="D502" s="313"/>
      <c r="E502" s="313"/>
      <c r="F502" s="313"/>
      <c r="G502" s="313"/>
      <c r="H502" s="313"/>
      <c r="I502" s="313"/>
      <c r="J502" s="313"/>
      <c r="K502" s="313"/>
      <c r="L502" s="314"/>
      <c r="M502" s="313"/>
      <c r="N502" s="365"/>
      <c r="O502" s="366"/>
      <c r="P502" s="370" t="str">
        <f>IF(G502="R",IF(OR(AND(実績排出量!H502=SUM(実績事業所!$B$2-1),3&lt;実績排出量!I502),AND(実績排出量!H502=実績事業所!$B$2,4&gt;実績排出量!I502)),"新規",""),"")</f>
        <v/>
      </c>
      <c r="Q502" s="373" t="str">
        <f t="shared" si="330"/>
        <v/>
      </c>
      <c r="R502" s="374" t="str">
        <f t="shared" si="331"/>
        <v/>
      </c>
      <c r="S502" s="298" t="str">
        <f t="shared" si="332"/>
        <v/>
      </c>
      <c r="T502" s="87" t="str">
        <f t="shared" si="333"/>
        <v/>
      </c>
      <c r="U502" s="88" t="str">
        <f t="shared" si="334"/>
        <v/>
      </c>
      <c r="V502" s="89" t="str">
        <f t="shared" si="335"/>
        <v/>
      </c>
      <c r="W502" s="90" t="str">
        <f t="shared" si="336"/>
        <v/>
      </c>
      <c r="X502" s="90" t="str">
        <f t="shared" si="337"/>
        <v/>
      </c>
      <c r="Y502" s="110" t="str">
        <f t="shared" si="338"/>
        <v/>
      </c>
      <c r="Z502" s="16"/>
      <c r="AA502" s="15" t="str">
        <f t="shared" si="339"/>
        <v/>
      </c>
      <c r="AB502" s="15" t="str">
        <f t="shared" si="340"/>
        <v/>
      </c>
      <c r="AC502" s="14" t="str">
        <f t="shared" si="341"/>
        <v/>
      </c>
      <c r="AD502" s="6" t="e">
        <f t="shared" si="342"/>
        <v>#N/A</v>
      </c>
      <c r="AE502" s="6" t="e">
        <f t="shared" si="343"/>
        <v>#N/A</v>
      </c>
      <c r="AF502" s="6" t="e">
        <f t="shared" si="344"/>
        <v>#N/A</v>
      </c>
      <c r="AG502" s="6" t="str">
        <f t="shared" si="345"/>
        <v/>
      </c>
      <c r="AH502" s="6">
        <f t="shared" si="346"/>
        <v>1</v>
      </c>
      <c r="AI502" s="6" t="e">
        <f t="shared" si="347"/>
        <v>#N/A</v>
      </c>
      <c r="AJ502" s="6" t="e">
        <f t="shared" si="348"/>
        <v>#N/A</v>
      </c>
      <c r="AK502" s="6" t="e">
        <f t="shared" si="349"/>
        <v>#N/A</v>
      </c>
      <c r="AL502" s="6" t="e">
        <f t="shared" si="350"/>
        <v>#N/A</v>
      </c>
      <c r="AM502" s="7" t="str">
        <f t="shared" si="351"/>
        <v xml:space="preserve"> </v>
      </c>
      <c r="AN502" s="6" t="e">
        <f t="shared" si="352"/>
        <v>#N/A</v>
      </c>
      <c r="AO502" s="6" t="e">
        <f t="shared" si="353"/>
        <v>#N/A</v>
      </c>
      <c r="AP502" s="6" t="e">
        <f t="shared" si="354"/>
        <v>#N/A</v>
      </c>
      <c r="AQ502" s="6" t="e">
        <f t="shared" si="355"/>
        <v>#N/A</v>
      </c>
      <c r="AR502" s="6" t="e">
        <f t="shared" si="356"/>
        <v>#N/A</v>
      </c>
      <c r="AS502" s="6" t="e">
        <f t="shared" si="357"/>
        <v>#N/A</v>
      </c>
      <c r="AT502" s="6" t="e">
        <f t="shared" si="358"/>
        <v>#N/A</v>
      </c>
      <c r="AU502" s="6" t="e">
        <f t="shared" si="359"/>
        <v>#N/A</v>
      </c>
      <c r="AV502" s="6" t="e">
        <f t="shared" si="360"/>
        <v>#N/A</v>
      </c>
      <c r="AW502" s="6">
        <f t="shared" si="361"/>
        <v>0</v>
      </c>
      <c r="AX502" s="6" t="e">
        <f t="shared" si="362"/>
        <v>#N/A</v>
      </c>
      <c r="AY502" s="6" t="str">
        <f t="shared" si="363"/>
        <v/>
      </c>
      <c r="AZ502" s="6" t="str">
        <f t="shared" si="364"/>
        <v/>
      </c>
      <c r="BA502" s="6" t="str">
        <f t="shared" si="365"/>
        <v/>
      </c>
      <c r="BB502" s="6" t="str">
        <f t="shared" si="366"/>
        <v/>
      </c>
      <c r="BC502" s="42"/>
      <c r="BI502" t="s">
        <v>1158</v>
      </c>
      <c r="CS502" s="253" t="str">
        <f t="shared" si="367"/>
        <v/>
      </c>
      <c r="CT502" s="1" t="str">
        <f t="shared" si="368"/>
        <v/>
      </c>
      <c r="CU502" s="1" t="str">
        <f t="shared" si="369"/>
        <v/>
      </c>
      <c r="CV502" s="399"/>
    </row>
    <row r="503" spans="1:100" s="1" customFormat="1" ht="13.5" customHeight="1" x14ac:dyDescent="0.15">
      <c r="A503" s="63">
        <v>488</v>
      </c>
      <c r="B503" s="313"/>
      <c r="C503" s="313"/>
      <c r="D503" s="313"/>
      <c r="E503" s="313"/>
      <c r="F503" s="313"/>
      <c r="G503" s="313"/>
      <c r="H503" s="313"/>
      <c r="I503" s="313"/>
      <c r="J503" s="313"/>
      <c r="K503" s="313"/>
      <c r="L503" s="314"/>
      <c r="M503" s="313"/>
      <c r="N503" s="365"/>
      <c r="O503" s="366"/>
      <c r="P503" s="370" t="str">
        <f>IF(G503="R",IF(OR(AND(実績排出量!H503=SUM(実績事業所!$B$2-1),3&lt;実績排出量!I503),AND(実績排出量!H503=実績事業所!$B$2,4&gt;実績排出量!I503)),"新規",""),"")</f>
        <v/>
      </c>
      <c r="Q503" s="373" t="str">
        <f t="shared" si="330"/>
        <v/>
      </c>
      <c r="R503" s="374" t="str">
        <f t="shared" si="331"/>
        <v/>
      </c>
      <c r="S503" s="298" t="str">
        <f t="shared" si="332"/>
        <v/>
      </c>
      <c r="T503" s="87" t="str">
        <f t="shared" si="333"/>
        <v/>
      </c>
      <c r="U503" s="88" t="str">
        <f t="shared" si="334"/>
        <v/>
      </c>
      <c r="V503" s="89" t="str">
        <f t="shared" si="335"/>
        <v/>
      </c>
      <c r="W503" s="90" t="str">
        <f t="shared" si="336"/>
        <v/>
      </c>
      <c r="X503" s="90" t="str">
        <f t="shared" si="337"/>
        <v/>
      </c>
      <c r="Y503" s="110" t="str">
        <f t="shared" si="338"/>
        <v/>
      </c>
      <c r="Z503" s="16"/>
      <c r="AA503" s="15" t="str">
        <f t="shared" si="339"/>
        <v/>
      </c>
      <c r="AB503" s="15" t="str">
        <f t="shared" si="340"/>
        <v/>
      </c>
      <c r="AC503" s="14" t="str">
        <f t="shared" si="341"/>
        <v/>
      </c>
      <c r="AD503" s="6" t="e">
        <f t="shared" si="342"/>
        <v>#N/A</v>
      </c>
      <c r="AE503" s="6" t="e">
        <f t="shared" si="343"/>
        <v>#N/A</v>
      </c>
      <c r="AF503" s="6" t="e">
        <f t="shared" si="344"/>
        <v>#N/A</v>
      </c>
      <c r="AG503" s="6" t="str">
        <f t="shared" si="345"/>
        <v/>
      </c>
      <c r="AH503" s="6">
        <f t="shared" si="346"/>
        <v>1</v>
      </c>
      <c r="AI503" s="6" t="e">
        <f t="shared" si="347"/>
        <v>#N/A</v>
      </c>
      <c r="AJ503" s="6" t="e">
        <f t="shared" si="348"/>
        <v>#N/A</v>
      </c>
      <c r="AK503" s="6" t="e">
        <f t="shared" si="349"/>
        <v>#N/A</v>
      </c>
      <c r="AL503" s="6" t="e">
        <f t="shared" si="350"/>
        <v>#N/A</v>
      </c>
      <c r="AM503" s="7" t="str">
        <f t="shared" si="351"/>
        <v xml:space="preserve"> </v>
      </c>
      <c r="AN503" s="6" t="e">
        <f t="shared" si="352"/>
        <v>#N/A</v>
      </c>
      <c r="AO503" s="6" t="e">
        <f t="shared" si="353"/>
        <v>#N/A</v>
      </c>
      <c r="AP503" s="6" t="e">
        <f t="shared" si="354"/>
        <v>#N/A</v>
      </c>
      <c r="AQ503" s="6" t="e">
        <f t="shared" si="355"/>
        <v>#N/A</v>
      </c>
      <c r="AR503" s="6" t="e">
        <f t="shared" si="356"/>
        <v>#N/A</v>
      </c>
      <c r="AS503" s="6" t="e">
        <f t="shared" si="357"/>
        <v>#N/A</v>
      </c>
      <c r="AT503" s="6" t="e">
        <f t="shared" si="358"/>
        <v>#N/A</v>
      </c>
      <c r="AU503" s="6" t="e">
        <f t="shared" si="359"/>
        <v>#N/A</v>
      </c>
      <c r="AV503" s="6" t="e">
        <f t="shared" si="360"/>
        <v>#N/A</v>
      </c>
      <c r="AW503" s="6">
        <f t="shared" si="361"/>
        <v>0</v>
      </c>
      <c r="AX503" s="6" t="e">
        <f t="shared" si="362"/>
        <v>#N/A</v>
      </c>
      <c r="AY503" s="6" t="str">
        <f t="shared" si="363"/>
        <v/>
      </c>
      <c r="AZ503" s="6" t="str">
        <f t="shared" si="364"/>
        <v/>
      </c>
      <c r="BA503" s="6" t="str">
        <f t="shared" si="365"/>
        <v/>
      </c>
      <c r="BB503" s="6" t="str">
        <f t="shared" si="366"/>
        <v/>
      </c>
      <c r="BC503" s="42"/>
      <c r="BI503" t="s">
        <v>1180</v>
      </c>
      <c r="CS503" s="253" t="str">
        <f t="shared" si="367"/>
        <v/>
      </c>
      <c r="CT503" s="1" t="str">
        <f t="shared" si="368"/>
        <v/>
      </c>
      <c r="CU503" s="1" t="str">
        <f t="shared" si="369"/>
        <v/>
      </c>
      <c r="CV503" s="399"/>
    </row>
    <row r="504" spans="1:100" s="1" customFormat="1" ht="13.5" customHeight="1" x14ac:dyDescent="0.15">
      <c r="A504" s="63">
        <v>489</v>
      </c>
      <c r="B504" s="313"/>
      <c r="C504" s="313"/>
      <c r="D504" s="313"/>
      <c r="E504" s="313"/>
      <c r="F504" s="313"/>
      <c r="G504" s="313"/>
      <c r="H504" s="313"/>
      <c r="I504" s="313"/>
      <c r="J504" s="313"/>
      <c r="K504" s="313"/>
      <c r="L504" s="314"/>
      <c r="M504" s="313"/>
      <c r="N504" s="365"/>
      <c r="O504" s="366"/>
      <c r="P504" s="370" t="str">
        <f>IF(G504="R",IF(OR(AND(実績排出量!H504=SUM(実績事業所!$B$2-1),3&lt;実績排出量!I504),AND(実績排出量!H504=実績事業所!$B$2,4&gt;実績排出量!I504)),"新規",""),"")</f>
        <v/>
      </c>
      <c r="Q504" s="373" t="str">
        <f t="shared" si="330"/>
        <v/>
      </c>
      <c r="R504" s="374" t="str">
        <f t="shared" si="331"/>
        <v/>
      </c>
      <c r="S504" s="298" t="str">
        <f t="shared" si="332"/>
        <v/>
      </c>
      <c r="T504" s="87" t="str">
        <f t="shared" si="333"/>
        <v/>
      </c>
      <c r="U504" s="88" t="str">
        <f t="shared" si="334"/>
        <v/>
      </c>
      <c r="V504" s="89" t="str">
        <f t="shared" si="335"/>
        <v/>
      </c>
      <c r="W504" s="90" t="str">
        <f t="shared" si="336"/>
        <v/>
      </c>
      <c r="X504" s="90" t="str">
        <f t="shared" si="337"/>
        <v/>
      </c>
      <c r="Y504" s="110" t="str">
        <f t="shared" si="338"/>
        <v/>
      </c>
      <c r="Z504" s="16"/>
      <c r="AA504" s="15" t="str">
        <f t="shared" si="339"/>
        <v/>
      </c>
      <c r="AB504" s="15" t="str">
        <f t="shared" si="340"/>
        <v/>
      </c>
      <c r="AC504" s="14" t="str">
        <f t="shared" si="341"/>
        <v/>
      </c>
      <c r="AD504" s="6" t="e">
        <f t="shared" si="342"/>
        <v>#N/A</v>
      </c>
      <c r="AE504" s="6" t="e">
        <f t="shared" si="343"/>
        <v>#N/A</v>
      </c>
      <c r="AF504" s="6" t="e">
        <f t="shared" si="344"/>
        <v>#N/A</v>
      </c>
      <c r="AG504" s="6" t="str">
        <f t="shared" si="345"/>
        <v/>
      </c>
      <c r="AH504" s="6">
        <f t="shared" si="346"/>
        <v>1</v>
      </c>
      <c r="AI504" s="6" t="e">
        <f t="shared" si="347"/>
        <v>#N/A</v>
      </c>
      <c r="AJ504" s="6" t="e">
        <f t="shared" si="348"/>
        <v>#N/A</v>
      </c>
      <c r="AK504" s="6" t="e">
        <f t="shared" si="349"/>
        <v>#N/A</v>
      </c>
      <c r="AL504" s="6" t="e">
        <f t="shared" si="350"/>
        <v>#N/A</v>
      </c>
      <c r="AM504" s="7" t="str">
        <f t="shared" si="351"/>
        <v xml:space="preserve"> </v>
      </c>
      <c r="AN504" s="6" t="e">
        <f t="shared" si="352"/>
        <v>#N/A</v>
      </c>
      <c r="AO504" s="6" t="e">
        <f t="shared" si="353"/>
        <v>#N/A</v>
      </c>
      <c r="AP504" s="6" t="e">
        <f t="shared" si="354"/>
        <v>#N/A</v>
      </c>
      <c r="AQ504" s="6" t="e">
        <f t="shared" si="355"/>
        <v>#N/A</v>
      </c>
      <c r="AR504" s="6" t="e">
        <f t="shared" si="356"/>
        <v>#N/A</v>
      </c>
      <c r="AS504" s="6" t="e">
        <f t="shared" si="357"/>
        <v>#N/A</v>
      </c>
      <c r="AT504" s="6" t="e">
        <f t="shared" si="358"/>
        <v>#N/A</v>
      </c>
      <c r="AU504" s="6" t="e">
        <f t="shared" si="359"/>
        <v>#N/A</v>
      </c>
      <c r="AV504" s="6" t="e">
        <f t="shared" si="360"/>
        <v>#N/A</v>
      </c>
      <c r="AW504" s="6">
        <f t="shared" si="361"/>
        <v>0</v>
      </c>
      <c r="AX504" s="6" t="e">
        <f t="shared" si="362"/>
        <v>#N/A</v>
      </c>
      <c r="AY504" s="6" t="str">
        <f t="shared" si="363"/>
        <v/>
      </c>
      <c r="AZ504" s="6" t="str">
        <f t="shared" si="364"/>
        <v/>
      </c>
      <c r="BA504" s="6" t="str">
        <f t="shared" si="365"/>
        <v/>
      </c>
      <c r="BB504" s="6" t="str">
        <f t="shared" si="366"/>
        <v/>
      </c>
      <c r="BC504" s="42"/>
      <c r="BI504" t="s">
        <v>287</v>
      </c>
      <c r="CS504" s="253" t="str">
        <f t="shared" si="367"/>
        <v/>
      </c>
      <c r="CT504" s="1" t="str">
        <f t="shared" si="368"/>
        <v/>
      </c>
      <c r="CU504" s="1" t="str">
        <f t="shared" si="369"/>
        <v/>
      </c>
      <c r="CV504" s="399"/>
    </row>
    <row r="505" spans="1:100" s="1" customFormat="1" ht="13.5" customHeight="1" x14ac:dyDescent="0.15">
      <c r="A505" s="63">
        <v>490</v>
      </c>
      <c r="B505" s="313"/>
      <c r="C505" s="313"/>
      <c r="D505" s="313"/>
      <c r="E505" s="313"/>
      <c r="F505" s="313"/>
      <c r="G505" s="313"/>
      <c r="H505" s="313"/>
      <c r="I505" s="313"/>
      <c r="J505" s="313"/>
      <c r="K505" s="313"/>
      <c r="L505" s="314"/>
      <c r="M505" s="313"/>
      <c r="N505" s="365"/>
      <c r="O505" s="366"/>
      <c r="P505" s="370" t="str">
        <f>IF(G505="R",IF(OR(AND(実績排出量!H505=SUM(実績事業所!$B$2-1),3&lt;実績排出量!I505),AND(実績排出量!H505=実績事業所!$B$2,4&gt;実績排出量!I505)),"新規",""),"")</f>
        <v/>
      </c>
      <c r="Q505" s="373" t="str">
        <f t="shared" si="330"/>
        <v/>
      </c>
      <c r="R505" s="374" t="str">
        <f t="shared" si="331"/>
        <v/>
      </c>
      <c r="S505" s="298" t="str">
        <f t="shared" si="332"/>
        <v/>
      </c>
      <c r="T505" s="87" t="str">
        <f t="shared" si="333"/>
        <v/>
      </c>
      <c r="U505" s="88" t="str">
        <f t="shared" si="334"/>
        <v/>
      </c>
      <c r="V505" s="89" t="str">
        <f t="shared" si="335"/>
        <v/>
      </c>
      <c r="W505" s="90" t="str">
        <f t="shared" si="336"/>
        <v/>
      </c>
      <c r="X505" s="90" t="str">
        <f t="shared" si="337"/>
        <v/>
      </c>
      <c r="Y505" s="110" t="str">
        <f t="shared" si="338"/>
        <v/>
      </c>
      <c r="Z505" s="16"/>
      <c r="AA505" s="15" t="str">
        <f t="shared" si="339"/>
        <v/>
      </c>
      <c r="AB505" s="15" t="str">
        <f t="shared" si="340"/>
        <v/>
      </c>
      <c r="AC505" s="14" t="str">
        <f t="shared" si="341"/>
        <v/>
      </c>
      <c r="AD505" s="6" t="e">
        <f t="shared" si="342"/>
        <v>#N/A</v>
      </c>
      <c r="AE505" s="6" t="e">
        <f t="shared" si="343"/>
        <v>#N/A</v>
      </c>
      <c r="AF505" s="6" t="e">
        <f t="shared" si="344"/>
        <v>#N/A</v>
      </c>
      <c r="AG505" s="6" t="str">
        <f t="shared" si="345"/>
        <v/>
      </c>
      <c r="AH505" s="6">
        <f t="shared" si="346"/>
        <v>1</v>
      </c>
      <c r="AI505" s="6" t="e">
        <f t="shared" si="347"/>
        <v>#N/A</v>
      </c>
      <c r="AJ505" s="6" t="e">
        <f t="shared" si="348"/>
        <v>#N/A</v>
      </c>
      <c r="AK505" s="6" t="e">
        <f t="shared" si="349"/>
        <v>#N/A</v>
      </c>
      <c r="AL505" s="6" t="e">
        <f t="shared" si="350"/>
        <v>#N/A</v>
      </c>
      <c r="AM505" s="7" t="str">
        <f t="shared" si="351"/>
        <v xml:space="preserve"> </v>
      </c>
      <c r="AN505" s="6" t="e">
        <f t="shared" si="352"/>
        <v>#N/A</v>
      </c>
      <c r="AO505" s="6" t="e">
        <f t="shared" si="353"/>
        <v>#N/A</v>
      </c>
      <c r="AP505" s="6" t="e">
        <f t="shared" si="354"/>
        <v>#N/A</v>
      </c>
      <c r="AQ505" s="6" t="e">
        <f t="shared" si="355"/>
        <v>#N/A</v>
      </c>
      <c r="AR505" s="6" t="e">
        <f t="shared" si="356"/>
        <v>#N/A</v>
      </c>
      <c r="AS505" s="6" t="e">
        <f t="shared" si="357"/>
        <v>#N/A</v>
      </c>
      <c r="AT505" s="6" t="e">
        <f t="shared" si="358"/>
        <v>#N/A</v>
      </c>
      <c r="AU505" s="6" t="e">
        <f t="shared" si="359"/>
        <v>#N/A</v>
      </c>
      <c r="AV505" s="6" t="e">
        <f t="shared" si="360"/>
        <v>#N/A</v>
      </c>
      <c r="AW505" s="6">
        <f t="shared" si="361"/>
        <v>0</v>
      </c>
      <c r="AX505" s="6" t="e">
        <f t="shared" si="362"/>
        <v>#N/A</v>
      </c>
      <c r="AY505" s="6" t="str">
        <f t="shared" si="363"/>
        <v/>
      </c>
      <c r="AZ505" s="6" t="str">
        <f t="shared" si="364"/>
        <v/>
      </c>
      <c r="BA505" s="6" t="str">
        <f t="shared" si="365"/>
        <v/>
      </c>
      <c r="BB505" s="6" t="str">
        <f t="shared" si="366"/>
        <v/>
      </c>
      <c r="BC505" s="42"/>
      <c r="BI505" t="s">
        <v>288</v>
      </c>
      <c r="CS505" s="253" t="str">
        <f t="shared" si="367"/>
        <v/>
      </c>
      <c r="CT505" s="1" t="str">
        <f t="shared" si="368"/>
        <v/>
      </c>
      <c r="CU505" s="1" t="str">
        <f t="shared" si="369"/>
        <v/>
      </c>
      <c r="CV505" s="399"/>
    </row>
    <row r="506" spans="1:100" s="1" customFormat="1" ht="13.5" customHeight="1" x14ac:dyDescent="0.15">
      <c r="A506" s="63">
        <v>491</v>
      </c>
      <c r="B506" s="313"/>
      <c r="C506" s="313"/>
      <c r="D506" s="313"/>
      <c r="E506" s="313"/>
      <c r="F506" s="313"/>
      <c r="G506" s="313"/>
      <c r="H506" s="313"/>
      <c r="I506" s="313"/>
      <c r="J506" s="313"/>
      <c r="K506" s="313"/>
      <c r="L506" s="314"/>
      <c r="M506" s="313"/>
      <c r="N506" s="365"/>
      <c r="O506" s="366"/>
      <c r="P506" s="370" t="str">
        <f>IF(G506="R",IF(OR(AND(実績排出量!H506=SUM(実績事業所!$B$2-1),3&lt;実績排出量!I506),AND(実績排出量!H506=実績事業所!$B$2,4&gt;実績排出量!I506)),"新規",""),"")</f>
        <v/>
      </c>
      <c r="Q506" s="373" t="str">
        <f t="shared" si="330"/>
        <v/>
      </c>
      <c r="R506" s="374" t="str">
        <f t="shared" si="331"/>
        <v/>
      </c>
      <c r="S506" s="298" t="str">
        <f t="shared" si="332"/>
        <v/>
      </c>
      <c r="T506" s="87" t="str">
        <f t="shared" si="333"/>
        <v/>
      </c>
      <c r="U506" s="88" t="str">
        <f t="shared" si="334"/>
        <v/>
      </c>
      <c r="V506" s="89" t="str">
        <f t="shared" si="335"/>
        <v/>
      </c>
      <c r="W506" s="90" t="str">
        <f t="shared" si="336"/>
        <v/>
      </c>
      <c r="X506" s="90" t="str">
        <f t="shared" si="337"/>
        <v/>
      </c>
      <c r="Y506" s="110" t="str">
        <f t="shared" si="338"/>
        <v/>
      </c>
      <c r="Z506" s="16"/>
      <c r="AA506" s="15" t="str">
        <f t="shared" si="339"/>
        <v/>
      </c>
      <c r="AB506" s="15" t="str">
        <f t="shared" si="340"/>
        <v/>
      </c>
      <c r="AC506" s="14" t="str">
        <f t="shared" si="341"/>
        <v/>
      </c>
      <c r="AD506" s="6" t="e">
        <f t="shared" si="342"/>
        <v>#N/A</v>
      </c>
      <c r="AE506" s="6" t="e">
        <f t="shared" si="343"/>
        <v>#N/A</v>
      </c>
      <c r="AF506" s="6" t="e">
        <f t="shared" si="344"/>
        <v>#N/A</v>
      </c>
      <c r="AG506" s="6" t="str">
        <f t="shared" si="345"/>
        <v/>
      </c>
      <c r="AH506" s="6">
        <f t="shared" si="346"/>
        <v>1</v>
      </c>
      <c r="AI506" s="6" t="e">
        <f t="shared" si="347"/>
        <v>#N/A</v>
      </c>
      <c r="AJ506" s="6" t="e">
        <f t="shared" si="348"/>
        <v>#N/A</v>
      </c>
      <c r="AK506" s="6" t="e">
        <f t="shared" si="349"/>
        <v>#N/A</v>
      </c>
      <c r="AL506" s="6" t="e">
        <f t="shared" si="350"/>
        <v>#N/A</v>
      </c>
      <c r="AM506" s="7" t="str">
        <f t="shared" si="351"/>
        <v xml:space="preserve"> </v>
      </c>
      <c r="AN506" s="6" t="e">
        <f t="shared" si="352"/>
        <v>#N/A</v>
      </c>
      <c r="AO506" s="6" t="e">
        <f t="shared" si="353"/>
        <v>#N/A</v>
      </c>
      <c r="AP506" s="6" t="e">
        <f t="shared" si="354"/>
        <v>#N/A</v>
      </c>
      <c r="AQ506" s="6" t="e">
        <f t="shared" si="355"/>
        <v>#N/A</v>
      </c>
      <c r="AR506" s="6" t="e">
        <f t="shared" si="356"/>
        <v>#N/A</v>
      </c>
      <c r="AS506" s="6" t="e">
        <f t="shared" si="357"/>
        <v>#N/A</v>
      </c>
      <c r="AT506" s="6" t="e">
        <f t="shared" si="358"/>
        <v>#N/A</v>
      </c>
      <c r="AU506" s="6" t="e">
        <f t="shared" si="359"/>
        <v>#N/A</v>
      </c>
      <c r="AV506" s="6" t="e">
        <f t="shared" si="360"/>
        <v>#N/A</v>
      </c>
      <c r="AW506" s="6">
        <f t="shared" si="361"/>
        <v>0</v>
      </c>
      <c r="AX506" s="6" t="e">
        <f t="shared" si="362"/>
        <v>#N/A</v>
      </c>
      <c r="AY506" s="6" t="str">
        <f t="shared" si="363"/>
        <v/>
      </c>
      <c r="AZ506" s="6" t="str">
        <f t="shared" si="364"/>
        <v/>
      </c>
      <c r="BA506" s="6" t="str">
        <f t="shared" si="365"/>
        <v/>
      </c>
      <c r="BB506" s="6" t="str">
        <f t="shared" si="366"/>
        <v/>
      </c>
      <c r="BC506" s="42"/>
      <c r="BI506" t="s">
        <v>289</v>
      </c>
      <c r="CS506" s="253" t="str">
        <f t="shared" si="367"/>
        <v/>
      </c>
      <c r="CT506" s="1" t="str">
        <f t="shared" si="368"/>
        <v/>
      </c>
      <c r="CU506" s="1" t="str">
        <f t="shared" si="369"/>
        <v/>
      </c>
      <c r="CV506" s="399"/>
    </row>
    <row r="507" spans="1:100" s="1" customFormat="1" ht="13.5" customHeight="1" x14ac:dyDescent="0.15">
      <c r="A507" s="63">
        <v>492</v>
      </c>
      <c r="B507" s="313"/>
      <c r="C507" s="313"/>
      <c r="D507" s="313"/>
      <c r="E507" s="313"/>
      <c r="F507" s="313"/>
      <c r="G507" s="313"/>
      <c r="H507" s="313"/>
      <c r="I507" s="313"/>
      <c r="J507" s="313"/>
      <c r="K507" s="313"/>
      <c r="L507" s="314"/>
      <c r="M507" s="313"/>
      <c r="N507" s="365"/>
      <c r="O507" s="366"/>
      <c r="P507" s="370" t="str">
        <f>IF(G507="R",IF(OR(AND(実績排出量!H507=SUM(実績事業所!$B$2-1),3&lt;実績排出量!I507),AND(実績排出量!H507=実績事業所!$B$2,4&gt;実績排出量!I507)),"新規",""),"")</f>
        <v/>
      </c>
      <c r="Q507" s="373" t="str">
        <f t="shared" si="330"/>
        <v/>
      </c>
      <c r="R507" s="374" t="str">
        <f t="shared" si="331"/>
        <v/>
      </c>
      <c r="S507" s="298" t="str">
        <f t="shared" si="332"/>
        <v/>
      </c>
      <c r="T507" s="87" t="str">
        <f t="shared" si="333"/>
        <v/>
      </c>
      <c r="U507" s="88" t="str">
        <f t="shared" si="334"/>
        <v/>
      </c>
      <c r="V507" s="89" t="str">
        <f t="shared" si="335"/>
        <v/>
      </c>
      <c r="W507" s="90" t="str">
        <f t="shared" si="336"/>
        <v/>
      </c>
      <c r="X507" s="90" t="str">
        <f t="shared" si="337"/>
        <v/>
      </c>
      <c r="Y507" s="110" t="str">
        <f t="shared" si="338"/>
        <v/>
      </c>
      <c r="Z507" s="16"/>
      <c r="AA507" s="15" t="str">
        <f t="shared" si="339"/>
        <v/>
      </c>
      <c r="AB507" s="15" t="str">
        <f t="shared" si="340"/>
        <v/>
      </c>
      <c r="AC507" s="14" t="str">
        <f t="shared" si="341"/>
        <v/>
      </c>
      <c r="AD507" s="6" t="e">
        <f t="shared" si="342"/>
        <v>#N/A</v>
      </c>
      <c r="AE507" s="6" t="e">
        <f t="shared" si="343"/>
        <v>#N/A</v>
      </c>
      <c r="AF507" s="6" t="e">
        <f t="shared" si="344"/>
        <v>#N/A</v>
      </c>
      <c r="AG507" s="6" t="str">
        <f t="shared" si="345"/>
        <v/>
      </c>
      <c r="AH507" s="6">
        <f t="shared" si="346"/>
        <v>1</v>
      </c>
      <c r="AI507" s="6" t="e">
        <f t="shared" si="347"/>
        <v>#N/A</v>
      </c>
      <c r="AJ507" s="6" t="e">
        <f t="shared" si="348"/>
        <v>#N/A</v>
      </c>
      <c r="AK507" s="6" t="e">
        <f t="shared" si="349"/>
        <v>#N/A</v>
      </c>
      <c r="AL507" s="6" t="e">
        <f t="shared" si="350"/>
        <v>#N/A</v>
      </c>
      <c r="AM507" s="7" t="str">
        <f t="shared" si="351"/>
        <v xml:space="preserve"> </v>
      </c>
      <c r="AN507" s="6" t="e">
        <f t="shared" si="352"/>
        <v>#N/A</v>
      </c>
      <c r="AO507" s="6" t="e">
        <f t="shared" si="353"/>
        <v>#N/A</v>
      </c>
      <c r="AP507" s="6" t="e">
        <f t="shared" si="354"/>
        <v>#N/A</v>
      </c>
      <c r="AQ507" s="6" t="e">
        <f t="shared" si="355"/>
        <v>#N/A</v>
      </c>
      <c r="AR507" s="6" t="e">
        <f t="shared" si="356"/>
        <v>#N/A</v>
      </c>
      <c r="AS507" s="6" t="e">
        <f t="shared" si="357"/>
        <v>#N/A</v>
      </c>
      <c r="AT507" s="6" t="e">
        <f t="shared" si="358"/>
        <v>#N/A</v>
      </c>
      <c r="AU507" s="6" t="e">
        <f t="shared" si="359"/>
        <v>#N/A</v>
      </c>
      <c r="AV507" s="6" t="e">
        <f t="shared" si="360"/>
        <v>#N/A</v>
      </c>
      <c r="AW507" s="6">
        <f t="shared" si="361"/>
        <v>0</v>
      </c>
      <c r="AX507" s="6" t="e">
        <f t="shared" si="362"/>
        <v>#N/A</v>
      </c>
      <c r="AY507" s="6" t="str">
        <f t="shared" si="363"/>
        <v/>
      </c>
      <c r="AZ507" s="6" t="str">
        <f t="shared" si="364"/>
        <v/>
      </c>
      <c r="BA507" s="6" t="str">
        <f t="shared" si="365"/>
        <v/>
      </c>
      <c r="BB507" s="6" t="str">
        <f t="shared" si="366"/>
        <v/>
      </c>
      <c r="BC507" s="42"/>
      <c r="BI507" t="s">
        <v>569</v>
      </c>
      <c r="CS507" s="253" t="str">
        <f t="shared" si="367"/>
        <v/>
      </c>
      <c r="CT507" s="1" t="str">
        <f t="shared" si="368"/>
        <v/>
      </c>
      <c r="CU507" s="1" t="str">
        <f t="shared" si="369"/>
        <v/>
      </c>
      <c r="CV507" s="399"/>
    </row>
    <row r="508" spans="1:100" s="1" customFormat="1" ht="13.5" customHeight="1" x14ac:dyDescent="0.15">
      <c r="A508" s="63">
        <v>493</v>
      </c>
      <c r="B508" s="313"/>
      <c r="C508" s="313"/>
      <c r="D508" s="313"/>
      <c r="E508" s="313"/>
      <c r="F508" s="313"/>
      <c r="G508" s="313"/>
      <c r="H508" s="313"/>
      <c r="I508" s="313"/>
      <c r="J508" s="313"/>
      <c r="K508" s="313"/>
      <c r="L508" s="314"/>
      <c r="M508" s="313"/>
      <c r="N508" s="365"/>
      <c r="O508" s="366"/>
      <c r="P508" s="370" t="str">
        <f>IF(G508="R",IF(OR(AND(実績排出量!H508=SUM(実績事業所!$B$2-1),3&lt;実績排出量!I508),AND(実績排出量!H508=実績事業所!$B$2,4&gt;実績排出量!I508)),"新規",""),"")</f>
        <v/>
      </c>
      <c r="Q508" s="373" t="str">
        <f t="shared" si="330"/>
        <v/>
      </c>
      <c r="R508" s="374" t="str">
        <f t="shared" si="331"/>
        <v/>
      </c>
      <c r="S508" s="298" t="str">
        <f t="shared" si="332"/>
        <v/>
      </c>
      <c r="T508" s="87" t="str">
        <f t="shared" si="333"/>
        <v/>
      </c>
      <c r="U508" s="88" t="str">
        <f t="shared" si="334"/>
        <v/>
      </c>
      <c r="V508" s="89" t="str">
        <f t="shared" si="335"/>
        <v/>
      </c>
      <c r="W508" s="90" t="str">
        <f t="shared" si="336"/>
        <v/>
      </c>
      <c r="X508" s="90" t="str">
        <f t="shared" si="337"/>
        <v/>
      </c>
      <c r="Y508" s="110" t="str">
        <f t="shared" si="338"/>
        <v/>
      </c>
      <c r="Z508" s="16"/>
      <c r="AA508" s="15" t="str">
        <f t="shared" si="339"/>
        <v/>
      </c>
      <c r="AB508" s="15" t="str">
        <f t="shared" si="340"/>
        <v/>
      </c>
      <c r="AC508" s="14" t="str">
        <f t="shared" si="341"/>
        <v/>
      </c>
      <c r="AD508" s="6" t="e">
        <f t="shared" si="342"/>
        <v>#N/A</v>
      </c>
      <c r="AE508" s="6" t="e">
        <f t="shared" si="343"/>
        <v>#N/A</v>
      </c>
      <c r="AF508" s="6" t="e">
        <f t="shared" si="344"/>
        <v>#N/A</v>
      </c>
      <c r="AG508" s="6" t="str">
        <f t="shared" si="345"/>
        <v/>
      </c>
      <c r="AH508" s="6">
        <f t="shared" si="346"/>
        <v>1</v>
      </c>
      <c r="AI508" s="6" t="e">
        <f t="shared" si="347"/>
        <v>#N/A</v>
      </c>
      <c r="AJ508" s="6" t="e">
        <f t="shared" si="348"/>
        <v>#N/A</v>
      </c>
      <c r="AK508" s="6" t="e">
        <f t="shared" si="349"/>
        <v>#N/A</v>
      </c>
      <c r="AL508" s="6" t="e">
        <f t="shared" si="350"/>
        <v>#N/A</v>
      </c>
      <c r="AM508" s="7" t="str">
        <f t="shared" si="351"/>
        <v xml:space="preserve"> </v>
      </c>
      <c r="AN508" s="6" t="e">
        <f t="shared" si="352"/>
        <v>#N/A</v>
      </c>
      <c r="AO508" s="6" t="e">
        <f t="shared" si="353"/>
        <v>#N/A</v>
      </c>
      <c r="AP508" s="6" t="e">
        <f t="shared" si="354"/>
        <v>#N/A</v>
      </c>
      <c r="AQ508" s="6" t="e">
        <f t="shared" si="355"/>
        <v>#N/A</v>
      </c>
      <c r="AR508" s="6" t="e">
        <f t="shared" si="356"/>
        <v>#N/A</v>
      </c>
      <c r="AS508" s="6" t="e">
        <f t="shared" si="357"/>
        <v>#N/A</v>
      </c>
      <c r="AT508" s="6" t="e">
        <f t="shared" si="358"/>
        <v>#N/A</v>
      </c>
      <c r="AU508" s="6" t="e">
        <f t="shared" si="359"/>
        <v>#N/A</v>
      </c>
      <c r="AV508" s="6" t="e">
        <f t="shared" si="360"/>
        <v>#N/A</v>
      </c>
      <c r="AW508" s="6">
        <f t="shared" si="361"/>
        <v>0</v>
      </c>
      <c r="AX508" s="6" t="e">
        <f t="shared" si="362"/>
        <v>#N/A</v>
      </c>
      <c r="AY508" s="6" t="str">
        <f t="shared" si="363"/>
        <v/>
      </c>
      <c r="AZ508" s="6" t="str">
        <f t="shared" si="364"/>
        <v/>
      </c>
      <c r="BA508" s="6" t="str">
        <f t="shared" si="365"/>
        <v/>
      </c>
      <c r="BB508" s="6" t="str">
        <f t="shared" si="366"/>
        <v/>
      </c>
      <c r="BC508" s="42"/>
      <c r="BI508" t="s">
        <v>570</v>
      </c>
      <c r="CS508" s="253" t="str">
        <f t="shared" si="367"/>
        <v/>
      </c>
      <c r="CT508" s="1" t="str">
        <f t="shared" si="368"/>
        <v/>
      </c>
      <c r="CU508" s="1" t="str">
        <f t="shared" si="369"/>
        <v/>
      </c>
      <c r="CV508" s="399"/>
    </row>
    <row r="509" spans="1:100" s="1" customFormat="1" ht="13.5" customHeight="1" x14ac:dyDescent="0.15">
      <c r="A509" s="63">
        <v>494</v>
      </c>
      <c r="B509" s="313"/>
      <c r="C509" s="313"/>
      <c r="D509" s="313"/>
      <c r="E509" s="313"/>
      <c r="F509" s="313"/>
      <c r="G509" s="313"/>
      <c r="H509" s="313"/>
      <c r="I509" s="313"/>
      <c r="J509" s="313"/>
      <c r="K509" s="313"/>
      <c r="L509" s="314"/>
      <c r="M509" s="313"/>
      <c r="N509" s="365"/>
      <c r="O509" s="366"/>
      <c r="P509" s="370" t="str">
        <f>IF(G509="R",IF(OR(AND(実績排出量!H509=SUM(実績事業所!$B$2-1),3&lt;実績排出量!I509),AND(実績排出量!H509=実績事業所!$B$2,4&gt;実績排出量!I509)),"新規",""),"")</f>
        <v/>
      </c>
      <c r="Q509" s="373" t="str">
        <f t="shared" si="330"/>
        <v/>
      </c>
      <c r="R509" s="374" t="str">
        <f t="shared" si="331"/>
        <v/>
      </c>
      <c r="S509" s="298" t="str">
        <f t="shared" si="332"/>
        <v/>
      </c>
      <c r="T509" s="87" t="str">
        <f t="shared" si="333"/>
        <v/>
      </c>
      <c r="U509" s="88" t="str">
        <f t="shared" si="334"/>
        <v/>
      </c>
      <c r="V509" s="89" t="str">
        <f t="shared" si="335"/>
        <v/>
      </c>
      <c r="W509" s="90" t="str">
        <f t="shared" si="336"/>
        <v/>
      </c>
      <c r="X509" s="90" t="str">
        <f t="shared" si="337"/>
        <v/>
      </c>
      <c r="Y509" s="110" t="str">
        <f t="shared" si="338"/>
        <v/>
      </c>
      <c r="Z509" s="16"/>
      <c r="AA509" s="15" t="str">
        <f t="shared" si="339"/>
        <v/>
      </c>
      <c r="AB509" s="15" t="str">
        <f t="shared" si="340"/>
        <v/>
      </c>
      <c r="AC509" s="14" t="str">
        <f t="shared" si="341"/>
        <v/>
      </c>
      <c r="AD509" s="6" t="e">
        <f t="shared" si="342"/>
        <v>#N/A</v>
      </c>
      <c r="AE509" s="6" t="e">
        <f t="shared" si="343"/>
        <v>#N/A</v>
      </c>
      <c r="AF509" s="6" t="e">
        <f t="shared" si="344"/>
        <v>#N/A</v>
      </c>
      <c r="AG509" s="6" t="str">
        <f t="shared" si="345"/>
        <v/>
      </c>
      <c r="AH509" s="6">
        <f t="shared" si="346"/>
        <v>1</v>
      </c>
      <c r="AI509" s="6" t="e">
        <f t="shared" si="347"/>
        <v>#N/A</v>
      </c>
      <c r="AJ509" s="6" t="e">
        <f t="shared" si="348"/>
        <v>#N/A</v>
      </c>
      <c r="AK509" s="6" t="e">
        <f t="shared" si="349"/>
        <v>#N/A</v>
      </c>
      <c r="AL509" s="6" t="e">
        <f t="shared" si="350"/>
        <v>#N/A</v>
      </c>
      <c r="AM509" s="7" t="str">
        <f t="shared" si="351"/>
        <v xml:space="preserve"> </v>
      </c>
      <c r="AN509" s="6" t="e">
        <f t="shared" si="352"/>
        <v>#N/A</v>
      </c>
      <c r="AO509" s="6" t="e">
        <f t="shared" si="353"/>
        <v>#N/A</v>
      </c>
      <c r="AP509" s="6" t="e">
        <f t="shared" si="354"/>
        <v>#N/A</v>
      </c>
      <c r="AQ509" s="6" t="e">
        <f t="shared" si="355"/>
        <v>#N/A</v>
      </c>
      <c r="AR509" s="6" t="e">
        <f t="shared" si="356"/>
        <v>#N/A</v>
      </c>
      <c r="AS509" s="6" t="e">
        <f t="shared" si="357"/>
        <v>#N/A</v>
      </c>
      <c r="AT509" s="6" t="e">
        <f t="shared" si="358"/>
        <v>#N/A</v>
      </c>
      <c r="AU509" s="6" t="e">
        <f t="shared" si="359"/>
        <v>#N/A</v>
      </c>
      <c r="AV509" s="6" t="e">
        <f t="shared" si="360"/>
        <v>#N/A</v>
      </c>
      <c r="AW509" s="6">
        <f t="shared" si="361"/>
        <v>0</v>
      </c>
      <c r="AX509" s="6" t="e">
        <f t="shared" si="362"/>
        <v>#N/A</v>
      </c>
      <c r="AY509" s="6" t="str">
        <f t="shared" si="363"/>
        <v/>
      </c>
      <c r="AZ509" s="6" t="str">
        <f t="shared" si="364"/>
        <v/>
      </c>
      <c r="BA509" s="6" t="str">
        <f t="shared" si="365"/>
        <v/>
      </c>
      <c r="BB509" s="6" t="str">
        <f t="shared" si="366"/>
        <v/>
      </c>
      <c r="BC509" s="42"/>
      <c r="BI509" t="s">
        <v>571</v>
      </c>
      <c r="CS509" s="253" t="str">
        <f t="shared" si="367"/>
        <v/>
      </c>
      <c r="CT509" s="1" t="str">
        <f t="shared" si="368"/>
        <v/>
      </c>
      <c r="CU509" s="1" t="str">
        <f t="shared" si="369"/>
        <v/>
      </c>
      <c r="CV509" s="399"/>
    </row>
    <row r="510" spans="1:100" s="1" customFormat="1" ht="13.5" customHeight="1" x14ac:dyDescent="0.15">
      <c r="A510" s="63">
        <v>495</v>
      </c>
      <c r="B510" s="313"/>
      <c r="C510" s="313"/>
      <c r="D510" s="313"/>
      <c r="E510" s="313"/>
      <c r="F510" s="313"/>
      <c r="G510" s="313"/>
      <c r="H510" s="313"/>
      <c r="I510" s="313"/>
      <c r="J510" s="313"/>
      <c r="K510" s="313"/>
      <c r="L510" s="314"/>
      <c r="M510" s="313"/>
      <c r="N510" s="365"/>
      <c r="O510" s="366"/>
      <c r="P510" s="370" t="str">
        <f>IF(G510="R",IF(OR(AND(実績排出量!H510=SUM(実績事業所!$B$2-1),3&lt;実績排出量!I510),AND(実績排出量!H510=実績事業所!$B$2,4&gt;実績排出量!I510)),"新規",""),"")</f>
        <v/>
      </c>
      <c r="Q510" s="373" t="str">
        <f t="shared" si="330"/>
        <v/>
      </c>
      <c r="R510" s="374" t="str">
        <f t="shared" si="331"/>
        <v/>
      </c>
      <c r="S510" s="298" t="str">
        <f t="shared" si="332"/>
        <v/>
      </c>
      <c r="T510" s="87" t="str">
        <f t="shared" si="333"/>
        <v/>
      </c>
      <c r="U510" s="88" t="str">
        <f t="shared" si="334"/>
        <v/>
      </c>
      <c r="V510" s="89" t="str">
        <f t="shared" si="335"/>
        <v/>
      </c>
      <c r="W510" s="90" t="str">
        <f t="shared" si="336"/>
        <v/>
      </c>
      <c r="X510" s="90" t="str">
        <f t="shared" si="337"/>
        <v/>
      </c>
      <c r="Y510" s="110" t="str">
        <f t="shared" si="338"/>
        <v/>
      </c>
      <c r="Z510" s="16"/>
      <c r="AA510" s="15" t="str">
        <f t="shared" si="339"/>
        <v/>
      </c>
      <c r="AB510" s="15" t="str">
        <f t="shared" si="340"/>
        <v/>
      </c>
      <c r="AC510" s="14" t="str">
        <f t="shared" si="341"/>
        <v/>
      </c>
      <c r="AD510" s="6" t="e">
        <f t="shared" si="342"/>
        <v>#N/A</v>
      </c>
      <c r="AE510" s="6" t="e">
        <f t="shared" si="343"/>
        <v>#N/A</v>
      </c>
      <c r="AF510" s="6" t="e">
        <f t="shared" si="344"/>
        <v>#N/A</v>
      </c>
      <c r="AG510" s="6" t="str">
        <f t="shared" si="345"/>
        <v/>
      </c>
      <c r="AH510" s="6">
        <f t="shared" si="346"/>
        <v>1</v>
      </c>
      <c r="AI510" s="6" t="e">
        <f t="shared" si="347"/>
        <v>#N/A</v>
      </c>
      <c r="AJ510" s="6" t="e">
        <f t="shared" si="348"/>
        <v>#N/A</v>
      </c>
      <c r="AK510" s="6" t="e">
        <f t="shared" si="349"/>
        <v>#N/A</v>
      </c>
      <c r="AL510" s="6" t="e">
        <f t="shared" si="350"/>
        <v>#N/A</v>
      </c>
      <c r="AM510" s="7" t="str">
        <f t="shared" si="351"/>
        <v xml:space="preserve"> </v>
      </c>
      <c r="AN510" s="6" t="e">
        <f t="shared" si="352"/>
        <v>#N/A</v>
      </c>
      <c r="AO510" s="6" t="e">
        <f t="shared" si="353"/>
        <v>#N/A</v>
      </c>
      <c r="AP510" s="6" t="e">
        <f t="shared" si="354"/>
        <v>#N/A</v>
      </c>
      <c r="AQ510" s="6" t="e">
        <f t="shared" si="355"/>
        <v>#N/A</v>
      </c>
      <c r="AR510" s="6" t="e">
        <f t="shared" si="356"/>
        <v>#N/A</v>
      </c>
      <c r="AS510" s="6" t="e">
        <f t="shared" si="357"/>
        <v>#N/A</v>
      </c>
      <c r="AT510" s="6" t="e">
        <f t="shared" si="358"/>
        <v>#N/A</v>
      </c>
      <c r="AU510" s="6" t="e">
        <f t="shared" si="359"/>
        <v>#N/A</v>
      </c>
      <c r="AV510" s="6" t="e">
        <f t="shared" si="360"/>
        <v>#N/A</v>
      </c>
      <c r="AW510" s="6">
        <f t="shared" si="361"/>
        <v>0</v>
      </c>
      <c r="AX510" s="6" t="e">
        <f t="shared" si="362"/>
        <v>#N/A</v>
      </c>
      <c r="AY510" s="6" t="str">
        <f t="shared" si="363"/>
        <v/>
      </c>
      <c r="AZ510" s="6" t="str">
        <f t="shared" si="364"/>
        <v/>
      </c>
      <c r="BA510" s="6" t="str">
        <f t="shared" si="365"/>
        <v/>
      </c>
      <c r="BB510" s="6" t="str">
        <f t="shared" si="366"/>
        <v/>
      </c>
      <c r="BC510" s="42"/>
      <c r="BI510" t="s">
        <v>572</v>
      </c>
      <c r="CS510" s="253" t="str">
        <f t="shared" si="367"/>
        <v/>
      </c>
      <c r="CT510" s="1" t="str">
        <f t="shared" si="368"/>
        <v/>
      </c>
      <c r="CU510" s="1" t="str">
        <f t="shared" si="369"/>
        <v/>
      </c>
      <c r="CV510" s="399"/>
    </row>
    <row r="511" spans="1:100" s="1" customFormat="1" ht="13.5" customHeight="1" x14ac:dyDescent="0.15">
      <c r="A511" s="63">
        <v>496</v>
      </c>
      <c r="B511" s="313"/>
      <c r="C511" s="313"/>
      <c r="D511" s="313"/>
      <c r="E511" s="313"/>
      <c r="F511" s="313"/>
      <c r="G511" s="313"/>
      <c r="H511" s="313"/>
      <c r="I511" s="313"/>
      <c r="J511" s="313"/>
      <c r="K511" s="313"/>
      <c r="L511" s="314"/>
      <c r="M511" s="313"/>
      <c r="N511" s="365"/>
      <c r="O511" s="366"/>
      <c r="P511" s="370" t="str">
        <f>IF(G511="R",IF(OR(AND(実績排出量!H511=SUM(実績事業所!$B$2-1),3&lt;実績排出量!I511),AND(実績排出量!H511=実績事業所!$B$2,4&gt;実績排出量!I511)),"新規",""),"")</f>
        <v/>
      </c>
      <c r="Q511" s="373" t="str">
        <f t="shared" si="330"/>
        <v/>
      </c>
      <c r="R511" s="374" t="str">
        <f t="shared" si="331"/>
        <v/>
      </c>
      <c r="S511" s="298" t="str">
        <f t="shared" si="332"/>
        <v/>
      </c>
      <c r="T511" s="87" t="str">
        <f t="shared" si="333"/>
        <v/>
      </c>
      <c r="U511" s="88" t="str">
        <f t="shared" si="334"/>
        <v/>
      </c>
      <c r="V511" s="89" t="str">
        <f t="shared" si="335"/>
        <v/>
      </c>
      <c r="W511" s="90" t="str">
        <f t="shared" si="336"/>
        <v/>
      </c>
      <c r="X511" s="90" t="str">
        <f t="shared" si="337"/>
        <v/>
      </c>
      <c r="Y511" s="110" t="str">
        <f t="shared" si="338"/>
        <v/>
      </c>
      <c r="Z511" s="16"/>
      <c r="AA511" s="15" t="str">
        <f t="shared" si="339"/>
        <v/>
      </c>
      <c r="AB511" s="15" t="str">
        <f t="shared" si="340"/>
        <v/>
      </c>
      <c r="AC511" s="14" t="str">
        <f t="shared" si="341"/>
        <v/>
      </c>
      <c r="AD511" s="6" t="e">
        <f t="shared" si="342"/>
        <v>#N/A</v>
      </c>
      <c r="AE511" s="6" t="e">
        <f t="shared" si="343"/>
        <v>#N/A</v>
      </c>
      <c r="AF511" s="6" t="e">
        <f t="shared" si="344"/>
        <v>#N/A</v>
      </c>
      <c r="AG511" s="6" t="str">
        <f t="shared" si="345"/>
        <v/>
      </c>
      <c r="AH511" s="6">
        <f t="shared" si="346"/>
        <v>1</v>
      </c>
      <c r="AI511" s="6" t="e">
        <f t="shared" si="347"/>
        <v>#N/A</v>
      </c>
      <c r="AJ511" s="6" t="e">
        <f t="shared" si="348"/>
        <v>#N/A</v>
      </c>
      <c r="AK511" s="6" t="e">
        <f t="shared" si="349"/>
        <v>#N/A</v>
      </c>
      <c r="AL511" s="6" t="e">
        <f t="shared" si="350"/>
        <v>#N/A</v>
      </c>
      <c r="AM511" s="7" t="str">
        <f t="shared" si="351"/>
        <v xml:space="preserve"> </v>
      </c>
      <c r="AN511" s="6" t="e">
        <f t="shared" si="352"/>
        <v>#N/A</v>
      </c>
      <c r="AO511" s="6" t="e">
        <f t="shared" si="353"/>
        <v>#N/A</v>
      </c>
      <c r="AP511" s="6" t="e">
        <f t="shared" si="354"/>
        <v>#N/A</v>
      </c>
      <c r="AQ511" s="6" t="e">
        <f t="shared" si="355"/>
        <v>#N/A</v>
      </c>
      <c r="AR511" s="6" t="e">
        <f t="shared" si="356"/>
        <v>#N/A</v>
      </c>
      <c r="AS511" s="6" t="e">
        <f t="shared" si="357"/>
        <v>#N/A</v>
      </c>
      <c r="AT511" s="6" t="e">
        <f t="shared" si="358"/>
        <v>#N/A</v>
      </c>
      <c r="AU511" s="6" t="e">
        <f t="shared" si="359"/>
        <v>#N/A</v>
      </c>
      <c r="AV511" s="6" t="e">
        <f t="shared" si="360"/>
        <v>#N/A</v>
      </c>
      <c r="AW511" s="6">
        <f t="shared" si="361"/>
        <v>0</v>
      </c>
      <c r="AX511" s="6" t="e">
        <f t="shared" si="362"/>
        <v>#N/A</v>
      </c>
      <c r="AY511" s="6" t="str">
        <f t="shared" si="363"/>
        <v/>
      </c>
      <c r="AZ511" s="6" t="str">
        <f t="shared" si="364"/>
        <v/>
      </c>
      <c r="BA511" s="6" t="str">
        <f t="shared" si="365"/>
        <v/>
      </c>
      <c r="BB511" s="6" t="str">
        <f t="shared" si="366"/>
        <v/>
      </c>
      <c r="BC511" s="42"/>
      <c r="BI511" t="s">
        <v>573</v>
      </c>
      <c r="CS511" s="253" t="str">
        <f t="shared" si="367"/>
        <v/>
      </c>
      <c r="CT511" s="1" t="str">
        <f t="shared" si="368"/>
        <v/>
      </c>
      <c r="CU511" s="1" t="str">
        <f t="shared" si="369"/>
        <v/>
      </c>
      <c r="CV511" s="399"/>
    </row>
    <row r="512" spans="1:100" s="1" customFormat="1" ht="13.5" customHeight="1" x14ac:dyDescent="0.15">
      <c r="A512" s="63">
        <v>497</v>
      </c>
      <c r="B512" s="313"/>
      <c r="C512" s="313"/>
      <c r="D512" s="313"/>
      <c r="E512" s="313"/>
      <c r="F512" s="313"/>
      <c r="G512" s="313"/>
      <c r="H512" s="313"/>
      <c r="I512" s="313"/>
      <c r="J512" s="313"/>
      <c r="K512" s="313"/>
      <c r="L512" s="314"/>
      <c r="M512" s="313"/>
      <c r="N512" s="365"/>
      <c r="O512" s="366"/>
      <c r="P512" s="370" t="str">
        <f>IF(G512="R",IF(OR(AND(実績排出量!H512=SUM(実績事業所!$B$2-1),3&lt;実績排出量!I512),AND(実績排出量!H512=実績事業所!$B$2,4&gt;実績排出量!I512)),"新規",""),"")</f>
        <v/>
      </c>
      <c r="Q512" s="373" t="str">
        <f t="shared" si="330"/>
        <v/>
      </c>
      <c r="R512" s="374" t="str">
        <f t="shared" si="331"/>
        <v/>
      </c>
      <c r="S512" s="298" t="str">
        <f t="shared" si="332"/>
        <v/>
      </c>
      <c r="T512" s="87" t="str">
        <f t="shared" si="333"/>
        <v/>
      </c>
      <c r="U512" s="88" t="str">
        <f t="shared" si="334"/>
        <v/>
      </c>
      <c r="V512" s="89" t="str">
        <f t="shared" si="335"/>
        <v/>
      </c>
      <c r="W512" s="90" t="str">
        <f t="shared" si="336"/>
        <v/>
      </c>
      <c r="X512" s="90" t="str">
        <f t="shared" si="337"/>
        <v/>
      </c>
      <c r="Y512" s="110" t="str">
        <f t="shared" si="338"/>
        <v/>
      </c>
      <c r="Z512" s="16"/>
      <c r="AA512" s="15" t="str">
        <f t="shared" si="339"/>
        <v/>
      </c>
      <c r="AB512" s="15" t="str">
        <f t="shared" si="340"/>
        <v/>
      </c>
      <c r="AC512" s="14" t="str">
        <f t="shared" si="341"/>
        <v/>
      </c>
      <c r="AD512" s="6" t="e">
        <f t="shared" si="342"/>
        <v>#N/A</v>
      </c>
      <c r="AE512" s="6" t="e">
        <f t="shared" si="343"/>
        <v>#N/A</v>
      </c>
      <c r="AF512" s="6" t="e">
        <f t="shared" si="344"/>
        <v>#N/A</v>
      </c>
      <c r="AG512" s="6" t="str">
        <f t="shared" si="345"/>
        <v/>
      </c>
      <c r="AH512" s="6">
        <f t="shared" si="346"/>
        <v>1</v>
      </c>
      <c r="AI512" s="6" t="e">
        <f t="shared" si="347"/>
        <v>#N/A</v>
      </c>
      <c r="AJ512" s="6" t="e">
        <f t="shared" si="348"/>
        <v>#N/A</v>
      </c>
      <c r="AK512" s="6" t="e">
        <f t="shared" si="349"/>
        <v>#N/A</v>
      </c>
      <c r="AL512" s="6" t="e">
        <f t="shared" si="350"/>
        <v>#N/A</v>
      </c>
      <c r="AM512" s="7" t="str">
        <f t="shared" si="351"/>
        <v xml:space="preserve"> </v>
      </c>
      <c r="AN512" s="6" t="e">
        <f t="shared" si="352"/>
        <v>#N/A</v>
      </c>
      <c r="AO512" s="6" t="e">
        <f t="shared" si="353"/>
        <v>#N/A</v>
      </c>
      <c r="AP512" s="6" t="e">
        <f t="shared" si="354"/>
        <v>#N/A</v>
      </c>
      <c r="AQ512" s="6" t="e">
        <f t="shared" si="355"/>
        <v>#N/A</v>
      </c>
      <c r="AR512" s="6" t="e">
        <f t="shared" si="356"/>
        <v>#N/A</v>
      </c>
      <c r="AS512" s="6" t="e">
        <f t="shared" si="357"/>
        <v>#N/A</v>
      </c>
      <c r="AT512" s="6" t="e">
        <f t="shared" si="358"/>
        <v>#N/A</v>
      </c>
      <c r="AU512" s="6" t="e">
        <f t="shared" si="359"/>
        <v>#N/A</v>
      </c>
      <c r="AV512" s="6" t="e">
        <f t="shared" si="360"/>
        <v>#N/A</v>
      </c>
      <c r="AW512" s="6">
        <f t="shared" si="361"/>
        <v>0</v>
      </c>
      <c r="AX512" s="6" t="e">
        <f t="shared" si="362"/>
        <v>#N/A</v>
      </c>
      <c r="AY512" s="6" t="str">
        <f t="shared" si="363"/>
        <v/>
      </c>
      <c r="AZ512" s="6" t="str">
        <f t="shared" si="364"/>
        <v/>
      </c>
      <c r="BA512" s="6" t="str">
        <f t="shared" si="365"/>
        <v/>
      </c>
      <c r="BB512" s="6" t="str">
        <f t="shared" si="366"/>
        <v/>
      </c>
      <c r="BC512" s="42"/>
      <c r="BI512" t="s">
        <v>574</v>
      </c>
      <c r="CS512" s="253" t="str">
        <f t="shared" si="367"/>
        <v/>
      </c>
      <c r="CT512" s="1" t="str">
        <f t="shared" si="368"/>
        <v/>
      </c>
      <c r="CU512" s="1" t="str">
        <f t="shared" si="369"/>
        <v/>
      </c>
      <c r="CV512" s="399"/>
    </row>
    <row r="513" spans="1:100" s="1" customFormat="1" ht="13.5" customHeight="1" x14ac:dyDescent="0.15">
      <c r="A513" s="63">
        <v>498</v>
      </c>
      <c r="B513" s="313"/>
      <c r="C513" s="313"/>
      <c r="D513" s="313"/>
      <c r="E513" s="313"/>
      <c r="F513" s="313"/>
      <c r="G513" s="313"/>
      <c r="H513" s="313"/>
      <c r="I513" s="313"/>
      <c r="J513" s="313"/>
      <c r="K513" s="313"/>
      <c r="L513" s="314"/>
      <c r="M513" s="313"/>
      <c r="N513" s="365"/>
      <c r="O513" s="366"/>
      <c r="P513" s="370" t="str">
        <f>IF(G513="R",IF(OR(AND(実績排出量!H513=SUM(実績事業所!$B$2-1),3&lt;実績排出量!I513),AND(実績排出量!H513=実績事業所!$B$2,4&gt;実績排出量!I513)),"新規",""),"")</f>
        <v/>
      </c>
      <c r="Q513" s="373" t="str">
        <f t="shared" si="330"/>
        <v/>
      </c>
      <c r="R513" s="374" t="str">
        <f t="shared" si="331"/>
        <v/>
      </c>
      <c r="S513" s="298" t="str">
        <f t="shared" si="332"/>
        <v/>
      </c>
      <c r="T513" s="87" t="str">
        <f t="shared" si="333"/>
        <v/>
      </c>
      <c r="U513" s="88" t="str">
        <f t="shared" si="334"/>
        <v/>
      </c>
      <c r="V513" s="89" t="str">
        <f t="shared" si="335"/>
        <v/>
      </c>
      <c r="W513" s="90" t="str">
        <f t="shared" si="336"/>
        <v/>
      </c>
      <c r="X513" s="90" t="str">
        <f t="shared" si="337"/>
        <v/>
      </c>
      <c r="Y513" s="110" t="str">
        <f t="shared" si="338"/>
        <v/>
      </c>
      <c r="Z513" s="16"/>
      <c r="AA513" s="15" t="str">
        <f t="shared" si="339"/>
        <v/>
      </c>
      <c r="AB513" s="15" t="str">
        <f t="shared" si="340"/>
        <v/>
      </c>
      <c r="AC513" s="14" t="str">
        <f t="shared" si="341"/>
        <v/>
      </c>
      <c r="AD513" s="6" t="e">
        <f t="shared" si="342"/>
        <v>#N/A</v>
      </c>
      <c r="AE513" s="6" t="e">
        <f t="shared" si="343"/>
        <v>#N/A</v>
      </c>
      <c r="AF513" s="6" t="e">
        <f t="shared" si="344"/>
        <v>#N/A</v>
      </c>
      <c r="AG513" s="6" t="str">
        <f t="shared" si="345"/>
        <v/>
      </c>
      <c r="AH513" s="6">
        <f t="shared" si="346"/>
        <v>1</v>
      </c>
      <c r="AI513" s="6" t="e">
        <f t="shared" si="347"/>
        <v>#N/A</v>
      </c>
      <c r="AJ513" s="6" t="e">
        <f t="shared" si="348"/>
        <v>#N/A</v>
      </c>
      <c r="AK513" s="6" t="e">
        <f t="shared" si="349"/>
        <v>#N/A</v>
      </c>
      <c r="AL513" s="6" t="e">
        <f t="shared" si="350"/>
        <v>#N/A</v>
      </c>
      <c r="AM513" s="7" t="str">
        <f t="shared" si="351"/>
        <v xml:space="preserve"> </v>
      </c>
      <c r="AN513" s="6" t="e">
        <f t="shared" si="352"/>
        <v>#N/A</v>
      </c>
      <c r="AO513" s="6" t="e">
        <f t="shared" si="353"/>
        <v>#N/A</v>
      </c>
      <c r="AP513" s="6" t="e">
        <f t="shared" si="354"/>
        <v>#N/A</v>
      </c>
      <c r="AQ513" s="6" t="e">
        <f t="shared" si="355"/>
        <v>#N/A</v>
      </c>
      <c r="AR513" s="6" t="e">
        <f t="shared" si="356"/>
        <v>#N/A</v>
      </c>
      <c r="AS513" s="6" t="e">
        <f t="shared" si="357"/>
        <v>#N/A</v>
      </c>
      <c r="AT513" s="6" t="e">
        <f t="shared" si="358"/>
        <v>#N/A</v>
      </c>
      <c r="AU513" s="6" t="e">
        <f t="shared" si="359"/>
        <v>#N/A</v>
      </c>
      <c r="AV513" s="6" t="e">
        <f t="shared" si="360"/>
        <v>#N/A</v>
      </c>
      <c r="AW513" s="6">
        <f t="shared" si="361"/>
        <v>0</v>
      </c>
      <c r="AX513" s="6" t="e">
        <f t="shared" si="362"/>
        <v>#N/A</v>
      </c>
      <c r="AY513" s="6" t="str">
        <f t="shared" si="363"/>
        <v/>
      </c>
      <c r="AZ513" s="6" t="str">
        <f t="shared" si="364"/>
        <v/>
      </c>
      <c r="BA513" s="6" t="str">
        <f t="shared" si="365"/>
        <v/>
      </c>
      <c r="BB513" s="6" t="str">
        <f t="shared" si="366"/>
        <v/>
      </c>
      <c r="BC513" s="42"/>
      <c r="BI513" t="s">
        <v>575</v>
      </c>
      <c r="CS513" s="253" t="str">
        <f t="shared" si="367"/>
        <v/>
      </c>
      <c r="CT513" s="1" t="str">
        <f t="shared" si="368"/>
        <v/>
      </c>
      <c r="CU513" s="1" t="str">
        <f t="shared" si="369"/>
        <v/>
      </c>
      <c r="CV513" s="399"/>
    </row>
    <row r="514" spans="1:100" s="1" customFormat="1" ht="13.5" customHeight="1" x14ac:dyDescent="0.15">
      <c r="A514" s="63">
        <v>499</v>
      </c>
      <c r="B514" s="313"/>
      <c r="C514" s="313"/>
      <c r="D514" s="313"/>
      <c r="E514" s="313"/>
      <c r="F514" s="313"/>
      <c r="G514" s="313"/>
      <c r="H514" s="313"/>
      <c r="I514" s="313"/>
      <c r="J514" s="313"/>
      <c r="K514" s="313"/>
      <c r="L514" s="314"/>
      <c r="M514" s="313"/>
      <c r="N514" s="365"/>
      <c r="O514" s="366"/>
      <c r="P514" s="370" t="str">
        <f>IF(G514="R",IF(OR(AND(実績排出量!H514=SUM(実績事業所!$B$2-1),3&lt;実績排出量!I514),AND(実績排出量!H514=実績事業所!$B$2,4&gt;実績排出量!I514)),"新規",""),"")</f>
        <v/>
      </c>
      <c r="Q514" s="373" t="str">
        <f t="shared" si="330"/>
        <v/>
      </c>
      <c r="R514" s="374" t="str">
        <f t="shared" si="331"/>
        <v/>
      </c>
      <c r="S514" s="298" t="str">
        <f t="shared" si="332"/>
        <v/>
      </c>
      <c r="T514" s="87" t="str">
        <f t="shared" si="333"/>
        <v/>
      </c>
      <c r="U514" s="88" t="str">
        <f t="shared" si="334"/>
        <v/>
      </c>
      <c r="V514" s="89" t="str">
        <f t="shared" si="335"/>
        <v/>
      </c>
      <c r="W514" s="90" t="str">
        <f t="shared" si="336"/>
        <v/>
      </c>
      <c r="X514" s="90" t="str">
        <f t="shared" si="337"/>
        <v/>
      </c>
      <c r="Y514" s="110" t="str">
        <f t="shared" si="338"/>
        <v/>
      </c>
      <c r="Z514" s="16"/>
      <c r="AA514" s="15" t="str">
        <f t="shared" si="339"/>
        <v/>
      </c>
      <c r="AB514" s="15" t="str">
        <f t="shared" si="340"/>
        <v/>
      </c>
      <c r="AC514" s="14" t="str">
        <f t="shared" si="341"/>
        <v/>
      </c>
      <c r="AD514" s="6" t="e">
        <f t="shared" si="342"/>
        <v>#N/A</v>
      </c>
      <c r="AE514" s="6" t="e">
        <f t="shared" si="343"/>
        <v>#N/A</v>
      </c>
      <c r="AF514" s="6" t="e">
        <f t="shared" si="344"/>
        <v>#N/A</v>
      </c>
      <c r="AG514" s="6" t="str">
        <f t="shared" si="345"/>
        <v/>
      </c>
      <c r="AH514" s="6">
        <f t="shared" si="346"/>
        <v>1</v>
      </c>
      <c r="AI514" s="6" t="e">
        <f t="shared" si="347"/>
        <v>#N/A</v>
      </c>
      <c r="AJ514" s="6" t="e">
        <f t="shared" si="348"/>
        <v>#N/A</v>
      </c>
      <c r="AK514" s="6" t="e">
        <f t="shared" si="349"/>
        <v>#N/A</v>
      </c>
      <c r="AL514" s="6" t="e">
        <f t="shared" si="350"/>
        <v>#N/A</v>
      </c>
      <c r="AM514" s="7" t="str">
        <f t="shared" si="351"/>
        <v xml:space="preserve"> </v>
      </c>
      <c r="AN514" s="6" t="e">
        <f t="shared" si="352"/>
        <v>#N/A</v>
      </c>
      <c r="AO514" s="6" t="e">
        <f t="shared" si="353"/>
        <v>#N/A</v>
      </c>
      <c r="AP514" s="6" t="e">
        <f t="shared" si="354"/>
        <v>#N/A</v>
      </c>
      <c r="AQ514" s="6" t="e">
        <f t="shared" si="355"/>
        <v>#N/A</v>
      </c>
      <c r="AR514" s="6" t="e">
        <f t="shared" si="356"/>
        <v>#N/A</v>
      </c>
      <c r="AS514" s="6" t="e">
        <f t="shared" si="357"/>
        <v>#N/A</v>
      </c>
      <c r="AT514" s="6" t="e">
        <f t="shared" si="358"/>
        <v>#N/A</v>
      </c>
      <c r="AU514" s="6" t="e">
        <f t="shared" si="359"/>
        <v>#N/A</v>
      </c>
      <c r="AV514" s="6" t="e">
        <f t="shared" si="360"/>
        <v>#N/A</v>
      </c>
      <c r="AW514" s="6">
        <f t="shared" si="361"/>
        <v>0</v>
      </c>
      <c r="AX514" s="6" t="e">
        <f t="shared" si="362"/>
        <v>#N/A</v>
      </c>
      <c r="AY514" s="6" t="str">
        <f t="shared" si="363"/>
        <v/>
      </c>
      <c r="AZ514" s="6" t="str">
        <f t="shared" si="364"/>
        <v/>
      </c>
      <c r="BA514" s="6" t="str">
        <f t="shared" si="365"/>
        <v/>
      </c>
      <c r="BB514" s="6" t="str">
        <f t="shared" si="366"/>
        <v/>
      </c>
      <c r="BC514" s="42"/>
      <c r="BI514" t="s">
        <v>576</v>
      </c>
      <c r="CS514" s="253" t="str">
        <f t="shared" si="367"/>
        <v/>
      </c>
      <c r="CT514" s="1" t="str">
        <f t="shared" si="368"/>
        <v/>
      </c>
      <c r="CU514" s="1" t="str">
        <f t="shared" si="369"/>
        <v/>
      </c>
      <c r="CV514" s="399"/>
    </row>
    <row r="515" spans="1:100" s="1" customFormat="1" ht="13.5" customHeight="1" x14ac:dyDescent="0.15">
      <c r="A515" s="63">
        <v>500</v>
      </c>
      <c r="B515" s="313"/>
      <c r="C515" s="313"/>
      <c r="D515" s="313"/>
      <c r="E515" s="313"/>
      <c r="F515" s="313"/>
      <c r="G515" s="313"/>
      <c r="H515" s="313"/>
      <c r="I515" s="313"/>
      <c r="J515" s="313"/>
      <c r="K515" s="313"/>
      <c r="L515" s="314"/>
      <c r="M515" s="313"/>
      <c r="N515" s="365"/>
      <c r="O515" s="366"/>
      <c r="P515" s="370" t="str">
        <f>IF(G515="R",IF(OR(AND(実績排出量!H515=SUM(実績事業所!$B$2-1),3&lt;実績排出量!I515),AND(実績排出量!H515=実績事業所!$B$2,4&gt;実績排出量!I515)),"新規",""),"")</f>
        <v/>
      </c>
      <c r="Q515" s="373" t="str">
        <f t="shared" si="330"/>
        <v/>
      </c>
      <c r="R515" s="374" t="str">
        <f t="shared" si="331"/>
        <v/>
      </c>
      <c r="S515" s="298" t="str">
        <f t="shared" si="332"/>
        <v/>
      </c>
      <c r="T515" s="87" t="str">
        <f t="shared" si="333"/>
        <v/>
      </c>
      <c r="U515" s="88" t="str">
        <f t="shared" si="334"/>
        <v/>
      </c>
      <c r="V515" s="89" t="str">
        <f t="shared" si="335"/>
        <v/>
      </c>
      <c r="W515" s="90" t="str">
        <f t="shared" si="336"/>
        <v/>
      </c>
      <c r="X515" s="90" t="str">
        <f t="shared" si="337"/>
        <v/>
      </c>
      <c r="Y515" s="110" t="str">
        <f t="shared" si="338"/>
        <v/>
      </c>
      <c r="Z515" s="16"/>
      <c r="AA515" s="15" t="str">
        <f t="shared" si="339"/>
        <v/>
      </c>
      <c r="AB515" s="15" t="str">
        <f t="shared" si="340"/>
        <v/>
      </c>
      <c r="AC515" s="14" t="str">
        <f t="shared" si="341"/>
        <v/>
      </c>
      <c r="AD515" s="6" t="e">
        <f t="shared" si="342"/>
        <v>#N/A</v>
      </c>
      <c r="AE515" s="6" t="e">
        <f t="shared" si="343"/>
        <v>#N/A</v>
      </c>
      <c r="AF515" s="6" t="e">
        <f t="shared" si="344"/>
        <v>#N/A</v>
      </c>
      <c r="AG515" s="6" t="str">
        <f t="shared" si="345"/>
        <v/>
      </c>
      <c r="AH515" s="6">
        <f t="shared" si="346"/>
        <v>1</v>
      </c>
      <c r="AI515" s="6" t="e">
        <f t="shared" si="347"/>
        <v>#N/A</v>
      </c>
      <c r="AJ515" s="6" t="e">
        <f t="shared" si="348"/>
        <v>#N/A</v>
      </c>
      <c r="AK515" s="6" t="e">
        <f t="shared" si="349"/>
        <v>#N/A</v>
      </c>
      <c r="AL515" s="6" t="e">
        <f t="shared" si="350"/>
        <v>#N/A</v>
      </c>
      <c r="AM515" s="7" t="str">
        <f t="shared" si="351"/>
        <v xml:space="preserve"> </v>
      </c>
      <c r="AN515" s="6" t="e">
        <f t="shared" si="352"/>
        <v>#N/A</v>
      </c>
      <c r="AO515" s="6" t="e">
        <f t="shared" si="353"/>
        <v>#N/A</v>
      </c>
      <c r="AP515" s="6" t="e">
        <f t="shared" si="354"/>
        <v>#N/A</v>
      </c>
      <c r="AQ515" s="6" t="e">
        <f t="shared" si="355"/>
        <v>#N/A</v>
      </c>
      <c r="AR515" s="6" t="e">
        <f t="shared" si="356"/>
        <v>#N/A</v>
      </c>
      <c r="AS515" s="6" t="e">
        <f t="shared" si="357"/>
        <v>#N/A</v>
      </c>
      <c r="AT515" s="6" t="e">
        <f t="shared" si="358"/>
        <v>#N/A</v>
      </c>
      <c r="AU515" s="6" t="e">
        <f t="shared" si="359"/>
        <v>#N/A</v>
      </c>
      <c r="AV515" s="6" t="e">
        <f t="shared" si="360"/>
        <v>#N/A</v>
      </c>
      <c r="AW515" s="6">
        <f t="shared" si="361"/>
        <v>0</v>
      </c>
      <c r="AX515" s="6" t="e">
        <f t="shared" si="362"/>
        <v>#N/A</v>
      </c>
      <c r="AY515" s="6" t="str">
        <f t="shared" si="363"/>
        <v/>
      </c>
      <c r="AZ515" s="6" t="str">
        <f t="shared" si="364"/>
        <v/>
      </c>
      <c r="BA515" s="6" t="str">
        <f t="shared" si="365"/>
        <v/>
      </c>
      <c r="BB515" s="6" t="str">
        <f t="shared" si="366"/>
        <v/>
      </c>
      <c r="BC515" s="42"/>
      <c r="BI515" t="s">
        <v>577</v>
      </c>
      <c r="CS515" s="253" t="str">
        <f t="shared" si="367"/>
        <v/>
      </c>
      <c r="CT515" s="1" t="str">
        <f t="shared" si="368"/>
        <v/>
      </c>
      <c r="CU515" s="1" t="str">
        <f t="shared" si="369"/>
        <v/>
      </c>
      <c r="CV515" s="399"/>
    </row>
    <row r="516" spans="1:100" s="1" customFormat="1" ht="13.5" customHeight="1" x14ac:dyDescent="0.15">
      <c r="A516" s="63">
        <v>501</v>
      </c>
      <c r="B516" s="313"/>
      <c r="C516" s="313"/>
      <c r="D516" s="313"/>
      <c r="E516" s="313"/>
      <c r="F516" s="313"/>
      <c r="G516" s="313"/>
      <c r="H516" s="313"/>
      <c r="I516" s="313"/>
      <c r="J516" s="313"/>
      <c r="K516" s="313"/>
      <c r="L516" s="314"/>
      <c r="M516" s="313"/>
      <c r="N516" s="365"/>
      <c r="O516" s="366"/>
      <c r="P516" s="370" t="str">
        <f>IF(G516="R",IF(OR(AND(実績排出量!H516=SUM(実績事業所!$B$2-1),3&lt;実績排出量!I516),AND(実績排出量!H516=実績事業所!$B$2,4&gt;実績排出量!I516)),"新規",""),"")</f>
        <v/>
      </c>
      <c r="Q516" s="373" t="str">
        <f t="shared" si="330"/>
        <v/>
      </c>
      <c r="R516" s="374" t="str">
        <f t="shared" si="331"/>
        <v/>
      </c>
      <c r="S516" s="298" t="str">
        <f t="shared" si="332"/>
        <v/>
      </c>
      <c r="T516" s="87" t="str">
        <f t="shared" si="333"/>
        <v/>
      </c>
      <c r="U516" s="88" t="str">
        <f t="shared" si="334"/>
        <v/>
      </c>
      <c r="V516" s="89" t="str">
        <f t="shared" si="335"/>
        <v/>
      </c>
      <c r="W516" s="90" t="str">
        <f t="shared" si="336"/>
        <v/>
      </c>
      <c r="X516" s="90" t="str">
        <f t="shared" si="337"/>
        <v/>
      </c>
      <c r="Y516" s="110" t="str">
        <f t="shared" si="338"/>
        <v/>
      </c>
      <c r="Z516" s="16"/>
      <c r="AA516" s="15" t="str">
        <f t="shared" si="339"/>
        <v/>
      </c>
      <c r="AB516" s="15" t="str">
        <f t="shared" si="340"/>
        <v/>
      </c>
      <c r="AC516" s="14" t="str">
        <f t="shared" si="341"/>
        <v/>
      </c>
      <c r="AD516" s="6" t="e">
        <f t="shared" si="342"/>
        <v>#N/A</v>
      </c>
      <c r="AE516" s="6" t="e">
        <f t="shared" si="343"/>
        <v>#N/A</v>
      </c>
      <c r="AF516" s="6" t="e">
        <f t="shared" si="344"/>
        <v>#N/A</v>
      </c>
      <c r="AG516" s="6" t="str">
        <f t="shared" si="345"/>
        <v/>
      </c>
      <c r="AH516" s="6">
        <f t="shared" si="346"/>
        <v>1</v>
      </c>
      <c r="AI516" s="6" t="e">
        <f t="shared" si="347"/>
        <v>#N/A</v>
      </c>
      <c r="AJ516" s="6" t="e">
        <f t="shared" si="348"/>
        <v>#N/A</v>
      </c>
      <c r="AK516" s="6" t="e">
        <f t="shared" si="349"/>
        <v>#N/A</v>
      </c>
      <c r="AL516" s="6" t="e">
        <f t="shared" si="350"/>
        <v>#N/A</v>
      </c>
      <c r="AM516" s="7" t="str">
        <f t="shared" si="351"/>
        <v xml:space="preserve"> </v>
      </c>
      <c r="AN516" s="6" t="e">
        <f t="shared" si="352"/>
        <v>#N/A</v>
      </c>
      <c r="AO516" s="6" t="e">
        <f t="shared" si="353"/>
        <v>#N/A</v>
      </c>
      <c r="AP516" s="6" t="e">
        <f t="shared" si="354"/>
        <v>#N/A</v>
      </c>
      <c r="AQ516" s="6" t="e">
        <f t="shared" si="355"/>
        <v>#N/A</v>
      </c>
      <c r="AR516" s="6" t="e">
        <f t="shared" si="356"/>
        <v>#N/A</v>
      </c>
      <c r="AS516" s="6" t="e">
        <f t="shared" si="357"/>
        <v>#N/A</v>
      </c>
      <c r="AT516" s="6" t="e">
        <f t="shared" si="358"/>
        <v>#N/A</v>
      </c>
      <c r="AU516" s="6" t="e">
        <f t="shared" si="359"/>
        <v>#N/A</v>
      </c>
      <c r="AV516" s="6" t="e">
        <f t="shared" si="360"/>
        <v>#N/A</v>
      </c>
      <c r="AW516" s="6">
        <f t="shared" si="361"/>
        <v>0</v>
      </c>
      <c r="AX516" s="6" t="e">
        <f t="shared" si="362"/>
        <v>#N/A</v>
      </c>
      <c r="AY516" s="6" t="str">
        <f t="shared" si="363"/>
        <v/>
      </c>
      <c r="AZ516" s="6" t="str">
        <f t="shared" si="364"/>
        <v/>
      </c>
      <c r="BA516" s="6" t="str">
        <f t="shared" si="365"/>
        <v/>
      </c>
      <c r="BB516" s="6" t="str">
        <f t="shared" si="366"/>
        <v/>
      </c>
      <c r="BC516" s="42"/>
      <c r="BI516" t="s">
        <v>578</v>
      </c>
      <c r="CS516" s="253" t="str">
        <f t="shared" si="367"/>
        <v/>
      </c>
      <c r="CT516" s="1" t="str">
        <f t="shared" si="368"/>
        <v/>
      </c>
      <c r="CU516" s="1" t="str">
        <f t="shared" si="369"/>
        <v/>
      </c>
      <c r="CV516" s="399"/>
    </row>
    <row r="517" spans="1:100" s="1" customFormat="1" ht="13.5" customHeight="1" x14ac:dyDescent="0.15">
      <c r="A517" s="63">
        <v>502</v>
      </c>
      <c r="B517" s="313"/>
      <c r="C517" s="313"/>
      <c r="D517" s="313"/>
      <c r="E517" s="313"/>
      <c r="F517" s="313"/>
      <c r="G517" s="313"/>
      <c r="H517" s="313"/>
      <c r="I517" s="313"/>
      <c r="J517" s="313"/>
      <c r="K517" s="313"/>
      <c r="L517" s="314"/>
      <c r="M517" s="313"/>
      <c r="N517" s="365"/>
      <c r="O517" s="366"/>
      <c r="P517" s="370" t="str">
        <f>IF(G517="R",IF(OR(AND(実績排出量!H517=SUM(実績事業所!$B$2-1),3&lt;実績排出量!I517),AND(実績排出量!H517=実績事業所!$B$2,4&gt;実績排出量!I517)),"新規",""),"")</f>
        <v/>
      </c>
      <c r="Q517" s="373" t="str">
        <f t="shared" si="330"/>
        <v/>
      </c>
      <c r="R517" s="374" t="str">
        <f t="shared" si="331"/>
        <v/>
      </c>
      <c r="S517" s="298" t="str">
        <f t="shared" si="332"/>
        <v/>
      </c>
      <c r="T517" s="87" t="str">
        <f t="shared" si="333"/>
        <v/>
      </c>
      <c r="U517" s="88" t="str">
        <f t="shared" si="334"/>
        <v/>
      </c>
      <c r="V517" s="89" t="str">
        <f t="shared" si="335"/>
        <v/>
      </c>
      <c r="W517" s="90" t="str">
        <f t="shared" si="336"/>
        <v/>
      </c>
      <c r="X517" s="90" t="str">
        <f t="shared" si="337"/>
        <v/>
      </c>
      <c r="Y517" s="110" t="str">
        <f t="shared" si="338"/>
        <v/>
      </c>
      <c r="Z517" s="16"/>
      <c r="AA517" s="15" t="str">
        <f t="shared" si="339"/>
        <v/>
      </c>
      <c r="AB517" s="15" t="str">
        <f t="shared" si="340"/>
        <v/>
      </c>
      <c r="AC517" s="14" t="str">
        <f t="shared" si="341"/>
        <v/>
      </c>
      <c r="AD517" s="6" t="e">
        <f t="shared" si="342"/>
        <v>#N/A</v>
      </c>
      <c r="AE517" s="6" t="e">
        <f t="shared" si="343"/>
        <v>#N/A</v>
      </c>
      <c r="AF517" s="6" t="e">
        <f t="shared" si="344"/>
        <v>#N/A</v>
      </c>
      <c r="AG517" s="6" t="str">
        <f t="shared" si="345"/>
        <v/>
      </c>
      <c r="AH517" s="6">
        <f t="shared" si="346"/>
        <v>1</v>
      </c>
      <c r="AI517" s="6" t="e">
        <f t="shared" si="347"/>
        <v>#N/A</v>
      </c>
      <c r="AJ517" s="6" t="e">
        <f t="shared" si="348"/>
        <v>#N/A</v>
      </c>
      <c r="AK517" s="6" t="e">
        <f t="shared" si="349"/>
        <v>#N/A</v>
      </c>
      <c r="AL517" s="6" t="e">
        <f t="shared" si="350"/>
        <v>#N/A</v>
      </c>
      <c r="AM517" s="7" t="str">
        <f t="shared" si="351"/>
        <v xml:space="preserve"> </v>
      </c>
      <c r="AN517" s="6" t="e">
        <f t="shared" si="352"/>
        <v>#N/A</v>
      </c>
      <c r="AO517" s="6" t="e">
        <f t="shared" si="353"/>
        <v>#N/A</v>
      </c>
      <c r="AP517" s="6" t="e">
        <f t="shared" si="354"/>
        <v>#N/A</v>
      </c>
      <c r="AQ517" s="6" t="e">
        <f t="shared" si="355"/>
        <v>#N/A</v>
      </c>
      <c r="AR517" s="6" t="e">
        <f t="shared" si="356"/>
        <v>#N/A</v>
      </c>
      <c r="AS517" s="6" t="e">
        <f t="shared" si="357"/>
        <v>#N/A</v>
      </c>
      <c r="AT517" s="6" t="e">
        <f t="shared" si="358"/>
        <v>#N/A</v>
      </c>
      <c r="AU517" s="6" t="e">
        <f t="shared" si="359"/>
        <v>#N/A</v>
      </c>
      <c r="AV517" s="6" t="e">
        <f t="shared" si="360"/>
        <v>#N/A</v>
      </c>
      <c r="AW517" s="6">
        <f t="shared" si="361"/>
        <v>0</v>
      </c>
      <c r="AX517" s="6" t="e">
        <f t="shared" si="362"/>
        <v>#N/A</v>
      </c>
      <c r="AY517" s="6" t="str">
        <f t="shared" si="363"/>
        <v/>
      </c>
      <c r="AZ517" s="6" t="str">
        <f t="shared" si="364"/>
        <v/>
      </c>
      <c r="BA517" s="6" t="str">
        <f t="shared" si="365"/>
        <v/>
      </c>
      <c r="BB517" s="6" t="str">
        <f t="shared" si="366"/>
        <v/>
      </c>
      <c r="BC517" s="42"/>
      <c r="BI517" t="s">
        <v>579</v>
      </c>
      <c r="CS517" s="253" t="str">
        <f t="shared" si="367"/>
        <v/>
      </c>
      <c r="CT517" s="1" t="str">
        <f t="shared" si="368"/>
        <v/>
      </c>
      <c r="CU517" s="1" t="str">
        <f t="shared" si="369"/>
        <v/>
      </c>
      <c r="CV517" s="399"/>
    </row>
    <row r="518" spans="1:100" s="1" customFormat="1" ht="13.5" customHeight="1" x14ac:dyDescent="0.15">
      <c r="A518" s="63">
        <v>503</v>
      </c>
      <c r="B518" s="313"/>
      <c r="C518" s="313"/>
      <c r="D518" s="313"/>
      <c r="E518" s="313"/>
      <c r="F518" s="313"/>
      <c r="G518" s="313"/>
      <c r="H518" s="313"/>
      <c r="I518" s="313"/>
      <c r="J518" s="313"/>
      <c r="K518" s="313"/>
      <c r="L518" s="314"/>
      <c r="M518" s="313"/>
      <c r="N518" s="365"/>
      <c r="O518" s="366"/>
      <c r="P518" s="370" t="str">
        <f>IF(G518="R",IF(OR(AND(実績排出量!H518=SUM(実績事業所!$B$2-1),3&lt;実績排出量!I518),AND(実績排出量!H518=実績事業所!$B$2,4&gt;実績排出量!I518)),"新規",""),"")</f>
        <v/>
      </c>
      <c r="Q518" s="373" t="str">
        <f t="shared" si="330"/>
        <v/>
      </c>
      <c r="R518" s="374" t="str">
        <f t="shared" si="331"/>
        <v/>
      </c>
      <c r="S518" s="298" t="str">
        <f t="shared" si="332"/>
        <v/>
      </c>
      <c r="T518" s="87" t="str">
        <f t="shared" si="333"/>
        <v/>
      </c>
      <c r="U518" s="88" t="str">
        <f t="shared" si="334"/>
        <v/>
      </c>
      <c r="V518" s="89" t="str">
        <f t="shared" si="335"/>
        <v/>
      </c>
      <c r="W518" s="90" t="str">
        <f t="shared" si="336"/>
        <v/>
      </c>
      <c r="X518" s="90" t="str">
        <f t="shared" si="337"/>
        <v/>
      </c>
      <c r="Y518" s="110" t="str">
        <f t="shared" si="338"/>
        <v/>
      </c>
      <c r="Z518" s="16"/>
      <c r="AA518" s="15" t="str">
        <f t="shared" si="339"/>
        <v/>
      </c>
      <c r="AB518" s="15" t="str">
        <f t="shared" si="340"/>
        <v/>
      </c>
      <c r="AC518" s="14" t="str">
        <f t="shared" si="341"/>
        <v/>
      </c>
      <c r="AD518" s="6" t="e">
        <f t="shared" si="342"/>
        <v>#N/A</v>
      </c>
      <c r="AE518" s="6" t="e">
        <f t="shared" si="343"/>
        <v>#N/A</v>
      </c>
      <c r="AF518" s="6" t="e">
        <f t="shared" si="344"/>
        <v>#N/A</v>
      </c>
      <c r="AG518" s="6" t="str">
        <f t="shared" si="345"/>
        <v/>
      </c>
      <c r="AH518" s="6">
        <f t="shared" si="346"/>
        <v>1</v>
      </c>
      <c r="AI518" s="6" t="e">
        <f t="shared" si="347"/>
        <v>#N/A</v>
      </c>
      <c r="AJ518" s="6" t="e">
        <f t="shared" si="348"/>
        <v>#N/A</v>
      </c>
      <c r="AK518" s="6" t="e">
        <f t="shared" si="349"/>
        <v>#N/A</v>
      </c>
      <c r="AL518" s="6" t="e">
        <f t="shared" si="350"/>
        <v>#N/A</v>
      </c>
      <c r="AM518" s="7" t="str">
        <f t="shared" si="351"/>
        <v xml:space="preserve"> </v>
      </c>
      <c r="AN518" s="6" t="e">
        <f t="shared" si="352"/>
        <v>#N/A</v>
      </c>
      <c r="AO518" s="6" t="e">
        <f t="shared" si="353"/>
        <v>#N/A</v>
      </c>
      <c r="AP518" s="6" t="e">
        <f t="shared" si="354"/>
        <v>#N/A</v>
      </c>
      <c r="AQ518" s="6" t="e">
        <f t="shared" si="355"/>
        <v>#N/A</v>
      </c>
      <c r="AR518" s="6" t="e">
        <f t="shared" si="356"/>
        <v>#N/A</v>
      </c>
      <c r="AS518" s="6" t="e">
        <f t="shared" si="357"/>
        <v>#N/A</v>
      </c>
      <c r="AT518" s="6" t="e">
        <f t="shared" si="358"/>
        <v>#N/A</v>
      </c>
      <c r="AU518" s="6" t="e">
        <f t="shared" si="359"/>
        <v>#N/A</v>
      </c>
      <c r="AV518" s="6" t="e">
        <f t="shared" si="360"/>
        <v>#N/A</v>
      </c>
      <c r="AW518" s="6">
        <f t="shared" si="361"/>
        <v>0</v>
      </c>
      <c r="AX518" s="6" t="e">
        <f t="shared" si="362"/>
        <v>#N/A</v>
      </c>
      <c r="AY518" s="6" t="str">
        <f t="shared" si="363"/>
        <v/>
      </c>
      <c r="AZ518" s="6" t="str">
        <f t="shared" si="364"/>
        <v/>
      </c>
      <c r="BA518" s="6" t="str">
        <f t="shared" si="365"/>
        <v/>
      </c>
      <c r="BB518" s="6" t="str">
        <f t="shared" si="366"/>
        <v/>
      </c>
      <c r="BC518" s="42"/>
      <c r="BI518" t="s">
        <v>580</v>
      </c>
      <c r="CS518" s="253" t="str">
        <f t="shared" si="367"/>
        <v/>
      </c>
      <c r="CT518" s="1" t="str">
        <f t="shared" si="368"/>
        <v/>
      </c>
      <c r="CU518" s="1" t="str">
        <f t="shared" si="369"/>
        <v/>
      </c>
      <c r="CV518" s="399"/>
    </row>
    <row r="519" spans="1:100" s="1" customFormat="1" ht="13.5" customHeight="1" x14ac:dyDescent="0.15">
      <c r="A519" s="63">
        <v>504</v>
      </c>
      <c r="B519" s="313"/>
      <c r="C519" s="313"/>
      <c r="D519" s="313"/>
      <c r="E519" s="313"/>
      <c r="F519" s="313"/>
      <c r="G519" s="313"/>
      <c r="H519" s="313"/>
      <c r="I519" s="313"/>
      <c r="J519" s="313"/>
      <c r="K519" s="313"/>
      <c r="L519" s="314"/>
      <c r="M519" s="313"/>
      <c r="N519" s="365"/>
      <c r="O519" s="366"/>
      <c r="P519" s="370" t="str">
        <f>IF(G519="R",IF(OR(AND(実績排出量!H519=SUM(実績事業所!$B$2-1),3&lt;実績排出量!I519),AND(実績排出量!H519=実績事業所!$B$2,4&gt;実績排出量!I519)),"新規",""),"")</f>
        <v/>
      </c>
      <c r="Q519" s="373" t="str">
        <f t="shared" si="330"/>
        <v/>
      </c>
      <c r="R519" s="374" t="str">
        <f t="shared" si="331"/>
        <v/>
      </c>
      <c r="S519" s="298" t="str">
        <f t="shared" si="332"/>
        <v/>
      </c>
      <c r="T519" s="87" t="str">
        <f t="shared" si="333"/>
        <v/>
      </c>
      <c r="U519" s="88" t="str">
        <f t="shared" si="334"/>
        <v/>
      </c>
      <c r="V519" s="89" t="str">
        <f t="shared" si="335"/>
        <v/>
      </c>
      <c r="W519" s="90" t="str">
        <f t="shared" si="336"/>
        <v/>
      </c>
      <c r="X519" s="90" t="str">
        <f t="shared" si="337"/>
        <v/>
      </c>
      <c r="Y519" s="110" t="str">
        <f t="shared" si="338"/>
        <v/>
      </c>
      <c r="Z519" s="16"/>
      <c r="AA519" s="15" t="str">
        <f t="shared" si="339"/>
        <v/>
      </c>
      <c r="AB519" s="15" t="str">
        <f t="shared" si="340"/>
        <v/>
      </c>
      <c r="AC519" s="14" t="str">
        <f t="shared" si="341"/>
        <v/>
      </c>
      <c r="AD519" s="6" t="e">
        <f t="shared" si="342"/>
        <v>#N/A</v>
      </c>
      <c r="AE519" s="6" t="e">
        <f t="shared" si="343"/>
        <v>#N/A</v>
      </c>
      <c r="AF519" s="6" t="e">
        <f t="shared" si="344"/>
        <v>#N/A</v>
      </c>
      <c r="AG519" s="6" t="str">
        <f t="shared" si="345"/>
        <v/>
      </c>
      <c r="AH519" s="6">
        <f t="shared" si="346"/>
        <v>1</v>
      </c>
      <c r="AI519" s="6" t="e">
        <f t="shared" si="347"/>
        <v>#N/A</v>
      </c>
      <c r="AJ519" s="6" t="e">
        <f t="shared" si="348"/>
        <v>#N/A</v>
      </c>
      <c r="AK519" s="6" t="e">
        <f t="shared" si="349"/>
        <v>#N/A</v>
      </c>
      <c r="AL519" s="6" t="e">
        <f t="shared" si="350"/>
        <v>#N/A</v>
      </c>
      <c r="AM519" s="7" t="str">
        <f t="shared" si="351"/>
        <v xml:space="preserve"> </v>
      </c>
      <c r="AN519" s="6" t="e">
        <f t="shared" si="352"/>
        <v>#N/A</v>
      </c>
      <c r="AO519" s="6" t="e">
        <f t="shared" si="353"/>
        <v>#N/A</v>
      </c>
      <c r="AP519" s="6" t="e">
        <f t="shared" si="354"/>
        <v>#N/A</v>
      </c>
      <c r="AQ519" s="6" t="e">
        <f t="shared" si="355"/>
        <v>#N/A</v>
      </c>
      <c r="AR519" s="6" t="e">
        <f t="shared" si="356"/>
        <v>#N/A</v>
      </c>
      <c r="AS519" s="6" t="e">
        <f t="shared" si="357"/>
        <v>#N/A</v>
      </c>
      <c r="AT519" s="6" t="e">
        <f t="shared" si="358"/>
        <v>#N/A</v>
      </c>
      <c r="AU519" s="6" t="e">
        <f t="shared" si="359"/>
        <v>#N/A</v>
      </c>
      <c r="AV519" s="6" t="e">
        <f t="shared" si="360"/>
        <v>#N/A</v>
      </c>
      <c r="AW519" s="6">
        <f t="shared" si="361"/>
        <v>0</v>
      </c>
      <c r="AX519" s="6" t="e">
        <f t="shared" si="362"/>
        <v>#N/A</v>
      </c>
      <c r="AY519" s="6" t="str">
        <f t="shared" si="363"/>
        <v/>
      </c>
      <c r="AZ519" s="6" t="str">
        <f t="shared" si="364"/>
        <v/>
      </c>
      <c r="BA519" s="6" t="str">
        <f t="shared" si="365"/>
        <v/>
      </c>
      <c r="BB519" s="6" t="str">
        <f t="shared" si="366"/>
        <v/>
      </c>
      <c r="BC519" s="42"/>
      <c r="BI519" t="s">
        <v>581</v>
      </c>
      <c r="CS519" s="253" t="str">
        <f t="shared" si="367"/>
        <v/>
      </c>
      <c r="CT519" s="1" t="str">
        <f t="shared" si="368"/>
        <v/>
      </c>
      <c r="CU519" s="1" t="str">
        <f t="shared" si="369"/>
        <v/>
      </c>
      <c r="CV519" s="399"/>
    </row>
    <row r="520" spans="1:100" s="1" customFormat="1" ht="13.5" customHeight="1" x14ac:dyDescent="0.15">
      <c r="A520" s="63">
        <v>505</v>
      </c>
      <c r="B520" s="313"/>
      <c r="C520" s="313"/>
      <c r="D520" s="313"/>
      <c r="E520" s="313"/>
      <c r="F520" s="313"/>
      <c r="G520" s="313"/>
      <c r="H520" s="313"/>
      <c r="I520" s="313"/>
      <c r="J520" s="313"/>
      <c r="K520" s="313"/>
      <c r="L520" s="314"/>
      <c r="M520" s="313"/>
      <c r="N520" s="365"/>
      <c r="O520" s="366"/>
      <c r="P520" s="370" t="str">
        <f>IF(G520="R",IF(OR(AND(実績排出量!H520=SUM(実績事業所!$B$2-1),3&lt;実績排出量!I520),AND(実績排出量!H520=実績事業所!$B$2,4&gt;実績排出量!I520)),"新規",""),"")</f>
        <v/>
      </c>
      <c r="Q520" s="373" t="str">
        <f t="shared" si="330"/>
        <v/>
      </c>
      <c r="R520" s="374" t="str">
        <f t="shared" si="331"/>
        <v/>
      </c>
      <c r="S520" s="298" t="str">
        <f t="shared" si="332"/>
        <v/>
      </c>
      <c r="T520" s="87" t="str">
        <f t="shared" si="333"/>
        <v/>
      </c>
      <c r="U520" s="88" t="str">
        <f t="shared" si="334"/>
        <v/>
      </c>
      <c r="V520" s="89" t="str">
        <f t="shared" si="335"/>
        <v/>
      </c>
      <c r="W520" s="90" t="str">
        <f t="shared" si="336"/>
        <v/>
      </c>
      <c r="X520" s="90" t="str">
        <f t="shared" si="337"/>
        <v/>
      </c>
      <c r="Y520" s="110" t="str">
        <f t="shared" si="338"/>
        <v/>
      </c>
      <c r="Z520" s="16"/>
      <c r="AA520" s="15" t="str">
        <f t="shared" si="339"/>
        <v/>
      </c>
      <c r="AB520" s="15" t="str">
        <f t="shared" si="340"/>
        <v/>
      </c>
      <c r="AC520" s="14" t="str">
        <f t="shared" si="341"/>
        <v/>
      </c>
      <c r="AD520" s="6" t="e">
        <f t="shared" si="342"/>
        <v>#N/A</v>
      </c>
      <c r="AE520" s="6" t="e">
        <f t="shared" si="343"/>
        <v>#N/A</v>
      </c>
      <c r="AF520" s="6" t="e">
        <f t="shared" si="344"/>
        <v>#N/A</v>
      </c>
      <c r="AG520" s="6" t="str">
        <f t="shared" si="345"/>
        <v/>
      </c>
      <c r="AH520" s="6">
        <f t="shared" si="346"/>
        <v>1</v>
      </c>
      <c r="AI520" s="6" t="e">
        <f t="shared" si="347"/>
        <v>#N/A</v>
      </c>
      <c r="AJ520" s="6" t="e">
        <f t="shared" si="348"/>
        <v>#N/A</v>
      </c>
      <c r="AK520" s="6" t="e">
        <f t="shared" si="349"/>
        <v>#N/A</v>
      </c>
      <c r="AL520" s="6" t="e">
        <f t="shared" si="350"/>
        <v>#N/A</v>
      </c>
      <c r="AM520" s="7" t="str">
        <f t="shared" si="351"/>
        <v xml:space="preserve"> </v>
      </c>
      <c r="AN520" s="6" t="e">
        <f t="shared" si="352"/>
        <v>#N/A</v>
      </c>
      <c r="AO520" s="6" t="e">
        <f t="shared" si="353"/>
        <v>#N/A</v>
      </c>
      <c r="AP520" s="6" t="e">
        <f t="shared" si="354"/>
        <v>#N/A</v>
      </c>
      <c r="AQ520" s="6" t="e">
        <f t="shared" si="355"/>
        <v>#N/A</v>
      </c>
      <c r="AR520" s="6" t="e">
        <f t="shared" si="356"/>
        <v>#N/A</v>
      </c>
      <c r="AS520" s="6" t="e">
        <f t="shared" si="357"/>
        <v>#N/A</v>
      </c>
      <c r="AT520" s="6" t="e">
        <f t="shared" si="358"/>
        <v>#N/A</v>
      </c>
      <c r="AU520" s="6" t="e">
        <f t="shared" si="359"/>
        <v>#N/A</v>
      </c>
      <c r="AV520" s="6" t="e">
        <f t="shared" si="360"/>
        <v>#N/A</v>
      </c>
      <c r="AW520" s="6">
        <f t="shared" si="361"/>
        <v>0</v>
      </c>
      <c r="AX520" s="6" t="e">
        <f t="shared" si="362"/>
        <v>#N/A</v>
      </c>
      <c r="AY520" s="6" t="str">
        <f t="shared" si="363"/>
        <v/>
      </c>
      <c r="AZ520" s="6" t="str">
        <f t="shared" si="364"/>
        <v/>
      </c>
      <c r="BA520" s="6" t="str">
        <f t="shared" si="365"/>
        <v/>
      </c>
      <c r="BB520" s="6" t="str">
        <f t="shared" si="366"/>
        <v/>
      </c>
      <c r="BC520" s="42"/>
      <c r="BI520" t="s">
        <v>582</v>
      </c>
      <c r="CS520" s="253" t="str">
        <f t="shared" si="367"/>
        <v/>
      </c>
      <c r="CT520" s="1" t="str">
        <f t="shared" si="368"/>
        <v/>
      </c>
      <c r="CU520" s="1" t="str">
        <f t="shared" si="369"/>
        <v/>
      </c>
      <c r="CV520" s="399"/>
    </row>
    <row r="521" spans="1:100" s="1" customFormat="1" ht="13.5" customHeight="1" x14ac:dyDescent="0.15">
      <c r="A521" s="63">
        <v>506</v>
      </c>
      <c r="B521" s="313"/>
      <c r="C521" s="313"/>
      <c r="D521" s="313"/>
      <c r="E521" s="313"/>
      <c r="F521" s="313"/>
      <c r="G521" s="313"/>
      <c r="H521" s="313"/>
      <c r="I521" s="313"/>
      <c r="J521" s="313"/>
      <c r="K521" s="313"/>
      <c r="L521" s="314"/>
      <c r="M521" s="313"/>
      <c r="N521" s="365"/>
      <c r="O521" s="366"/>
      <c r="P521" s="370" t="str">
        <f>IF(G521="R",IF(OR(AND(実績排出量!H521=SUM(実績事業所!$B$2-1),3&lt;実績排出量!I521),AND(実績排出量!H521=実績事業所!$B$2,4&gt;実績排出量!I521)),"新規",""),"")</f>
        <v/>
      </c>
      <c r="Q521" s="373" t="str">
        <f t="shared" si="330"/>
        <v/>
      </c>
      <c r="R521" s="374" t="str">
        <f t="shared" si="331"/>
        <v/>
      </c>
      <c r="S521" s="298" t="str">
        <f t="shared" si="332"/>
        <v/>
      </c>
      <c r="T521" s="87" t="str">
        <f t="shared" si="333"/>
        <v/>
      </c>
      <c r="U521" s="88" t="str">
        <f t="shared" si="334"/>
        <v/>
      </c>
      <c r="V521" s="89" t="str">
        <f t="shared" si="335"/>
        <v/>
      </c>
      <c r="W521" s="90" t="str">
        <f t="shared" si="336"/>
        <v/>
      </c>
      <c r="X521" s="90" t="str">
        <f t="shared" si="337"/>
        <v/>
      </c>
      <c r="Y521" s="110" t="str">
        <f t="shared" si="338"/>
        <v/>
      </c>
      <c r="Z521" s="16"/>
      <c r="AA521" s="15" t="str">
        <f t="shared" si="339"/>
        <v/>
      </c>
      <c r="AB521" s="15" t="str">
        <f t="shared" si="340"/>
        <v/>
      </c>
      <c r="AC521" s="14" t="str">
        <f t="shared" si="341"/>
        <v/>
      </c>
      <c r="AD521" s="6" t="e">
        <f t="shared" si="342"/>
        <v>#N/A</v>
      </c>
      <c r="AE521" s="6" t="e">
        <f t="shared" si="343"/>
        <v>#N/A</v>
      </c>
      <c r="AF521" s="6" t="e">
        <f t="shared" si="344"/>
        <v>#N/A</v>
      </c>
      <c r="AG521" s="6" t="str">
        <f t="shared" si="345"/>
        <v/>
      </c>
      <c r="AH521" s="6">
        <f t="shared" si="346"/>
        <v>1</v>
      </c>
      <c r="AI521" s="6" t="e">
        <f t="shared" si="347"/>
        <v>#N/A</v>
      </c>
      <c r="AJ521" s="6" t="e">
        <f t="shared" si="348"/>
        <v>#N/A</v>
      </c>
      <c r="AK521" s="6" t="e">
        <f t="shared" si="349"/>
        <v>#N/A</v>
      </c>
      <c r="AL521" s="6" t="e">
        <f t="shared" si="350"/>
        <v>#N/A</v>
      </c>
      <c r="AM521" s="7" t="str">
        <f t="shared" si="351"/>
        <v xml:space="preserve"> </v>
      </c>
      <c r="AN521" s="6" t="e">
        <f t="shared" si="352"/>
        <v>#N/A</v>
      </c>
      <c r="AO521" s="6" t="e">
        <f t="shared" si="353"/>
        <v>#N/A</v>
      </c>
      <c r="AP521" s="6" t="e">
        <f t="shared" si="354"/>
        <v>#N/A</v>
      </c>
      <c r="AQ521" s="6" t="e">
        <f t="shared" si="355"/>
        <v>#N/A</v>
      </c>
      <c r="AR521" s="6" t="e">
        <f t="shared" si="356"/>
        <v>#N/A</v>
      </c>
      <c r="AS521" s="6" t="e">
        <f t="shared" si="357"/>
        <v>#N/A</v>
      </c>
      <c r="AT521" s="6" t="e">
        <f t="shared" si="358"/>
        <v>#N/A</v>
      </c>
      <c r="AU521" s="6" t="e">
        <f t="shared" si="359"/>
        <v>#N/A</v>
      </c>
      <c r="AV521" s="6" t="e">
        <f t="shared" si="360"/>
        <v>#N/A</v>
      </c>
      <c r="AW521" s="6">
        <f t="shared" si="361"/>
        <v>0</v>
      </c>
      <c r="AX521" s="6" t="e">
        <f t="shared" si="362"/>
        <v>#N/A</v>
      </c>
      <c r="AY521" s="6" t="str">
        <f t="shared" si="363"/>
        <v/>
      </c>
      <c r="AZ521" s="6" t="str">
        <f t="shared" si="364"/>
        <v/>
      </c>
      <c r="BA521" s="6" t="str">
        <f t="shared" si="365"/>
        <v/>
      </c>
      <c r="BB521" s="6" t="str">
        <f t="shared" si="366"/>
        <v/>
      </c>
      <c r="BC521" s="42"/>
      <c r="BI521" t="s">
        <v>583</v>
      </c>
      <c r="CS521" s="253" t="str">
        <f t="shared" si="367"/>
        <v/>
      </c>
      <c r="CT521" s="1" t="str">
        <f t="shared" si="368"/>
        <v/>
      </c>
      <c r="CU521" s="1" t="str">
        <f t="shared" si="369"/>
        <v/>
      </c>
      <c r="CV521" s="399"/>
    </row>
    <row r="522" spans="1:100" s="1" customFormat="1" ht="13.5" customHeight="1" x14ac:dyDescent="0.15">
      <c r="A522" s="63">
        <v>507</v>
      </c>
      <c r="B522" s="313"/>
      <c r="C522" s="313"/>
      <c r="D522" s="313"/>
      <c r="E522" s="313"/>
      <c r="F522" s="313"/>
      <c r="G522" s="313"/>
      <c r="H522" s="313"/>
      <c r="I522" s="313"/>
      <c r="J522" s="313"/>
      <c r="K522" s="313"/>
      <c r="L522" s="314"/>
      <c r="M522" s="313"/>
      <c r="N522" s="365"/>
      <c r="O522" s="366"/>
      <c r="P522" s="370" t="str">
        <f>IF(G522="R",IF(OR(AND(実績排出量!H522=SUM(実績事業所!$B$2-1),3&lt;実績排出量!I522),AND(実績排出量!H522=実績事業所!$B$2,4&gt;実績排出量!I522)),"新規",""),"")</f>
        <v/>
      </c>
      <c r="Q522" s="373" t="str">
        <f t="shared" si="330"/>
        <v/>
      </c>
      <c r="R522" s="374" t="str">
        <f t="shared" si="331"/>
        <v/>
      </c>
      <c r="S522" s="298" t="str">
        <f t="shared" si="332"/>
        <v/>
      </c>
      <c r="T522" s="87" t="str">
        <f t="shared" si="333"/>
        <v/>
      </c>
      <c r="U522" s="88" t="str">
        <f t="shared" si="334"/>
        <v/>
      </c>
      <c r="V522" s="89" t="str">
        <f t="shared" si="335"/>
        <v/>
      </c>
      <c r="W522" s="90" t="str">
        <f t="shared" si="336"/>
        <v/>
      </c>
      <c r="X522" s="90" t="str">
        <f t="shared" si="337"/>
        <v/>
      </c>
      <c r="Y522" s="110" t="str">
        <f t="shared" si="338"/>
        <v/>
      </c>
      <c r="Z522" s="16"/>
      <c r="AA522" s="15" t="str">
        <f t="shared" si="339"/>
        <v/>
      </c>
      <c r="AB522" s="15" t="str">
        <f t="shared" si="340"/>
        <v/>
      </c>
      <c r="AC522" s="14" t="str">
        <f t="shared" si="341"/>
        <v/>
      </c>
      <c r="AD522" s="6" t="e">
        <f t="shared" si="342"/>
        <v>#N/A</v>
      </c>
      <c r="AE522" s="6" t="e">
        <f t="shared" si="343"/>
        <v>#N/A</v>
      </c>
      <c r="AF522" s="6" t="e">
        <f t="shared" si="344"/>
        <v>#N/A</v>
      </c>
      <c r="AG522" s="6" t="str">
        <f t="shared" si="345"/>
        <v/>
      </c>
      <c r="AH522" s="6">
        <f t="shared" si="346"/>
        <v>1</v>
      </c>
      <c r="AI522" s="6" t="e">
        <f t="shared" si="347"/>
        <v>#N/A</v>
      </c>
      <c r="AJ522" s="6" t="e">
        <f t="shared" si="348"/>
        <v>#N/A</v>
      </c>
      <c r="AK522" s="6" t="e">
        <f t="shared" si="349"/>
        <v>#N/A</v>
      </c>
      <c r="AL522" s="6" t="e">
        <f t="shared" si="350"/>
        <v>#N/A</v>
      </c>
      <c r="AM522" s="7" t="str">
        <f t="shared" si="351"/>
        <v xml:space="preserve"> </v>
      </c>
      <c r="AN522" s="6" t="e">
        <f t="shared" si="352"/>
        <v>#N/A</v>
      </c>
      <c r="AO522" s="6" t="e">
        <f t="shared" si="353"/>
        <v>#N/A</v>
      </c>
      <c r="AP522" s="6" t="e">
        <f t="shared" si="354"/>
        <v>#N/A</v>
      </c>
      <c r="AQ522" s="6" t="e">
        <f t="shared" si="355"/>
        <v>#N/A</v>
      </c>
      <c r="AR522" s="6" t="e">
        <f t="shared" si="356"/>
        <v>#N/A</v>
      </c>
      <c r="AS522" s="6" t="e">
        <f t="shared" si="357"/>
        <v>#N/A</v>
      </c>
      <c r="AT522" s="6" t="e">
        <f t="shared" si="358"/>
        <v>#N/A</v>
      </c>
      <c r="AU522" s="6" t="e">
        <f t="shared" si="359"/>
        <v>#N/A</v>
      </c>
      <c r="AV522" s="6" t="e">
        <f t="shared" si="360"/>
        <v>#N/A</v>
      </c>
      <c r="AW522" s="6">
        <f t="shared" si="361"/>
        <v>0</v>
      </c>
      <c r="AX522" s="6" t="e">
        <f t="shared" si="362"/>
        <v>#N/A</v>
      </c>
      <c r="AY522" s="6" t="str">
        <f t="shared" si="363"/>
        <v/>
      </c>
      <c r="AZ522" s="6" t="str">
        <f t="shared" si="364"/>
        <v/>
      </c>
      <c r="BA522" s="6" t="str">
        <f t="shared" si="365"/>
        <v/>
      </c>
      <c r="BB522" s="6" t="str">
        <f t="shared" si="366"/>
        <v/>
      </c>
      <c r="BC522" s="42"/>
      <c r="BI522" t="s">
        <v>584</v>
      </c>
      <c r="CS522" s="253" t="str">
        <f t="shared" si="367"/>
        <v/>
      </c>
      <c r="CT522" s="1" t="str">
        <f t="shared" si="368"/>
        <v/>
      </c>
      <c r="CU522" s="1" t="str">
        <f t="shared" si="369"/>
        <v/>
      </c>
      <c r="CV522" s="399"/>
    </row>
    <row r="523" spans="1:100" s="1" customFormat="1" ht="13.5" customHeight="1" x14ac:dyDescent="0.15">
      <c r="A523" s="63">
        <v>508</v>
      </c>
      <c r="B523" s="313"/>
      <c r="C523" s="313"/>
      <c r="D523" s="313"/>
      <c r="E523" s="313"/>
      <c r="F523" s="313"/>
      <c r="G523" s="313"/>
      <c r="H523" s="313"/>
      <c r="I523" s="313"/>
      <c r="J523" s="313"/>
      <c r="K523" s="313"/>
      <c r="L523" s="314"/>
      <c r="M523" s="313"/>
      <c r="N523" s="365"/>
      <c r="O523" s="366"/>
      <c r="P523" s="370" t="str">
        <f>IF(G523="R",IF(OR(AND(実績排出量!H523=SUM(実績事業所!$B$2-1),3&lt;実績排出量!I523),AND(実績排出量!H523=実績事業所!$B$2,4&gt;実績排出量!I523)),"新規",""),"")</f>
        <v/>
      </c>
      <c r="Q523" s="373" t="str">
        <f t="shared" si="330"/>
        <v/>
      </c>
      <c r="R523" s="374" t="str">
        <f t="shared" si="331"/>
        <v/>
      </c>
      <c r="S523" s="298" t="str">
        <f t="shared" si="332"/>
        <v/>
      </c>
      <c r="T523" s="87" t="str">
        <f t="shared" si="333"/>
        <v/>
      </c>
      <c r="U523" s="88" t="str">
        <f t="shared" si="334"/>
        <v/>
      </c>
      <c r="V523" s="89" t="str">
        <f t="shared" si="335"/>
        <v/>
      </c>
      <c r="W523" s="90" t="str">
        <f t="shared" si="336"/>
        <v/>
      </c>
      <c r="X523" s="90" t="str">
        <f t="shared" si="337"/>
        <v/>
      </c>
      <c r="Y523" s="110" t="str">
        <f t="shared" si="338"/>
        <v/>
      </c>
      <c r="Z523" s="16"/>
      <c r="AA523" s="15" t="str">
        <f t="shared" si="339"/>
        <v/>
      </c>
      <c r="AB523" s="15" t="str">
        <f t="shared" si="340"/>
        <v/>
      </c>
      <c r="AC523" s="14" t="str">
        <f t="shared" si="341"/>
        <v/>
      </c>
      <c r="AD523" s="6" t="e">
        <f t="shared" si="342"/>
        <v>#N/A</v>
      </c>
      <c r="AE523" s="6" t="e">
        <f t="shared" si="343"/>
        <v>#N/A</v>
      </c>
      <c r="AF523" s="6" t="e">
        <f t="shared" si="344"/>
        <v>#N/A</v>
      </c>
      <c r="AG523" s="6" t="str">
        <f t="shared" si="345"/>
        <v/>
      </c>
      <c r="AH523" s="6">
        <f t="shared" si="346"/>
        <v>1</v>
      </c>
      <c r="AI523" s="6" t="e">
        <f t="shared" si="347"/>
        <v>#N/A</v>
      </c>
      <c r="AJ523" s="6" t="e">
        <f t="shared" si="348"/>
        <v>#N/A</v>
      </c>
      <c r="AK523" s="6" t="e">
        <f t="shared" si="349"/>
        <v>#N/A</v>
      </c>
      <c r="AL523" s="6" t="e">
        <f t="shared" si="350"/>
        <v>#N/A</v>
      </c>
      <c r="AM523" s="7" t="str">
        <f t="shared" si="351"/>
        <v xml:space="preserve"> </v>
      </c>
      <c r="AN523" s="6" t="e">
        <f t="shared" si="352"/>
        <v>#N/A</v>
      </c>
      <c r="AO523" s="6" t="e">
        <f t="shared" si="353"/>
        <v>#N/A</v>
      </c>
      <c r="AP523" s="6" t="e">
        <f t="shared" si="354"/>
        <v>#N/A</v>
      </c>
      <c r="AQ523" s="6" t="e">
        <f t="shared" si="355"/>
        <v>#N/A</v>
      </c>
      <c r="AR523" s="6" t="e">
        <f t="shared" si="356"/>
        <v>#N/A</v>
      </c>
      <c r="AS523" s="6" t="e">
        <f t="shared" si="357"/>
        <v>#N/A</v>
      </c>
      <c r="AT523" s="6" t="e">
        <f t="shared" si="358"/>
        <v>#N/A</v>
      </c>
      <c r="AU523" s="6" t="e">
        <f t="shared" si="359"/>
        <v>#N/A</v>
      </c>
      <c r="AV523" s="6" t="e">
        <f t="shared" si="360"/>
        <v>#N/A</v>
      </c>
      <c r="AW523" s="6">
        <f t="shared" si="361"/>
        <v>0</v>
      </c>
      <c r="AX523" s="6" t="e">
        <f t="shared" si="362"/>
        <v>#N/A</v>
      </c>
      <c r="AY523" s="6" t="str">
        <f t="shared" si="363"/>
        <v/>
      </c>
      <c r="AZ523" s="6" t="str">
        <f t="shared" si="364"/>
        <v/>
      </c>
      <c r="BA523" s="6" t="str">
        <f t="shared" si="365"/>
        <v/>
      </c>
      <c r="BB523" s="6" t="str">
        <f t="shared" si="366"/>
        <v/>
      </c>
      <c r="BC523" s="42"/>
      <c r="BI523" t="s">
        <v>585</v>
      </c>
      <c r="CS523" s="253" t="str">
        <f t="shared" si="367"/>
        <v/>
      </c>
      <c r="CT523" s="1" t="str">
        <f t="shared" si="368"/>
        <v/>
      </c>
      <c r="CU523" s="1" t="str">
        <f t="shared" si="369"/>
        <v/>
      </c>
      <c r="CV523" s="399"/>
    </row>
    <row r="524" spans="1:100" s="1" customFormat="1" ht="13.5" customHeight="1" x14ac:dyDescent="0.15">
      <c r="A524" s="63">
        <v>509</v>
      </c>
      <c r="B524" s="313"/>
      <c r="C524" s="313"/>
      <c r="D524" s="313"/>
      <c r="E524" s="313"/>
      <c r="F524" s="313"/>
      <c r="G524" s="313"/>
      <c r="H524" s="313"/>
      <c r="I524" s="313"/>
      <c r="J524" s="313"/>
      <c r="K524" s="313"/>
      <c r="L524" s="314"/>
      <c r="M524" s="313"/>
      <c r="N524" s="365"/>
      <c r="O524" s="366"/>
      <c r="P524" s="370" t="str">
        <f>IF(G524="R",IF(OR(AND(実績排出量!H524=SUM(実績事業所!$B$2-1),3&lt;実績排出量!I524),AND(実績排出量!H524=実績事業所!$B$2,4&gt;実績排出量!I524)),"新規",""),"")</f>
        <v/>
      </c>
      <c r="Q524" s="373" t="str">
        <f t="shared" si="330"/>
        <v/>
      </c>
      <c r="R524" s="374" t="str">
        <f t="shared" si="331"/>
        <v/>
      </c>
      <c r="S524" s="298" t="str">
        <f t="shared" si="332"/>
        <v/>
      </c>
      <c r="T524" s="87" t="str">
        <f t="shared" si="333"/>
        <v/>
      </c>
      <c r="U524" s="88" t="str">
        <f t="shared" si="334"/>
        <v/>
      </c>
      <c r="V524" s="89" t="str">
        <f t="shared" si="335"/>
        <v/>
      </c>
      <c r="W524" s="90" t="str">
        <f t="shared" si="336"/>
        <v/>
      </c>
      <c r="X524" s="90" t="str">
        <f t="shared" si="337"/>
        <v/>
      </c>
      <c r="Y524" s="110" t="str">
        <f t="shared" si="338"/>
        <v/>
      </c>
      <c r="Z524" s="16"/>
      <c r="AA524" s="15" t="str">
        <f t="shared" si="339"/>
        <v/>
      </c>
      <c r="AB524" s="15" t="str">
        <f t="shared" si="340"/>
        <v/>
      </c>
      <c r="AC524" s="14" t="str">
        <f t="shared" si="341"/>
        <v/>
      </c>
      <c r="AD524" s="6" t="e">
        <f t="shared" si="342"/>
        <v>#N/A</v>
      </c>
      <c r="AE524" s="6" t="e">
        <f t="shared" si="343"/>
        <v>#N/A</v>
      </c>
      <c r="AF524" s="6" t="e">
        <f t="shared" si="344"/>
        <v>#N/A</v>
      </c>
      <c r="AG524" s="6" t="str">
        <f t="shared" si="345"/>
        <v/>
      </c>
      <c r="AH524" s="6">
        <f t="shared" si="346"/>
        <v>1</v>
      </c>
      <c r="AI524" s="6" t="e">
        <f t="shared" si="347"/>
        <v>#N/A</v>
      </c>
      <c r="AJ524" s="6" t="e">
        <f t="shared" si="348"/>
        <v>#N/A</v>
      </c>
      <c r="AK524" s="6" t="e">
        <f t="shared" si="349"/>
        <v>#N/A</v>
      </c>
      <c r="AL524" s="6" t="e">
        <f t="shared" si="350"/>
        <v>#N/A</v>
      </c>
      <c r="AM524" s="7" t="str">
        <f t="shared" si="351"/>
        <v xml:space="preserve"> </v>
      </c>
      <c r="AN524" s="6" t="e">
        <f t="shared" si="352"/>
        <v>#N/A</v>
      </c>
      <c r="AO524" s="6" t="e">
        <f t="shared" si="353"/>
        <v>#N/A</v>
      </c>
      <c r="AP524" s="6" t="e">
        <f t="shared" si="354"/>
        <v>#N/A</v>
      </c>
      <c r="AQ524" s="6" t="e">
        <f t="shared" si="355"/>
        <v>#N/A</v>
      </c>
      <c r="AR524" s="6" t="e">
        <f t="shared" si="356"/>
        <v>#N/A</v>
      </c>
      <c r="AS524" s="6" t="e">
        <f t="shared" si="357"/>
        <v>#N/A</v>
      </c>
      <c r="AT524" s="6" t="e">
        <f t="shared" si="358"/>
        <v>#N/A</v>
      </c>
      <c r="AU524" s="6" t="e">
        <f t="shared" si="359"/>
        <v>#N/A</v>
      </c>
      <c r="AV524" s="6" t="e">
        <f t="shared" si="360"/>
        <v>#N/A</v>
      </c>
      <c r="AW524" s="6">
        <f t="shared" si="361"/>
        <v>0</v>
      </c>
      <c r="AX524" s="6" t="e">
        <f t="shared" si="362"/>
        <v>#N/A</v>
      </c>
      <c r="AY524" s="6" t="str">
        <f t="shared" si="363"/>
        <v/>
      </c>
      <c r="AZ524" s="6" t="str">
        <f t="shared" si="364"/>
        <v/>
      </c>
      <c r="BA524" s="6" t="str">
        <f t="shared" si="365"/>
        <v/>
      </c>
      <c r="BB524" s="6" t="str">
        <f t="shared" si="366"/>
        <v/>
      </c>
      <c r="BC524" s="42"/>
      <c r="BI524" t="s">
        <v>586</v>
      </c>
      <c r="CS524" s="253" t="str">
        <f t="shared" si="367"/>
        <v/>
      </c>
      <c r="CT524" s="1" t="str">
        <f t="shared" si="368"/>
        <v/>
      </c>
      <c r="CU524" s="1" t="str">
        <f t="shared" si="369"/>
        <v/>
      </c>
      <c r="CV524" s="399"/>
    </row>
    <row r="525" spans="1:100" s="1" customFormat="1" ht="13.5" customHeight="1" x14ac:dyDescent="0.15">
      <c r="A525" s="63">
        <v>510</v>
      </c>
      <c r="B525" s="313"/>
      <c r="C525" s="313"/>
      <c r="D525" s="313"/>
      <c r="E525" s="313"/>
      <c r="F525" s="313"/>
      <c r="G525" s="313"/>
      <c r="H525" s="313"/>
      <c r="I525" s="313"/>
      <c r="J525" s="313"/>
      <c r="K525" s="313"/>
      <c r="L525" s="314"/>
      <c r="M525" s="313"/>
      <c r="N525" s="365"/>
      <c r="O525" s="366"/>
      <c r="P525" s="370" t="str">
        <f>IF(G525="R",IF(OR(AND(実績排出量!H525=SUM(実績事業所!$B$2-1),3&lt;実績排出量!I525),AND(実績排出量!H525=実績事業所!$B$2,4&gt;実績排出量!I525)),"新規",""),"")</f>
        <v/>
      </c>
      <c r="Q525" s="373" t="str">
        <f t="shared" si="330"/>
        <v/>
      </c>
      <c r="R525" s="374" t="str">
        <f t="shared" si="331"/>
        <v/>
      </c>
      <c r="S525" s="298" t="str">
        <f t="shared" si="332"/>
        <v/>
      </c>
      <c r="T525" s="87" t="str">
        <f t="shared" si="333"/>
        <v/>
      </c>
      <c r="U525" s="88" t="str">
        <f t="shared" si="334"/>
        <v/>
      </c>
      <c r="V525" s="89" t="str">
        <f t="shared" si="335"/>
        <v/>
      </c>
      <c r="W525" s="90" t="str">
        <f t="shared" si="336"/>
        <v/>
      </c>
      <c r="X525" s="90" t="str">
        <f t="shared" si="337"/>
        <v/>
      </c>
      <c r="Y525" s="110" t="str">
        <f t="shared" si="338"/>
        <v/>
      </c>
      <c r="Z525" s="16"/>
      <c r="AA525" s="15" t="str">
        <f t="shared" si="339"/>
        <v/>
      </c>
      <c r="AB525" s="15" t="str">
        <f t="shared" si="340"/>
        <v/>
      </c>
      <c r="AC525" s="14" t="str">
        <f t="shared" si="341"/>
        <v/>
      </c>
      <c r="AD525" s="6" t="e">
        <f t="shared" si="342"/>
        <v>#N/A</v>
      </c>
      <c r="AE525" s="6" t="e">
        <f t="shared" si="343"/>
        <v>#N/A</v>
      </c>
      <c r="AF525" s="6" t="e">
        <f t="shared" si="344"/>
        <v>#N/A</v>
      </c>
      <c r="AG525" s="6" t="str">
        <f t="shared" si="345"/>
        <v/>
      </c>
      <c r="AH525" s="6">
        <f t="shared" si="346"/>
        <v>1</v>
      </c>
      <c r="AI525" s="6" t="e">
        <f t="shared" si="347"/>
        <v>#N/A</v>
      </c>
      <c r="AJ525" s="6" t="e">
        <f t="shared" si="348"/>
        <v>#N/A</v>
      </c>
      <c r="AK525" s="6" t="e">
        <f t="shared" si="349"/>
        <v>#N/A</v>
      </c>
      <c r="AL525" s="6" t="e">
        <f t="shared" si="350"/>
        <v>#N/A</v>
      </c>
      <c r="AM525" s="7" t="str">
        <f t="shared" si="351"/>
        <v xml:space="preserve"> </v>
      </c>
      <c r="AN525" s="6" t="e">
        <f t="shared" si="352"/>
        <v>#N/A</v>
      </c>
      <c r="AO525" s="6" t="e">
        <f t="shared" si="353"/>
        <v>#N/A</v>
      </c>
      <c r="AP525" s="6" t="e">
        <f t="shared" si="354"/>
        <v>#N/A</v>
      </c>
      <c r="AQ525" s="6" t="e">
        <f t="shared" si="355"/>
        <v>#N/A</v>
      </c>
      <c r="AR525" s="6" t="e">
        <f t="shared" si="356"/>
        <v>#N/A</v>
      </c>
      <c r="AS525" s="6" t="e">
        <f t="shared" si="357"/>
        <v>#N/A</v>
      </c>
      <c r="AT525" s="6" t="e">
        <f t="shared" si="358"/>
        <v>#N/A</v>
      </c>
      <c r="AU525" s="6" t="e">
        <f t="shared" si="359"/>
        <v>#N/A</v>
      </c>
      <c r="AV525" s="6" t="e">
        <f t="shared" si="360"/>
        <v>#N/A</v>
      </c>
      <c r="AW525" s="6">
        <f t="shared" si="361"/>
        <v>0</v>
      </c>
      <c r="AX525" s="6" t="e">
        <f t="shared" si="362"/>
        <v>#N/A</v>
      </c>
      <c r="AY525" s="6" t="str">
        <f t="shared" si="363"/>
        <v/>
      </c>
      <c r="AZ525" s="6" t="str">
        <f t="shared" si="364"/>
        <v/>
      </c>
      <c r="BA525" s="6" t="str">
        <f t="shared" si="365"/>
        <v/>
      </c>
      <c r="BB525" s="6" t="str">
        <f t="shared" si="366"/>
        <v/>
      </c>
      <c r="BC525" s="42"/>
      <c r="BI525" t="s">
        <v>587</v>
      </c>
      <c r="CS525" s="253" t="str">
        <f t="shared" si="367"/>
        <v/>
      </c>
      <c r="CT525" s="1" t="str">
        <f t="shared" si="368"/>
        <v/>
      </c>
      <c r="CU525" s="1" t="str">
        <f t="shared" si="369"/>
        <v/>
      </c>
      <c r="CV525" s="399"/>
    </row>
    <row r="526" spans="1:100" s="1" customFormat="1" ht="13.5" customHeight="1" x14ac:dyDescent="0.15">
      <c r="A526" s="63">
        <v>511</v>
      </c>
      <c r="B526" s="313"/>
      <c r="C526" s="313"/>
      <c r="D526" s="313"/>
      <c r="E526" s="313"/>
      <c r="F526" s="313"/>
      <c r="G526" s="313"/>
      <c r="H526" s="313"/>
      <c r="I526" s="313"/>
      <c r="J526" s="313"/>
      <c r="K526" s="313"/>
      <c r="L526" s="314"/>
      <c r="M526" s="313"/>
      <c r="N526" s="365"/>
      <c r="O526" s="366"/>
      <c r="P526" s="370" t="str">
        <f>IF(G526="R",IF(OR(AND(実績排出量!H526=SUM(実績事業所!$B$2-1),3&lt;実績排出量!I526),AND(実績排出量!H526=実績事業所!$B$2,4&gt;実績排出量!I526)),"新規",""),"")</f>
        <v/>
      </c>
      <c r="Q526" s="373" t="str">
        <f t="shared" si="330"/>
        <v/>
      </c>
      <c r="R526" s="374" t="str">
        <f t="shared" si="331"/>
        <v/>
      </c>
      <c r="S526" s="298" t="str">
        <f t="shared" si="332"/>
        <v/>
      </c>
      <c r="T526" s="87" t="str">
        <f t="shared" si="333"/>
        <v/>
      </c>
      <c r="U526" s="88" t="str">
        <f t="shared" si="334"/>
        <v/>
      </c>
      <c r="V526" s="89" t="str">
        <f t="shared" si="335"/>
        <v/>
      </c>
      <c r="W526" s="90" t="str">
        <f t="shared" si="336"/>
        <v/>
      </c>
      <c r="X526" s="90" t="str">
        <f t="shared" si="337"/>
        <v/>
      </c>
      <c r="Y526" s="110" t="str">
        <f t="shared" si="338"/>
        <v/>
      </c>
      <c r="Z526" s="16"/>
      <c r="AA526" s="15" t="str">
        <f t="shared" si="339"/>
        <v/>
      </c>
      <c r="AB526" s="15" t="str">
        <f t="shared" si="340"/>
        <v/>
      </c>
      <c r="AC526" s="14" t="str">
        <f t="shared" si="341"/>
        <v/>
      </c>
      <c r="AD526" s="6" t="e">
        <f t="shared" si="342"/>
        <v>#N/A</v>
      </c>
      <c r="AE526" s="6" t="e">
        <f t="shared" si="343"/>
        <v>#N/A</v>
      </c>
      <c r="AF526" s="6" t="e">
        <f t="shared" si="344"/>
        <v>#N/A</v>
      </c>
      <c r="AG526" s="6" t="str">
        <f t="shared" si="345"/>
        <v/>
      </c>
      <c r="AH526" s="6">
        <f t="shared" si="346"/>
        <v>1</v>
      </c>
      <c r="AI526" s="6" t="e">
        <f t="shared" si="347"/>
        <v>#N/A</v>
      </c>
      <c r="AJ526" s="6" t="e">
        <f t="shared" si="348"/>
        <v>#N/A</v>
      </c>
      <c r="AK526" s="6" t="e">
        <f t="shared" si="349"/>
        <v>#N/A</v>
      </c>
      <c r="AL526" s="6" t="e">
        <f t="shared" si="350"/>
        <v>#N/A</v>
      </c>
      <c r="AM526" s="7" t="str">
        <f t="shared" si="351"/>
        <v xml:space="preserve"> </v>
      </c>
      <c r="AN526" s="6" t="e">
        <f t="shared" si="352"/>
        <v>#N/A</v>
      </c>
      <c r="AO526" s="6" t="e">
        <f t="shared" si="353"/>
        <v>#N/A</v>
      </c>
      <c r="AP526" s="6" t="e">
        <f t="shared" si="354"/>
        <v>#N/A</v>
      </c>
      <c r="AQ526" s="6" t="e">
        <f t="shared" si="355"/>
        <v>#N/A</v>
      </c>
      <c r="AR526" s="6" t="e">
        <f t="shared" si="356"/>
        <v>#N/A</v>
      </c>
      <c r="AS526" s="6" t="e">
        <f t="shared" si="357"/>
        <v>#N/A</v>
      </c>
      <c r="AT526" s="6" t="e">
        <f t="shared" si="358"/>
        <v>#N/A</v>
      </c>
      <c r="AU526" s="6" t="e">
        <f t="shared" si="359"/>
        <v>#N/A</v>
      </c>
      <c r="AV526" s="6" t="e">
        <f t="shared" si="360"/>
        <v>#N/A</v>
      </c>
      <c r="AW526" s="6">
        <f t="shared" si="361"/>
        <v>0</v>
      </c>
      <c r="AX526" s="6" t="e">
        <f t="shared" si="362"/>
        <v>#N/A</v>
      </c>
      <c r="AY526" s="6" t="str">
        <f t="shared" si="363"/>
        <v/>
      </c>
      <c r="AZ526" s="6" t="str">
        <f t="shared" si="364"/>
        <v/>
      </c>
      <c r="BA526" s="6" t="str">
        <f t="shared" si="365"/>
        <v/>
      </c>
      <c r="BB526" s="6" t="str">
        <f t="shared" si="366"/>
        <v/>
      </c>
      <c r="BC526" s="42"/>
      <c r="BI526" t="s">
        <v>588</v>
      </c>
      <c r="CS526" s="253" t="str">
        <f t="shared" si="367"/>
        <v/>
      </c>
      <c r="CT526" s="1" t="str">
        <f t="shared" si="368"/>
        <v/>
      </c>
      <c r="CU526" s="1" t="str">
        <f t="shared" si="369"/>
        <v/>
      </c>
      <c r="CV526" s="399"/>
    </row>
    <row r="527" spans="1:100" s="1" customFormat="1" ht="13.5" customHeight="1" x14ac:dyDescent="0.15">
      <c r="A527" s="63">
        <v>512</v>
      </c>
      <c r="B527" s="313"/>
      <c r="C527" s="313"/>
      <c r="D527" s="313"/>
      <c r="E527" s="313"/>
      <c r="F527" s="313"/>
      <c r="G527" s="313"/>
      <c r="H527" s="313"/>
      <c r="I527" s="313"/>
      <c r="J527" s="313"/>
      <c r="K527" s="313"/>
      <c r="L527" s="314"/>
      <c r="M527" s="313"/>
      <c r="N527" s="365"/>
      <c r="O527" s="366"/>
      <c r="P527" s="370" t="str">
        <f>IF(G527="R",IF(OR(AND(実績排出量!H527=SUM(実績事業所!$B$2-1),3&lt;実績排出量!I527),AND(実績排出量!H527=実績事業所!$B$2,4&gt;実績排出量!I527)),"新規",""),"")</f>
        <v/>
      </c>
      <c r="Q527" s="373" t="str">
        <f t="shared" si="330"/>
        <v/>
      </c>
      <c r="R527" s="374" t="str">
        <f t="shared" si="331"/>
        <v/>
      </c>
      <c r="S527" s="298" t="str">
        <f t="shared" si="332"/>
        <v/>
      </c>
      <c r="T527" s="87" t="str">
        <f t="shared" si="333"/>
        <v/>
      </c>
      <c r="U527" s="88" t="str">
        <f t="shared" si="334"/>
        <v/>
      </c>
      <c r="V527" s="89" t="str">
        <f t="shared" si="335"/>
        <v/>
      </c>
      <c r="W527" s="90" t="str">
        <f t="shared" si="336"/>
        <v/>
      </c>
      <c r="X527" s="90" t="str">
        <f t="shared" si="337"/>
        <v/>
      </c>
      <c r="Y527" s="110" t="str">
        <f t="shared" si="338"/>
        <v/>
      </c>
      <c r="Z527" s="16"/>
      <c r="AA527" s="15" t="str">
        <f t="shared" si="339"/>
        <v/>
      </c>
      <c r="AB527" s="15" t="str">
        <f t="shared" si="340"/>
        <v/>
      </c>
      <c r="AC527" s="14" t="str">
        <f t="shared" si="341"/>
        <v/>
      </c>
      <c r="AD527" s="6" t="e">
        <f t="shared" si="342"/>
        <v>#N/A</v>
      </c>
      <c r="AE527" s="6" t="e">
        <f t="shared" si="343"/>
        <v>#N/A</v>
      </c>
      <c r="AF527" s="6" t="e">
        <f t="shared" si="344"/>
        <v>#N/A</v>
      </c>
      <c r="AG527" s="6" t="str">
        <f t="shared" si="345"/>
        <v/>
      </c>
      <c r="AH527" s="6">
        <f t="shared" si="346"/>
        <v>1</v>
      </c>
      <c r="AI527" s="6" t="e">
        <f t="shared" si="347"/>
        <v>#N/A</v>
      </c>
      <c r="AJ527" s="6" t="e">
        <f t="shared" si="348"/>
        <v>#N/A</v>
      </c>
      <c r="AK527" s="6" t="e">
        <f t="shared" si="349"/>
        <v>#N/A</v>
      </c>
      <c r="AL527" s="6" t="e">
        <f t="shared" si="350"/>
        <v>#N/A</v>
      </c>
      <c r="AM527" s="7" t="str">
        <f t="shared" si="351"/>
        <v xml:space="preserve"> </v>
      </c>
      <c r="AN527" s="6" t="e">
        <f t="shared" si="352"/>
        <v>#N/A</v>
      </c>
      <c r="AO527" s="6" t="e">
        <f t="shared" si="353"/>
        <v>#N/A</v>
      </c>
      <c r="AP527" s="6" t="e">
        <f t="shared" si="354"/>
        <v>#N/A</v>
      </c>
      <c r="AQ527" s="6" t="e">
        <f t="shared" si="355"/>
        <v>#N/A</v>
      </c>
      <c r="AR527" s="6" t="e">
        <f t="shared" si="356"/>
        <v>#N/A</v>
      </c>
      <c r="AS527" s="6" t="e">
        <f t="shared" si="357"/>
        <v>#N/A</v>
      </c>
      <c r="AT527" s="6" t="e">
        <f t="shared" si="358"/>
        <v>#N/A</v>
      </c>
      <c r="AU527" s="6" t="e">
        <f t="shared" si="359"/>
        <v>#N/A</v>
      </c>
      <c r="AV527" s="6" t="e">
        <f t="shared" si="360"/>
        <v>#N/A</v>
      </c>
      <c r="AW527" s="6">
        <f t="shared" si="361"/>
        <v>0</v>
      </c>
      <c r="AX527" s="6" t="e">
        <f t="shared" si="362"/>
        <v>#N/A</v>
      </c>
      <c r="AY527" s="6" t="str">
        <f t="shared" si="363"/>
        <v/>
      </c>
      <c r="AZ527" s="6" t="str">
        <f t="shared" si="364"/>
        <v/>
      </c>
      <c r="BA527" s="6" t="str">
        <f t="shared" si="365"/>
        <v/>
      </c>
      <c r="BB527" s="6" t="str">
        <f t="shared" si="366"/>
        <v/>
      </c>
      <c r="BC527" s="42"/>
      <c r="BI527" t="s">
        <v>589</v>
      </c>
      <c r="CS527" s="253" t="str">
        <f t="shared" si="367"/>
        <v/>
      </c>
      <c r="CT527" s="1" t="str">
        <f t="shared" si="368"/>
        <v/>
      </c>
      <c r="CU527" s="1" t="str">
        <f t="shared" si="369"/>
        <v/>
      </c>
      <c r="CV527" s="399"/>
    </row>
    <row r="528" spans="1:100" s="1" customFormat="1" ht="13.5" customHeight="1" x14ac:dyDescent="0.15">
      <c r="A528" s="63">
        <v>513</v>
      </c>
      <c r="B528" s="313"/>
      <c r="C528" s="313"/>
      <c r="D528" s="313"/>
      <c r="E528" s="313"/>
      <c r="F528" s="313"/>
      <c r="G528" s="313"/>
      <c r="H528" s="313"/>
      <c r="I528" s="313"/>
      <c r="J528" s="313"/>
      <c r="K528" s="313"/>
      <c r="L528" s="314"/>
      <c r="M528" s="313"/>
      <c r="N528" s="365"/>
      <c r="O528" s="366"/>
      <c r="P528" s="370" t="str">
        <f>IF(G528="R",IF(OR(AND(実績排出量!H528=SUM(実績事業所!$B$2-1),3&lt;実績排出量!I528),AND(実績排出量!H528=実績事業所!$B$2,4&gt;実績排出量!I528)),"新規",""),"")</f>
        <v/>
      </c>
      <c r="Q528" s="373" t="str">
        <f t="shared" si="330"/>
        <v/>
      </c>
      <c r="R528" s="374" t="str">
        <f t="shared" si="331"/>
        <v/>
      </c>
      <c r="S528" s="298" t="str">
        <f t="shared" si="332"/>
        <v/>
      </c>
      <c r="T528" s="87" t="str">
        <f t="shared" si="333"/>
        <v/>
      </c>
      <c r="U528" s="88" t="str">
        <f t="shared" si="334"/>
        <v/>
      </c>
      <c r="V528" s="89" t="str">
        <f t="shared" si="335"/>
        <v/>
      </c>
      <c r="W528" s="90" t="str">
        <f t="shared" si="336"/>
        <v/>
      </c>
      <c r="X528" s="90" t="str">
        <f t="shared" si="337"/>
        <v/>
      </c>
      <c r="Y528" s="110" t="str">
        <f t="shared" si="338"/>
        <v/>
      </c>
      <c r="Z528" s="16"/>
      <c r="AA528" s="15" t="str">
        <f t="shared" si="339"/>
        <v/>
      </c>
      <c r="AB528" s="15" t="str">
        <f t="shared" si="340"/>
        <v/>
      </c>
      <c r="AC528" s="14" t="str">
        <f t="shared" si="341"/>
        <v/>
      </c>
      <c r="AD528" s="6" t="e">
        <f t="shared" si="342"/>
        <v>#N/A</v>
      </c>
      <c r="AE528" s="6" t="e">
        <f t="shared" si="343"/>
        <v>#N/A</v>
      </c>
      <c r="AF528" s="6" t="e">
        <f t="shared" si="344"/>
        <v>#N/A</v>
      </c>
      <c r="AG528" s="6" t="str">
        <f t="shared" si="345"/>
        <v/>
      </c>
      <c r="AH528" s="6">
        <f t="shared" si="346"/>
        <v>1</v>
      </c>
      <c r="AI528" s="6" t="e">
        <f t="shared" si="347"/>
        <v>#N/A</v>
      </c>
      <c r="AJ528" s="6" t="e">
        <f t="shared" si="348"/>
        <v>#N/A</v>
      </c>
      <c r="AK528" s="6" t="e">
        <f t="shared" si="349"/>
        <v>#N/A</v>
      </c>
      <c r="AL528" s="6" t="e">
        <f t="shared" si="350"/>
        <v>#N/A</v>
      </c>
      <c r="AM528" s="7" t="str">
        <f t="shared" si="351"/>
        <v xml:space="preserve"> </v>
      </c>
      <c r="AN528" s="6" t="e">
        <f t="shared" si="352"/>
        <v>#N/A</v>
      </c>
      <c r="AO528" s="6" t="e">
        <f t="shared" si="353"/>
        <v>#N/A</v>
      </c>
      <c r="AP528" s="6" t="e">
        <f t="shared" si="354"/>
        <v>#N/A</v>
      </c>
      <c r="AQ528" s="6" t="e">
        <f t="shared" si="355"/>
        <v>#N/A</v>
      </c>
      <c r="AR528" s="6" t="e">
        <f t="shared" si="356"/>
        <v>#N/A</v>
      </c>
      <c r="AS528" s="6" t="e">
        <f t="shared" si="357"/>
        <v>#N/A</v>
      </c>
      <c r="AT528" s="6" t="e">
        <f t="shared" si="358"/>
        <v>#N/A</v>
      </c>
      <c r="AU528" s="6" t="e">
        <f t="shared" si="359"/>
        <v>#N/A</v>
      </c>
      <c r="AV528" s="6" t="e">
        <f t="shared" si="360"/>
        <v>#N/A</v>
      </c>
      <c r="AW528" s="6">
        <f t="shared" si="361"/>
        <v>0</v>
      </c>
      <c r="AX528" s="6" t="e">
        <f t="shared" si="362"/>
        <v>#N/A</v>
      </c>
      <c r="AY528" s="6" t="str">
        <f t="shared" si="363"/>
        <v/>
      </c>
      <c r="AZ528" s="6" t="str">
        <f t="shared" si="364"/>
        <v/>
      </c>
      <c r="BA528" s="6" t="str">
        <f t="shared" si="365"/>
        <v/>
      </c>
      <c r="BB528" s="6" t="str">
        <f t="shared" si="366"/>
        <v/>
      </c>
      <c r="BC528" s="42"/>
      <c r="BI528" t="s">
        <v>590</v>
      </c>
      <c r="CS528" s="253" t="str">
        <f t="shared" si="367"/>
        <v/>
      </c>
      <c r="CT528" s="1" t="str">
        <f t="shared" si="368"/>
        <v/>
      </c>
      <c r="CU528" s="1" t="str">
        <f t="shared" si="369"/>
        <v/>
      </c>
      <c r="CV528" s="399"/>
    </row>
    <row r="529" spans="1:100" s="1" customFormat="1" ht="13.5" customHeight="1" x14ac:dyDescent="0.15">
      <c r="A529" s="63">
        <v>514</v>
      </c>
      <c r="B529" s="313"/>
      <c r="C529" s="313"/>
      <c r="D529" s="313"/>
      <c r="E529" s="313"/>
      <c r="F529" s="313"/>
      <c r="G529" s="313"/>
      <c r="H529" s="313"/>
      <c r="I529" s="313"/>
      <c r="J529" s="313"/>
      <c r="K529" s="313"/>
      <c r="L529" s="314"/>
      <c r="M529" s="313"/>
      <c r="N529" s="365"/>
      <c r="O529" s="366"/>
      <c r="P529" s="370" t="str">
        <f>IF(G529="R",IF(OR(AND(実績排出量!H529=SUM(実績事業所!$B$2-1),3&lt;実績排出量!I529),AND(実績排出量!H529=実績事業所!$B$2,4&gt;実績排出量!I529)),"新規",""),"")</f>
        <v/>
      </c>
      <c r="Q529" s="373" t="str">
        <f t="shared" si="330"/>
        <v/>
      </c>
      <c r="R529" s="374" t="str">
        <f t="shared" si="331"/>
        <v/>
      </c>
      <c r="S529" s="298" t="str">
        <f t="shared" si="332"/>
        <v/>
      </c>
      <c r="T529" s="87" t="str">
        <f t="shared" si="333"/>
        <v/>
      </c>
      <c r="U529" s="88" t="str">
        <f t="shared" si="334"/>
        <v/>
      </c>
      <c r="V529" s="89" t="str">
        <f t="shared" si="335"/>
        <v/>
      </c>
      <c r="W529" s="90" t="str">
        <f t="shared" si="336"/>
        <v/>
      </c>
      <c r="X529" s="90" t="str">
        <f t="shared" si="337"/>
        <v/>
      </c>
      <c r="Y529" s="110" t="str">
        <f t="shared" si="338"/>
        <v/>
      </c>
      <c r="Z529" s="16"/>
      <c r="AA529" s="15" t="str">
        <f t="shared" si="339"/>
        <v/>
      </c>
      <c r="AB529" s="15" t="str">
        <f t="shared" si="340"/>
        <v/>
      </c>
      <c r="AC529" s="14" t="str">
        <f t="shared" si="341"/>
        <v/>
      </c>
      <c r="AD529" s="6" t="e">
        <f t="shared" si="342"/>
        <v>#N/A</v>
      </c>
      <c r="AE529" s="6" t="e">
        <f t="shared" si="343"/>
        <v>#N/A</v>
      </c>
      <c r="AF529" s="6" t="e">
        <f t="shared" si="344"/>
        <v>#N/A</v>
      </c>
      <c r="AG529" s="6" t="str">
        <f t="shared" si="345"/>
        <v/>
      </c>
      <c r="AH529" s="6">
        <f t="shared" si="346"/>
        <v>1</v>
      </c>
      <c r="AI529" s="6" t="e">
        <f t="shared" si="347"/>
        <v>#N/A</v>
      </c>
      <c r="AJ529" s="6" t="e">
        <f t="shared" si="348"/>
        <v>#N/A</v>
      </c>
      <c r="AK529" s="6" t="e">
        <f t="shared" si="349"/>
        <v>#N/A</v>
      </c>
      <c r="AL529" s="6" t="e">
        <f t="shared" si="350"/>
        <v>#N/A</v>
      </c>
      <c r="AM529" s="7" t="str">
        <f t="shared" si="351"/>
        <v xml:space="preserve"> </v>
      </c>
      <c r="AN529" s="6" t="e">
        <f t="shared" si="352"/>
        <v>#N/A</v>
      </c>
      <c r="AO529" s="6" t="e">
        <f t="shared" si="353"/>
        <v>#N/A</v>
      </c>
      <c r="AP529" s="6" t="e">
        <f t="shared" si="354"/>
        <v>#N/A</v>
      </c>
      <c r="AQ529" s="6" t="e">
        <f t="shared" si="355"/>
        <v>#N/A</v>
      </c>
      <c r="AR529" s="6" t="e">
        <f t="shared" si="356"/>
        <v>#N/A</v>
      </c>
      <c r="AS529" s="6" t="e">
        <f t="shared" si="357"/>
        <v>#N/A</v>
      </c>
      <c r="AT529" s="6" t="e">
        <f t="shared" si="358"/>
        <v>#N/A</v>
      </c>
      <c r="AU529" s="6" t="e">
        <f t="shared" si="359"/>
        <v>#N/A</v>
      </c>
      <c r="AV529" s="6" t="e">
        <f t="shared" si="360"/>
        <v>#N/A</v>
      </c>
      <c r="AW529" s="6">
        <f t="shared" si="361"/>
        <v>0</v>
      </c>
      <c r="AX529" s="6" t="e">
        <f t="shared" si="362"/>
        <v>#N/A</v>
      </c>
      <c r="AY529" s="6" t="str">
        <f t="shared" si="363"/>
        <v/>
      </c>
      <c r="AZ529" s="6" t="str">
        <f t="shared" si="364"/>
        <v/>
      </c>
      <c r="BA529" s="6" t="str">
        <f t="shared" si="365"/>
        <v/>
      </c>
      <c r="BB529" s="6" t="str">
        <f t="shared" si="366"/>
        <v/>
      </c>
      <c r="BC529" s="42"/>
      <c r="BI529" t="s">
        <v>591</v>
      </c>
      <c r="CS529" s="253" t="str">
        <f t="shared" si="367"/>
        <v/>
      </c>
      <c r="CT529" s="1" t="str">
        <f t="shared" si="368"/>
        <v/>
      </c>
      <c r="CU529" s="1" t="str">
        <f t="shared" si="369"/>
        <v/>
      </c>
      <c r="CV529" s="399"/>
    </row>
    <row r="530" spans="1:100" s="1" customFormat="1" ht="13.5" customHeight="1" x14ac:dyDescent="0.15">
      <c r="A530" s="63">
        <v>515</v>
      </c>
      <c r="B530" s="313"/>
      <c r="C530" s="313"/>
      <c r="D530" s="313"/>
      <c r="E530" s="313"/>
      <c r="F530" s="313"/>
      <c r="G530" s="313"/>
      <c r="H530" s="313"/>
      <c r="I530" s="313"/>
      <c r="J530" s="313"/>
      <c r="K530" s="313"/>
      <c r="L530" s="314"/>
      <c r="M530" s="313"/>
      <c r="N530" s="365"/>
      <c r="O530" s="366"/>
      <c r="P530" s="370" t="str">
        <f>IF(G530="R",IF(OR(AND(実績排出量!H530=SUM(実績事業所!$B$2-1),3&lt;実績排出量!I530),AND(実績排出量!H530=実績事業所!$B$2,4&gt;実績排出量!I530)),"新規",""),"")</f>
        <v/>
      </c>
      <c r="Q530" s="373" t="str">
        <f t="shared" si="330"/>
        <v/>
      </c>
      <c r="R530" s="374" t="str">
        <f t="shared" si="331"/>
        <v/>
      </c>
      <c r="S530" s="298" t="str">
        <f t="shared" si="332"/>
        <v/>
      </c>
      <c r="T530" s="87" t="str">
        <f t="shared" si="333"/>
        <v/>
      </c>
      <c r="U530" s="88" t="str">
        <f t="shared" si="334"/>
        <v/>
      </c>
      <c r="V530" s="89" t="str">
        <f t="shared" si="335"/>
        <v/>
      </c>
      <c r="W530" s="90" t="str">
        <f t="shared" si="336"/>
        <v/>
      </c>
      <c r="X530" s="90" t="str">
        <f t="shared" si="337"/>
        <v/>
      </c>
      <c r="Y530" s="110" t="str">
        <f t="shared" si="338"/>
        <v/>
      </c>
      <c r="Z530" s="16"/>
      <c r="AA530" s="15" t="str">
        <f t="shared" si="339"/>
        <v/>
      </c>
      <c r="AB530" s="15" t="str">
        <f t="shared" si="340"/>
        <v/>
      </c>
      <c r="AC530" s="14" t="str">
        <f t="shared" si="341"/>
        <v/>
      </c>
      <c r="AD530" s="6" t="e">
        <f t="shared" si="342"/>
        <v>#N/A</v>
      </c>
      <c r="AE530" s="6" t="e">
        <f t="shared" si="343"/>
        <v>#N/A</v>
      </c>
      <c r="AF530" s="6" t="e">
        <f t="shared" si="344"/>
        <v>#N/A</v>
      </c>
      <c r="AG530" s="6" t="str">
        <f t="shared" si="345"/>
        <v/>
      </c>
      <c r="AH530" s="6">
        <f t="shared" si="346"/>
        <v>1</v>
      </c>
      <c r="AI530" s="6" t="e">
        <f t="shared" si="347"/>
        <v>#N/A</v>
      </c>
      <c r="AJ530" s="6" t="e">
        <f t="shared" si="348"/>
        <v>#N/A</v>
      </c>
      <c r="AK530" s="6" t="e">
        <f t="shared" si="349"/>
        <v>#N/A</v>
      </c>
      <c r="AL530" s="6" t="e">
        <f t="shared" si="350"/>
        <v>#N/A</v>
      </c>
      <c r="AM530" s="7" t="str">
        <f t="shared" si="351"/>
        <v xml:space="preserve"> </v>
      </c>
      <c r="AN530" s="6" t="e">
        <f t="shared" si="352"/>
        <v>#N/A</v>
      </c>
      <c r="AO530" s="6" t="e">
        <f t="shared" si="353"/>
        <v>#N/A</v>
      </c>
      <c r="AP530" s="6" t="e">
        <f t="shared" si="354"/>
        <v>#N/A</v>
      </c>
      <c r="AQ530" s="6" t="e">
        <f t="shared" si="355"/>
        <v>#N/A</v>
      </c>
      <c r="AR530" s="6" t="e">
        <f t="shared" si="356"/>
        <v>#N/A</v>
      </c>
      <c r="AS530" s="6" t="e">
        <f t="shared" si="357"/>
        <v>#N/A</v>
      </c>
      <c r="AT530" s="6" t="e">
        <f t="shared" si="358"/>
        <v>#N/A</v>
      </c>
      <c r="AU530" s="6" t="e">
        <f t="shared" si="359"/>
        <v>#N/A</v>
      </c>
      <c r="AV530" s="6" t="e">
        <f t="shared" si="360"/>
        <v>#N/A</v>
      </c>
      <c r="AW530" s="6">
        <f t="shared" si="361"/>
        <v>0</v>
      </c>
      <c r="AX530" s="6" t="e">
        <f t="shared" si="362"/>
        <v>#N/A</v>
      </c>
      <c r="AY530" s="6" t="str">
        <f t="shared" si="363"/>
        <v/>
      </c>
      <c r="AZ530" s="6" t="str">
        <f t="shared" si="364"/>
        <v/>
      </c>
      <c r="BA530" s="6" t="str">
        <f t="shared" si="365"/>
        <v/>
      </c>
      <c r="BB530" s="6" t="str">
        <f t="shared" si="366"/>
        <v/>
      </c>
      <c r="BC530" s="42"/>
      <c r="BI530" t="s">
        <v>592</v>
      </c>
      <c r="CS530" s="253" t="str">
        <f t="shared" si="367"/>
        <v/>
      </c>
      <c r="CT530" s="1" t="str">
        <f t="shared" si="368"/>
        <v/>
      </c>
      <c r="CU530" s="1" t="str">
        <f t="shared" si="369"/>
        <v/>
      </c>
      <c r="CV530" s="399"/>
    </row>
    <row r="531" spans="1:100" s="1" customFormat="1" ht="13.5" customHeight="1" x14ac:dyDescent="0.15">
      <c r="A531" s="63">
        <v>516</v>
      </c>
      <c r="B531" s="313"/>
      <c r="C531" s="313"/>
      <c r="D531" s="313"/>
      <c r="E531" s="313"/>
      <c r="F531" s="313"/>
      <c r="G531" s="313"/>
      <c r="H531" s="313"/>
      <c r="I531" s="313"/>
      <c r="J531" s="313"/>
      <c r="K531" s="313"/>
      <c r="L531" s="314"/>
      <c r="M531" s="313"/>
      <c r="N531" s="365"/>
      <c r="O531" s="366"/>
      <c r="P531" s="370" t="str">
        <f>IF(G531="R",IF(OR(AND(実績排出量!H531=SUM(実績事業所!$B$2-1),3&lt;実績排出量!I531),AND(実績排出量!H531=実績事業所!$B$2,4&gt;実績排出量!I531)),"新規",""),"")</f>
        <v/>
      </c>
      <c r="Q531" s="373" t="str">
        <f t="shared" si="330"/>
        <v/>
      </c>
      <c r="R531" s="374" t="str">
        <f t="shared" si="331"/>
        <v/>
      </c>
      <c r="S531" s="298" t="str">
        <f t="shared" si="332"/>
        <v/>
      </c>
      <c r="T531" s="87" t="str">
        <f t="shared" si="333"/>
        <v/>
      </c>
      <c r="U531" s="88" t="str">
        <f t="shared" si="334"/>
        <v/>
      </c>
      <c r="V531" s="89" t="str">
        <f t="shared" si="335"/>
        <v/>
      </c>
      <c r="W531" s="90" t="str">
        <f t="shared" si="336"/>
        <v/>
      </c>
      <c r="X531" s="90" t="str">
        <f t="shared" si="337"/>
        <v/>
      </c>
      <c r="Y531" s="110" t="str">
        <f t="shared" si="338"/>
        <v/>
      </c>
      <c r="Z531" s="16"/>
      <c r="AA531" s="15" t="str">
        <f t="shared" si="339"/>
        <v/>
      </c>
      <c r="AB531" s="15" t="str">
        <f t="shared" si="340"/>
        <v/>
      </c>
      <c r="AC531" s="14" t="str">
        <f t="shared" si="341"/>
        <v/>
      </c>
      <c r="AD531" s="6" t="e">
        <f t="shared" si="342"/>
        <v>#N/A</v>
      </c>
      <c r="AE531" s="6" t="e">
        <f t="shared" si="343"/>
        <v>#N/A</v>
      </c>
      <c r="AF531" s="6" t="e">
        <f t="shared" si="344"/>
        <v>#N/A</v>
      </c>
      <c r="AG531" s="6" t="str">
        <f t="shared" si="345"/>
        <v/>
      </c>
      <c r="AH531" s="6">
        <f t="shared" si="346"/>
        <v>1</v>
      </c>
      <c r="AI531" s="6" t="e">
        <f t="shared" si="347"/>
        <v>#N/A</v>
      </c>
      <c r="AJ531" s="6" t="e">
        <f t="shared" si="348"/>
        <v>#N/A</v>
      </c>
      <c r="AK531" s="6" t="e">
        <f t="shared" si="349"/>
        <v>#N/A</v>
      </c>
      <c r="AL531" s="6" t="e">
        <f t="shared" si="350"/>
        <v>#N/A</v>
      </c>
      <c r="AM531" s="7" t="str">
        <f t="shared" si="351"/>
        <v xml:space="preserve"> </v>
      </c>
      <c r="AN531" s="6" t="e">
        <f t="shared" si="352"/>
        <v>#N/A</v>
      </c>
      <c r="AO531" s="6" t="e">
        <f t="shared" si="353"/>
        <v>#N/A</v>
      </c>
      <c r="AP531" s="6" t="e">
        <f t="shared" si="354"/>
        <v>#N/A</v>
      </c>
      <c r="AQ531" s="6" t="e">
        <f t="shared" si="355"/>
        <v>#N/A</v>
      </c>
      <c r="AR531" s="6" t="e">
        <f t="shared" si="356"/>
        <v>#N/A</v>
      </c>
      <c r="AS531" s="6" t="e">
        <f t="shared" si="357"/>
        <v>#N/A</v>
      </c>
      <c r="AT531" s="6" t="e">
        <f t="shared" si="358"/>
        <v>#N/A</v>
      </c>
      <c r="AU531" s="6" t="e">
        <f t="shared" si="359"/>
        <v>#N/A</v>
      </c>
      <c r="AV531" s="6" t="e">
        <f t="shared" si="360"/>
        <v>#N/A</v>
      </c>
      <c r="AW531" s="6">
        <f t="shared" si="361"/>
        <v>0</v>
      </c>
      <c r="AX531" s="6" t="e">
        <f t="shared" si="362"/>
        <v>#N/A</v>
      </c>
      <c r="AY531" s="6" t="str">
        <f t="shared" si="363"/>
        <v/>
      </c>
      <c r="AZ531" s="6" t="str">
        <f t="shared" si="364"/>
        <v/>
      </c>
      <c r="BA531" s="6" t="str">
        <f t="shared" si="365"/>
        <v/>
      </c>
      <c r="BB531" s="6" t="str">
        <f t="shared" si="366"/>
        <v/>
      </c>
      <c r="BC531" s="42"/>
      <c r="BI531" t="s">
        <v>593</v>
      </c>
      <c r="CS531" s="253" t="str">
        <f t="shared" si="367"/>
        <v/>
      </c>
      <c r="CT531" s="1" t="str">
        <f t="shared" si="368"/>
        <v/>
      </c>
      <c r="CU531" s="1" t="str">
        <f t="shared" si="369"/>
        <v/>
      </c>
      <c r="CV531" s="399"/>
    </row>
    <row r="532" spans="1:100" s="1" customFormat="1" ht="13.5" customHeight="1" x14ac:dyDescent="0.15">
      <c r="A532" s="63">
        <v>517</v>
      </c>
      <c r="B532" s="313"/>
      <c r="C532" s="313"/>
      <c r="D532" s="313"/>
      <c r="E532" s="313"/>
      <c r="F532" s="313"/>
      <c r="G532" s="313"/>
      <c r="H532" s="313"/>
      <c r="I532" s="313"/>
      <c r="J532" s="313"/>
      <c r="K532" s="313"/>
      <c r="L532" s="314"/>
      <c r="M532" s="313"/>
      <c r="N532" s="365"/>
      <c r="O532" s="366"/>
      <c r="P532" s="370" t="str">
        <f>IF(G532="R",IF(OR(AND(実績排出量!H532=SUM(実績事業所!$B$2-1),3&lt;実績排出量!I532),AND(実績排出量!H532=実績事業所!$B$2,4&gt;実績排出量!I532)),"新規",""),"")</f>
        <v/>
      </c>
      <c r="Q532" s="373" t="str">
        <f t="shared" si="330"/>
        <v/>
      </c>
      <c r="R532" s="374" t="str">
        <f t="shared" si="331"/>
        <v/>
      </c>
      <c r="S532" s="298" t="str">
        <f t="shared" si="332"/>
        <v/>
      </c>
      <c r="T532" s="87" t="str">
        <f t="shared" si="333"/>
        <v/>
      </c>
      <c r="U532" s="88" t="str">
        <f t="shared" si="334"/>
        <v/>
      </c>
      <c r="V532" s="89" t="str">
        <f t="shared" si="335"/>
        <v/>
      </c>
      <c r="W532" s="90" t="str">
        <f t="shared" si="336"/>
        <v/>
      </c>
      <c r="X532" s="90" t="str">
        <f t="shared" si="337"/>
        <v/>
      </c>
      <c r="Y532" s="110" t="str">
        <f t="shared" si="338"/>
        <v/>
      </c>
      <c r="Z532" s="16"/>
      <c r="AA532" s="15" t="str">
        <f t="shared" si="339"/>
        <v/>
      </c>
      <c r="AB532" s="15" t="str">
        <f t="shared" si="340"/>
        <v/>
      </c>
      <c r="AC532" s="14" t="str">
        <f t="shared" si="341"/>
        <v/>
      </c>
      <c r="AD532" s="6" t="e">
        <f t="shared" si="342"/>
        <v>#N/A</v>
      </c>
      <c r="AE532" s="6" t="e">
        <f t="shared" si="343"/>
        <v>#N/A</v>
      </c>
      <c r="AF532" s="6" t="e">
        <f t="shared" si="344"/>
        <v>#N/A</v>
      </c>
      <c r="AG532" s="6" t="str">
        <f t="shared" si="345"/>
        <v/>
      </c>
      <c r="AH532" s="6">
        <f t="shared" si="346"/>
        <v>1</v>
      </c>
      <c r="AI532" s="6" t="e">
        <f t="shared" si="347"/>
        <v>#N/A</v>
      </c>
      <c r="AJ532" s="6" t="e">
        <f t="shared" si="348"/>
        <v>#N/A</v>
      </c>
      <c r="AK532" s="6" t="e">
        <f t="shared" si="349"/>
        <v>#N/A</v>
      </c>
      <c r="AL532" s="6" t="e">
        <f t="shared" si="350"/>
        <v>#N/A</v>
      </c>
      <c r="AM532" s="7" t="str">
        <f t="shared" si="351"/>
        <v xml:space="preserve"> </v>
      </c>
      <c r="AN532" s="6" t="e">
        <f t="shared" si="352"/>
        <v>#N/A</v>
      </c>
      <c r="AO532" s="6" t="e">
        <f t="shared" si="353"/>
        <v>#N/A</v>
      </c>
      <c r="AP532" s="6" t="e">
        <f t="shared" si="354"/>
        <v>#N/A</v>
      </c>
      <c r="AQ532" s="6" t="e">
        <f t="shared" si="355"/>
        <v>#N/A</v>
      </c>
      <c r="AR532" s="6" t="e">
        <f t="shared" si="356"/>
        <v>#N/A</v>
      </c>
      <c r="AS532" s="6" t="e">
        <f t="shared" si="357"/>
        <v>#N/A</v>
      </c>
      <c r="AT532" s="6" t="e">
        <f t="shared" si="358"/>
        <v>#N/A</v>
      </c>
      <c r="AU532" s="6" t="e">
        <f t="shared" si="359"/>
        <v>#N/A</v>
      </c>
      <c r="AV532" s="6" t="e">
        <f t="shared" si="360"/>
        <v>#N/A</v>
      </c>
      <c r="AW532" s="6">
        <f t="shared" si="361"/>
        <v>0</v>
      </c>
      <c r="AX532" s="6" t="e">
        <f t="shared" si="362"/>
        <v>#N/A</v>
      </c>
      <c r="AY532" s="6" t="str">
        <f t="shared" si="363"/>
        <v/>
      </c>
      <c r="AZ532" s="6" t="str">
        <f t="shared" si="364"/>
        <v/>
      </c>
      <c r="BA532" s="6" t="str">
        <f t="shared" si="365"/>
        <v/>
      </c>
      <c r="BB532" s="6" t="str">
        <f t="shared" si="366"/>
        <v/>
      </c>
      <c r="BC532" s="42"/>
      <c r="BI532" t="s">
        <v>594</v>
      </c>
      <c r="CS532" s="253" t="str">
        <f t="shared" si="367"/>
        <v/>
      </c>
      <c r="CT532" s="1" t="str">
        <f t="shared" si="368"/>
        <v/>
      </c>
      <c r="CU532" s="1" t="str">
        <f t="shared" si="369"/>
        <v/>
      </c>
      <c r="CV532" s="399"/>
    </row>
    <row r="533" spans="1:100" s="1" customFormat="1" ht="13.5" customHeight="1" x14ac:dyDescent="0.15">
      <c r="A533" s="63">
        <v>518</v>
      </c>
      <c r="B533" s="313"/>
      <c r="C533" s="313"/>
      <c r="D533" s="313"/>
      <c r="E533" s="313"/>
      <c r="F533" s="313"/>
      <c r="G533" s="313"/>
      <c r="H533" s="313"/>
      <c r="I533" s="313"/>
      <c r="J533" s="313"/>
      <c r="K533" s="313"/>
      <c r="L533" s="314"/>
      <c r="M533" s="313"/>
      <c r="N533" s="365"/>
      <c r="O533" s="366"/>
      <c r="P533" s="370" t="str">
        <f>IF(G533="R",IF(OR(AND(実績排出量!H533=SUM(実績事業所!$B$2-1),3&lt;実績排出量!I533),AND(実績排出量!H533=実績事業所!$B$2,4&gt;実績排出量!I533)),"新規",""),"")</f>
        <v/>
      </c>
      <c r="Q533" s="373" t="str">
        <f t="shared" si="330"/>
        <v/>
      </c>
      <c r="R533" s="374" t="str">
        <f t="shared" si="331"/>
        <v/>
      </c>
      <c r="S533" s="298" t="str">
        <f t="shared" si="332"/>
        <v/>
      </c>
      <c r="T533" s="87" t="str">
        <f t="shared" si="333"/>
        <v/>
      </c>
      <c r="U533" s="88" t="str">
        <f t="shared" si="334"/>
        <v/>
      </c>
      <c r="V533" s="89" t="str">
        <f t="shared" si="335"/>
        <v/>
      </c>
      <c r="W533" s="90" t="str">
        <f t="shared" si="336"/>
        <v/>
      </c>
      <c r="X533" s="90" t="str">
        <f t="shared" si="337"/>
        <v/>
      </c>
      <c r="Y533" s="110" t="str">
        <f t="shared" si="338"/>
        <v/>
      </c>
      <c r="Z533" s="16"/>
      <c r="AA533" s="15" t="str">
        <f t="shared" si="339"/>
        <v/>
      </c>
      <c r="AB533" s="15" t="str">
        <f t="shared" si="340"/>
        <v/>
      </c>
      <c r="AC533" s="14" t="str">
        <f t="shared" si="341"/>
        <v/>
      </c>
      <c r="AD533" s="6" t="e">
        <f t="shared" si="342"/>
        <v>#N/A</v>
      </c>
      <c r="AE533" s="6" t="e">
        <f t="shared" si="343"/>
        <v>#N/A</v>
      </c>
      <c r="AF533" s="6" t="e">
        <f t="shared" si="344"/>
        <v>#N/A</v>
      </c>
      <c r="AG533" s="6" t="str">
        <f t="shared" si="345"/>
        <v/>
      </c>
      <c r="AH533" s="6">
        <f t="shared" si="346"/>
        <v>1</v>
      </c>
      <c r="AI533" s="6" t="e">
        <f t="shared" si="347"/>
        <v>#N/A</v>
      </c>
      <c r="AJ533" s="6" t="e">
        <f t="shared" si="348"/>
        <v>#N/A</v>
      </c>
      <c r="AK533" s="6" t="e">
        <f t="shared" si="349"/>
        <v>#N/A</v>
      </c>
      <c r="AL533" s="6" t="e">
        <f t="shared" si="350"/>
        <v>#N/A</v>
      </c>
      <c r="AM533" s="7" t="str">
        <f t="shared" si="351"/>
        <v xml:space="preserve"> </v>
      </c>
      <c r="AN533" s="6" t="e">
        <f t="shared" si="352"/>
        <v>#N/A</v>
      </c>
      <c r="AO533" s="6" t="e">
        <f t="shared" si="353"/>
        <v>#N/A</v>
      </c>
      <c r="AP533" s="6" t="e">
        <f t="shared" si="354"/>
        <v>#N/A</v>
      </c>
      <c r="AQ533" s="6" t="e">
        <f t="shared" si="355"/>
        <v>#N/A</v>
      </c>
      <c r="AR533" s="6" t="e">
        <f t="shared" si="356"/>
        <v>#N/A</v>
      </c>
      <c r="AS533" s="6" t="e">
        <f t="shared" si="357"/>
        <v>#N/A</v>
      </c>
      <c r="AT533" s="6" t="e">
        <f t="shared" si="358"/>
        <v>#N/A</v>
      </c>
      <c r="AU533" s="6" t="e">
        <f t="shared" si="359"/>
        <v>#N/A</v>
      </c>
      <c r="AV533" s="6" t="e">
        <f t="shared" si="360"/>
        <v>#N/A</v>
      </c>
      <c r="AW533" s="6">
        <f t="shared" si="361"/>
        <v>0</v>
      </c>
      <c r="AX533" s="6" t="e">
        <f t="shared" si="362"/>
        <v>#N/A</v>
      </c>
      <c r="AY533" s="6" t="str">
        <f t="shared" si="363"/>
        <v/>
      </c>
      <c r="AZ533" s="6" t="str">
        <f t="shared" si="364"/>
        <v/>
      </c>
      <c r="BA533" s="6" t="str">
        <f t="shared" si="365"/>
        <v/>
      </c>
      <c r="BB533" s="6" t="str">
        <f t="shared" si="366"/>
        <v/>
      </c>
      <c r="BC533" s="42"/>
      <c r="BI533" t="s">
        <v>595</v>
      </c>
      <c r="CS533" s="253" t="str">
        <f t="shared" si="367"/>
        <v/>
      </c>
      <c r="CT533" s="1" t="str">
        <f t="shared" si="368"/>
        <v/>
      </c>
      <c r="CU533" s="1" t="str">
        <f t="shared" si="369"/>
        <v/>
      </c>
      <c r="CV533" s="399"/>
    </row>
    <row r="534" spans="1:100" s="1" customFormat="1" ht="13.5" customHeight="1" x14ac:dyDescent="0.15">
      <c r="A534" s="63">
        <v>519</v>
      </c>
      <c r="B534" s="313"/>
      <c r="C534" s="313"/>
      <c r="D534" s="313"/>
      <c r="E534" s="313"/>
      <c r="F534" s="313"/>
      <c r="G534" s="313"/>
      <c r="H534" s="313"/>
      <c r="I534" s="313"/>
      <c r="J534" s="313"/>
      <c r="K534" s="313"/>
      <c r="L534" s="314"/>
      <c r="M534" s="313"/>
      <c r="N534" s="365"/>
      <c r="O534" s="366"/>
      <c r="P534" s="370" t="str">
        <f>IF(G534="R",IF(OR(AND(実績排出量!H534=SUM(実績事業所!$B$2-1),3&lt;実績排出量!I534),AND(実績排出量!H534=実績事業所!$B$2,4&gt;実績排出量!I534)),"新規",""),"")</f>
        <v/>
      </c>
      <c r="Q534" s="373" t="str">
        <f t="shared" si="330"/>
        <v/>
      </c>
      <c r="R534" s="374" t="str">
        <f t="shared" si="331"/>
        <v/>
      </c>
      <c r="S534" s="298" t="str">
        <f t="shared" si="332"/>
        <v/>
      </c>
      <c r="T534" s="87" t="str">
        <f t="shared" si="333"/>
        <v/>
      </c>
      <c r="U534" s="88" t="str">
        <f t="shared" si="334"/>
        <v/>
      </c>
      <c r="V534" s="89" t="str">
        <f t="shared" si="335"/>
        <v/>
      </c>
      <c r="W534" s="90" t="str">
        <f t="shared" si="336"/>
        <v/>
      </c>
      <c r="X534" s="90" t="str">
        <f t="shared" si="337"/>
        <v/>
      </c>
      <c r="Y534" s="110" t="str">
        <f t="shared" si="338"/>
        <v/>
      </c>
      <c r="Z534" s="16"/>
      <c r="AA534" s="15" t="str">
        <f t="shared" si="339"/>
        <v/>
      </c>
      <c r="AB534" s="15" t="str">
        <f t="shared" si="340"/>
        <v/>
      </c>
      <c r="AC534" s="14" t="str">
        <f t="shared" si="341"/>
        <v/>
      </c>
      <c r="AD534" s="6" t="e">
        <f t="shared" si="342"/>
        <v>#N/A</v>
      </c>
      <c r="AE534" s="6" t="e">
        <f t="shared" si="343"/>
        <v>#N/A</v>
      </c>
      <c r="AF534" s="6" t="e">
        <f t="shared" si="344"/>
        <v>#N/A</v>
      </c>
      <c r="AG534" s="6" t="str">
        <f t="shared" si="345"/>
        <v/>
      </c>
      <c r="AH534" s="6">
        <f t="shared" si="346"/>
        <v>1</v>
      </c>
      <c r="AI534" s="6" t="e">
        <f t="shared" si="347"/>
        <v>#N/A</v>
      </c>
      <c r="AJ534" s="6" t="e">
        <f t="shared" si="348"/>
        <v>#N/A</v>
      </c>
      <c r="AK534" s="6" t="e">
        <f t="shared" si="349"/>
        <v>#N/A</v>
      </c>
      <c r="AL534" s="6" t="e">
        <f t="shared" si="350"/>
        <v>#N/A</v>
      </c>
      <c r="AM534" s="7" t="str">
        <f t="shared" si="351"/>
        <v xml:space="preserve"> </v>
      </c>
      <c r="AN534" s="6" t="e">
        <f t="shared" si="352"/>
        <v>#N/A</v>
      </c>
      <c r="AO534" s="6" t="e">
        <f t="shared" si="353"/>
        <v>#N/A</v>
      </c>
      <c r="AP534" s="6" t="e">
        <f t="shared" si="354"/>
        <v>#N/A</v>
      </c>
      <c r="AQ534" s="6" t="e">
        <f t="shared" si="355"/>
        <v>#N/A</v>
      </c>
      <c r="AR534" s="6" t="e">
        <f t="shared" si="356"/>
        <v>#N/A</v>
      </c>
      <c r="AS534" s="6" t="e">
        <f t="shared" si="357"/>
        <v>#N/A</v>
      </c>
      <c r="AT534" s="6" t="e">
        <f t="shared" si="358"/>
        <v>#N/A</v>
      </c>
      <c r="AU534" s="6" t="e">
        <f t="shared" si="359"/>
        <v>#N/A</v>
      </c>
      <c r="AV534" s="6" t="e">
        <f t="shared" si="360"/>
        <v>#N/A</v>
      </c>
      <c r="AW534" s="6">
        <f t="shared" si="361"/>
        <v>0</v>
      </c>
      <c r="AX534" s="6" t="e">
        <f t="shared" si="362"/>
        <v>#N/A</v>
      </c>
      <c r="AY534" s="6" t="str">
        <f t="shared" si="363"/>
        <v/>
      </c>
      <c r="AZ534" s="6" t="str">
        <f t="shared" si="364"/>
        <v/>
      </c>
      <c r="BA534" s="6" t="str">
        <f t="shared" si="365"/>
        <v/>
      </c>
      <c r="BB534" s="6" t="str">
        <f t="shared" si="366"/>
        <v/>
      </c>
      <c r="BC534" s="42"/>
      <c r="BI534" t="s">
        <v>596</v>
      </c>
      <c r="CS534" s="253" t="str">
        <f t="shared" si="367"/>
        <v/>
      </c>
      <c r="CT534" s="1" t="str">
        <f t="shared" si="368"/>
        <v/>
      </c>
      <c r="CU534" s="1" t="str">
        <f t="shared" si="369"/>
        <v/>
      </c>
      <c r="CV534" s="399"/>
    </row>
    <row r="535" spans="1:100" s="1" customFormat="1" ht="13.5" customHeight="1" x14ac:dyDescent="0.15">
      <c r="A535" s="63">
        <v>520</v>
      </c>
      <c r="B535" s="313"/>
      <c r="C535" s="313"/>
      <c r="D535" s="313"/>
      <c r="E535" s="313"/>
      <c r="F535" s="313"/>
      <c r="G535" s="313"/>
      <c r="H535" s="313"/>
      <c r="I535" s="313"/>
      <c r="J535" s="313"/>
      <c r="K535" s="313"/>
      <c r="L535" s="314"/>
      <c r="M535" s="313"/>
      <c r="N535" s="365"/>
      <c r="O535" s="366"/>
      <c r="P535" s="370" t="str">
        <f>IF(G535="R",IF(OR(AND(実績排出量!H535=SUM(実績事業所!$B$2-1),3&lt;実績排出量!I535),AND(実績排出量!H535=実績事業所!$B$2,4&gt;実績排出量!I535)),"新規",""),"")</f>
        <v/>
      </c>
      <c r="Q535" s="373" t="str">
        <f t="shared" si="330"/>
        <v/>
      </c>
      <c r="R535" s="374" t="str">
        <f t="shared" si="331"/>
        <v/>
      </c>
      <c r="S535" s="298" t="str">
        <f t="shared" si="332"/>
        <v/>
      </c>
      <c r="T535" s="87" t="str">
        <f t="shared" si="333"/>
        <v/>
      </c>
      <c r="U535" s="88" t="str">
        <f t="shared" si="334"/>
        <v/>
      </c>
      <c r="V535" s="89" t="str">
        <f t="shared" si="335"/>
        <v/>
      </c>
      <c r="W535" s="90" t="str">
        <f t="shared" si="336"/>
        <v/>
      </c>
      <c r="X535" s="90" t="str">
        <f t="shared" si="337"/>
        <v/>
      </c>
      <c r="Y535" s="110" t="str">
        <f t="shared" si="338"/>
        <v/>
      </c>
      <c r="Z535" s="16"/>
      <c r="AA535" s="15" t="str">
        <f t="shared" si="339"/>
        <v/>
      </c>
      <c r="AB535" s="15" t="str">
        <f t="shared" si="340"/>
        <v/>
      </c>
      <c r="AC535" s="14" t="str">
        <f t="shared" si="341"/>
        <v/>
      </c>
      <c r="AD535" s="6" t="e">
        <f t="shared" si="342"/>
        <v>#N/A</v>
      </c>
      <c r="AE535" s="6" t="e">
        <f t="shared" si="343"/>
        <v>#N/A</v>
      </c>
      <c r="AF535" s="6" t="e">
        <f t="shared" si="344"/>
        <v>#N/A</v>
      </c>
      <c r="AG535" s="6" t="str">
        <f t="shared" si="345"/>
        <v/>
      </c>
      <c r="AH535" s="6">
        <f t="shared" si="346"/>
        <v>1</v>
      </c>
      <c r="AI535" s="6" t="e">
        <f t="shared" si="347"/>
        <v>#N/A</v>
      </c>
      <c r="AJ535" s="6" t="e">
        <f t="shared" si="348"/>
        <v>#N/A</v>
      </c>
      <c r="AK535" s="6" t="e">
        <f t="shared" si="349"/>
        <v>#N/A</v>
      </c>
      <c r="AL535" s="6" t="e">
        <f t="shared" si="350"/>
        <v>#N/A</v>
      </c>
      <c r="AM535" s="7" t="str">
        <f t="shared" si="351"/>
        <v xml:space="preserve"> </v>
      </c>
      <c r="AN535" s="6" t="e">
        <f t="shared" si="352"/>
        <v>#N/A</v>
      </c>
      <c r="AO535" s="6" t="e">
        <f t="shared" si="353"/>
        <v>#N/A</v>
      </c>
      <c r="AP535" s="6" t="e">
        <f t="shared" si="354"/>
        <v>#N/A</v>
      </c>
      <c r="AQ535" s="6" t="e">
        <f t="shared" si="355"/>
        <v>#N/A</v>
      </c>
      <c r="AR535" s="6" t="e">
        <f t="shared" si="356"/>
        <v>#N/A</v>
      </c>
      <c r="AS535" s="6" t="e">
        <f t="shared" si="357"/>
        <v>#N/A</v>
      </c>
      <c r="AT535" s="6" t="e">
        <f t="shared" si="358"/>
        <v>#N/A</v>
      </c>
      <c r="AU535" s="6" t="e">
        <f t="shared" si="359"/>
        <v>#N/A</v>
      </c>
      <c r="AV535" s="6" t="e">
        <f t="shared" si="360"/>
        <v>#N/A</v>
      </c>
      <c r="AW535" s="6">
        <f t="shared" si="361"/>
        <v>0</v>
      </c>
      <c r="AX535" s="6" t="e">
        <f t="shared" si="362"/>
        <v>#N/A</v>
      </c>
      <c r="AY535" s="6" t="str">
        <f t="shared" si="363"/>
        <v/>
      </c>
      <c r="AZ535" s="6" t="str">
        <f t="shared" si="364"/>
        <v/>
      </c>
      <c r="BA535" s="6" t="str">
        <f t="shared" si="365"/>
        <v/>
      </c>
      <c r="BB535" s="6" t="str">
        <f t="shared" si="366"/>
        <v/>
      </c>
      <c r="BC535" s="42"/>
      <c r="BI535" t="s">
        <v>597</v>
      </c>
      <c r="CS535" s="253" t="str">
        <f t="shared" si="367"/>
        <v/>
      </c>
      <c r="CT535" s="1" t="str">
        <f t="shared" si="368"/>
        <v/>
      </c>
      <c r="CU535" s="1" t="str">
        <f t="shared" si="369"/>
        <v/>
      </c>
      <c r="CV535" s="399"/>
    </row>
    <row r="536" spans="1:100" s="1" customFormat="1" ht="13.5" customHeight="1" x14ac:dyDescent="0.15">
      <c r="A536" s="63">
        <v>521</v>
      </c>
      <c r="B536" s="313"/>
      <c r="C536" s="313"/>
      <c r="D536" s="313"/>
      <c r="E536" s="313"/>
      <c r="F536" s="313"/>
      <c r="G536" s="313"/>
      <c r="H536" s="313"/>
      <c r="I536" s="313"/>
      <c r="J536" s="313"/>
      <c r="K536" s="313"/>
      <c r="L536" s="314"/>
      <c r="M536" s="313"/>
      <c r="N536" s="365"/>
      <c r="O536" s="366"/>
      <c r="P536" s="370" t="str">
        <f>IF(G536="R",IF(OR(AND(実績排出量!H536=SUM(実績事業所!$B$2-1),3&lt;実績排出量!I536),AND(実績排出量!H536=実績事業所!$B$2,4&gt;実績排出量!I536)),"新規",""),"")</f>
        <v/>
      </c>
      <c r="Q536" s="373" t="str">
        <f t="shared" ref="Q536:Q599" si="370">IF(P536="減車","－","")</f>
        <v/>
      </c>
      <c r="R536" s="374" t="str">
        <f t="shared" ref="R536:R599" si="371">IF(P536="減車","－","")</f>
        <v/>
      </c>
      <c r="S536" s="298" t="str">
        <f t="shared" ref="S536:S599" si="372">IF(ISBLANK(M536)=TRUE,"",IF(ISNUMBER(AO536)=TRUE,AO536,"エラー"))</f>
        <v/>
      </c>
      <c r="T536" s="87" t="str">
        <f t="shared" ref="T536:T599" si="373">IF(ISBLANK(M536)=TRUE,"",IF(ISNUMBER(AR536)=TRUE,AR536,"エラー"))</f>
        <v/>
      </c>
      <c r="U536" s="88" t="str">
        <f t="shared" ref="U536:U599" si="374">IF(ISBLANK(M536)=TRUE,"",IF(ISNUMBER(AX536)=TRUE,AX536,"エラー"))</f>
        <v/>
      </c>
      <c r="V536" s="89" t="str">
        <f t="shared" ref="V536:V599" si="375">IF(P536="減車",0,IF(OR(AA536="",AB536=""),"",AA536/AB536))</f>
        <v/>
      </c>
      <c r="W536" s="90" t="str">
        <f t="shared" ref="W536:W599" si="376">IF(P536="減車","-",IF(S536="","",IF(ISERROR(S536*AA536*AH536),"エラー",IF(ISBLANK(AA536)=TRUE,"エラー",IF(ISBLANK(S536)=TRUE,"エラー",IF(BA536=1,"エラー",S536*AH536*AA536/1000))))))</f>
        <v/>
      </c>
      <c r="X536" s="90" t="str">
        <f t="shared" ref="X536:X599" si="377">IF(P536="減車","-",IF(T536="","",IF(ISERROR(T536*AA536*AH536),"エラー",IF(ISBLANK(AA536)=TRUE,"エラー",IF(ISBLANK(T536)=TRUE,"エラー",IF(BA536=1,"エラー",T536*AH536*AA536/1000))))))</f>
        <v/>
      </c>
      <c r="Y536" s="110" t="str">
        <f t="shared" ref="Y536:Y599" si="378">IF(P536="減車","-",IF(U536="","",IF(ISERROR(U536*AB536),"エラー",IF(ISBLANK(AB536)=TRUE,"エラー",IF(ISBLANK(U536)=TRUE,"エラー",IF(BA536=1,"エラー",U536*AB536/1000))))))</f>
        <v/>
      </c>
      <c r="Z536" s="16"/>
      <c r="AA536" s="15" t="str">
        <f t="shared" ref="AA536:AA599" si="379">IF(Q536="","",Q536)</f>
        <v/>
      </c>
      <c r="AB536" s="15" t="str">
        <f t="shared" ref="AB536:AB599" si="380">IF(R536="","",R536)</f>
        <v/>
      </c>
      <c r="AC536" s="14" t="str">
        <f t="shared" ref="AC536:AC599" si="381">IF(ISBLANK(J536)=TRUE,"",IF(OR(ISBLANK(B536)=TRUE),1,""))</f>
        <v/>
      </c>
      <c r="AD536" s="6" t="e">
        <f t="shared" ref="AD536:AD599" si="382">VLOOKUP(J536,$BD$17:$BG$23,2,FALSE)</f>
        <v>#N/A</v>
      </c>
      <c r="AE536" s="6" t="e">
        <f t="shared" ref="AE536:AE599" si="383">VLOOKUP(J536,$BD$17:$BG$23,3,FALSE)</f>
        <v>#N/A</v>
      </c>
      <c r="AF536" s="6" t="e">
        <f t="shared" ref="AF536:AF599" si="384">VLOOKUP(J536,$BD$17:$BG$23,4,FALSE)</f>
        <v>#N/A</v>
      </c>
      <c r="AG536" s="6" t="str">
        <f t="shared" ref="AG536:AG599" si="385">IF(ISERROR(SEARCH("-",K536,1))=TRUE,ASC(UPPER(K536)),ASC(UPPER(LEFT(K536,SEARCH("-",K536,1)-1))))</f>
        <v/>
      </c>
      <c r="AH536" s="6">
        <f t="shared" ref="AH536:AH599" si="386">IF(L536&gt;3500,L536/1000,1)</f>
        <v>1</v>
      </c>
      <c r="AI536" s="6" t="e">
        <f t="shared" ref="AI536:AI599" si="387">IF(AF536=9,0,IF(L536&lt;=1700,1,IF(L536&lt;=2500,2,IF(L536&lt;=3500,3,4))))</f>
        <v>#N/A</v>
      </c>
      <c r="AJ536" s="6" t="e">
        <f t="shared" ref="AJ536:AJ599" si="388">IF(AF536=5,0,IF(AF536=9,0,IF(L536&lt;=1700,1,IF(L536&lt;=2500,2,IF(L536&lt;=3500,3,4)))))</f>
        <v>#N/A</v>
      </c>
      <c r="AK536" s="6" t="e">
        <f t="shared" ref="AK536:AK599" si="389">VLOOKUP(M536,$BL$17:$BM$27,2,FALSE)</f>
        <v>#N/A</v>
      </c>
      <c r="AL536" s="6" t="e">
        <f t="shared" ref="AL536:AL599" si="390">VLOOKUP(AN536,排出係数表,9,FALSE)</f>
        <v>#N/A</v>
      </c>
      <c r="AM536" s="7" t="str">
        <f t="shared" ref="AM536:AM599" si="391">IF(OR(ISBLANK(M536)=TRUE,ISBLANK(B536)=TRUE)," ",P536&amp;CONCATENATE(B536,AF536,AI536))</f>
        <v xml:space="preserve"> </v>
      </c>
      <c r="AN536" s="6" t="e">
        <f t="shared" ref="AN536:AN599" si="392">CONCATENATE(AD536,AJ536,AK536,AG536)</f>
        <v>#N/A</v>
      </c>
      <c r="AO536" s="6" t="e">
        <f t="shared" ref="AO536:AO599" si="393">IF(AND(N536="あり",AK536="軽"),AQ536,AP536)</f>
        <v>#N/A</v>
      </c>
      <c r="AP536" s="6" t="e">
        <f t="shared" ref="AP536:AP599" si="394">VLOOKUP(AN536,排出係数表,6,FALSE)</f>
        <v>#N/A</v>
      </c>
      <c r="AQ536" s="6" t="e">
        <f t="shared" ref="AQ536:AQ599" si="395">VLOOKUP(AJ536,$BZ$17:$CD$21,2,FALSE)</f>
        <v>#N/A</v>
      </c>
      <c r="AR536" s="6" t="e">
        <f t="shared" ref="AR536:AR599" si="396">IF(AND(N536="あり",O536="なし",AK536="軽"),AT536,IF(AND(N536="あり",O536="あり(H17なし)",AK536="軽"),AT536,IF(AND(N536="あり",O536="",AK536="軽"),AT536,IF(AND(N536="なし",O536="あり(H17なし)",AK536="軽"),AU536,IF(AND(N536="",O536="あり(H17なし)",AK536="軽"),AU536,IF(AND(O536="あり(H17あり)",AK536="軽"),AV536,AS536))))))</f>
        <v>#N/A</v>
      </c>
      <c r="AS536" s="6" t="e">
        <f t="shared" ref="AS536:AS599" si="397">VLOOKUP(AN536,排出係数表,7,FALSE)</f>
        <v>#N/A</v>
      </c>
      <c r="AT536" s="6" t="e">
        <f t="shared" ref="AT536:AT599" si="398">VLOOKUP(AJ536,$BZ$17:$CD$21,3,FALSE)</f>
        <v>#N/A</v>
      </c>
      <c r="AU536" s="6" t="e">
        <f t="shared" ref="AU536:AU599" si="399">VLOOKUP(AJ536,$BZ$17:$CD$21,4,FALSE)</f>
        <v>#N/A</v>
      </c>
      <c r="AV536" s="6" t="e">
        <f t="shared" ref="AV536:AV599" si="400">VLOOKUP(AJ536,$BZ$17:$CD$21,5,FALSE)</f>
        <v>#N/A</v>
      </c>
      <c r="AW536" s="6">
        <f t="shared" ref="AW536:AW599" si="401">IF(AND(N536="なし",O536="なし"),0,IF(AND(N536="",O536=""),0,IF(AND(N536="",O536="なし"),0,IF(AND(N536="なし",O536=""),0,1))))</f>
        <v>0</v>
      </c>
      <c r="AX536" s="6" t="e">
        <f t="shared" ref="AX536:AX599" si="402">VLOOKUP(AN536,排出係数表,8,FALSE)</f>
        <v>#N/A</v>
      </c>
      <c r="AY536" s="6" t="str">
        <f t="shared" ref="AY536:AY599" si="403">IF(J536="","",VLOOKUP(J536,$BD$17:$BH$25,5,FALSE))</f>
        <v/>
      </c>
      <c r="AZ536" s="6" t="str">
        <f t="shared" ref="AZ536:AZ599" si="404">IF(D536="","",VLOOKUP(CONCATENATE("A",LEFT(D536)),$BW$17:$BX$26,2,FALSE))</f>
        <v/>
      </c>
      <c r="BA536" s="6" t="str">
        <f t="shared" ref="BA536:BA599" si="405">IF(AY536=AZ536,"",1)</f>
        <v/>
      </c>
      <c r="BB536" s="6" t="str">
        <f t="shared" ref="BB536:BB599" si="406">CONCATENATE(C536,D536,E536,F536)</f>
        <v/>
      </c>
      <c r="BC536" s="42"/>
      <c r="BI536" t="s">
        <v>598</v>
      </c>
      <c r="CS536" s="253" t="str">
        <f t="shared" ref="CS536:CS599" si="407">IFERROR(VLOOKUP(AL536,$CQ$17:$CR$33,2,0),"")</f>
        <v/>
      </c>
      <c r="CT536" s="1" t="str">
        <f t="shared" ref="CT536:CT599" si="408">IF(P536="","",IF(P536="新規",P536&amp;CS536,IF(P536="減車",P536&amp;CS536,"")))</f>
        <v/>
      </c>
      <c r="CU536" s="1" t="str">
        <f t="shared" ref="CU536:CU599" si="409">IF("新規"=P536,IF(OR(N536="あり",O536="あり(H17あり)",O536="あり(H17なし)"),"新規後付",""),IF("減車"=P536,IF(OR(N536="あり",O536="あり(H17あり)",O536="あり(H17なし)"),"減車後付",""),""))</f>
        <v/>
      </c>
      <c r="CV536" s="399"/>
    </row>
    <row r="537" spans="1:100" s="1" customFormat="1" ht="13.5" customHeight="1" x14ac:dyDescent="0.15">
      <c r="A537" s="63">
        <v>522</v>
      </c>
      <c r="B537" s="313"/>
      <c r="C537" s="313"/>
      <c r="D537" s="313"/>
      <c r="E537" s="313"/>
      <c r="F537" s="313"/>
      <c r="G537" s="313"/>
      <c r="H537" s="313"/>
      <c r="I537" s="313"/>
      <c r="J537" s="313"/>
      <c r="K537" s="313"/>
      <c r="L537" s="314"/>
      <c r="M537" s="313"/>
      <c r="N537" s="365"/>
      <c r="O537" s="366"/>
      <c r="P537" s="370" t="str">
        <f>IF(G537="R",IF(OR(AND(実績排出量!H537=SUM(実績事業所!$B$2-1),3&lt;実績排出量!I537),AND(実績排出量!H537=実績事業所!$B$2,4&gt;実績排出量!I537)),"新規",""),"")</f>
        <v/>
      </c>
      <c r="Q537" s="373" t="str">
        <f t="shared" si="370"/>
        <v/>
      </c>
      <c r="R537" s="374" t="str">
        <f t="shared" si="371"/>
        <v/>
      </c>
      <c r="S537" s="298" t="str">
        <f t="shared" si="372"/>
        <v/>
      </c>
      <c r="T537" s="87" t="str">
        <f t="shared" si="373"/>
        <v/>
      </c>
      <c r="U537" s="88" t="str">
        <f t="shared" si="374"/>
        <v/>
      </c>
      <c r="V537" s="89" t="str">
        <f t="shared" si="375"/>
        <v/>
      </c>
      <c r="W537" s="90" t="str">
        <f t="shared" si="376"/>
        <v/>
      </c>
      <c r="X537" s="90" t="str">
        <f t="shared" si="377"/>
        <v/>
      </c>
      <c r="Y537" s="110" t="str">
        <f t="shared" si="378"/>
        <v/>
      </c>
      <c r="Z537" s="16"/>
      <c r="AA537" s="15" t="str">
        <f t="shared" si="379"/>
        <v/>
      </c>
      <c r="AB537" s="15" t="str">
        <f t="shared" si="380"/>
        <v/>
      </c>
      <c r="AC537" s="14" t="str">
        <f t="shared" si="381"/>
        <v/>
      </c>
      <c r="AD537" s="6" t="e">
        <f t="shared" si="382"/>
        <v>#N/A</v>
      </c>
      <c r="AE537" s="6" t="e">
        <f t="shared" si="383"/>
        <v>#N/A</v>
      </c>
      <c r="AF537" s="6" t="e">
        <f t="shared" si="384"/>
        <v>#N/A</v>
      </c>
      <c r="AG537" s="6" t="str">
        <f t="shared" si="385"/>
        <v/>
      </c>
      <c r="AH537" s="6">
        <f t="shared" si="386"/>
        <v>1</v>
      </c>
      <c r="AI537" s="6" t="e">
        <f t="shared" si="387"/>
        <v>#N/A</v>
      </c>
      <c r="AJ537" s="6" t="e">
        <f t="shared" si="388"/>
        <v>#N/A</v>
      </c>
      <c r="AK537" s="6" t="e">
        <f t="shared" si="389"/>
        <v>#N/A</v>
      </c>
      <c r="AL537" s="6" t="e">
        <f t="shared" si="390"/>
        <v>#N/A</v>
      </c>
      <c r="AM537" s="7" t="str">
        <f t="shared" si="391"/>
        <v xml:space="preserve"> </v>
      </c>
      <c r="AN537" s="6" t="e">
        <f t="shared" si="392"/>
        <v>#N/A</v>
      </c>
      <c r="AO537" s="6" t="e">
        <f t="shared" si="393"/>
        <v>#N/A</v>
      </c>
      <c r="AP537" s="6" t="e">
        <f t="shared" si="394"/>
        <v>#N/A</v>
      </c>
      <c r="AQ537" s="6" t="e">
        <f t="shared" si="395"/>
        <v>#N/A</v>
      </c>
      <c r="AR537" s="6" t="e">
        <f t="shared" si="396"/>
        <v>#N/A</v>
      </c>
      <c r="AS537" s="6" t="e">
        <f t="shared" si="397"/>
        <v>#N/A</v>
      </c>
      <c r="AT537" s="6" t="e">
        <f t="shared" si="398"/>
        <v>#N/A</v>
      </c>
      <c r="AU537" s="6" t="e">
        <f t="shared" si="399"/>
        <v>#N/A</v>
      </c>
      <c r="AV537" s="6" t="e">
        <f t="shared" si="400"/>
        <v>#N/A</v>
      </c>
      <c r="AW537" s="6">
        <f t="shared" si="401"/>
        <v>0</v>
      </c>
      <c r="AX537" s="6" t="e">
        <f t="shared" si="402"/>
        <v>#N/A</v>
      </c>
      <c r="AY537" s="6" t="str">
        <f t="shared" si="403"/>
        <v/>
      </c>
      <c r="AZ537" s="6" t="str">
        <f t="shared" si="404"/>
        <v/>
      </c>
      <c r="BA537" s="6" t="str">
        <f t="shared" si="405"/>
        <v/>
      </c>
      <c r="BB537" s="6" t="str">
        <f t="shared" si="406"/>
        <v/>
      </c>
      <c r="BC537" s="42"/>
      <c r="BI537" t="s">
        <v>599</v>
      </c>
      <c r="CS537" s="253" t="str">
        <f t="shared" si="407"/>
        <v/>
      </c>
      <c r="CT537" s="1" t="str">
        <f t="shared" si="408"/>
        <v/>
      </c>
      <c r="CU537" s="1" t="str">
        <f t="shared" si="409"/>
        <v/>
      </c>
      <c r="CV537" s="399"/>
    </row>
    <row r="538" spans="1:100" s="1" customFormat="1" ht="13.5" customHeight="1" x14ac:dyDescent="0.15">
      <c r="A538" s="63">
        <v>523</v>
      </c>
      <c r="B538" s="313"/>
      <c r="C538" s="313"/>
      <c r="D538" s="313"/>
      <c r="E538" s="313"/>
      <c r="F538" s="313"/>
      <c r="G538" s="313"/>
      <c r="H538" s="313"/>
      <c r="I538" s="313"/>
      <c r="J538" s="313"/>
      <c r="K538" s="313"/>
      <c r="L538" s="314"/>
      <c r="M538" s="313"/>
      <c r="N538" s="365"/>
      <c r="O538" s="366"/>
      <c r="P538" s="370" t="str">
        <f>IF(G538="R",IF(OR(AND(実績排出量!H538=SUM(実績事業所!$B$2-1),3&lt;実績排出量!I538),AND(実績排出量!H538=実績事業所!$B$2,4&gt;実績排出量!I538)),"新規",""),"")</f>
        <v/>
      </c>
      <c r="Q538" s="373" t="str">
        <f t="shared" si="370"/>
        <v/>
      </c>
      <c r="R538" s="374" t="str">
        <f t="shared" si="371"/>
        <v/>
      </c>
      <c r="S538" s="298" t="str">
        <f t="shared" si="372"/>
        <v/>
      </c>
      <c r="T538" s="87" t="str">
        <f t="shared" si="373"/>
        <v/>
      </c>
      <c r="U538" s="88" t="str">
        <f t="shared" si="374"/>
        <v/>
      </c>
      <c r="V538" s="89" t="str">
        <f t="shared" si="375"/>
        <v/>
      </c>
      <c r="W538" s="90" t="str">
        <f t="shared" si="376"/>
        <v/>
      </c>
      <c r="X538" s="90" t="str">
        <f t="shared" si="377"/>
        <v/>
      </c>
      <c r="Y538" s="110" t="str">
        <f t="shared" si="378"/>
        <v/>
      </c>
      <c r="Z538" s="16"/>
      <c r="AA538" s="15" t="str">
        <f t="shared" si="379"/>
        <v/>
      </c>
      <c r="AB538" s="15" t="str">
        <f t="shared" si="380"/>
        <v/>
      </c>
      <c r="AC538" s="14" t="str">
        <f t="shared" si="381"/>
        <v/>
      </c>
      <c r="AD538" s="6" t="e">
        <f t="shared" si="382"/>
        <v>#N/A</v>
      </c>
      <c r="AE538" s="6" t="e">
        <f t="shared" si="383"/>
        <v>#N/A</v>
      </c>
      <c r="AF538" s="6" t="e">
        <f t="shared" si="384"/>
        <v>#N/A</v>
      </c>
      <c r="AG538" s="6" t="str">
        <f t="shared" si="385"/>
        <v/>
      </c>
      <c r="AH538" s="6">
        <f t="shared" si="386"/>
        <v>1</v>
      </c>
      <c r="AI538" s="6" t="e">
        <f t="shared" si="387"/>
        <v>#N/A</v>
      </c>
      <c r="AJ538" s="6" t="e">
        <f t="shared" si="388"/>
        <v>#N/A</v>
      </c>
      <c r="AK538" s="6" t="e">
        <f t="shared" si="389"/>
        <v>#N/A</v>
      </c>
      <c r="AL538" s="6" t="e">
        <f t="shared" si="390"/>
        <v>#N/A</v>
      </c>
      <c r="AM538" s="7" t="str">
        <f t="shared" si="391"/>
        <v xml:space="preserve"> </v>
      </c>
      <c r="AN538" s="6" t="e">
        <f t="shared" si="392"/>
        <v>#N/A</v>
      </c>
      <c r="AO538" s="6" t="e">
        <f t="shared" si="393"/>
        <v>#N/A</v>
      </c>
      <c r="AP538" s="6" t="e">
        <f t="shared" si="394"/>
        <v>#N/A</v>
      </c>
      <c r="AQ538" s="6" t="e">
        <f t="shared" si="395"/>
        <v>#N/A</v>
      </c>
      <c r="AR538" s="6" t="e">
        <f t="shared" si="396"/>
        <v>#N/A</v>
      </c>
      <c r="AS538" s="6" t="e">
        <f t="shared" si="397"/>
        <v>#N/A</v>
      </c>
      <c r="AT538" s="6" t="e">
        <f t="shared" si="398"/>
        <v>#N/A</v>
      </c>
      <c r="AU538" s="6" t="e">
        <f t="shared" si="399"/>
        <v>#N/A</v>
      </c>
      <c r="AV538" s="6" t="e">
        <f t="shared" si="400"/>
        <v>#N/A</v>
      </c>
      <c r="AW538" s="6">
        <f t="shared" si="401"/>
        <v>0</v>
      </c>
      <c r="AX538" s="6" t="e">
        <f t="shared" si="402"/>
        <v>#N/A</v>
      </c>
      <c r="AY538" s="6" t="str">
        <f t="shared" si="403"/>
        <v/>
      </c>
      <c r="AZ538" s="6" t="str">
        <f t="shared" si="404"/>
        <v/>
      </c>
      <c r="BA538" s="6" t="str">
        <f t="shared" si="405"/>
        <v/>
      </c>
      <c r="BB538" s="6" t="str">
        <f t="shared" si="406"/>
        <v/>
      </c>
      <c r="BC538" s="42"/>
      <c r="BI538" t="s">
        <v>600</v>
      </c>
      <c r="CS538" s="253" t="str">
        <f t="shared" si="407"/>
        <v/>
      </c>
      <c r="CT538" s="1" t="str">
        <f t="shared" si="408"/>
        <v/>
      </c>
      <c r="CU538" s="1" t="str">
        <f t="shared" si="409"/>
        <v/>
      </c>
      <c r="CV538" s="399"/>
    </row>
    <row r="539" spans="1:100" s="1" customFormat="1" ht="13.5" customHeight="1" x14ac:dyDescent="0.15">
      <c r="A539" s="63">
        <v>524</v>
      </c>
      <c r="B539" s="313"/>
      <c r="C539" s="313"/>
      <c r="D539" s="313"/>
      <c r="E539" s="313"/>
      <c r="F539" s="313"/>
      <c r="G539" s="313"/>
      <c r="H539" s="313"/>
      <c r="I539" s="313"/>
      <c r="J539" s="313"/>
      <c r="K539" s="313"/>
      <c r="L539" s="314"/>
      <c r="M539" s="313"/>
      <c r="N539" s="365"/>
      <c r="O539" s="366"/>
      <c r="P539" s="370" t="str">
        <f>IF(G539="R",IF(OR(AND(実績排出量!H539=SUM(実績事業所!$B$2-1),3&lt;実績排出量!I539),AND(実績排出量!H539=実績事業所!$B$2,4&gt;実績排出量!I539)),"新規",""),"")</f>
        <v/>
      </c>
      <c r="Q539" s="373" t="str">
        <f t="shared" si="370"/>
        <v/>
      </c>
      <c r="R539" s="374" t="str">
        <f t="shared" si="371"/>
        <v/>
      </c>
      <c r="S539" s="298" t="str">
        <f t="shared" si="372"/>
        <v/>
      </c>
      <c r="T539" s="87" t="str">
        <f t="shared" si="373"/>
        <v/>
      </c>
      <c r="U539" s="88" t="str">
        <f t="shared" si="374"/>
        <v/>
      </c>
      <c r="V539" s="89" t="str">
        <f t="shared" si="375"/>
        <v/>
      </c>
      <c r="W539" s="90" t="str">
        <f t="shared" si="376"/>
        <v/>
      </c>
      <c r="X539" s="90" t="str">
        <f t="shared" si="377"/>
        <v/>
      </c>
      <c r="Y539" s="110" t="str">
        <f t="shared" si="378"/>
        <v/>
      </c>
      <c r="Z539" s="16"/>
      <c r="AA539" s="15" t="str">
        <f t="shared" si="379"/>
        <v/>
      </c>
      <c r="AB539" s="15" t="str">
        <f t="shared" si="380"/>
        <v/>
      </c>
      <c r="AC539" s="14" t="str">
        <f t="shared" si="381"/>
        <v/>
      </c>
      <c r="AD539" s="6" t="e">
        <f t="shared" si="382"/>
        <v>#N/A</v>
      </c>
      <c r="AE539" s="6" t="e">
        <f t="shared" si="383"/>
        <v>#N/A</v>
      </c>
      <c r="AF539" s="6" t="e">
        <f t="shared" si="384"/>
        <v>#N/A</v>
      </c>
      <c r="AG539" s="6" t="str">
        <f t="shared" si="385"/>
        <v/>
      </c>
      <c r="AH539" s="6">
        <f t="shared" si="386"/>
        <v>1</v>
      </c>
      <c r="AI539" s="6" t="e">
        <f t="shared" si="387"/>
        <v>#N/A</v>
      </c>
      <c r="AJ539" s="6" t="e">
        <f t="shared" si="388"/>
        <v>#N/A</v>
      </c>
      <c r="AK539" s="6" t="e">
        <f t="shared" si="389"/>
        <v>#N/A</v>
      </c>
      <c r="AL539" s="6" t="e">
        <f t="shared" si="390"/>
        <v>#N/A</v>
      </c>
      <c r="AM539" s="7" t="str">
        <f t="shared" si="391"/>
        <v xml:space="preserve"> </v>
      </c>
      <c r="AN539" s="6" t="e">
        <f t="shared" si="392"/>
        <v>#N/A</v>
      </c>
      <c r="AO539" s="6" t="e">
        <f t="shared" si="393"/>
        <v>#N/A</v>
      </c>
      <c r="AP539" s="6" t="e">
        <f t="shared" si="394"/>
        <v>#N/A</v>
      </c>
      <c r="AQ539" s="6" t="e">
        <f t="shared" si="395"/>
        <v>#N/A</v>
      </c>
      <c r="AR539" s="6" t="e">
        <f t="shared" si="396"/>
        <v>#N/A</v>
      </c>
      <c r="AS539" s="6" t="e">
        <f t="shared" si="397"/>
        <v>#N/A</v>
      </c>
      <c r="AT539" s="6" t="e">
        <f t="shared" si="398"/>
        <v>#N/A</v>
      </c>
      <c r="AU539" s="6" t="e">
        <f t="shared" si="399"/>
        <v>#N/A</v>
      </c>
      <c r="AV539" s="6" t="e">
        <f t="shared" si="400"/>
        <v>#N/A</v>
      </c>
      <c r="AW539" s="6">
        <f t="shared" si="401"/>
        <v>0</v>
      </c>
      <c r="AX539" s="6" t="e">
        <f t="shared" si="402"/>
        <v>#N/A</v>
      </c>
      <c r="AY539" s="6" t="str">
        <f t="shared" si="403"/>
        <v/>
      </c>
      <c r="AZ539" s="6" t="str">
        <f t="shared" si="404"/>
        <v/>
      </c>
      <c r="BA539" s="6" t="str">
        <f t="shared" si="405"/>
        <v/>
      </c>
      <c r="BB539" s="6" t="str">
        <f t="shared" si="406"/>
        <v/>
      </c>
      <c r="BC539" s="42"/>
      <c r="BI539" t="s">
        <v>601</v>
      </c>
      <c r="CS539" s="253" t="str">
        <f t="shared" si="407"/>
        <v/>
      </c>
      <c r="CT539" s="1" t="str">
        <f t="shared" si="408"/>
        <v/>
      </c>
      <c r="CU539" s="1" t="str">
        <f t="shared" si="409"/>
        <v/>
      </c>
      <c r="CV539" s="399"/>
    </row>
    <row r="540" spans="1:100" s="1" customFormat="1" ht="13.5" customHeight="1" x14ac:dyDescent="0.15">
      <c r="A540" s="63">
        <v>525</v>
      </c>
      <c r="B540" s="313"/>
      <c r="C540" s="313"/>
      <c r="D540" s="313"/>
      <c r="E540" s="313"/>
      <c r="F540" s="313"/>
      <c r="G540" s="313"/>
      <c r="H540" s="313"/>
      <c r="I540" s="313"/>
      <c r="J540" s="313"/>
      <c r="K540" s="313"/>
      <c r="L540" s="314"/>
      <c r="M540" s="313"/>
      <c r="N540" s="365"/>
      <c r="O540" s="366"/>
      <c r="P540" s="370" t="str">
        <f>IF(G540="R",IF(OR(AND(実績排出量!H540=SUM(実績事業所!$B$2-1),3&lt;実績排出量!I540),AND(実績排出量!H540=実績事業所!$B$2,4&gt;実績排出量!I540)),"新規",""),"")</f>
        <v/>
      </c>
      <c r="Q540" s="373" t="str">
        <f t="shared" si="370"/>
        <v/>
      </c>
      <c r="R540" s="374" t="str">
        <f t="shared" si="371"/>
        <v/>
      </c>
      <c r="S540" s="298" t="str">
        <f t="shared" si="372"/>
        <v/>
      </c>
      <c r="T540" s="87" t="str">
        <f t="shared" si="373"/>
        <v/>
      </c>
      <c r="U540" s="88" t="str">
        <f t="shared" si="374"/>
        <v/>
      </c>
      <c r="V540" s="89" t="str">
        <f t="shared" si="375"/>
        <v/>
      </c>
      <c r="W540" s="90" t="str">
        <f t="shared" si="376"/>
        <v/>
      </c>
      <c r="X540" s="90" t="str">
        <f t="shared" si="377"/>
        <v/>
      </c>
      <c r="Y540" s="110" t="str">
        <f t="shared" si="378"/>
        <v/>
      </c>
      <c r="Z540" s="16"/>
      <c r="AA540" s="15" t="str">
        <f t="shared" si="379"/>
        <v/>
      </c>
      <c r="AB540" s="15" t="str">
        <f t="shared" si="380"/>
        <v/>
      </c>
      <c r="AC540" s="14" t="str">
        <f t="shared" si="381"/>
        <v/>
      </c>
      <c r="AD540" s="6" t="e">
        <f t="shared" si="382"/>
        <v>#N/A</v>
      </c>
      <c r="AE540" s="6" t="e">
        <f t="shared" si="383"/>
        <v>#N/A</v>
      </c>
      <c r="AF540" s="6" t="e">
        <f t="shared" si="384"/>
        <v>#N/A</v>
      </c>
      <c r="AG540" s="6" t="str">
        <f t="shared" si="385"/>
        <v/>
      </c>
      <c r="AH540" s="6">
        <f t="shared" si="386"/>
        <v>1</v>
      </c>
      <c r="AI540" s="6" t="e">
        <f t="shared" si="387"/>
        <v>#N/A</v>
      </c>
      <c r="AJ540" s="6" t="e">
        <f t="shared" si="388"/>
        <v>#N/A</v>
      </c>
      <c r="AK540" s="6" t="e">
        <f t="shared" si="389"/>
        <v>#N/A</v>
      </c>
      <c r="AL540" s="6" t="e">
        <f t="shared" si="390"/>
        <v>#N/A</v>
      </c>
      <c r="AM540" s="7" t="str">
        <f t="shared" si="391"/>
        <v xml:space="preserve"> </v>
      </c>
      <c r="AN540" s="6" t="e">
        <f t="shared" si="392"/>
        <v>#N/A</v>
      </c>
      <c r="AO540" s="6" t="e">
        <f t="shared" si="393"/>
        <v>#N/A</v>
      </c>
      <c r="AP540" s="6" t="e">
        <f t="shared" si="394"/>
        <v>#N/A</v>
      </c>
      <c r="AQ540" s="6" t="e">
        <f t="shared" si="395"/>
        <v>#N/A</v>
      </c>
      <c r="AR540" s="6" t="e">
        <f t="shared" si="396"/>
        <v>#N/A</v>
      </c>
      <c r="AS540" s="6" t="e">
        <f t="shared" si="397"/>
        <v>#N/A</v>
      </c>
      <c r="AT540" s="6" t="e">
        <f t="shared" si="398"/>
        <v>#N/A</v>
      </c>
      <c r="AU540" s="6" t="e">
        <f t="shared" si="399"/>
        <v>#N/A</v>
      </c>
      <c r="AV540" s="6" t="e">
        <f t="shared" si="400"/>
        <v>#N/A</v>
      </c>
      <c r="AW540" s="6">
        <f t="shared" si="401"/>
        <v>0</v>
      </c>
      <c r="AX540" s="6" t="e">
        <f t="shared" si="402"/>
        <v>#N/A</v>
      </c>
      <c r="AY540" s="6" t="str">
        <f t="shared" si="403"/>
        <v/>
      </c>
      <c r="AZ540" s="6" t="str">
        <f t="shared" si="404"/>
        <v/>
      </c>
      <c r="BA540" s="6" t="str">
        <f t="shared" si="405"/>
        <v/>
      </c>
      <c r="BB540" s="6" t="str">
        <f t="shared" si="406"/>
        <v/>
      </c>
      <c r="BC540" s="42"/>
      <c r="BI540" t="s">
        <v>602</v>
      </c>
      <c r="CS540" s="253" t="str">
        <f t="shared" si="407"/>
        <v/>
      </c>
      <c r="CT540" s="1" t="str">
        <f t="shared" si="408"/>
        <v/>
      </c>
      <c r="CU540" s="1" t="str">
        <f t="shared" si="409"/>
        <v/>
      </c>
      <c r="CV540" s="399"/>
    </row>
    <row r="541" spans="1:100" s="1" customFormat="1" ht="13.5" customHeight="1" x14ac:dyDescent="0.15">
      <c r="A541" s="63">
        <v>526</v>
      </c>
      <c r="B541" s="313"/>
      <c r="C541" s="313"/>
      <c r="D541" s="313"/>
      <c r="E541" s="313"/>
      <c r="F541" s="313"/>
      <c r="G541" s="313"/>
      <c r="H541" s="313"/>
      <c r="I541" s="313"/>
      <c r="J541" s="313"/>
      <c r="K541" s="313"/>
      <c r="L541" s="314"/>
      <c r="M541" s="313"/>
      <c r="N541" s="365"/>
      <c r="O541" s="366"/>
      <c r="P541" s="370" t="str">
        <f>IF(G541="R",IF(OR(AND(実績排出量!H541=SUM(実績事業所!$B$2-1),3&lt;実績排出量!I541),AND(実績排出量!H541=実績事業所!$B$2,4&gt;実績排出量!I541)),"新規",""),"")</f>
        <v/>
      </c>
      <c r="Q541" s="373" t="str">
        <f t="shared" si="370"/>
        <v/>
      </c>
      <c r="R541" s="374" t="str">
        <f t="shared" si="371"/>
        <v/>
      </c>
      <c r="S541" s="298" t="str">
        <f t="shared" si="372"/>
        <v/>
      </c>
      <c r="T541" s="87" t="str">
        <f t="shared" si="373"/>
        <v/>
      </c>
      <c r="U541" s="88" t="str">
        <f t="shared" si="374"/>
        <v/>
      </c>
      <c r="V541" s="89" t="str">
        <f t="shared" si="375"/>
        <v/>
      </c>
      <c r="W541" s="90" t="str">
        <f t="shared" si="376"/>
        <v/>
      </c>
      <c r="X541" s="90" t="str">
        <f t="shared" si="377"/>
        <v/>
      </c>
      <c r="Y541" s="110" t="str">
        <f t="shared" si="378"/>
        <v/>
      </c>
      <c r="Z541" s="16"/>
      <c r="AA541" s="15" t="str">
        <f t="shared" si="379"/>
        <v/>
      </c>
      <c r="AB541" s="15" t="str">
        <f t="shared" si="380"/>
        <v/>
      </c>
      <c r="AC541" s="14" t="str">
        <f t="shared" si="381"/>
        <v/>
      </c>
      <c r="AD541" s="6" t="e">
        <f t="shared" si="382"/>
        <v>#N/A</v>
      </c>
      <c r="AE541" s="6" t="e">
        <f t="shared" si="383"/>
        <v>#N/A</v>
      </c>
      <c r="AF541" s="6" t="e">
        <f t="shared" si="384"/>
        <v>#N/A</v>
      </c>
      <c r="AG541" s="6" t="str">
        <f t="shared" si="385"/>
        <v/>
      </c>
      <c r="AH541" s="6">
        <f t="shared" si="386"/>
        <v>1</v>
      </c>
      <c r="AI541" s="6" t="e">
        <f t="shared" si="387"/>
        <v>#N/A</v>
      </c>
      <c r="AJ541" s="6" t="e">
        <f t="shared" si="388"/>
        <v>#N/A</v>
      </c>
      <c r="AK541" s="6" t="e">
        <f t="shared" si="389"/>
        <v>#N/A</v>
      </c>
      <c r="AL541" s="6" t="e">
        <f t="shared" si="390"/>
        <v>#N/A</v>
      </c>
      <c r="AM541" s="7" t="str">
        <f t="shared" si="391"/>
        <v xml:space="preserve"> </v>
      </c>
      <c r="AN541" s="6" t="e">
        <f t="shared" si="392"/>
        <v>#N/A</v>
      </c>
      <c r="AO541" s="6" t="e">
        <f t="shared" si="393"/>
        <v>#N/A</v>
      </c>
      <c r="AP541" s="6" t="e">
        <f t="shared" si="394"/>
        <v>#N/A</v>
      </c>
      <c r="AQ541" s="6" t="e">
        <f t="shared" si="395"/>
        <v>#N/A</v>
      </c>
      <c r="AR541" s="6" t="e">
        <f t="shared" si="396"/>
        <v>#N/A</v>
      </c>
      <c r="AS541" s="6" t="e">
        <f t="shared" si="397"/>
        <v>#N/A</v>
      </c>
      <c r="AT541" s="6" t="e">
        <f t="shared" si="398"/>
        <v>#N/A</v>
      </c>
      <c r="AU541" s="6" t="e">
        <f t="shared" si="399"/>
        <v>#N/A</v>
      </c>
      <c r="AV541" s="6" t="e">
        <f t="shared" si="400"/>
        <v>#N/A</v>
      </c>
      <c r="AW541" s="6">
        <f t="shared" si="401"/>
        <v>0</v>
      </c>
      <c r="AX541" s="6" t="e">
        <f t="shared" si="402"/>
        <v>#N/A</v>
      </c>
      <c r="AY541" s="6" t="str">
        <f t="shared" si="403"/>
        <v/>
      </c>
      <c r="AZ541" s="6" t="str">
        <f t="shared" si="404"/>
        <v/>
      </c>
      <c r="BA541" s="6" t="str">
        <f t="shared" si="405"/>
        <v/>
      </c>
      <c r="BB541" s="6" t="str">
        <f t="shared" si="406"/>
        <v/>
      </c>
      <c r="BC541" s="42"/>
      <c r="BI541" t="s">
        <v>603</v>
      </c>
      <c r="CS541" s="253" t="str">
        <f t="shared" si="407"/>
        <v/>
      </c>
      <c r="CT541" s="1" t="str">
        <f t="shared" si="408"/>
        <v/>
      </c>
      <c r="CU541" s="1" t="str">
        <f t="shared" si="409"/>
        <v/>
      </c>
      <c r="CV541" s="399"/>
    </row>
    <row r="542" spans="1:100" s="1" customFormat="1" ht="13.5" customHeight="1" x14ac:dyDescent="0.15">
      <c r="A542" s="63">
        <v>527</v>
      </c>
      <c r="B542" s="313"/>
      <c r="C542" s="313"/>
      <c r="D542" s="313"/>
      <c r="E542" s="313"/>
      <c r="F542" s="313"/>
      <c r="G542" s="313"/>
      <c r="H542" s="313"/>
      <c r="I542" s="313"/>
      <c r="J542" s="313"/>
      <c r="K542" s="313"/>
      <c r="L542" s="314"/>
      <c r="M542" s="313"/>
      <c r="N542" s="365"/>
      <c r="O542" s="366"/>
      <c r="P542" s="370" t="str">
        <f>IF(G542="R",IF(OR(AND(実績排出量!H542=SUM(実績事業所!$B$2-1),3&lt;実績排出量!I542),AND(実績排出量!H542=実績事業所!$B$2,4&gt;実績排出量!I542)),"新規",""),"")</f>
        <v/>
      </c>
      <c r="Q542" s="373" t="str">
        <f t="shared" si="370"/>
        <v/>
      </c>
      <c r="R542" s="374" t="str">
        <f t="shared" si="371"/>
        <v/>
      </c>
      <c r="S542" s="298" t="str">
        <f t="shared" si="372"/>
        <v/>
      </c>
      <c r="T542" s="87" t="str">
        <f t="shared" si="373"/>
        <v/>
      </c>
      <c r="U542" s="88" t="str">
        <f t="shared" si="374"/>
        <v/>
      </c>
      <c r="V542" s="89" t="str">
        <f t="shared" si="375"/>
        <v/>
      </c>
      <c r="W542" s="90" t="str">
        <f t="shared" si="376"/>
        <v/>
      </c>
      <c r="X542" s="90" t="str">
        <f t="shared" si="377"/>
        <v/>
      </c>
      <c r="Y542" s="110" t="str">
        <f t="shared" si="378"/>
        <v/>
      </c>
      <c r="Z542" s="16"/>
      <c r="AA542" s="15" t="str">
        <f t="shared" si="379"/>
        <v/>
      </c>
      <c r="AB542" s="15" t="str">
        <f t="shared" si="380"/>
        <v/>
      </c>
      <c r="AC542" s="14" t="str">
        <f t="shared" si="381"/>
        <v/>
      </c>
      <c r="AD542" s="6" t="e">
        <f t="shared" si="382"/>
        <v>#N/A</v>
      </c>
      <c r="AE542" s="6" t="e">
        <f t="shared" si="383"/>
        <v>#N/A</v>
      </c>
      <c r="AF542" s="6" t="e">
        <f t="shared" si="384"/>
        <v>#N/A</v>
      </c>
      <c r="AG542" s="6" t="str">
        <f t="shared" si="385"/>
        <v/>
      </c>
      <c r="AH542" s="6">
        <f t="shared" si="386"/>
        <v>1</v>
      </c>
      <c r="AI542" s="6" t="e">
        <f t="shared" si="387"/>
        <v>#N/A</v>
      </c>
      <c r="AJ542" s="6" t="e">
        <f t="shared" si="388"/>
        <v>#N/A</v>
      </c>
      <c r="AK542" s="6" t="e">
        <f t="shared" si="389"/>
        <v>#N/A</v>
      </c>
      <c r="AL542" s="6" t="e">
        <f t="shared" si="390"/>
        <v>#N/A</v>
      </c>
      <c r="AM542" s="7" t="str">
        <f t="shared" si="391"/>
        <v xml:space="preserve"> </v>
      </c>
      <c r="AN542" s="6" t="e">
        <f t="shared" si="392"/>
        <v>#N/A</v>
      </c>
      <c r="AO542" s="6" t="e">
        <f t="shared" si="393"/>
        <v>#N/A</v>
      </c>
      <c r="AP542" s="6" t="e">
        <f t="shared" si="394"/>
        <v>#N/A</v>
      </c>
      <c r="AQ542" s="6" t="e">
        <f t="shared" si="395"/>
        <v>#N/A</v>
      </c>
      <c r="AR542" s="6" t="e">
        <f t="shared" si="396"/>
        <v>#N/A</v>
      </c>
      <c r="AS542" s="6" t="e">
        <f t="shared" si="397"/>
        <v>#N/A</v>
      </c>
      <c r="AT542" s="6" t="e">
        <f t="shared" si="398"/>
        <v>#N/A</v>
      </c>
      <c r="AU542" s="6" t="e">
        <f t="shared" si="399"/>
        <v>#N/A</v>
      </c>
      <c r="AV542" s="6" t="e">
        <f t="shared" si="400"/>
        <v>#N/A</v>
      </c>
      <c r="AW542" s="6">
        <f t="shared" si="401"/>
        <v>0</v>
      </c>
      <c r="AX542" s="6" t="e">
        <f t="shared" si="402"/>
        <v>#N/A</v>
      </c>
      <c r="AY542" s="6" t="str">
        <f t="shared" si="403"/>
        <v/>
      </c>
      <c r="AZ542" s="6" t="str">
        <f t="shared" si="404"/>
        <v/>
      </c>
      <c r="BA542" s="6" t="str">
        <f t="shared" si="405"/>
        <v/>
      </c>
      <c r="BB542" s="6" t="str">
        <f t="shared" si="406"/>
        <v/>
      </c>
      <c r="BC542" s="42"/>
      <c r="BI542" t="s">
        <v>1098</v>
      </c>
      <c r="CS542" s="253" t="str">
        <f t="shared" si="407"/>
        <v/>
      </c>
      <c r="CT542" s="1" t="str">
        <f t="shared" si="408"/>
        <v/>
      </c>
      <c r="CU542" s="1" t="str">
        <f t="shared" si="409"/>
        <v/>
      </c>
      <c r="CV542" s="399"/>
    </row>
    <row r="543" spans="1:100" s="1" customFormat="1" ht="13.5" customHeight="1" x14ac:dyDescent="0.15">
      <c r="A543" s="63">
        <v>528</v>
      </c>
      <c r="B543" s="313"/>
      <c r="C543" s="313"/>
      <c r="D543" s="313"/>
      <c r="E543" s="313"/>
      <c r="F543" s="313"/>
      <c r="G543" s="313"/>
      <c r="H543" s="313"/>
      <c r="I543" s="313"/>
      <c r="J543" s="313"/>
      <c r="K543" s="313"/>
      <c r="L543" s="314"/>
      <c r="M543" s="313"/>
      <c r="N543" s="365"/>
      <c r="O543" s="366"/>
      <c r="P543" s="370" t="str">
        <f>IF(G543="R",IF(OR(AND(実績排出量!H543=SUM(実績事業所!$B$2-1),3&lt;実績排出量!I543),AND(実績排出量!H543=実績事業所!$B$2,4&gt;実績排出量!I543)),"新規",""),"")</f>
        <v/>
      </c>
      <c r="Q543" s="373" t="str">
        <f t="shared" si="370"/>
        <v/>
      </c>
      <c r="R543" s="374" t="str">
        <f t="shared" si="371"/>
        <v/>
      </c>
      <c r="S543" s="298" t="str">
        <f t="shared" si="372"/>
        <v/>
      </c>
      <c r="T543" s="87" t="str">
        <f t="shared" si="373"/>
        <v/>
      </c>
      <c r="U543" s="88" t="str">
        <f t="shared" si="374"/>
        <v/>
      </c>
      <c r="V543" s="89" t="str">
        <f t="shared" si="375"/>
        <v/>
      </c>
      <c r="W543" s="90" t="str">
        <f t="shared" si="376"/>
        <v/>
      </c>
      <c r="X543" s="90" t="str">
        <f t="shared" si="377"/>
        <v/>
      </c>
      <c r="Y543" s="110" t="str">
        <f t="shared" si="378"/>
        <v/>
      </c>
      <c r="Z543" s="16"/>
      <c r="AA543" s="15" t="str">
        <f t="shared" si="379"/>
        <v/>
      </c>
      <c r="AB543" s="15" t="str">
        <f t="shared" si="380"/>
        <v/>
      </c>
      <c r="AC543" s="14" t="str">
        <f t="shared" si="381"/>
        <v/>
      </c>
      <c r="AD543" s="6" t="e">
        <f t="shared" si="382"/>
        <v>#N/A</v>
      </c>
      <c r="AE543" s="6" t="e">
        <f t="shared" si="383"/>
        <v>#N/A</v>
      </c>
      <c r="AF543" s="6" t="e">
        <f t="shared" si="384"/>
        <v>#N/A</v>
      </c>
      <c r="AG543" s="6" t="str">
        <f t="shared" si="385"/>
        <v/>
      </c>
      <c r="AH543" s="6">
        <f t="shared" si="386"/>
        <v>1</v>
      </c>
      <c r="AI543" s="6" t="e">
        <f t="shared" si="387"/>
        <v>#N/A</v>
      </c>
      <c r="AJ543" s="6" t="e">
        <f t="shared" si="388"/>
        <v>#N/A</v>
      </c>
      <c r="AK543" s="6" t="e">
        <f t="shared" si="389"/>
        <v>#N/A</v>
      </c>
      <c r="AL543" s="6" t="e">
        <f t="shared" si="390"/>
        <v>#N/A</v>
      </c>
      <c r="AM543" s="7" t="str">
        <f t="shared" si="391"/>
        <v xml:space="preserve"> </v>
      </c>
      <c r="AN543" s="6" t="e">
        <f t="shared" si="392"/>
        <v>#N/A</v>
      </c>
      <c r="AO543" s="6" t="e">
        <f t="shared" si="393"/>
        <v>#N/A</v>
      </c>
      <c r="AP543" s="6" t="e">
        <f t="shared" si="394"/>
        <v>#N/A</v>
      </c>
      <c r="AQ543" s="6" t="e">
        <f t="shared" si="395"/>
        <v>#N/A</v>
      </c>
      <c r="AR543" s="6" t="e">
        <f t="shared" si="396"/>
        <v>#N/A</v>
      </c>
      <c r="AS543" s="6" t="e">
        <f t="shared" si="397"/>
        <v>#N/A</v>
      </c>
      <c r="AT543" s="6" t="e">
        <f t="shared" si="398"/>
        <v>#N/A</v>
      </c>
      <c r="AU543" s="6" t="e">
        <f t="shared" si="399"/>
        <v>#N/A</v>
      </c>
      <c r="AV543" s="6" t="e">
        <f t="shared" si="400"/>
        <v>#N/A</v>
      </c>
      <c r="AW543" s="6">
        <f t="shared" si="401"/>
        <v>0</v>
      </c>
      <c r="AX543" s="6" t="e">
        <f t="shared" si="402"/>
        <v>#N/A</v>
      </c>
      <c r="AY543" s="6" t="str">
        <f t="shared" si="403"/>
        <v/>
      </c>
      <c r="AZ543" s="6" t="str">
        <f t="shared" si="404"/>
        <v/>
      </c>
      <c r="BA543" s="6" t="str">
        <f t="shared" si="405"/>
        <v/>
      </c>
      <c r="BB543" s="6" t="str">
        <f t="shared" si="406"/>
        <v/>
      </c>
      <c r="BC543" s="42"/>
      <c r="BI543" t="s">
        <v>1122</v>
      </c>
      <c r="CS543" s="253" t="str">
        <f t="shared" si="407"/>
        <v/>
      </c>
      <c r="CT543" s="1" t="str">
        <f t="shared" si="408"/>
        <v/>
      </c>
      <c r="CU543" s="1" t="str">
        <f t="shared" si="409"/>
        <v/>
      </c>
      <c r="CV543" s="399"/>
    </row>
    <row r="544" spans="1:100" s="1" customFormat="1" ht="13.5" customHeight="1" x14ac:dyDescent="0.15">
      <c r="A544" s="63">
        <v>529</v>
      </c>
      <c r="B544" s="313"/>
      <c r="C544" s="313"/>
      <c r="D544" s="313"/>
      <c r="E544" s="313"/>
      <c r="F544" s="313"/>
      <c r="G544" s="313"/>
      <c r="H544" s="313"/>
      <c r="I544" s="313"/>
      <c r="J544" s="313"/>
      <c r="K544" s="313"/>
      <c r="L544" s="314"/>
      <c r="M544" s="313"/>
      <c r="N544" s="365"/>
      <c r="O544" s="366"/>
      <c r="P544" s="370" t="str">
        <f>IF(G544="R",IF(OR(AND(実績排出量!H544=SUM(実績事業所!$B$2-1),3&lt;実績排出量!I544),AND(実績排出量!H544=実績事業所!$B$2,4&gt;実績排出量!I544)),"新規",""),"")</f>
        <v/>
      </c>
      <c r="Q544" s="373" t="str">
        <f t="shared" si="370"/>
        <v/>
      </c>
      <c r="R544" s="374" t="str">
        <f t="shared" si="371"/>
        <v/>
      </c>
      <c r="S544" s="298" t="str">
        <f t="shared" si="372"/>
        <v/>
      </c>
      <c r="T544" s="87" t="str">
        <f t="shared" si="373"/>
        <v/>
      </c>
      <c r="U544" s="88" t="str">
        <f t="shared" si="374"/>
        <v/>
      </c>
      <c r="V544" s="89" t="str">
        <f t="shared" si="375"/>
        <v/>
      </c>
      <c r="W544" s="90" t="str">
        <f t="shared" si="376"/>
        <v/>
      </c>
      <c r="X544" s="90" t="str">
        <f t="shared" si="377"/>
        <v/>
      </c>
      <c r="Y544" s="110" t="str">
        <f t="shared" si="378"/>
        <v/>
      </c>
      <c r="Z544" s="16"/>
      <c r="AA544" s="15" t="str">
        <f t="shared" si="379"/>
        <v/>
      </c>
      <c r="AB544" s="15" t="str">
        <f t="shared" si="380"/>
        <v/>
      </c>
      <c r="AC544" s="14" t="str">
        <f t="shared" si="381"/>
        <v/>
      </c>
      <c r="AD544" s="6" t="e">
        <f t="shared" si="382"/>
        <v>#N/A</v>
      </c>
      <c r="AE544" s="6" t="e">
        <f t="shared" si="383"/>
        <v>#N/A</v>
      </c>
      <c r="AF544" s="6" t="e">
        <f t="shared" si="384"/>
        <v>#N/A</v>
      </c>
      <c r="AG544" s="6" t="str">
        <f t="shared" si="385"/>
        <v/>
      </c>
      <c r="AH544" s="6">
        <f t="shared" si="386"/>
        <v>1</v>
      </c>
      <c r="AI544" s="6" t="e">
        <f t="shared" si="387"/>
        <v>#N/A</v>
      </c>
      <c r="AJ544" s="6" t="e">
        <f t="shared" si="388"/>
        <v>#N/A</v>
      </c>
      <c r="AK544" s="6" t="e">
        <f t="shared" si="389"/>
        <v>#N/A</v>
      </c>
      <c r="AL544" s="6" t="e">
        <f t="shared" si="390"/>
        <v>#N/A</v>
      </c>
      <c r="AM544" s="7" t="str">
        <f t="shared" si="391"/>
        <v xml:space="preserve"> </v>
      </c>
      <c r="AN544" s="6" t="e">
        <f t="shared" si="392"/>
        <v>#N/A</v>
      </c>
      <c r="AO544" s="6" t="e">
        <f t="shared" si="393"/>
        <v>#N/A</v>
      </c>
      <c r="AP544" s="6" t="e">
        <f t="shared" si="394"/>
        <v>#N/A</v>
      </c>
      <c r="AQ544" s="6" t="e">
        <f t="shared" si="395"/>
        <v>#N/A</v>
      </c>
      <c r="AR544" s="6" t="e">
        <f t="shared" si="396"/>
        <v>#N/A</v>
      </c>
      <c r="AS544" s="6" t="e">
        <f t="shared" si="397"/>
        <v>#N/A</v>
      </c>
      <c r="AT544" s="6" t="e">
        <f t="shared" si="398"/>
        <v>#N/A</v>
      </c>
      <c r="AU544" s="6" t="e">
        <f t="shared" si="399"/>
        <v>#N/A</v>
      </c>
      <c r="AV544" s="6" t="e">
        <f t="shared" si="400"/>
        <v>#N/A</v>
      </c>
      <c r="AW544" s="6">
        <f t="shared" si="401"/>
        <v>0</v>
      </c>
      <c r="AX544" s="6" t="e">
        <f t="shared" si="402"/>
        <v>#N/A</v>
      </c>
      <c r="AY544" s="6" t="str">
        <f t="shared" si="403"/>
        <v/>
      </c>
      <c r="AZ544" s="6" t="str">
        <f t="shared" si="404"/>
        <v/>
      </c>
      <c r="BA544" s="6" t="str">
        <f t="shared" si="405"/>
        <v/>
      </c>
      <c r="BB544" s="6" t="str">
        <f t="shared" si="406"/>
        <v/>
      </c>
      <c r="BC544" s="42"/>
      <c r="BI544" t="s">
        <v>1149</v>
      </c>
      <c r="CS544" s="253" t="str">
        <f t="shared" si="407"/>
        <v/>
      </c>
      <c r="CT544" s="1" t="str">
        <f t="shared" si="408"/>
        <v/>
      </c>
      <c r="CU544" s="1" t="str">
        <f t="shared" si="409"/>
        <v/>
      </c>
      <c r="CV544" s="399"/>
    </row>
    <row r="545" spans="1:100" s="1" customFormat="1" ht="13.5" customHeight="1" x14ac:dyDescent="0.15">
      <c r="A545" s="63">
        <v>530</v>
      </c>
      <c r="B545" s="313"/>
      <c r="C545" s="313"/>
      <c r="D545" s="313"/>
      <c r="E545" s="313"/>
      <c r="F545" s="313"/>
      <c r="G545" s="313"/>
      <c r="H545" s="313"/>
      <c r="I545" s="313"/>
      <c r="J545" s="313"/>
      <c r="K545" s="313"/>
      <c r="L545" s="314"/>
      <c r="M545" s="313"/>
      <c r="N545" s="365"/>
      <c r="O545" s="366"/>
      <c r="P545" s="370" t="str">
        <f>IF(G545="R",IF(OR(AND(実績排出量!H545=SUM(実績事業所!$B$2-1),3&lt;実績排出量!I545),AND(実績排出量!H545=実績事業所!$B$2,4&gt;実績排出量!I545)),"新規",""),"")</f>
        <v/>
      </c>
      <c r="Q545" s="373" t="str">
        <f t="shared" si="370"/>
        <v/>
      </c>
      <c r="R545" s="374" t="str">
        <f t="shared" si="371"/>
        <v/>
      </c>
      <c r="S545" s="298" t="str">
        <f t="shared" si="372"/>
        <v/>
      </c>
      <c r="T545" s="87" t="str">
        <f t="shared" si="373"/>
        <v/>
      </c>
      <c r="U545" s="88" t="str">
        <f t="shared" si="374"/>
        <v/>
      </c>
      <c r="V545" s="89" t="str">
        <f t="shared" si="375"/>
        <v/>
      </c>
      <c r="W545" s="90" t="str">
        <f t="shared" si="376"/>
        <v/>
      </c>
      <c r="X545" s="90" t="str">
        <f t="shared" si="377"/>
        <v/>
      </c>
      <c r="Y545" s="110" t="str">
        <f t="shared" si="378"/>
        <v/>
      </c>
      <c r="Z545" s="16"/>
      <c r="AA545" s="15" t="str">
        <f t="shared" si="379"/>
        <v/>
      </c>
      <c r="AB545" s="15" t="str">
        <f t="shared" si="380"/>
        <v/>
      </c>
      <c r="AC545" s="14" t="str">
        <f t="shared" si="381"/>
        <v/>
      </c>
      <c r="AD545" s="6" t="e">
        <f t="shared" si="382"/>
        <v>#N/A</v>
      </c>
      <c r="AE545" s="6" t="e">
        <f t="shared" si="383"/>
        <v>#N/A</v>
      </c>
      <c r="AF545" s="6" t="e">
        <f t="shared" si="384"/>
        <v>#N/A</v>
      </c>
      <c r="AG545" s="6" t="str">
        <f t="shared" si="385"/>
        <v/>
      </c>
      <c r="AH545" s="6">
        <f t="shared" si="386"/>
        <v>1</v>
      </c>
      <c r="AI545" s="6" t="e">
        <f t="shared" si="387"/>
        <v>#N/A</v>
      </c>
      <c r="AJ545" s="6" t="e">
        <f t="shared" si="388"/>
        <v>#N/A</v>
      </c>
      <c r="AK545" s="6" t="e">
        <f t="shared" si="389"/>
        <v>#N/A</v>
      </c>
      <c r="AL545" s="6" t="e">
        <f t="shared" si="390"/>
        <v>#N/A</v>
      </c>
      <c r="AM545" s="7" t="str">
        <f t="shared" si="391"/>
        <v xml:space="preserve"> </v>
      </c>
      <c r="AN545" s="6" t="e">
        <f t="shared" si="392"/>
        <v>#N/A</v>
      </c>
      <c r="AO545" s="6" t="e">
        <f t="shared" si="393"/>
        <v>#N/A</v>
      </c>
      <c r="AP545" s="6" t="e">
        <f t="shared" si="394"/>
        <v>#N/A</v>
      </c>
      <c r="AQ545" s="6" t="e">
        <f t="shared" si="395"/>
        <v>#N/A</v>
      </c>
      <c r="AR545" s="6" t="e">
        <f t="shared" si="396"/>
        <v>#N/A</v>
      </c>
      <c r="AS545" s="6" t="e">
        <f t="shared" si="397"/>
        <v>#N/A</v>
      </c>
      <c r="AT545" s="6" t="e">
        <f t="shared" si="398"/>
        <v>#N/A</v>
      </c>
      <c r="AU545" s="6" t="e">
        <f t="shared" si="399"/>
        <v>#N/A</v>
      </c>
      <c r="AV545" s="6" t="e">
        <f t="shared" si="400"/>
        <v>#N/A</v>
      </c>
      <c r="AW545" s="6">
        <f t="shared" si="401"/>
        <v>0</v>
      </c>
      <c r="AX545" s="6" t="e">
        <f t="shared" si="402"/>
        <v>#N/A</v>
      </c>
      <c r="AY545" s="6" t="str">
        <f t="shared" si="403"/>
        <v/>
      </c>
      <c r="AZ545" s="6" t="str">
        <f t="shared" si="404"/>
        <v/>
      </c>
      <c r="BA545" s="6" t="str">
        <f t="shared" si="405"/>
        <v/>
      </c>
      <c r="BB545" s="6" t="str">
        <f t="shared" si="406"/>
        <v/>
      </c>
      <c r="BC545" s="42"/>
      <c r="BI545" t="s">
        <v>604</v>
      </c>
      <c r="CS545" s="253" t="str">
        <f t="shared" si="407"/>
        <v/>
      </c>
      <c r="CT545" s="1" t="str">
        <f t="shared" si="408"/>
        <v/>
      </c>
      <c r="CU545" s="1" t="str">
        <f t="shared" si="409"/>
        <v/>
      </c>
      <c r="CV545" s="399"/>
    </row>
    <row r="546" spans="1:100" s="1" customFormat="1" ht="13.5" customHeight="1" x14ac:dyDescent="0.15">
      <c r="A546" s="63">
        <v>531</v>
      </c>
      <c r="B546" s="313"/>
      <c r="C546" s="313"/>
      <c r="D546" s="313"/>
      <c r="E546" s="313"/>
      <c r="F546" s="313"/>
      <c r="G546" s="313"/>
      <c r="H546" s="313"/>
      <c r="I546" s="313"/>
      <c r="J546" s="313"/>
      <c r="K546" s="313"/>
      <c r="L546" s="314"/>
      <c r="M546" s="313"/>
      <c r="N546" s="365"/>
      <c r="O546" s="366"/>
      <c r="P546" s="370" t="str">
        <f>IF(G546="R",IF(OR(AND(実績排出量!H546=SUM(実績事業所!$B$2-1),3&lt;実績排出量!I546),AND(実績排出量!H546=実績事業所!$B$2,4&gt;実績排出量!I546)),"新規",""),"")</f>
        <v/>
      </c>
      <c r="Q546" s="373" t="str">
        <f t="shared" si="370"/>
        <v/>
      </c>
      <c r="R546" s="374" t="str">
        <f t="shared" si="371"/>
        <v/>
      </c>
      <c r="S546" s="298" t="str">
        <f t="shared" si="372"/>
        <v/>
      </c>
      <c r="T546" s="87" t="str">
        <f t="shared" si="373"/>
        <v/>
      </c>
      <c r="U546" s="88" t="str">
        <f t="shared" si="374"/>
        <v/>
      </c>
      <c r="V546" s="89" t="str">
        <f t="shared" si="375"/>
        <v/>
      </c>
      <c r="W546" s="90" t="str">
        <f t="shared" si="376"/>
        <v/>
      </c>
      <c r="X546" s="90" t="str">
        <f t="shared" si="377"/>
        <v/>
      </c>
      <c r="Y546" s="110" t="str">
        <f t="shared" si="378"/>
        <v/>
      </c>
      <c r="Z546" s="16"/>
      <c r="AA546" s="15" t="str">
        <f t="shared" si="379"/>
        <v/>
      </c>
      <c r="AB546" s="15" t="str">
        <f t="shared" si="380"/>
        <v/>
      </c>
      <c r="AC546" s="14" t="str">
        <f t="shared" si="381"/>
        <v/>
      </c>
      <c r="AD546" s="6" t="e">
        <f t="shared" si="382"/>
        <v>#N/A</v>
      </c>
      <c r="AE546" s="6" t="e">
        <f t="shared" si="383"/>
        <v>#N/A</v>
      </c>
      <c r="AF546" s="6" t="e">
        <f t="shared" si="384"/>
        <v>#N/A</v>
      </c>
      <c r="AG546" s="6" t="str">
        <f t="shared" si="385"/>
        <v/>
      </c>
      <c r="AH546" s="6">
        <f t="shared" si="386"/>
        <v>1</v>
      </c>
      <c r="AI546" s="6" t="e">
        <f t="shared" si="387"/>
        <v>#N/A</v>
      </c>
      <c r="AJ546" s="6" t="e">
        <f t="shared" si="388"/>
        <v>#N/A</v>
      </c>
      <c r="AK546" s="6" t="e">
        <f t="shared" si="389"/>
        <v>#N/A</v>
      </c>
      <c r="AL546" s="6" t="e">
        <f t="shared" si="390"/>
        <v>#N/A</v>
      </c>
      <c r="AM546" s="7" t="str">
        <f t="shared" si="391"/>
        <v xml:space="preserve"> </v>
      </c>
      <c r="AN546" s="6" t="e">
        <f t="shared" si="392"/>
        <v>#N/A</v>
      </c>
      <c r="AO546" s="6" t="e">
        <f t="shared" si="393"/>
        <v>#N/A</v>
      </c>
      <c r="AP546" s="6" t="e">
        <f t="shared" si="394"/>
        <v>#N/A</v>
      </c>
      <c r="AQ546" s="6" t="e">
        <f t="shared" si="395"/>
        <v>#N/A</v>
      </c>
      <c r="AR546" s="6" t="e">
        <f t="shared" si="396"/>
        <v>#N/A</v>
      </c>
      <c r="AS546" s="6" t="e">
        <f t="shared" si="397"/>
        <v>#N/A</v>
      </c>
      <c r="AT546" s="6" t="e">
        <f t="shared" si="398"/>
        <v>#N/A</v>
      </c>
      <c r="AU546" s="6" t="e">
        <f t="shared" si="399"/>
        <v>#N/A</v>
      </c>
      <c r="AV546" s="6" t="e">
        <f t="shared" si="400"/>
        <v>#N/A</v>
      </c>
      <c r="AW546" s="6">
        <f t="shared" si="401"/>
        <v>0</v>
      </c>
      <c r="AX546" s="6" t="e">
        <f t="shared" si="402"/>
        <v>#N/A</v>
      </c>
      <c r="AY546" s="6" t="str">
        <f t="shared" si="403"/>
        <v/>
      </c>
      <c r="AZ546" s="6" t="str">
        <f t="shared" si="404"/>
        <v/>
      </c>
      <c r="BA546" s="6" t="str">
        <f t="shared" si="405"/>
        <v/>
      </c>
      <c r="BB546" s="6" t="str">
        <f t="shared" si="406"/>
        <v/>
      </c>
      <c r="BC546" s="42"/>
      <c r="BI546" t="s">
        <v>1159</v>
      </c>
      <c r="CS546" s="253" t="str">
        <f t="shared" si="407"/>
        <v/>
      </c>
      <c r="CT546" s="1" t="str">
        <f t="shared" si="408"/>
        <v/>
      </c>
      <c r="CU546" s="1" t="str">
        <f t="shared" si="409"/>
        <v/>
      </c>
      <c r="CV546" s="399"/>
    </row>
    <row r="547" spans="1:100" s="1" customFormat="1" ht="13.5" customHeight="1" x14ac:dyDescent="0.15">
      <c r="A547" s="63">
        <v>532</v>
      </c>
      <c r="B547" s="313"/>
      <c r="C547" s="313"/>
      <c r="D547" s="313"/>
      <c r="E547" s="313"/>
      <c r="F547" s="313"/>
      <c r="G547" s="313"/>
      <c r="H547" s="313"/>
      <c r="I547" s="313"/>
      <c r="J547" s="313"/>
      <c r="K547" s="313"/>
      <c r="L547" s="314"/>
      <c r="M547" s="313"/>
      <c r="N547" s="365"/>
      <c r="O547" s="366"/>
      <c r="P547" s="370" t="str">
        <f>IF(G547="R",IF(OR(AND(実績排出量!H547=SUM(実績事業所!$B$2-1),3&lt;実績排出量!I547),AND(実績排出量!H547=実績事業所!$B$2,4&gt;実績排出量!I547)),"新規",""),"")</f>
        <v/>
      </c>
      <c r="Q547" s="373" t="str">
        <f t="shared" si="370"/>
        <v/>
      </c>
      <c r="R547" s="374" t="str">
        <f t="shared" si="371"/>
        <v/>
      </c>
      <c r="S547" s="298" t="str">
        <f t="shared" si="372"/>
        <v/>
      </c>
      <c r="T547" s="87" t="str">
        <f t="shared" si="373"/>
        <v/>
      </c>
      <c r="U547" s="88" t="str">
        <f t="shared" si="374"/>
        <v/>
      </c>
      <c r="V547" s="89" t="str">
        <f t="shared" si="375"/>
        <v/>
      </c>
      <c r="W547" s="90" t="str">
        <f t="shared" si="376"/>
        <v/>
      </c>
      <c r="X547" s="90" t="str">
        <f t="shared" si="377"/>
        <v/>
      </c>
      <c r="Y547" s="110" t="str">
        <f t="shared" si="378"/>
        <v/>
      </c>
      <c r="Z547" s="16"/>
      <c r="AA547" s="15" t="str">
        <f t="shared" si="379"/>
        <v/>
      </c>
      <c r="AB547" s="15" t="str">
        <f t="shared" si="380"/>
        <v/>
      </c>
      <c r="AC547" s="14" t="str">
        <f t="shared" si="381"/>
        <v/>
      </c>
      <c r="AD547" s="6" t="e">
        <f t="shared" si="382"/>
        <v>#N/A</v>
      </c>
      <c r="AE547" s="6" t="e">
        <f t="shared" si="383"/>
        <v>#N/A</v>
      </c>
      <c r="AF547" s="6" t="e">
        <f t="shared" si="384"/>
        <v>#N/A</v>
      </c>
      <c r="AG547" s="6" t="str">
        <f t="shared" si="385"/>
        <v/>
      </c>
      <c r="AH547" s="6">
        <f t="shared" si="386"/>
        <v>1</v>
      </c>
      <c r="AI547" s="6" t="e">
        <f t="shared" si="387"/>
        <v>#N/A</v>
      </c>
      <c r="AJ547" s="6" t="e">
        <f t="shared" si="388"/>
        <v>#N/A</v>
      </c>
      <c r="AK547" s="6" t="e">
        <f t="shared" si="389"/>
        <v>#N/A</v>
      </c>
      <c r="AL547" s="6" t="e">
        <f t="shared" si="390"/>
        <v>#N/A</v>
      </c>
      <c r="AM547" s="7" t="str">
        <f t="shared" si="391"/>
        <v xml:space="preserve"> </v>
      </c>
      <c r="AN547" s="6" t="e">
        <f t="shared" si="392"/>
        <v>#N/A</v>
      </c>
      <c r="AO547" s="6" t="e">
        <f t="shared" si="393"/>
        <v>#N/A</v>
      </c>
      <c r="AP547" s="6" t="e">
        <f t="shared" si="394"/>
        <v>#N/A</v>
      </c>
      <c r="AQ547" s="6" t="e">
        <f t="shared" si="395"/>
        <v>#N/A</v>
      </c>
      <c r="AR547" s="6" t="e">
        <f t="shared" si="396"/>
        <v>#N/A</v>
      </c>
      <c r="AS547" s="6" t="e">
        <f t="shared" si="397"/>
        <v>#N/A</v>
      </c>
      <c r="AT547" s="6" t="e">
        <f t="shared" si="398"/>
        <v>#N/A</v>
      </c>
      <c r="AU547" s="6" t="e">
        <f t="shared" si="399"/>
        <v>#N/A</v>
      </c>
      <c r="AV547" s="6" t="e">
        <f t="shared" si="400"/>
        <v>#N/A</v>
      </c>
      <c r="AW547" s="6">
        <f t="shared" si="401"/>
        <v>0</v>
      </c>
      <c r="AX547" s="6" t="e">
        <f t="shared" si="402"/>
        <v>#N/A</v>
      </c>
      <c r="AY547" s="6" t="str">
        <f t="shared" si="403"/>
        <v/>
      </c>
      <c r="AZ547" s="6" t="str">
        <f t="shared" si="404"/>
        <v/>
      </c>
      <c r="BA547" s="6" t="str">
        <f t="shared" si="405"/>
        <v/>
      </c>
      <c r="BB547" s="6" t="str">
        <f t="shared" si="406"/>
        <v/>
      </c>
      <c r="BC547" s="42"/>
      <c r="BI547" t="s">
        <v>1195</v>
      </c>
      <c r="CS547" s="253" t="str">
        <f t="shared" si="407"/>
        <v/>
      </c>
      <c r="CT547" s="1" t="str">
        <f t="shared" si="408"/>
        <v/>
      </c>
      <c r="CU547" s="1" t="str">
        <f t="shared" si="409"/>
        <v/>
      </c>
      <c r="CV547" s="399"/>
    </row>
    <row r="548" spans="1:100" s="1" customFormat="1" ht="13.5" customHeight="1" x14ac:dyDescent="0.15">
      <c r="A548" s="63">
        <v>533</v>
      </c>
      <c r="B548" s="313"/>
      <c r="C548" s="313"/>
      <c r="D548" s="313"/>
      <c r="E548" s="313"/>
      <c r="F548" s="313"/>
      <c r="G548" s="313"/>
      <c r="H548" s="313"/>
      <c r="I548" s="313"/>
      <c r="J548" s="313"/>
      <c r="K548" s="313"/>
      <c r="L548" s="314"/>
      <c r="M548" s="313"/>
      <c r="N548" s="365"/>
      <c r="O548" s="366"/>
      <c r="P548" s="370" t="str">
        <f>IF(G548="R",IF(OR(AND(実績排出量!H548=SUM(実績事業所!$B$2-1),3&lt;実績排出量!I548),AND(実績排出量!H548=実績事業所!$B$2,4&gt;実績排出量!I548)),"新規",""),"")</f>
        <v/>
      </c>
      <c r="Q548" s="373" t="str">
        <f t="shared" si="370"/>
        <v/>
      </c>
      <c r="R548" s="374" t="str">
        <f t="shared" si="371"/>
        <v/>
      </c>
      <c r="S548" s="298" t="str">
        <f t="shared" si="372"/>
        <v/>
      </c>
      <c r="T548" s="87" t="str">
        <f t="shared" si="373"/>
        <v/>
      </c>
      <c r="U548" s="88" t="str">
        <f t="shared" si="374"/>
        <v/>
      </c>
      <c r="V548" s="89" t="str">
        <f t="shared" si="375"/>
        <v/>
      </c>
      <c r="W548" s="90" t="str">
        <f t="shared" si="376"/>
        <v/>
      </c>
      <c r="X548" s="90" t="str">
        <f t="shared" si="377"/>
        <v/>
      </c>
      <c r="Y548" s="110" t="str">
        <f t="shared" si="378"/>
        <v/>
      </c>
      <c r="Z548" s="16"/>
      <c r="AA548" s="15" t="str">
        <f t="shared" si="379"/>
        <v/>
      </c>
      <c r="AB548" s="15" t="str">
        <f t="shared" si="380"/>
        <v/>
      </c>
      <c r="AC548" s="14" t="str">
        <f t="shared" si="381"/>
        <v/>
      </c>
      <c r="AD548" s="6" t="e">
        <f t="shared" si="382"/>
        <v>#N/A</v>
      </c>
      <c r="AE548" s="6" t="e">
        <f t="shared" si="383"/>
        <v>#N/A</v>
      </c>
      <c r="AF548" s="6" t="e">
        <f t="shared" si="384"/>
        <v>#N/A</v>
      </c>
      <c r="AG548" s="6" t="str">
        <f t="shared" si="385"/>
        <v/>
      </c>
      <c r="AH548" s="6">
        <f t="shared" si="386"/>
        <v>1</v>
      </c>
      <c r="AI548" s="6" t="e">
        <f t="shared" si="387"/>
        <v>#N/A</v>
      </c>
      <c r="AJ548" s="6" t="e">
        <f t="shared" si="388"/>
        <v>#N/A</v>
      </c>
      <c r="AK548" s="6" t="e">
        <f t="shared" si="389"/>
        <v>#N/A</v>
      </c>
      <c r="AL548" s="6" t="e">
        <f t="shared" si="390"/>
        <v>#N/A</v>
      </c>
      <c r="AM548" s="7" t="str">
        <f t="shared" si="391"/>
        <v xml:space="preserve"> </v>
      </c>
      <c r="AN548" s="6" t="e">
        <f t="shared" si="392"/>
        <v>#N/A</v>
      </c>
      <c r="AO548" s="6" t="e">
        <f t="shared" si="393"/>
        <v>#N/A</v>
      </c>
      <c r="AP548" s="6" t="e">
        <f t="shared" si="394"/>
        <v>#N/A</v>
      </c>
      <c r="AQ548" s="6" t="e">
        <f t="shared" si="395"/>
        <v>#N/A</v>
      </c>
      <c r="AR548" s="6" t="e">
        <f t="shared" si="396"/>
        <v>#N/A</v>
      </c>
      <c r="AS548" s="6" t="e">
        <f t="shared" si="397"/>
        <v>#N/A</v>
      </c>
      <c r="AT548" s="6" t="e">
        <f t="shared" si="398"/>
        <v>#N/A</v>
      </c>
      <c r="AU548" s="6" t="e">
        <f t="shared" si="399"/>
        <v>#N/A</v>
      </c>
      <c r="AV548" s="6" t="e">
        <f t="shared" si="400"/>
        <v>#N/A</v>
      </c>
      <c r="AW548" s="6">
        <f t="shared" si="401"/>
        <v>0</v>
      </c>
      <c r="AX548" s="6" t="e">
        <f t="shared" si="402"/>
        <v>#N/A</v>
      </c>
      <c r="AY548" s="6" t="str">
        <f t="shared" si="403"/>
        <v/>
      </c>
      <c r="AZ548" s="6" t="str">
        <f t="shared" si="404"/>
        <v/>
      </c>
      <c r="BA548" s="6" t="str">
        <f t="shared" si="405"/>
        <v/>
      </c>
      <c r="BB548" s="6" t="str">
        <f t="shared" si="406"/>
        <v/>
      </c>
      <c r="BC548" s="42"/>
      <c r="BI548" t="s">
        <v>1228</v>
      </c>
      <c r="CS548" s="253" t="str">
        <f t="shared" si="407"/>
        <v/>
      </c>
      <c r="CT548" s="1" t="str">
        <f t="shared" si="408"/>
        <v/>
      </c>
      <c r="CU548" s="1" t="str">
        <f t="shared" si="409"/>
        <v/>
      </c>
      <c r="CV548" s="399"/>
    </row>
    <row r="549" spans="1:100" s="1" customFormat="1" ht="13.5" customHeight="1" x14ac:dyDescent="0.15">
      <c r="A549" s="63">
        <v>534</v>
      </c>
      <c r="B549" s="313"/>
      <c r="C549" s="313"/>
      <c r="D549" s="313"/>
      <c r="E549" s="313"/>
      <c r="F549" s="313"/>
      <c r="G549" s="313"/>
      <c r="H549" s="313"/>
      <c r="I549" s="313"/>
      <c r="J549" s="313"/>
      <c r="K549" s="313"/>
      <c r="L549" s="314"/>
      <c r="M549" s="313"/>
      <c r="N549" s="365"/>
      <c r="O549" s="366"/>
      <c r="P549" s="370" t="str">
        <f>IF(G549="R",IF(OR(AND(実績排出量!H549=SUM(実績事業所!$B$2-1),3&lt;実績排出量!I549),AND(実績排出量!H549=実績事業所!$B$2,4&gt;実績排出量!I549)),"新規",""),"")</f>
        <v/>
      </c>
      <c r="Q549" s="373" t="str">
        <f t="shared" si="370"/>
        <v/>
      </c>
      <c r="R549" s="374" t="str">
        <f t="shared" si="371"/>
        <v/>
      </c>
      <c r="S549" s="298" t="str">
        <f t="shared" si="372"/>
        <v/>
      </c>
      <c r="T549" s="87" t="str">
        <f t="shared" si="373"/>
        <v/>
      </c>
      <c r="U549" s="88" t="str">
        <f t="shared" si="374"/>
        <v/>
      </c>
      <c r="V549" s="89" t="str">
        <f t="shared" si="375"/>
        <v/>
      </c>
      <c r="W549" s="90" t="str">
        <f t="shared" si="376"/>
        <v/>
      </c>
      <c r="X549" s="90" t="str">
        <f t="shared" si="377"/>
        <v/>
      </c>
      <c r="Y549" s="110" t="str">
        <f t="shared" si="378"/>
        <v/>
      </c>
      <c r="Z549" s="16"/>
      <c r="AA549" s="15" t="str">
        <f t="shared" si="379"/>
        <v/>
      </c>
      <c r="AB549" s="15" t="str">
        <f t="shared" si="380"/>
        <v/>
      </c>
      <c r="AC549" s="14" t="str">
        <f t="shared" si="381"/>
        <v/>
      </c>
      <c r="AD549" s="6" t="e">
        <f t="shared" si="382"/>
        <v>#N/A</v>
      </c>
      <c r="AE549" s="6" t="e">
        <f t="shared" si="383"/>
        <v>#N/A</v>
      </c>
      <c r="AF549" s="6" t="e">
        <f t="shared" si="384"/>
        <v>#N/A</v>
      </c>
      <c r="AG549" s="6" t="str">
        <f t="shared" si="385"/>
        <v/>
      </c>
      <c r="AH549" s="6">
        <f t="shared" si="386"/>
        <v>1</v>
      </c>
      <c r="AI549" s="6" t="e">
        <f t="shared" si="387"/>
        <v>#N/A</v>
      </c>
      <c r="AJ549" s="6" t="e">
        <f t="shared" si="388"/>
        <v>#N/A</v>
      </c>
      <c r="AK549" s="6" t="e">
        <f t="shared" si="389"/>
        <v>#N/A</v>
      </c>
      <c r="AL549" s="6" t="e">
        <f t="shared" si="390"/>
        <v>#N/A</v>
      </c>
      <c r="AM549" s="7" t="str">
        <f t="shared" si="391"/>
        <v xml:space="preserve"> </v>
      </c>
      <c r="AN549" s="6" t="e">
        <f t="shared" si="392"/>
        <v>#N/A</v>
      </c>
      <c r="AO549" s="6" t="e">
        <f t="shared" si="393"/>
        <v>#N/A</v>
      </c>
      <c r="AP549" s="6" t="e">
        <f t="shared" si="394"/>
        <v>#N/A</v>
      </c>
      <c r="AQ549" s="6" t="e">
        <f t="shared" si="395"/>
        <v>#N/A</v>
      </c>
      <c r="AR549" s="6" t="e">
        <f t="shared" si="396"/>
        <v>#N/A</v>
      </c>
      <c r="AS549" s="6" t="e">
        <f t="shared" si="397"/>
        <v>#N/A</v>
      </c>
      <c r="AT549" s="6" t="e">
        <f t="shared" si="398"/>
        <v>#N/A</v>
      </c>
      <c r="AU549" s="6" t="e">
        <f t="shared" si="399"/>
        <v>#N/A</v>
      </c>
      <c r="AV549" s="6" t="e">
        <f t="shared" si="400"/>
        <v>#N/A</v>
      </c>
      <c r="AW549" s="6">
        <f t="shared" si="401"/>
        <v>0</v>
      </c>
      <c r="AX549" s="6" t="e">
        <f t="shared" si="402"/>
        <v>#N/A</v>
      </c>
      <c r="AY549" s="6" t="str">
        <f t="shared" si="403"/>
        <v/>
      </c>
      <c r="AZ549" s="6" t="str">
        <f t="shared" si="404"/>
        <v/>
      </c>
      <c r="BA549" s="6" t="str">
        <f t="shared" si="405"/>
        <v/>
      </c>
      <c r="BB549" s="6" t="str">
        <f t="shared" si="406"/>
        <v/>
      </c>
      <c r="BC549" s="42"/>
      <c r="BI549" t="s">
        <v>290</v>
      </c>
      <c r="CS549" s="253" t="str">
        <f t="shared" si="407"/>
        <v/>
      </c>
      <c r="CT549" s="1" t="str">
        <f t="shared" si="408"/>
        <v/>
      </c>
      <c r="CU549" s="1" t="str">
        <f t="shared" si="409"/>
        <v/>
      </c>
      <c r="CV549" s="399"/>
    </row>
    <row r="550" spans="1:100" s="1" customFormat="1" ht="13.5" customHeight="1" x14ac:dyDescent="0.15">
      <c r="A550" s="63">
        <v>535</v>
      </c>
      <c r="B550" s="313"/>
      <c r="C550" s="313"/>
      <c r="D550" s="313"/>
      <c r="E550" s="313"/>
      <c r="F550" s="313"/>
      <c r="G550" s="313"/>
      <c r="H550" s="313"/>
      <c r="I550" s="313"/>
      <c r="J550" s="313"/>
      <c r="K550" s="313"/>
      <c r="L550" s="314"/>
      <c r="M550" s="313"/>
      <c r="N550" s="365"/>
      <c r="O550" s="366"/>
      <c r="P550" s="370" t="str">
        <f>IF(G550="R",IF(OR(AND(実績排出量!H550=SUM(実績事業所!$B$2-1),3&lt;実績排出量!I550),AND(実績排出量!H550=実績事業所!$B$2,4&gt;実績排出量!I550)),"新規",""),"")</f>
        <v/>
      </c>
      <c r="Q550" s="373" t="str">
        <f t="shared" si="370"/>
        <v/>
      </c>
      <c r="R550" s="374" t="str">
        <f t="shared" si="371"/>
        <v/>
      </c>
      <c r="S550" s="298" t="str">
        <f t="shared" si="372"/>
        <v/>
      </c>
      <c r="T550" s="87" t="str">
        <f t="shared" si="373"/>
        <v/>
      </c>
      <c r="U550" s="88" t="str">
        <f t="shared" si="374"/>
        <v/>
      </c>
      <c r="V550" s="89" t="str">
        <f t="shared" si="375"/>
        <v/>
      </c>
      <c r="W550" s="90" t="str">
        <f t="shared" si="376"/>
        <v/>
      </c>
      <c r="X550" s="90" t="str">
        <f t="shared" si="377"/>
        <v/>
      </c>
      <c r="Y550" s="110" t="str">
        <f t="shared" si="378"/>
        <v/>
      </c>
      <c r="Z550" s="16"/>
      <c r="AA550" s="15" t="str">
        <f t="shared" si="379"/>
        <v/>
      </c>
      <c r="AB550" s="15" t="str">
        <f t="shared" si="380"/>
        <v/>
      </c>
      <c r="AC550" s="14" t="str">
        <f t="shared" si="381"/>
        <v/>
      </c>
      <c r="AD550" s="6" t="e">
        <f t="shared" si="382"/>
        <v>#N/A</v>
      </c>
      <c r="AE550" s="6" t="e">
        <f t="shared" si="383"/>
        <v>#N/A</v>
      </c>
      <c r="AF550" s="6" t="e">
        <f t="shared" si="384"/>
        <v>#N/A</v>
      </c>
      <c r="AG550" s="6" t="str">
        <f t="shared" si="385"/>
        <v/>
      </c>
      <c r="AH550" s="6">
        <f t="shared" si="386"/>
        <v>1</v>
      </c>
      <c r="AI550" s="6" t="e">
        <f t="shared" si="387"/>
        <v>#N/A</v>
      </c>
      <c r="AJ550" s="6" t="e">
        <f t="shared" si="388"/>
        <v>#N/A</v>
      </c>
      <c r="AK550" s="6" t="e">
        <f t="shared" si="389"/>
        <v>#N/A</v>
      </c>
      <c r="AL550" s="6" t="e">
        <f t="shared" si="390"/>
        <v>#N/A</v>
      </c>
      <c r="AM550" s="7" t="str">
        <f t="shared" si="391"/>
        <v xml:space="preserve"> </v>
      </c>
      <c r="AN550" s="6" t="e">
        <f t="shared" si="392"/>
        <v>#N/A</v>
      </c>
      <c r="AO550" s="6" t="e">
        <f t="shared" si="393"/>
        <v>#N/A</v>
      </c>
      <c r="AP550" s="6" t="e">
        <f t="shared" si="394"/>
        <v>#N/A</v>
      </c>
      <c r="AQ550" s="6" t="e">
        <f t="shared" si="395"/>
        <v>#N/A</v>
      </c>
      <c r="AR550" s="6" t="e">
        <f t="shared" si="396"/>
        <v>#N/A</v>
      </c>
      <c r="AS550" s="6" t="e">
        <f t="shared" si="397"/>
        <v>#N/A</v>
      </c>
      <c r="AT550" s="6" t="e">
        <f t="shared" si="398"/>
        <v>#N/A</v>
      </c>
      <c r="AU550" s="6" t="e">
        <f t="shared" si="399"/>
        <v>#N/A</v>
      </c>
      <c r="AV550" s="6" t="e">
        <f t="shared" si="400"/>
        <v>#N/A</v>
      </c>
      <c r="AW550" s="6">
        <f t="shared" si="401"/>
        <v>0</v>
      </c>
      <c r="AX550" s="6" t="e">
        <f t="shared" si="402"/>
        <v>#N/A</v>
      </c>
      <c r="AY550" s="6" t="str">
        <f t="shared" si="403"/>
        <v/>
      </c>
      <c r="AZ550" s="6" t="str">
        <f t="shared" si="404"/>
        <v/>
      </c>
      <c r="BA550" s="6" t="str">
        <f t="shared" si="405"/>
        <v/>
      </c>
      <c r="BB550" s="6" t="str">
        <f t="shared" si="406"/>
        <v/>
      </c>
      <c r="BC550" s="42"/>
      <c r="BI550" t="s">
        <v>291</v>
      </c>
      <c r="CS550" s="253" t="str">
        <f t="shared" si="407"/>
        <v/>
      </c>
      <c r="CT550" s="1" t="str">
        <f t="shared" si="408"/>
        <v/>
      </c>
      <c r="CU550" s="1" t="str">
        <f t="shared" si="409"/>
        <v/>
      </c>
      <c r="CV550" s="399"/>
    </row>
    <row r="551" spans="1:100" s="1" customFormat="1" ht="13.5" customHeight="1" x14ac:dyDescent="0.15">
      <c r="A551" s="63">
        <v>536</v>
      </c>
      <c r="B551" s="313"/>
      <c r="C551" s="313"/>
      <c r="D551" s="313"/>
      <c r="E551" s="313"/>
      <c r="F551" s="313"/>
      <c r="G551" s="313"/>
      <c r="H551" s="313"/>
      <c r="I551" s="313"/>
      <c r="J551" s="313"/>
      <c r="K551" s="313"/>
      <c r="L551" s="314"/>
      <c r="M551" s="313"/>
      <c r="N551" s="365"/>
      <c r="O551" s="366"/>
      <c r="P551" s="370" t="str">
        <f>IF(G551="R",IF(OR(AND(実績排出量!H551=SUM(実績事業所!$B$2-1),3&lt;実績排出量!I551),AND(実績排出量!H551=実績事業所!$B$2,4&gt;実績排出量!I551)),"新規",""),"")</f>
        <v/>
      </c>
      <c r="Q551" s="373" t="str">
        <f t="shared" si="370"/>
        <v/>
      </c>
      <c r="R551" s="374" t="str">
        <f t="shared" si="371"/>
        <v/>
      </c>
      <c r="S551" s="298" t="str">
        <f t="shared" si="372"/>
        <v/>
      </c>
      <c r="T551" s="87" t="str">
        <f t="shared" si="373"/>
        <v/>
      </c>
      <c r="U551" s="88" t="str">
        <f t="shared" si="374"/>
        <v/>
      </c>
      <c r="V551" s="89" t="str">
        <f t="shared" si="375"/>
        <v/>
      </c>
      <c r="W551" s="90" t="str">
        <f t="shared" si="376"/>
        <v/>
      </c>
      <c r="X551" s="90" t="str">
        <f t="shared" si="377"/>
        <v/>
      </c>
      <c r="Y551" s="110" t="str">
        <f t="shared" si="378"/>
        <v/>
      </c>
      <c r="Z551" s="16"/>
      <c r="AA551" s="15" t="str">
        <f t="shared" si="379"/>
        <v/>
      </c>
      <c r="AB551" s="15" t="str">
        <f t="shared" si="380"/>
        <v/>
      </c>
      <c r="AC551" s="14" t="str">
        <f t="shared" si="381"/>
        <v/>
      </c>
      <c r="AD551" s="6" t="e">
        <f t="shared" si="382"/>
        <v>#N/A</v>
      </c>
      <c r="AE551" s="6" t="e">
        <f t="shared" si="383"/>
        <v>#N/A</v>
      </c>
      <c r="AF551" s="6" t="e">
        <f t="shared" si="384"/>
        <v>#N/A</v>
      </c>
      <c r="AG551" s="6" t="str">
        <f t="shared" si="385"/>
        <v/>
      </c>
      <c r="AH551" s="6">
        <f t="shared" si="386"/>
        <v>1</v>
      </c>
      <c r="AI551" s="6" t="e">
        <f t="shared" si="387"/>
        <v>#N/A</v>
      </c>
      <c r="AJ551" s="6" t="e">
        <f t="shared" si="388"/>
        <v>#N/A</v>
      </c>
      <c r="AK551" s="6" t="e">
        <f t="shared" si="389"/>
        <v>#N/A</v>
      </c>
      <c r="AL551" s="6" t="e">
        <f t="shared" si="390"/>
        <v>#N/A</v>
      </c>
      <c r="AM551" s="7" t="str">
        <f t="shared" si="391"/>
        <v xml:space="preserve"> </v>
      </c>
      <c r="AN551" s="6" t="e">
        <f t="shared" si="392"/>
        <v>#N/A</v>
      </c>
      <c r="AO551" s="6" t="e">
        <f t="shared" si="393"/>
        <v>#N/A</v>
      </c>
      <c r="AP551" s="6" t="e">
        <f t="shared" si="394"/>
        <v>#N/A</v>
      </c>
      <c r="AQ551" s="6" t="e">
        <f t="shared" si="395"/>
        <v>#N/A</v>
      </c>
      <c r="AR551" s="6" t="e">
        <f t="shared" si="396"/>
        <v>#N/A</v>
      </c>
      <c r="AS551" s="6" t="e">
        <f t="shared" si="397"/>
        <v>#N/A</v>
      </c>
      <c r="AT551" s="6" t="e">
        <f t="shared" si="398"/>
        <v>#N/A</v>
      </c>
      <c r="AU551" s="6" t="e">
        <f t="shared" si="399"/>
        <v>#N/A</v>
      </c>
      <c r="AV551" s="6" t="e">
        <f t="shared" si="400"/>
        <v>#N/A</v>
      </c>
      <c r="AW551" s="6">
        <f t="shared" si="401"/>
        <v>0</v>
      </c>
      <c r="AX551" s="6" t="e">
        <f t="shared" si="402"/>
        <v>#N/A</v>
      </c>
      <c r="AY551" s="6" t="str">
        <f t="shared" si="403"/>
        <v/>
      </c>
      <c r="AZ551" s="6" t="str">
        <f t="shared" si="404"/>
        <v/>
      </c>
      <c r="BA551" s="6" t="str">
        <f t="shared" si="405"/>
        <v/>
      </c>
      <c r="BB551" s="6" t="str">
        <f t="shared" si="406"/>
        <v/>
      </c>
      <c r="BC551" s="42"/>
      <c r="BI551" t="s">
        <v>292</v>
      </c>
      <c r="CS551" s="253" t="str">
        <f t="shared" si="407"/>
        <v/>
      </c>
      <c r="CT551" s="1" t="str">
        <f t="shared" si="408"/>
        <v/>
      </c>
      <c r="CU551" s="1" t="str">
        <f t="shared" si="409"/>
        <v/>
      </c>
      <c r="CV551" s="399"/>
    </row>
    <row r="552" spans="1:100" s="1" customFormat="1" ht="13.5" customHeight="1" x14ac:dyDescent="0.15">
      <c r="A552" s="63">
        <v>537</v>
      </c>
      <c r="B552" s="313"/>
      <c r="C552" s="313"/>
      <c r="D552" s="313"/>
      <c r="E552" s="313"/>
      <c r="F552" s="313"/>
      <c r="G552" s="313"/>
      <c r="H552" s="313"/>
      <c r="I552" s="313"/>
      <c r="J552" s="313"/>
      <c r="K552" s="313"/>
      <c r="L552" s="314"/>
      <c r="M552" s="313"/>
      <c r="N552" s="365"/>
      <c r="O552" s="366"/>
      <c r="P552" s="370" t="str">
        <f>IF(G552="R",IF(OR(AND(実績排出量!H552=SUM(実績事業所!$B$2-1),3&lt;実績排出量!I552),AND(実績排出量!H552=実績事業所!$B$2,4&gt;実績排出量!I552)),"新規",""),"")</f>
        <v/>
      </c>
      <c r="Q552" s="373" t="str">
        <f t="shared" si="370"/>
        <v/>
      </c>
      <c r="R552" s="374" t="str">
        <f t="shared" si="371"/>
        <v/>
      </c>
      <c r="S552" s="298" t="str">
        <f t="shared" si="372"/>
        <v/>
      </c>
      <c r="T552" s="87" t="str">
        <f t="shared" si="373"/>
        <v/>
      </c>
      <c r="U552" s="88" t="str">
        <f t="shared" si="374"/>
        <v/>
      </c>
      <c r="V552" s="89" t="str">
        <f t="shared" si="375"/>
        <v/>
      </c>
      <c r="W552" s="90" t="str">
        <f t="shared" si="376"/>
        <v/>
      </c>
      <c r="X552" s="90" t="str">
        <f t="shared" si="377"/>
        <v/>
      </c>
      <c r="Y552" s="110" t="str">
        <f t="shared" si="378"/>
        <v/>
      </c>
      <c r="Z552" s="16"/>
      <c r="AA552" s="15" t="str">
        <f t="shared" si="379"/>
        <v/>
      </c>
      <c r="AB552" s="15" t="str">
        <f t="shared" si="380"/>
        <v/>
      </c>
      <c r="AC552" s="14" t="str">
        <f t="shared" si="381"/>
        <v/>
      </c>
      <c r="AD552" s="6" t="e">
        <f t="shared" si="382"/>
        <v>#N/A</v>
      </c>
      <c r="AE552" s="6" t="e">
        <f t="shared" si="383"/>
        <v>#N/A</v>
      </c>
      <c r="AF552" s="6" t="e">
        <f t="shared" si="384"/>
        <v>#N/A</v>
      </c>
      <c r="AG552" s="6" t="str">
        <f t="shared" si="385"/>
        <v/>
      </c>
      <c r="AH552" s="6">
        <f t="shared" si="386"/>
        <v>1</v>
      </c>
      <c r="AI552" s="6" t="e">
        <f t="shared" si="387"/>
        <v>#N/A</v>
      </c>
      <c r="AJ552" s="6" t="e">
        <f t="shared" si="388"/>
        <v>#N/A</v>
      </c>
      <c r="AK552" s="6" t="e">
        <f t="shared" si="389"/>
        <v>#N/A</v>
      </c>
      <c r="AL552" s="6" t="e">
        <f t="shared" si="390"/>
        <v>#N/A</v>
      </c>
      <c r="AM552" s="7" t="str">
        <f t="shared" si="391"/>
        <v xml:space="preserve"> </v>
      </c>
      <c r="AN552" s="6" t="e">
        <f t="shared" si="392"/>
        <v>#N/A</v>
      </c>
      <c r="AO552" s="6" t="e">
        <f t="shared" si="393"/>
        <v>#N/A</v>
      </c>
      <c r="AP552" s="6" t="e">
        <f t="shared" si="394"/>
        <v>#N/A</v>
      </c>
      <c r="AQ552" s="6" t="e">
        <f t="shared" si="395"/>
        <v>#N/A</v>
      </c>
      <c r="AR552" s="6" t="e">
        <f t="shared" si="396"/>
        <v>#N/A</v>
      </c>
      <c r="AS552" s="6" t="e">
        <f t="shared" si="397"/>
        <v>#N/A</v>
      </c>
      <c r="AT552" s="6" t="e">
        <f t="shared" si="398"/>
        <v>#N/A</v>
      </c>
      <c r="AU552" s="6" t="e">
        <f t="shared" si="399"/>
        <v>#N/A</v>
      </c>
      <c r="AV552" s="6" t="e">
        <f t="shared" si="400"/>
        <v>#N/A</v>
      </c>
      <c r="AW552" s="6">
        <f t="shared" si="401"/>
        <v>0</v>
      </c>
      <c r="AX552" s="6" t="e">
        <f t="shared" si="402"/>
        <v>#N/A</v>
      </c>
      <c r="AY552" s="6" t="str">
        <f t="shared" si="403"/>
        <v/>
      </c>
      <c r="AZ552" s="6" t="str">
        <f t="shared" si="404"/>
        <v/>
      </c>
      <c r="BA552" s="6" t="str">
        <f t="shared" si="405"/>
        <v/>
      </c>
      <c r="BB552" s="6" t="str">
        <f t="shared" si="406"/>
        <v/>
      </c>
      <c r="BC552" s="42"/>
      <c r="BI552" t="s">
        <v>293</v>
      </c>
      <c r="CS552" s="253" t="str">
        <f t="shared" si="407"/>
        <v/>
      </c>
      <c r="CT552" s="1" t="str">
        <f t="shared" si="408"/>
        <v/>
      </c>
      <c r="CU552" s="1" t="str">
        <f t="shared" si="409"/>
        <v/>
      </c>
      <c r="CV552" s="399"/>
    </row>
    <row r="553" spans="1:100" s="1" customFormat="1" ht="13.5" customHeight="1" x14ac:dyDescent="0.15">
      <c r="A553" s="63">
        <v>538</v>
      </c>
      <c r="B553" s="313"/>
      <c r="C553" s="313"/>
      <c r="D553" s="313"/>
      <c r="E553" s="313"/>
      <c r="F553" s="313"/>
      <c r="G553" s="313"/>
      <c r="H553" s="313"/>
      <c r="I553" s="313"/>
      <c r="J553" s="313"/>
      <c r="K553" s="313"/>
      <c r="L553" s="314"/>
      <c r="M553" s="313"/>
      <c r="N553" s="365"/>
      <c r="O553" s="366"/>
      <c r="P553" s="370" t="str">
        <f>IF(G553="R",IF(OR(AND(実績排出量!H553=SUM(実績事業所!$B$2-1),3&lt;実績排出量!I553),AND(実績排出量!H553=実績事業所!$B$2,4&gt;実績排出量!I553)),"新規",""),"")</f>
        <v/>
      </c>
      <c r="Q553" s="373" t="str">
        <f t="shared" si="370"/>
        <v/>
      </c>
      <c r="R553" s="374" t="str">
        <f t="shared" si="371"/>
        <v/>
      </c>
      <c r="S553" s="298" t="str">
        <f t="shared" si="372"/>
        <v/>
      </c>
      <c r="T553" s="87" t="str">
        <f t="shared" si="373"/>
        <v/>
      </c>
      <c r="U553" s="88" t="str">
        <f t="shared" si="374"/>
        <v/>
      </c>
      <c r="V553" s="89" t="str">
        <f t="shared" si="375"/>
        <v/>
      </c>
      <c r="W553" s="90" t="str">
        <f t="shared" si="376"/>
        <v/>
      </c>
      <c r="X553" s="90" t="str">
        <f t="shared" si="377"/>
        <v/>
      </c>
      <c r="Y553" s="110" t="str">
        <f t="shared" si="378"/>
        <v/>
      </c>
      <c r="Z553" s="16"/>
      <c r="AA553" s="15" t="str">
        <f t="shared" si="379"/>
        <v/>
      </c>
      <c r="AB553" s="15" t="str">
        <f t="shared" si="380"/>
        <v/>
      </c>
      <c r="AC553" s="14" t="str">
        <f t="shared" si="381"/>
        <v/>
      </c>
      <c r="AD553" s="6" t="e">
        <f t="shared" si="382"/>
        <v>#N/A</v>
      </c>
      <c r="AE553" s="6" t="e">
        <f t="shared" si="383"/>
        <v>#N/A</v>
      </c>
      <c r="AF553" s="6" t="e">
        <f t="shared" si="384"/>
        <v>#N/A</v>
      </c>
      <c r="AG553" s="6" t="str">
        <f t="shared" si="385"/>
        <v/>
      </c>
      <c r="AH553" s="6">
        <f t="shared" si="386"/>
        <v>1</v>
      </c>
      <c r="AI553" s="6" t="e">
        <f t="shared" si="387"/>
        <v>#N/A</v>
      </c>
      <c r="AJ553" s="6" t="e">
        <f t="shared" si="388"/>
        <v>#N/A</v>
      </c>
      <c r="AK553" s="6" t="e">
        <f t="shared" si="389"/>
        <v>#N/A</v>
      </c>
      <c r="AL553" s="6" t="e">
        <f t="shared" si="390"/>
        <v>#N/A</v>
      </c>
      <c r="AM553" s="7" t="str">
        <f t="shared" si="391"/>
        <v xml:space="preserve"> </v>
      </c>
      <c r="AN553" s="6" t="e">
        <f t="shared" si="392"/>
        <v>#N/A</v>
      </c>
      <c r="AO553" s="6" t="e">
        <f t="shared" si="393"/>
        <v>#N/A</v>
      </c>
      <c r="AP553" s="6" t="e">
        <f t="shared" si="394"/>
        <v>#N/A</v>
      </c>
      <c r="AQ553" s="6" t="e">
        <f t="shared" si="395"/>
        <v>#N/A</v>
      </c>
      <c r="AR553" s="6" t="e">
        <f t="shared" si="396"/>
        <v>#N/A</v>
      </c>
      <c r="AS553" s="6" t="e">
        <f t="shared" si="397"/>
        <v>#N/A</v>
      </c>
      <c r="AT553" s="6" t="e">
        <f t="shared" si="398"/>
        <v>#N/A</v>
      </c>
      <c r="AU553" s="6" t="e">
        <f t="shared" si="399"/>
        <v>#N/A</v>
      </c>
      <c r="AV553" s="6" t="e">
        <f t="shared" si="400"/>
        <v>#N/A</v>
      </c>
      <c r="AW553" s="6">
        <f t="shared" si="401"/>
        <v>0</v>
      </c>
      <c r="AX553" s="6" t="e">
        <f t="shared" si="402"/>
        <v>#N/A</v>
      </c>
      <c r="AY553" s="6" t="str">
        <f t="shared" si="403"/>
        <v/>
      </c>
      <c r="AZ553" s="6" t="str">
        <f t="shared" si="404"/>
        <v/>
      </c>
      <c r="BA553" s="6" t="str">
        <f t="shared" si="405"/>
        <v/>
      </c>
      <c r="BB553" s="6" t="str">
        <f t="shared" si="406"/>
        <v/>
      </c>
      <c r="BC553" s="42"/>
      <c r="BI553" t="s">
        <v>1227</v>
      </c>
      <c r="CS553" s="253" t="str">
        <f t="shared" si="407"/>
        <v/>
      </c>
      <c r="CT553" s="1" t="str">
        <f t="shared" si="408"/>
        <v/>
      </c>
      <c r="CU553" s="1" t="str">
        <f t="shared" si="409"/>
        <v/>
      </c>
      <c r="CV553" s="399"/>
    </row>
    <row r="554" spans="1:100" s="1" customFormat="1" ht="13.5" customHeight="1" x14ac:dyDescent="0.15">
      <c r="A554" s="63">
        <v>539</v>
      </c>
      <c r="B554" s="313"/>
      <c r="C554" s="313"/>
      <c r="D554" s="313"/>
      <c r="E554" s="313"/>
      <c r="F554" s="313"/>
      <c r="G554" s="313"/>
      <c r="H554" s="313"/>
      <c r="I554" s="313"/>
      <c r="J554" s="313"/>
      <c r="K554" s="313"/>
      <c r="L554" s="314"/>
      <c r="M554" s="313"/>
      <c r="N554" s="365"/>
      <c r="O554" s="366"/>
      <c r="P554" s="370" t="str">
        <f>IF(G554="R",IF(OR(AND(実績排出量!H554=SUM(実績事業所!$B$2-1),3&lt;実績排出量!I554),AND(実績排出量!H554=実績事業所!$B$2,4&gt;実績排出量!I554)),"新規",""),"")</f>
        <v/>
      </c>
      <c r="Q554" s="373" t="str">
        <f t="shared" si="370"/>
        <v/>
      </c>
      <c r="R554" s="374" t="str">
        <f t="shared" si="371"/>
        <v/>
      </c>
      <c r="S554" s="298" t="str">
        <f t="shared" si="372"/>
        <v/>
      </c>
      <c r="T554" s="87" t="str">
        <f t="shared" si="373"/>
        <v/>
      </c>
      <c r="U554" s="88" t="str">
        <f t="shared" si="374"/>
        <v/>
      </c>
      <c r="V554" s="89" t="str">
        <f t="shared" si="375"/>
        <v/>
      </c>
      <c r="W554" s="90" t="str">
        <f t="shared" si="376"/>
        <v/>
      </c>
      <c r="X554" s="90" t="str">
        <f t="shared" si="377"/>
        <v/>
      </c>
      <c r="Y554" s="110" t="str">
        <f t="shared" si="378"/>
        <v/>
      </c>
      <c r="Z554" s="16"/>
      <c r="AA554" s="15" t="str">
        <f t="shared" si="379"/>
        <v/>
      </c>
      <c r="AB554" s="15" t="str">
        <f t="shared" si="380"/>
        <v/>
      </c>
      <c r="AC554" s="14" t="str">
        <f t="shared" si="381"/>
        <v/>
      </c>
      <c r="AD554" s="6" t="e">
        <f t="shared" si="382"/>
        <v>#N/A</v>
      </c>
      <c r="AE554" s="6" t="e">
        <f t="shared" si="383"/>
        <v>#N/A</v>
      </c>
      <c r="AF554" s="6" t="e">
        <f t="shared" si="384"/>
        <v>#N/A</v>
      </c>
      <c r="AG554" s="6" t="str">
        <f t="shared" si="385"/>
        <v/>
      </c>
      <c r="AH554" s="6">
        <f t="shared" si="386"/>
        <v>1</v>
      </c>
      <c r="AI554" s="6" t="e">
        <f t="shared" si="387"/>
        <v>#N/A</v>
      </c>
      <c r="AJ554" s="6" t="e">
        <f t="shared" si="388"/>
        <v>#N/A</v>
      </c>
      <c r="AK554" s="6" t="e">
        <f t="shared" si="389"/>
        <v>#N/A</v>
      </c>
      <c r="AL554" s="6" t="e">
        <f t="shared" si="390"/>
        <v>#N/A</v>
      </c>
      <c r="AM554" s="7" t="str">
        <f t="shared" si="391"/>
        <v xml:space="preserve"> </v>
      </c>
      <c r="AN554" s="6" t="e">
        <f t="shared" si="392"/>
        <v>#N/A</v>
      </c>
      <c r="AO554" s="6" t="e">
        <f t="shared" si="393"/>
        <v>#N/A</v>
      </c>
      <c r="AP554" s="6" t="e">
        <f t="shared" si="394"/>
        <v>#N/A</v>
      </c>
      <c r="AQ554" s="6" t="e">
        <f t="shared" si="395"/>
        <v>#N/A</v>
      </c>
      <c r="AR554" s="6" t="e">
        <f t="shared" si="396"/>
        <v>#N/A</v>
      </c>
      <c r="AS554" s="6" t="e">
        <f t="shared" si="397"/>
        <v>#N/A</v>
      </c>
      <c r="AT554" s="6" t="e">
        <f t="shared" si="398"/>
        <v>#N/A</v>
      </c>
      <c r="AU554" s="6" t="e">
        <f t="shared" si="399"/>
        <v>#N/A</v>
      </c>
      <c r="AV554" s="6" t="e">
        <f t="shared" si="400"/>
        <v>#N/A</v>
      </c>
      <c r="AW554" s="6">
        <f t="shared" si="401"/>
        <v>0</v>
      </c>
      <c r="AX554" s="6" t="e">
        <f t="shared" si="402"/>
        <v>#N/A</v>
      </c>
      <c r="AY554" s="6" t="str">
        <f t="shared" si="403"/>
        <v/>
      </c>
      <c r="AZ554" s="6" t="str">
        <f t="shared" si="404"/>
        <v/>
      </c>
      <c r="BA554" s="6" t="str">
        <f t="shared" si="405"/>
        <v/>
      </c>
      <c r="BB554" s="6" t="str">
        <f t="shared" si="406"/>
        <v/>
      </c>
      <c r="BC554" s="42"/>
      <c r="BI554" t="s">
        <v>1226</v>
      </c>
      <c r="CS554" s="253" t="str">
        <f t="shared" si="407"/>
        <v/>
      </c>
      <c r="CT554" s="1" t="str">
        <f t="shared" si="408"/>
        <v/>
      </c>
      <c r="CU554" s="1" t="str">
        <f t="shared" si="409"/>
        <v/>
      </c>
      <c r="CV554" s="399"/>
    </row>
    <row r="555" spans="1:100" s="1" customFormat="1" ht="13.5" customHeight="1" x14ac:dyDescent="0.15">
      <c r="A555" s="63">
        <v>540</v>
      </c>
      <c r="B555" s="313"/>
      <c r="C555" s="313"/>
      <c r="D555" s="313"/>
      <c r="E555" s="313"/>
      <c r="F555" s="313"/>
      <c r="G555" s="313"/>
      <c r="H555" s="313"/>
      <c r="I555" s="313"/>
      <c r="J555" s="313"/>
      <c r="K555" s="313"/>
      <c r="L555" s="314"/>
      <c r="M555" s="313"/>
      <c r="N555" s="365"/>
      <c r="O555" s="366"/>
      <c r="P555" s="370" t="str">
        <f>IF(G555="R",IF(OR(AND(実績排出量!H555=SUM(実績事業所!$B$2-1),3&lt;実績排出量!I555),AND(実績排出量!H555=実績事業所!$B$2,4&gt;実績排出量!I555)),"新規",""),"")</f>
        <v/>
      </c>
      <c r="Q555" s="373" t="str">
        <f t="shared" si="370"/>
        <v/>
      </c>
      <c r="R555" s="374" t="str">
        <f t="shared" si="371"/>
        <v/>
      </c>
      <c r="S555" s="298" t="str">
        <f t="shared" si="372"/>
        <v/>
      </c>
      <c r="T555" s="87" t="str">
        <f t="shared" si="373"/>
        <v/>
      </c>
      <c r="U555" s="88" t="str">
        <f t="shared" si="374"/>
        <v/>
      </c>
      <c r="V555" s="89" t="str">
        <f t="shared" si="375"/>
        <v/>
      </c>
      <c r="W555" s="90" t="str">
        <f t="shared" si="376"/>
        <v/>
      </c>
      <c r="X555" s="90" t="str">
        <f t="shared" si="377"/>
        <v/>
      </c>
      <c r="Y555" s="110" t="str">
        <f t="shared" si="378"/>
        <v/>
      </c>
      <c r="Z555" s="16"/>
      <c r="AA555" s="15" t="str">
        <f t="shared" si="379"/>
        <v/>
      </c>
      <c r="AB555" s="15" t="str">
        <f t="shared" si="380"/>
        <v/>
      </c>
      <c r="AC555" s="14" t="str">
        <f t="shared" si="381"/>
        <v/>
      </c>
      <c r="AD555" s="6" t="e">
        <f t="shared" si="382"/>
        <v>#N/A</v>
      </c>
      <c r="AE555" s="6" t="e">
        <f t="shared" si="383"/>
        <v>#N/A</v>
      </c>
      <c r="AF555" s="6" t="e">
        <f t="shared" si="384"/>
        <v>#N/A</v>
      </c>
      <c r="AG555" s="6" t="str">
        <f t="shared" si="385"/>
        <v/>
      </c>
      <c r="AH555" s="6">
        <f t="shared" si="386"/>
        <v>1</v>
      </c>
      <c r="AI555" s="6" t="e">
        <f t="shared" si="387"/>
        <v>#N/A</v>
      </c>
      <c r="AJ555" s="6" t="e">
        <f t="shared" si="388"/>
        <v>#N/A</v>
      </c>
      <c r="AK555" s="6" t="e">
        <f t="shared" si="389"/>
        <v>#N/A</v>
      </c>
      <c r="AL555" s="6" t="e">
        <f t="shared" si="390"/>
        <v>#N/A</v>
      </c>
      <c r="AM555" s="7" t="str">
        <f t="shared" si="391"/>
        <v xml:space="preserve"> </v>
      </c>
      <c r="AN555" s="6" t="e">
        <f t="shared" si="392"/>
        <v>#N/A</v>
      </c>
      <c r="AO555" s="6" t="e">
        <f t="shared" si="393"/>
        <v>#N/A</v>
      </c>
      <c r="AP555" s="6" t="e">
        <f t="shared" si="394"/>
        <v>#N/A</v>
      </c>
      <c r="AQ555" s="6" t="e">
        <f t="shared" si="395"/>
        <v>#N/A</v>
      </c>
      <c r="AR555" s="6" t="e">
        <f t="shared" si="396"/>
        <v>#N/A</v>
      </c>
      <c r="AS555" s="6" t="e">
        <f t="shared" si="397"/>
        <v>#N/A</v>
      </c>
      <c r="AT555" s="6" t="e">
        <f t="shared" si="398"/>
        <v>#N/A</v>
      </c>
      <c r="AU555" s="6" t="e">
        <f t="shared" si="399"/>
        <v>#N/A</v>
      </c>
      <c r="AV555" s="6" t="e">
        <f t="shared" si="400"/>
        <v>#N/A</v>
      </c>
      <c r="AW555" s="6">
        <f t="shared" si="401"/>
        <v>0</v>
      </c>
      <c r="AX555" s="6" t="e">
        <f t="shared" si="402"/>
        <v>#N/A</v>
      </c>
      <c r="AY555" s="6" t="str">
        <f t="shared" si="403"/>
        <v/>
      </c>
      <c r="AZ555" s="6" t="str">
        <f t="shared" si="404"/>
        <v/>
      </c>
      <c r="BA555" s="6" t="str">
        <f t="shared" si="405"/>
        <v/>
      </c>
      <c r="BB555" s="6" t="str">
        <f t="shared" si="406"/>
        <v/>
      </c>
      <c r="BC555" s="42"/>
      <c r="BI555" t="s">
        <v>605</v>
      </c>
      <c r="CS555" s="253" t="str">
        <f t="shared" si="407"/>
        <v/>
      </c>
      <c r="CT555" s="1" t="str">
        <f t="shared" si="408"/>
        <v/>
      </c>
      <c r="CU555" s="1" t="str">
        <f t="shared" si="409"/>
        <v/>
      </c>
      <c r="CV555" s="399"/>
    </row>
    <row r="556" spans="1:100" s="1" customFormat="1" ht="13.5" customHeight="1" x14ac:dyDescent="0.15">
      <c r="A556" s="63">
        <v>541</v>
      </c>
      <c r="B556" s="313"/>
      <c r="C556" s="313"/>
      <c r="D556" s="313"/>
      <c r="E556" s="313"/>
      <c r="F556" s="313"/>
      <c r="G556" s="313"/>
      <c r="H556" s="313"/>
      <c r="I556" s="313"/>
      <c r="J556" s="313"/>
      <c r="K556" s="313"/>
      <c r="L556" s="314"/>
      <c r="M556" s="313"/>
      <c r="N556" s="365"/>
      <c r="O556" s="366"/>
      <c r="P556" s="370" t="str">
        <f>IF(G556="R",IF(OR(AND(実績排出量!H556=SUM(実績事業所!$B$2-1),3&lt;実績排出量!I556),AND(実績排出量!H556=実績事業所!$B$2,4&gt;実績排出量!I556)),"新規",""),"")</f>
        <v/>
      </c>
      <c r="Q556" s="373" t="str">
        <f t="shared" si="370"/>
        <v/>
      </c>
      <c r="R556" s="374" t="str">
        <f t="shared" si="371"/>
        <v/>
      </c>
      <c r="S556" s="298" t="str">
        <f t="shared" si="372"/>
        <v/>
      </c>
      <c r="T556" s="87" t="str">
        <f t="shared" si="373"/>
        <v/>
      </c>
      <c r="U556" s="88" t="str">
        <f t="shared" si="374"/>
        <v/>
      </c>
      <c r="V556" s="89" t="str">
        <f t="shared" si="375"/>
        <v/>
      </c>
      <c r="W556" s="90" t="str">
        <f t="shared" si="376"/>
        <v/>
      </c>
      <c r="X556" s="90" t="str">
        <f t="shared" si="377"/>
        <v/>
      </c>
      <c r="Y556" s="110" t="str">
        <f t="shared" si="378"/>
        <v/>
      </c>
      <c r="Z556" s="16"/>
      <c r="AA556" s="15" t="str">
        <f t="shared" si="379"/>
        <v/>
      </c>
      <c r="AB556" s="15" t="str">
        <f t="shared" si="380"/>
        <v/>
      </c>
      <c r="AC556" s="14" t="str">
        <f t="shared" si="381"/>
        <v/>
      </c>
      <c r="AD556" s="6" t="e">
        <f t="shared" si="382"/>
        <v>#N/A</v>
      </c>
      <c r="AE556" s="6" t="e">
        <f t="shared" si="383"/>
        <v>#N/A</v>
      </c>
      <c r="AF556" s="6" t="e">
        <f t="shared" si="384"/>
        <v>#N/A</v>
      </c>
      <c r="AG556" s="6" t="str">
        <f t="shared" si="385"/>
        <v/>
      </c>
      <c r="AH556" s="6">
        <f t="shared" si="386"/>
        <v>1</v>
      </c>
      <c r="AI556" s="6" t="e">
        <f t="shared" si="387"/>
        <v>#N/A</v>
      </c>
      <c r="AJ556" s="6" t="e">
        <f t="shared" si="388"/>
        <v>#N/A</v>
      </c>
      <c r="AK556" s="6" t="e">
        <f t="shared" si="389"/>
        <v>#N/A</v>
      </c>
      <c r="AL556" s="6" t="e">
        <f t="shared" si="390"/>
        <v>#N/A</v>
      </c>
      <c r="AM556" s="7" t="str">
        <f t="shared" si="391"/>
        <v xml:space="preserve"> </v>
      </c>
      <c r="AN556" s="6" t="e">
        <f t="shared" si="392"/>
        <v>#N/A</v>
      </c>
      <c r="AO556" s="6" t="e">
        <f t="shared" si="393"/>
        <v>#N/A</v>
      </c>
      <c r="AP556" s="6" t="e">
        <f t="shared" si="394"/>
        <v>#N/A</v>
      </c>
      <c r="AQ556" s="6" t="e">
        <f t="shared" si="395"/>
        <v>#N/A</v>
      </c>
      <c r="AR556" s="6" t="e">
        <f t="shared" si="396"/>
        <v>#N/A</v>
      </c>
      <c r="AS556" s="6" t="e">
        <f t="shared" si="397"/>
        <v>#N/A</v>
      </c>
      <c r="AT556" s="6" t="e">
        <f t="shared" si="398"/>
        <v>#N/A</v>
      </c>
      <c r="AU556" s="6" t="e">
        <f t="shared" si="399"/>
        <v>#N/A</v>
      </c>
      <c r="AV556" s="6" t="e">
        <f t="shared" si="400"/>
        <v>#N/A</v>
      </c>
      <c r="AW556" s="6">
        <f t="shared" si="401"/>
        <v>0</v>
      </c>
      <c r="AX556" s="6" t="e">
        <f t="shared" si="402"/>
        <v>#N/A</v>
      </c>
      <c r="AY556" s="6" t="str">
        <f t="shared" si="403"/>
        <v/>
      </c>
      <c r="AZ556" s="6" t="str">
        <f t="shared" si="404"/>
        <v/>
      </c>
      <c r="BA556" s="6" t="str">
        <f t="shared" si="405"/>
        <v/>
      </c>
      <c r="BB556" s="6" t="str">
        <f t="shared" si="406"/>
        <v/>
      </c>
      <c r="BC556" s="42"/>
      <c r="BI556" t="s">
        <v>606</v>
      </c>
      <c r="CS556" s="253" t="str">
        <f t="shared" si="407"/>
        <v/>
      </c>
      <c r="CT556" s="1" t="str">
        <f t="shared" si="408"/>
        <v/>
      </c>
      <c r="CU556" s="1" t="str">
        <f t="shared" si="409"/>
        <v/>
      </c>
      <c r="CV556" s="399"/>
    </row>
    <row r="557" spans="1:100" s="1" customFormat="1" ht="13.5" customHeight="1" x14ac:dyDescent="0.15">
      <c r="A557" s="63">
        <v>542</v>
      </c>
      <c r="B557" s="313"/>
      <c r="C557" s="313"/>
      <c r="D557" s="313"/>
      <c r="E557" s="313"/>
      <c r="F557" s="313"/>
      <c r="G557" s="313"/>
      <c r="H557" s="313"/>
      <c r="I557" s="313"/>
      <c r="J557" s="313"/>
      <c r="K557" s="313"/>
      <c r="L557" s="314"/>
      <c r="M557" s="313"/>
      <c r="N557" s="365"/>
      <c r="O557" s="366"/>
      <c r="P557" s="370" t="str">
        <f>IF(G557="R",IF(OR(AND(実績排出量!H557=SUM(実績事業所!$B$2-1),3&lt;実績排出量!I557),AND(実績排出量!H557=実績事業所!$B$2,4&gt;実績排出量!I557)),"新規",""),"")</f>
        <v/>
      </c>
      <c r="Q557" s="373" t="str">
        <f t="shared" si="370"/>
        <v/>
      </c>
      <c r="R557" s="374" t="str">
        <f t="shared" si="371"/>
        <v/>
      </c>
      <c r="S557" s="298" t="str">
        <f t="shared" si="372"/>
        <v/>
      </c>
      <c r="T557" s="87" t="str">
        <f t="shared" si="373"/>
        <v/>
      </c>
      <c r="U557" s="88" t="str">
        <f t="shared" si="374"/>
        <v/>
      </c>
      <c r="V557" s="89" t="str">
        <f t="shared" si="375"/>
        <v/>
      </c>
      <c r="W557" s="90" t="str">
        <f t="shared" si="376"/>
        <v/>
      </c>
      <c r="X557" s="90" t="str">
        <f t="shared" si="377"/>
        <v/>
      </c>
      <c r="Y557" s="110" t="str">
        <f t="shared" si="378"/>
        <v/>
      </c>
      <c r="Z557" s="16"/>
      <c r="AA557" s="15" t="str">
        <f t="shared" si="379"/>
        <v/>
      </c>
      <c r="AB557" s="15" t="str">
        <f t="shared" si="380"/>
        <v/>
      </c>
      <c r="AC557" s="14" t="str">
        <f t="shared" si="381"/>
        <v/>
      </c>
      <c r="AD557" s="6" t="e">
        <f t="shared" si="382"/>
        <v>#N/A</v>
      </c>
      <c r="AE557" s="6" t="e">
        <f t="shared" si="383"/>
        <v>#N/A</v>
      </c>
      <c r="AF557" s="6" t="e">
        <f t="shared" si="384"/>
        <v>#N/A</v>
      </c>
      <c r="AG557" s="6" t="str">
        <f t="shared" si="385"/>
        <v/>
      </c>
      <c r="AH557" s="6">
        <f t="shared" si="386"/>
        <v>1</v>
      </c>
      <c r="AI557" s="6" t="e">
        <f t="shared" si="387"/>
        <v>#N/A</v>
      </c>
      <c r="AJ557" s="6" t="e">
        <f t="shared" si="388"/>
        <v>#N/A</v>
      </c>
      <c r="AK557" s="6" t="e">
        <f t="shared" si="389"/>
        <v>#N/A</v>
      </c>
      <c r="AL557" s="6" t="e">
        <f t="shared" si="390"/>
        <v>#N/A</v>
      </c>
      <c r="AM557" s="7" t="str">
        <f t="shared" si="391"/>
        <v xml:space="preserve"> </v>
      </c>
      <c r="AN557" s="6" t="e">
        <f t="shared" si="392"/>
        <v>#N/A</v>
      </c>
      <c r="AO557" s="6" t="e">
        <f t="shared" si="393"/>
        <v>#N/A</v>
      </c>
      <c r="AP557" s="6" t="e">
        <f t="shared" si="394"/>
        <v>#N/A</v>
      </c>
      <c r="AQ557" s="6" t="e">
        <f t="shared" si="395"/>
        <v>#N/A</v>
      </c>
      <c r="AR557" s="6" t="e">
        <f t="shared" si="396"/>
        <v>#N/A</v>
      </c>
      <c r="AS557" s="6" t="e">
        <f t="shared" si="397"/>
        <v>#N/A</v>
      </c>
      <c r="AT557" s="6" t="e">
        <f t="shared" si="398"/>
        <v>#N/A</v>
      </c>
      <c r="AU557" s="6" t="e">
        <f t="shared" si="399"/>
        <v>#N/A</v>
      </c>
      <c r="AV557" s="6" t="e">
        <f t="shared" si="400"/>
        <v>#N/A</v>
      </c>
      <c r="AW557" s="6">
        <f t="shared" si="401"/>
        <v>0</v>
      </c>
      <c r="AX557" s="6" t="e">
        <f t="shared" si="402"/>
        <v>#N/A</v>
      </c>
      <c r="AY557" s="6" t="str">
        <f t="shared" si="403"/>
        <v/>
      </c>
      <c r="AZ557" s="6" t="str">
        <f t="shared" si="404"/>
        <v/>
      </c>
      <c r="BA557" s="6" t="str">
        <f t="shared" si="405"/>
        <v/>
      </c>
      <c r="BB557" s="6" t="str">
        <f t="shared" si="406"/>
        <v/>
      </c>
      <c r="BC557" s="42"/>
      <c r="BI557" t="s">
        <v>607</v>
      </c>
      <c r="CS557" s="253" t="str">
        <f t="shared" si="407"/>
        <v/>
      </c>
      <c r="CT557" s="1" t="str">
        <f t="shared" si="408"/>
        <v/>
      </c>
      <c r="CU557" s="1" t="str">
        <f t="shared" si="409"/>
        <v/>
      </c>
      <c r="CV557" s="399"/>
    </row>
    <row r="558" spans="1:100" s="1" customFormat="1" ht="13.5" customHeight="1" x14ac:dyDescent="0.15">
      <c r="A558" s="63">
        <v>543</v>
      </c>
      <c r="B558" s="313"/>
      <c r="C558" s="313"/>
      <c r="D558" s="313"/>
      <c r="E558" s="313"/>
      <c r="F558" s="313"/>
      <c r="G558" s="313"/>
      <c r="H558" s="313"/>
      <c r="I558" s="313"/>
      <c r="J558" s="313"/>
      <c r="K558" s="313"/>
      <c r="L558" s="314"/>
      <c r="M558" s="313"/>
      <c r="N558" s="365"/>
      <c r="O558" s="366"/>
      <c r="P558" s="370" t="str">
        <f>IF(G558="R",IF(OR(AND(実績排出量!H558=SUM(実績事業所!$B$2-1),3&lt;実績排出量!I558),AND(実績排出量!H558=実績事業所!$B$2,4&gt;実績排出量!I558)),"新規",""),"")</f>
        <v/>
      </c>
      <c r="Q558" s="373" t="str">
        <f t="shared" si="370"/>
        <v/>
      </c>
      <c r="R558" s="374" t="str">
        <f t="shared" si="371"/>
        <v/>
      </c>
      <c r="S558" s="298" t="str">
        <f t="shared" si="372"/>
        <v/>
      </c>
      <c r="T558" s="87" t="str">
        <f t="shared" si="373"/>
        <v/>
      </c>
      <c r="U558" s="88" t="str">
        <f t="shared" si="374"/>
        <v/>
      </c>
      <c r="V558" s="89" t="str">
        <f t="shared" si="375"/>
        <v/>
      </c>
      <c r="W558" s="90" t="str">
        <f t="shared" si="376"/>
        <v/>
      </c>
      <c r="X558" s="90" t="str">
        <f t="shared" si="377"/>
        <v/>
      </c>
      <c r="Y558" s="110" t="str">
        <f t="shared" si="378"/>
        <v/>
      </c>
      <c r="Z558" s="16"/>
      <c r="AA558" s="15" t="str">
        <f t="shared" si="379"/>
        <v/>
      </c>
      <c r="AB558" s="15" t="str">
        <f t="shared" si="380"/>
        <v/>
      </c>
      <c r="AC558" s="14" t="str">
        <f t="shared" si="381"/>
        <v/>
      </c>
      <c r="AD558" s="6" t="e">
        <f t="shared" si="382"/>
        <v>#N/A</v>
      </c>
      <c r="AE558" s="6" t="e">
        <f t="shared" si="383"/>
        <v>#N/A</v>
      </c>
      <c r="AF558" s="6" t="e">
        <f t="shared" si="384"/>
        <v>#N/A</v>
      </c>
      <c r="AG558" s="6" t="str">
        <f t="shared" si="385"/>
        <v/>
      </c>
      <c r="AH558" s="6">
        <f t="shared" si="386"/>
        <v>1</v>
      </c>
      <c r="AI558" s="6" t="e">
        <f t="shared" si="387"/>
        <v>#N/A</v>
      </c>
      <c r="AJ558" s="6" t="e">
        <f t="shared" si="388"/>
        <v>#N/A</v>
      </c>
      <c r="AK558" s="6" t="e">
        <f t="shared" si="389"/>
        <v>#N/A</v>
      </c>
      <c r="AL558" s="6" t="e">
        <f t="shared" si="390"/>
        <v>#N/A</v>
      </c>
      <c r="AM558" s="7" t="str">
        <f t="shared" si="391"/>
        <v xml:space="preserve"> </v>
      </c>
      <c r="AN558" s="6" t="e">
        <f t="shared" si="392"/>
        <v>#N/A</v>
      </c>
      <c r="AO558" s="6" t="e">
        <f t="shared" si="393"/>
        <v>#N/A</v>
      </c>
      <c r="AP558" s="6" t="e">
        <f t="shared" si="394"/>
        <v>#N/A</v>
      </c>
      <c r="AQ558" s="6" t="e">
        <f t="shared" si="395"/>
        <v>#N/A</v>
      </c>
      <c r="AR558" s="6" t="e">
        <f t="shared" si="396"/>
        <v>#N/A</v>
      </c>
      <c r="AS558" s="6" t="e">
        <f t="shared" si="397"/>
        <v>#N/A</v>
      </c>
      <c r="AT558" s="6" t="e">
        <f t="shared" si="398"/>
        <v>#N/A</v>
      </c>
      <c r="AU558" s="6" t="e">
        <f t="shared" si="399"/>
        <v>#N/A</v>
      </c>
      <c r="AV558" s="6" t="e">
        <f t="shared" si="400"/>
        <v>#N/A</v>
      </c>
      <c r="AW558" s="6">
        <f t="shared" si="401"/>
        <v>0</v>
      </c>
      <c r="AX558" s="6" t="e">
        <f t="shared" si="402"/>
        <v>#N/A</v>
      </c>
      <c r="AY558" s="6" t="str">
        <f t="shared" si="403"/>
        <v/>
      </c>
      <c r="AZ558" s="6" t="str">
        <f t="shared" si="404"/>
        <v/>
      </c>
      <c r="BA558" s="6" t="str">
        <f t="shared" si="405"/>
        <v/>
      </c>
      <c r="BB558" s="6" t="str">
        <f t="shared" si="406"/>
        <v/>
      </c>
      <c r="BC558" s="42"/>
      <c r="BI558" t="s">
        <v>608</v>
      </c>
      <c r="CS558" s="253" t="str">
        <f t="shared" si="407"/>
        <v/>
      </c>
      <c r="CT558" s="1" t="str">
        <f t="shared" si="408"/>
        <v/>
      </c>
      <c r="CU558" s="1" t="str">
        <f t="shared" si="409"/>
        <v/>
      </c>
      <c r="CV558" s="399"/>
    </row>
    <row r="559" spans="1:100" s="1" customFormat="1" ht="13.5" customHeight="1" x14ac:dyDescent="0.15">
      <c r="A559" s="63">
        <v>544</v>
      </c>
      <c r="B559" s="313"/>
      <c r="C559" s="313"/>
      <c r="D559" s="313"/>
      <c r="E559" s="313"/>
      <c r="F559" s="313"/>
      <c r="G559" s="313"/>
      <c r="H559" s="313"/>
      <c r="I559" s="313"/>
      <c r="J559" s="313"/>
      <c r="K559" s="313"/>
      <c r="L559" s="314"/>
      <c r="M559" s="313"/>
      <c r="N559" s="365"/>
      <c r="O559" s="366"/>
      <c r="P559" s="370" t="str">
        <f>IF(G559="R",IF(OR(AND(実績排出量!H559=SUM(実績事業所!$B$2-1),3&lt;実績排出量!I559),AND(実績排出量!H559=実績事業所!$B$2,4&gt;実績排出量!I559)),"新規",""),"")</f>
        <v/>
      </c>
      <c r="Q559" s="373" t="str">
        <f t="shared" si="370"/>
        <v/>
      </c>
      <c r="R559" s="374" t="str">
        <f t="shared" si="371"/>
        <v/>
      </c>
      <c r="S559" s="298" t="str">
        <f t="shared" si="372"/>
        <v/>
      </c>
      <c r="T559" s="87" t="str">
        <f t="shared" si="373"/>
        <v/>
      </c>
      <c r="U559" s="88" t="str">
        <f t="shared" si="374"/>
        <v/>
      </c>
      <c r="V559" s="89" t="str">
        <f t="shared" si="375"/>
        <v/>
      </c>
      <c r="W559" s="90" t="str">
        <f t="shared" si="376"/>
        <v/>
      </c>
      <c r="X559" s="90" t="str">
        <f t="shared" si="377"/>
        <v/>
      </c>
      <c r="Y559" s="110" t="str">
        <f t="shared" si="378"/>
        <v/>
      </c>
      <c r="Z559" s="16"/>
      <c r="AA559" s="15" t="str">
        <f t="shared" si="379"/>
        <v/>
      </c>
      <c r="AB559" s="15" t="str">
        <f t="shared" si="380"/>
        <v/>
      </c>
      <c r="AC559" s="14" t="str">
        <f t="shared" si="381"/>
        <v/>
      </c>
      <c r="AD559" s="6" t="e">
        <f t="shared" si="382"/>
        <v>#N/A</v>
      </c>
      <c r="AE559" s="6" t="e">
        <f t="shared" si="383"/>
        <v>#N/A</v>
      </c>
      <c r="AF559" s="6" t="e">
        <f t="shared" si="384"/>
        <v>#N/A</v>
      </c>
      <c r="AG559" s="6" t="str">
        <f t="shared" si="385"/>
        <v/>
      </c>
      <c r="AH559" s="6">
        <f t="shared" si="386"/>
        <v>1</v>
      </c>
      <c r="AI559" s="6" t="e">
        <f t="shared" si="387"/>
        <v>#N/A</v>
      </c>
      <c r="AJ559" s="6" t="e">
        <f t="shared" si="388"/>
        <v>#N/A</v>
      </c>
      <c r="AK559" s="6" t="e">
        <f t="shared" si="389"/>
        <v>#N/A</v>
      </c>
      <c r="AL559" s="6" t="e">
        <f t="shared" si="390"/>
        <v>#N/A</v>
      </c>
      <c r="AM559" s="7" t="str">
        <f t="shared" si="391"/>
        <v xml:space="preserve"> </v>
      </c>
      <c r="AN559" s="6" t="e">
        <f t="shared" si="392"/>
        <v>#N/A</v>
      </c>
      <c r="AO559" s="6" t="e">
        <f t="shared" si="393"/>
        <v>#N/A</v>
      </c>
      <c r="AP559" s="6" t="e">
        <f t="shared" si="394"/>
        <v>#N/A</v>
      </c>
      <c r="AQ559" s="6" t="e">
        <f t="shared" si="395"/>
        <v>#N/A</v>
      </c>
      <c r="AR559" s="6" t="e">
        <f t="shared" si="396"/>
        <v>#N/A</v>
      </c>
      <c r="AS559" s="6" t="e">
        <f t="shared" si="397"/>
        <v>#N/A</v>
      </c>
      <c r="AT559" s="6" t="e">
        <f t="shared" si="398"/>
        <v>#N/A</v>
      </c>
      <c r="AU559" s="6" t="e">
        <f t="shared" si="399"/>
        <v>#N/A</v>
      </c>
      <c r="AV559" s="6" t="e">
        <f t="shared" si="400"/>
        <v>#N/A</v>
      </c>
      <c r="AW559" s="6">
        <f t="shared" si="401"/>
        <v>0</v>
      </c>
      <c r="AX559" s="6" t="e">
        <f t="shared" si="402"/>
        <v>#N/A</v>
      </c>
      <c r="AY559" s="6" t="str">
        <f t="shared" si="403"/>
        <v/>
      </c>
      <c r="AZ559" s="6" t="str">
        <f t="shared" si="404"/>
        <v/>
      </c>
      <c r="BA559" s="6" t="str">
        <f t="shared" si="405"/>
        <v/>
      </c>
      <c r="BB559" s="6" t="str">
        <f t="shared" si="406"/>
        <v/>
      </c>
      <c r="BC559" s="42"/>
      <c r="BI559" t="s">
        <v>609</v>
      </c>
      <c r="CS559" s="253" t="str">
        <f t="shared" si="407"/>
        <v/>
      </c>
      <c r="CT559" s="1" t="str">
        <f t="shared" si="408"/>
        <v/>
      </c>
      <c r="CU559" s="1" t="str">
        <f t="shared" si="409"/>
        <v/>
      </c>
      <c r="CV559" s="399"/>
    </row>
    <row r="560" spans="1:100" s="1" customFormat="1" ht="13.5" customHeight="1" x14ac:dyDescent="0.15">
      <c r="A560" s="63">
        <v>545</v>
      </c>
      <c r="B560" s="313"/>
      <c r="C560" s="313"/>
      <c r="D560" s="313"/>
      <c r="E560" s="313"/>
      <c r="F560" s="313"/>
      <c r="G560" s="313"/>
      <c r="H560" s="313"/>
      <c r="I560" s="313"/>
      <c r="J560" s="313"/>
      <c r="K560" s="313"/>
      <c r="L560" s="314"/>
      <c r="M560" s="313"/>
      <c r="N560" s="365"/>
      <c r="O560" s="366"/>
      <c r="P560" s="370" t="str">
        <f>IF(G560="R",IF(OR(AND(実績排出量!H560=SUM(実績事業所!$B$2-1),3&lt;実績排出量!I560),AND(実績排出量!H560=実績事業所!$B$2,4&gt;実績排出量!I560)),"新規",""),"")</f>
        <v/>
      </c>
      <c r="Q560" s="373" t="str">
        <f t="shared" si="370"/>
        <v/>
      </c>
      <c r="R560" s="374" t="str">
        <f t="shared" si="371"/>
        <v/>
      </c>
      <c r="S560" s="298" t="str">
        <f t="shared" si="372"/>
        <v/>
      </c>
      <c r="T560" s="87" t="str">
        <f t="shared" si="373"/>
        <v/>
      </c>
      <c r="U560" s="88" t="str">
        <f t="shared" si="374"/>
        <v/>
      </c>
      <c r="V560" s="89" t="str">
        <f t="shared" si="375"/>
        <v/>
      </c>
      <c r="W560" s="90" t="str">
        <f t="shared" si="376"/>
        <v/>
      </c>
      <c r="X560" s="90" t="str">
        <f t="shared" si="377"/>
        <v/>
      </c>
      <c r="Y560" s="110" t="str">
        <f t="shared" si="378"/>
        <v/>
      </c>
      <c r="Z560" s="16"/>
      <c r="AA560" s="15" t="str">
        <f t="shared" si="379"/>
        <v/>
      </c>
      <c r="AB560" s="15" t="str">
        <f t="shared" si="380"/>
        <v/>
      </c>
      <c r="AC560" s="14" t="str">
        <f t="shared" si="381"/>
        <v/>
      </c>
      <c r="AD560" s="6" t="e">
        <f t="shared" si="382"/>
        <v>#N/A</v>
      </c>
      <c r="AE560" s="6" t="e">
        <f t="shared" si="383"/>
        <v>#N/A</v>
      </c>
      <c r="AF560" s="6" t="e">
        <f t="shared" si="384"/>
        <v>#N/A</v>
      </c>
      <c r="AG560" s="6" t="str">
        <f t="shared" si="385"/>
        <v/>
      </c>
      <c r="AH560" s="6">
        <f t="shared" si="386"/>
        <v>1</v>
      </c>
      <c r="AI560" s="6" t="e">
        <f t="shared" si="387"/>
        <v>#N/A</v>
      </c>
      <c r="AJ560" s="6" t="e">
        <f t="shared" si="388"/>
        <v>#N/A</v>
      </c>
      <c r="AK560" s="6" t="e">
        <f t="shared" si="389"/>
        <v>#N/A</v>
      </c>
      <c r="AL560" s="6" t="e">
        <f t="shared" si="390"/>
        <v>#N/A</v>
      </c>
      <c r="AM560" s="7" t="str">
        <f t="shared" si="391"/>
        <v xml:space="preserve"> </v>
      </c>
      <c r="AN560" s="6" t="e">
        <f t="shared" si="392"/>
        <v>#N/A</v>
      </c>
      <c r="AO560" s="6" t="e">
        <f t="shared" si="393"/>
        <v>#N/A</v>
      </c>
      <c r="AP560" s="6" t="e">
        <f t="shared" si="394"/>
        <v>#N/A</v>
      </c>
      <c r="AQ560" s="6" t="e">
        <f t="shared" si="395"/>
        <v>#N/A</v>
      </c>
      <c r="AR560" s="6" t="e">
        <f t="shared" si="396"/>
        <v>#N/A</v>
      </c>
      <c r="AS560" s="6" t="e">
        <f t="shared" si="397"/>
        <v>#N/A</v>
      </c>
      <c r="AT560" s="6" t="e">
        <f t="shared" si="398"/>
        <v>#N/A</v>
      </c>
      <c r="AU560" s="6" t="e">
        <f t="shared" si="399"/>
        <v>#N/A</v>
      </c>
      <c r="AV560" s="6" t="e">
        <f t="shared" si="400"/>
        <v>#N/A</v>
      </c>
      <c r="AW560" s="6">
        <f t="shared" si="401"/>
        <v>0</v>
      </c>
      <c r="AX560" s="6" t="e">
        <f t="shared" si="402"/>
        <v>#N/A</v>
      </c>
      <c r="AY560" s="6" t="str">
        <f t="shared" si="403"/>
        <v/>
      </c>
      <c r="AZ560" s="6" t="str">
        <f t="shared" si="404"/>
        <v/>
      </c>
      <c r="BA560" s="6" t="str">
        <f t="shared" si="405"/>
        <v/>
      </c>
      <c r="BB560" s="6" t="str">
        <f t="shared" si="406"/>
        <v/>
      </c>
      <c r="BC560" s="42"/>
      <c r="BI560" t="s">
        <v>610</v>
      </c>
      <c r="CS560" s="253" t="str">
        <f t="shared" si="407"/>
        <v/>
      </c>
      <c r="CT560" s="1" t="str">
        <f t="shared" si="408"/>
        <v/>
      </c>
      <c r="CU560" s="1" t="str">
        <f t="shared" si="409"/>
        <v/>
      </c>
      <c r="CV560" s="399"/>
    </row>
    <row r="561" spans="1:100" s="1" customFormat="1" ht="13.5" customHeight="1" x14ac:dyDescent="0.15">
      <c r="A561" s="63">
        <v>546</v>
      </c>
      <c r="B561" s="313"/>
      <c r="C561" s="313"/>
      <c r="D561" s="313"/>
      <c r="E561" s="313"/>
      <c r="F561" s="313"/>
      <c r="G561" s="313"/>
      <c r="H561" s="313"/>
      <c r="I561" s="313"/>
      <c r="J561" s="313"/>
      <c r="K561" s="313"/>
      <c r="L561" s="314"/>
      <c r="M561" s="313"/>
      <c r="N561" s="365"/>
      <c r="O561" s="366"/>
      <c r="P561" s="370" t="str">
        <f>IF(G561="R",IF(OR(AND(実績排出量!H561=SUM(実績事業所!$B$2-1),3&lt;実績排出量!I561),AND(実績排出量!H561=実績事業所!$B$2,4&gt;実績排出量!I561)),"新規",""),"")</f>
        <v/>
      </c>
      <c r="Q561" s="373" t="str">
        <f t="shared" si="370"/>
        <v/>
      </c>
      <c r="R561" s="374" t="str">
        <f t="shared" si="371"/>
        <v/>
      </c>
      <c r="S561" s="298" t="str">
        <f t="shared" si="372"/>
        <v/>
      </c>
      <c r="T561" s="87" t="str">
        <f t="shared" si="373"/>
        <v/>
      </c>
      <c r="U561" s="88" t="str">
        <f t="shared" si="374"/>
        <v/>
      </c>
      <c r="V561" s="89" t="str">
        <f t="shared" si="375"/>
        <v/>
      </c>
      <c r="W561" s="90" t="str">
        <f t="shared" si="376"/>
        <v/>
      </c>
      <c r="X561" s="90" t="str">
        <f t="shared" si="377"/>
        <v/>
      </c>
      <c r="Y561" s="110" t="str">
        <f t="shared" si="378"/>
        <v/>
      </c>
      <c r="Z561" s="16"/>
      <c r="AA561" s="15" t="str">
        <f t="shared" si="379"/>
        <v/>
      </c>
      <c r="AB561" s="15" t="str">
        <f t="shared" si="380"/>
        <v/>
      </c>
      <c r="AC561" s="14" t="str">
        <f t="shared" si="381"/>
        <v/>
      </c>
      <c r="AD561" s="6" t="e">
        <f t="shared" si="382"/>
        <v>#N/A</v>
      </c>
      <c r="AE561" s="6" t="e">
        <f t="shared" si="383"/>
        <v>#N/A</v>
      </c>
      <c r="AF561" s="6" t="e">
        <f t="shared" si="384"/>
        <v>#N/A</v>
      </c>
      <c r="AG561" s="6" t="str">
        <f t="shared" si="385"/>
        <v/>
      </c>
      <c r="AH561" s="6">
        <f t="shared" si="386"/>
        <v>1</v>
      </c>
      <c r="AI561" s="6" t="e">
        <f t="shared" si="387"/>
        <v>#N/A</v>
      </c>
      <c r="AJ561" s="6" t="e">
        <f t="shared" si="388"/>
        <v>#N/A</v>
      </c>
      <c r="AK561" s="6" t="e">
        <f t="shared" si="389"/>
        <v>#N/A</v>
      </c>
      <c r="AL561" s="6" t="e">
        <f t="shared" si="390"/>
        <v>#N/A</v>
      </c>
      <c r="AM561" s="7" t="str">
        <f t="shared" si="391"/>
        <v xml:space="preserve"> </v>
      </c>
      <c r="AN561" s="6" t="e">
        <f t="shared" si="392"/>
        <v>#N/A</v>
      </c>
      <c r="AO561" s="6" t="e">
        <f t="shared" si="393"/>
        <v>#N/A</v>
      </c>
      <c r="AP561" s="6" t="e">
        <f t="shared" si="394"/>
        <v>#N/A</v>
      </c>
      <c r="AQ561" s="6" t="e">
        <f t="shared" si="395"/>
        <v>#N/A</v>
      </c>
      <c r="AR561" s="6" t="e">
        <f t="shared" si="396"/>
        <v>#N/A</v>
      </c>
      <c r="AS561" s="6" t="e">
        <f t="shared" si="397"/>
        <v>#N/A</v>
      </c>
      <c r="AT561" s="6" t="e">
        <f t="shared" si="398"/>
        <v>#N/A</v>
      </c>
      <c r="AU561" s="6" t="e">
        <f t="shared" si="399"/>
        <v>#N/A</v>
      </c>
      <c r="AV561" s="6" t="e">
        <f t="shared" si="400"/>
        <v>#N/A</v>
      </c>
      <c r="AW561" s="6">
        <f t="shared" si="401"/>
        <v>0</v>
      </c>
      <c r="AX561" s="6" t="e">
        <f t="shared" si="402"/>
        <v>#N/A</v>
      </c>
      <c r="AY561" s="6" t="str">
        <f t="shared" si="403"/>
        <v/>
      </c>
      <c r="AZ561" s="6" t="str">
        <f t="shared" si="404"/>
        <v/>
      </c>
      <c r="BA561" s="6" t="str">
        <f t="shared" si="405"/>
        <v/>
      </c>
      <c r="BB561" s="6" t="str">
        <f t="shared" si="406"/>
        <v/>
      </c>
      <c r="BC561" s="42"/>
      <c r="BI561" t="s">
        <v>611</v>
      </c>
      <c r="CS561" s="253" t="str">
        <f t="shared" si="407"/>
        <v/>
      </c>
      <c r="CT561" s="1" t="str">
        <f t="shared" si="408"/>
        <v/>
      </c>
      <c r="CU561" s="1" t="str">
        <f t="shared" si="409"/>
        <v/>
      </c>
      <c r="CV561" s="399"/>
    </row>
    <row r="562" spans="1:100" s="1" customFormat="1" ht="13.5" customHeight="1" x14ac:dyDescent="0.15">
      <c r="A562" s="63">
        <v>547</v>
      </c>
      <c r="B562" s="313"/>
      <c r="C562" s="313"/>
      <c r="D562" s="313"/>
      <c r="E562" s="313"/>
      <c r="F562" s="313"/>
      <c r="G562" s="313"/>
      <c r="H562" s="313"/>
      <c r="I562" s="313"/>
      <c r="J562" s="313"/>
      <c r="K562" s="313"/>
      <c r="L562" s="314"/>
      <c r="M562" s="313"/>
      <c r="N562" s="365"/>
      <c r="O562" s="366"/>
      <c r="P562" s="370" t="str">
        <f>IF(G562="R",IF(OR(AND(実績排出量!H562=SUM(実績事業所!$B$2-1),3&lt;実績排出量!I562),AND(実績排出量!H562=実績事業所!$B$2,4&gt;実績排出量!I562)),"新規",""),"")</f>
        <v/>
      </c>
      <c r="Q562" s="373" t="str">
        <f t="shared" si="370"/>
        <v/>
      </c>
      <c r="R562" s="374" t="str">
        <f t="shared" si="371"/>
        <v/>
      </c>
      <c r="S562" s="298" t="str">
        <f t="shared" si="372"/>
        <v/>
      </c>
      <c r="T562" s="87" t="str">
        <f t="shared" si="373"/>
        <v/>
      </c>
      <c r="U562" s="88" t="str">
        <f t="shared" si="374"/>
        <v/>
      </c>
      <c r="V562" s="89" t="str">
        <f t="shared" si="375"/>
        <v/>
      </c>
      <c r="W562" s="90" t="str">
        <f t="shared" si="376"/>
        <v/>
      </c>
      <c r="X562" s="90" t="str">
        <f t="shared" si="377"/>
        <v/>
      </c>
      <c r="Y562" s="110" t="str">
        <f t="shared" si="378"/>
        <v/>
      </c>
      <c r="Z562" s="16"/>
      <c r="AA562" s="15" t="str">
        <f t="shared" si="379"/>
        <v/>
      </c>
      <c r="AB562" s="15" t="str">
        <f t="shared" si="380"/>
        <v/>
      </c>
      <c r="AC562" s="14" t="str">
        <f t="shared" si="381"/>
        <v/>
      </c>
      <c r="AD562" s="6" t="e">
        <f t="shared" si="382"/>
        <v>#N/A</v>
      </c>
      <c r="AE562" s="6" t="e">
        <f t="shared" si="383"/>
        <v>#N/A</v>
      </c>
      <c r="AF562" s="6" t="e">
        <f t="shared" si="384"/>
        <v>#N/A</v>
      </c>
      <c r="AG562" s="6" t="str">
        <f t="shared" si="385"/>
        <v/>
      </c>
      <c r="AH562" s="6">
        <f t="shared" si="386"/>
        <v>1</v>
      </c>
      <c r="AI562" s="6" t="e">
        <f t="shared" si="387"/>
        <v>#N/A</v>
      </c>
      <c r="AJ562" s="6" t="e">
        <f t="shared" si="388"/>
        <v>#N/A</v>
      </c>
      <c r="AK562" s="6" t="e">
        <f t="shared" si="389"/>
        <v>#N/A</v>
      </c>
      <c r="AL562" s="6" t="e">
        <f t="shared" si="390"/>
        <v>#N/A</v>
      </c>
      <c r="AM562" s="7" t="str">
        <f t="shared" si="391"/>
        <v xml:space="preserve"> </v>
      </c>
      <c r="AN562" s="6" t="e">
        <f t="shared" si="392"/>
        <v>#N/A</v>
      </c>
      <c r="AO562" s="6" t="e">
        <f t="shared" si="393"/>
        <v>#N/A</v>
      </c>
      <c r="AP562" s="6" t="e">
        <f t="shared" si="394"/>
        <v>#N/A</v>
      </c>
      <c r="AQ562" s="6" t="e">
        <f t="shared" si="395"/>
        <v>#N/A</v>
      </c>
      <c r="AR562" s="6" t="e">
        <f t="shared" si="396"/>
        <v>#N/A</v>
      </c>
      <c r="AS562" s="6" t="e">
        <f t="shared" si="397"/>
        <v>#N/A</v>
      </c>
      <c r="AT562" s="6" t="e">
        <f t="shared" si="398"/>
        <v>#N/A</v>
      </c>
      <c r="AU562" s="6" t="e">
        <f t="shared" si="399"/>
        <v>#N/A</v>
      </c>
      <c r="AV562" s="6" t="e">
        <f t="shared" si="400"/>
        <v>#N/A</v>
      </c>
      <c r="AW562" s="6">
        <f t="shared" si="401"/>
        <v>0</v>
      </c>
      <c r="AX562" s="6" t="e">
        <f t="shared" si="402"/>
        <v>#N/A</v>
      </c>
      <c r="AY562" s="6" t="str">
        <f t="shared" si="403"/>
        <v/>
      </c>
      <c r="AZ562" s="6" t="str">
        <f t="shared" si="404"/>
        <v/>
      </c>
      <c r="BA562" s="6" t="str">
        <f t="shared" si="405"/>
        <v/>
      </c>
      <c r="BB562" s="6" t="str">
        <f t="shared" si="406"/>
        <v/>
      </c>
      <c r="BC562" s="42"/>
      <c r="BI562" t="s">
        <v>612</v>
      </c>
      <c r="CS562" s="253" t="str">
        <f t="shared" si="407"/>
        <v/>
      </c>
      <c r="CT562" s="1" t="str">
        <f t="shared" si="408"/>
        <v/>
      </c>
      <c r="CU562" s="1" t="str">
        <f t="shared" si="409"/>
        <v/>
      </c>
      <c r="CV562" s="399"/>
    </row>
    <row r="563" spans="1:100" s="1" customFormat="1" ht="13.5" customHeight="1" x14ac:dyDescent="0.15">
      <c r="A563" s="63">
        <v>548</v>
      </c>
      <c r="B563" s="313"/>
      <c r="C563" s="313"/>
      <c r="D563" s="313"/>
      <c r="E563" s="313"/>
      <c r="F563" s="313"/>
      <c r="G563" s="313"/>
      <c r="H563" s="313"/>
      <c r="I563" s="313"/>
      <c r="J563" s="313"/>
      <c r="K563" s="313"/>
      <c r="L563" s="314"/>
      <c r="M563" s="313"/>
      <c r="N563" s="365"/>
      <c r="O563" s="366"/>
      <c r="P563" s="370" t="str">
        <f>IF(G563="R",IF(OR(AND(実績排出量!H563=SUM(実績事業所!$B$2-1),3&lt;実績排出量!I563),AND(実績排出量!H563=実績事業所!$B$2,4&gt;実績排出量!I563)),"新規",""),"")</f>
        <v/>
      </c>
      <c r="Q563" s="373" t="str">
        <f t="shared" si="370"/>
        <v/>
      </c>
      <c r="R563" s="374" t="str">
        <f t="shared" si="371"/>
        <v/>
      </c>
      <c r="S563" s="298" t="str">
        <f t="shared" si="372"/>
        <v/>
      </c>
      <c r="T563" s="87" t="str">
        <f t="shared" si="373"/>
        <v/>
      </c>
      <c r="U563" s="88" t="str">
        <f t="shared" si="374"/>
        <v/>
      </c>
      <c r="V563" s="89" t="str">
        <f t="shared" si="375"/>
        <v/>
      </c>
      <c r="W563" s="90" t="str">
        <f t="shared" si="376"/>
        <v/>
      </c>
      <c r="X563" s="90" t="str">
        <f t="shared" si="377"/>
        <v/>
      </c>
      <c r="Y563" s="110" t="str">
        <f t="shared" si="378"/>
        <v/>
      </c>
      <c r="Z563" s="16"/>
      <c r="AA563" s="15" t="str">
        <f t="shared" si="379"/>
        <v/>
      </c>
      <c r="AB563" s="15" t="str">
        <f t="shared" si="380"/>
        <v/>
      </c>
      <c r="AC563" s="14" t="str">
        <f t="shared" si="381"/>
        <v/>
      </c>
      <c r="AD563" s="6" t="e">
        <f t="shared" si="382"/>
        <v>#N/A</v>
      </c>
      <c r="AE563" s="6" t="e">
        <f t="shared" si="383"/>
        <v>#N/A</v>
      </c>
      <c r="AF563" s="6" t="e">
        <f t="shared" si="384"/>
        <v>#N/A</v>
      </c>
      <c r="AG563" s="6" t="str">
        <f t="shared" si="385"/>
        <v/>
      </c>
      <c r="AH563" s="6">
        <f t="shared" si="386"/>
        <v>1</v>
      </c>
      <c r="AI563" s="6" t="e">
        <f t="shared" si="387"/>
        <v>#N/A</v>
      </c>
      <c r="AJ563" s="6" t="e">
        <f t="shared" si="388"/>
        <v>#N/A</v>
      </c>
      <c r="AK563" s="6" t="e">
        <f t="shared" si="389"/>
        <v>#N/A</v>
      </c>
      <c r="AL563" s="6" t="e">
        <f t="shared" si="390"/>
        <v>#N/A</v>
      </c>
      <c r="AM563" s="7" t="str">
        <f t="shared" si="391"/>
        <v xml:space="preserve"> </v>
      </c>
      <c r="AN563" s="6" t="e">
        <f t="shared" si="392"/>
        <v>#N/A</v>
      </c>
      <c r="AO563" s="6" t="e">
        <f t="shared" si="393"/>
        <v>#N/A</v>
      </c>
      <c r="AP563" s="6" t="e">
        <f t="shared" si="394"/>
        <v>#N/A</v>
      </c>
      <c r="AQ563" s="6" t="e">
        <f t="shared" si="395"/>
        <v>#N/A</v>
      </c>
      <c r="AR563" s="6" t="e">
        <f t="shared" si="396"/>
        <v>#N/A</v>
      </c>
      <c r="AS563" s="6" t="e">
        <f t="shared" si="397"/>
        <v>#N/A</v>
      </c>
      <c r="AT563" s="6" t="e">
        <f t="shared" si="398"/>
        <v>#N/A</v>
      </c>
      <c r="AU563" s="6" t="e">
        <f t="shared" si="399"/>
        <v>#N/A</v>
      </c>
      <c r="AV563" s="6" t="e">
        <f t="shared" si="400"/>
        <v>#N/A</v>
      </c>
      <c r="AW563" s="6">
        <f t="shared" si="401"/>
        <v>0</v>
      </c>
      <c r="AX563" s="6" t="e">
        <f t="shared" si="402"/>
        <v>#N/A</v>
      </c>
      <c r="AY563" s="6" t="str">
        <f t="shared" si="403"/>
        <v/>
      </c>
      <c r="AZ563" s="6" t="str">
        <f t="shared" si="404"/>
        <v/>
      </c>
      <c r="BA563" s="6" t="str">
        <f t="shared" si="405"/>
        <v/>
      </c>
      <c r="BB563" s="6" t="str">
        <f t="shared" si="406"/>
        <v/>
      </c>
      <c r="BC563" s="42"/>
      <c r="BI563" t="s">
        <v>613</v>
      </c>
      <c r="CS563" s="253" t="str">
        <f t="shared" si="407"/>
        <v/>
      </c>
      <c r="CT563" s="1" t="str">
        <f t="shared" si="408"/>
        <v/>
      </c>
      <c r="CU563" s="1" t="str">
        <f t="shared" si="409"/>
        <v/>
      </c>
      <c r="CV563" s="399"/>
    </row>
    <row r="564" spans="1:100" s="1" customFormat="1" ht="13.5" customHeight="1" x14ac:dyDescent="0.15">
      <c r="A564" s="63">
        <v>549</v>
      </c>
      <c r="B564" s="313"/>
      <c r="C564" s="313"/>
      <c r="D564" s="313"/>
      <c r="E564" s="313"/>
      <c r="F564" s="313"/>
      <c r="G564" s="313"/>
      <c r="H564" s="313"/>
      <c r="I564" s="313"/>
      <c r="J564" s="313"/>
      <c r="K564" s="313"/>
      <c r="L564" s="314"/>
      <c r="M564" s="313"/>
      <c r="N564" s="365"/>
      <c r="O564" s="366"/>
      <c r="P564" s="370" t="str">
        <f>IF(G564="R",IF(OR(AND(実績排出量!H564=SUM(実績事業所!$B$2-1),3&lt;実績排出量!I564),AND(実績排出量!H564=実績事業所!$B$2,4&gt;実績排出量!I564)),"新規",""),"")</f>
        <v/>
      </c>
      <c r="Q564" s="373" t="str">
        <f t="shared" si="370"/>
        <v/>
      </c>
      <c r="R564" s="374" t="str">
        <f t="shared" si="371"/>
        <v/>
      </c>
      <c r="S564" s="298" t="str">
        <f t="shared" si="372"/>
        <v/>
      </c>
      <c r="T564" s="87" t="str">
        <f t="shared" si="373"/>
        <v/>
      </c>
      <c r="U564" s="88" t="str">
        <f t="shared" si="374"/>
        <v/>
      </c>
      <c r="V564" s="89" t="str">
        <f t="shared" si="375"/>
        <v/>
      </c>
      <c r="W564" s="90" t="str">
        <f t="shared" si="376"/>
        <v/>
      </c>
      <c r="X564" s="90" t="str">
        <f t="shared" si="377"/>
        <v/>
      </c>
      <c r="Y564" s="110" t="str">
        <f t="shared" si="378"/>
        <v/>
      </c>
      <c r="Z564" s="16"/>
      <c r="AA564" s="15" t="str">
        <f t="shared" si="379"/>
        <v/>
      </c>
      <c r="AB564" s="15" t="str">
        <f t="shared" si="380"/>
        <v/>
      </c>
      <c r="AC564" s="14" t="str">
        <f t="shared" si="381"/>
        <v/>
      </c>
      <c r="AD564" s="6" t="e">
        <f t="shared" si="382"/>
        <v>#N/A</v>
      </c>
      <c r="AE564" s="6" t="e">
        <f t="shared" si="383"/>
        <v>#N/A</v>
      </c>
      <c r="AF564" s="6" t="e">
        <f t="shared" si="384"/>
        <v>#N/A</v>
      </c>
      <c r="AG564" s="6" t="str">
        <f t="shared" si="385"/>
        <v/>
      </c>
      <c r="AH564" s="6">
        <f t="shared" si="386"/>
        <v>1</v>
      </c>
      <c r="AI564" s="6" t="e">
        <f t="shared" si="387"/>
        <v>#N/A</v>
      </c>
      <c r="AJ564" s="6" t="e">
        <f t="shared" si="388"/>
        <v>#N/A</v>
      </c>
      <c r="AK564" s="6" t="e">
        <f t="shared" si="389"/>
        <v>#N/A</v>
      </c>
      <c r="AL564" s="6" t="e">
        <f t="shared" si="390"/>
        <v>#N/A</v>
      </c>
      <c r="AM564" s="7" t="str">
        <f t="shared" si="391"/>
        <v xml:space="preserve"> </v>
      </c>
      <c r="AN564" s="6" t="e">
        <f t="shared" si="392"/>
        <v>#N/A</v>
      </c>
      <c r="AO564" s="6" t="e">
        <f t="shared" si="393"/>
        <v>#N/A</v>
      </c>
      <c r="AP564" s="6" t="e">
        <f t="shared" si="394"/>
        <v>#N/A</v>
      </c>
      <c r="AQ564" s="6" t="e">
        <f t="shared" si="395"/>
        <v>#N/A</v>
      </c>
      <c r="AR564" s="6" t="e">
        <f t="shared" si="396"/>
        <v>#N/A</v>
      </c>
      <c r="AS564" s="6" t="e">
        <f t="shared" si="397"/>
        <v>#N/A</v>
      </c>
      <c r="AT564" s="6" t="e">
        <f t="shared" si="398"/>
        <v>#N/A</v>
      </c>
      <c r="AU564" s="6" t="e">
        <f t="shared" si="399"/>
        <v>#N/A</v>
      </c>
      <c r="AV564" s="6" t="e">
        <f t="shared" si="400"/>
        <v>#N/A</v>
      </c>
      <c r="AW564" s="6">
        <f t="shared" si="401"/>
        <v>0</v>
      </c>
      <c r="AX564" s="6" t="e">
        <f t="shared" si="402"/>
        <v>#N/A</v>
      </c>
      <c r="AY564" s="6" t="str">
        <f t="shared" si="403"/>
        <v/>
      </c>
      <c r="AZ564" s="6" t="str">
        <f t="shared" si="404"/>
        <v/>
      </c>
      <c r="BA564" s="6" t="str">
        <f t="shared" si="405"/>
        <v/>
      </c>
      <c r="BB564" s="6" t="str">
        <f t="shared" si="406"/>
        <v/>
      </c>
      <c r="BC564" s="42"/>
      <c r="BI564" t="s">
        <v>614</v>
      </c>
      <c r="CS564" s="253" t="str">
        <f t="shared" si="407"/>
        <v/>
      </c>
      <c r="CT564" s="1" t="str">
        <f t="shared" si="408"/>
        <v/>
      </c>
      <c r="CU564" s="1" t="str">
        <f t="shared" si="409"/>
        <v/>
      </c>
      <c r="CV564" s="399"/>
    </row>
    <row r="565" spans="1:100" s="1" customFormat="1" ht="13.5" customHeight="1" x14ac:dyDescent="0.15">
      <c r="A565" s="63">
        <v>550</v>
      </c>
      <c r="B565" s="313"/>
      <c r="C565" s="313"/>
      <c r="D565" s="313"/>
      <c r="E565" s="313"/>
      <c r="F565" s="313"/>
      <c r="G565" s="313"/>
      <c r="H565" s="313"/>
      <c r="I565" s="313"/>
      <c r="J565" s="313"/>
      <c r="K565" s="313"/>
      <c r="L565" s="314"/>
      <c r="M565" s="313"/>
      <c r="N565" s="365"/>
      <c r="O565" s="366"/>
      <c r="P565" s="370" t="str">
        <f>IF(G565="R",IF(OR(AND(実績排出量!H565=SUM(実績事業所!$B$2-1),3&lt;実績排出量!I565),AND(実績排出量!H565=実績事業所!$B$2,4&gt;実績排出量!I565)),"新規",""),"")</f>
        <v/>
      </c>
      <c r="Q565" s="373" t="str">
        <f t="shared" si="370"/>
        <v/>
      </c>
      <c r="R565" s="374" t="str">
        <f t="shared" si="371"/>
        <v/>
      </c>
      <c r="S565" s="298" t="str">
        <f t="shared" si="372"/>
        <v/>
      </c>
      <c r="T565" s="87" t="str">
        <f t="shared" si="373"/>
        <v/>
      </c>
      <c r="U565" s="88" t="str">
        <f t="shared" si="374"/>
        <v/>
      </c>
      <c r="V565" s="89" t="str">
        <f t="shared" si="375"/>
        <v/>
      </c>
      <c r="W565" s="90" t="str">
        <f t="shared" si="376"/>
        <v/>
      </c>
      <c r="X565" s="90" t="str">
        <f t="shared" si="377"/>
        <v/>
      </c>
      <c r="Y565" s="110" t="str">
        <f t="shared" si="378"/>
        <v/>
      </c>
      <c r="Z565" s="16"/>
      <c r="AA565" s="15" t="str">
        <f t="shared" si="379"/>
        <v/>
      </c>
      <c r="AB565" s="15" t="str">
        <f t="shared" si="380"/>
        <v/>
      </c>
      <c r="AC565" s="14" t="str">
        <f t="shared" si="381"/>
        <v/>
      </c>
      <c r="AD565" s="6" t="e">
        <f t="shared" si="382"/>
        <v>#N/A</v>
      </c>
      <c r="AE565" s="6" t="e">
        <f t="shared" si="383"/>
        <v>#N/A</v>
      </c>
      <c r="AF565" s="6" t="e">
        <f t="shared" si="384"/>
        <v>#N/A</v>
      </c>
      <c r="AG565" s="6" t="str">
        <f t="shared" si="385"/>
        <v/>
      </c>
      <c r="AH565" s="6">
        <f t="shared" si="386"/>
        <v>1</v>
      </c>
      <c r="AI565" s="6" t="e">
        <f t="shared" si="387"/>
        <v>#N/A</v>
      </c>
      <c r="AJ565" s="6" t="e">
        <f t="shared" si="388"/>
        <v>#N/A</v>
      </c>
      <c r="AK565" s="6" t="e">
        <f t="shared" si="389"/>
        <v>#N/A</v>
      </c>
      <c r="AL565" s="6" t="e">
        <f t="shared" si="390"/>
        <v>#N/A</v>
      </c>
      <c r="AM565" s="7" t="str">
        <f t="shared" si="391"/>
        <v xml:space="preserve"> </v>
      </c>
      <c r="AN565" s="6" t="e">
        <f t="shared" si="392"/>
        <v>#N/A</v>
      </c>
      <c r="AO565" s="6" t="e">
        <f t="shared" si="393"/>
        <v>#N/A</v>
      </c>
      <c r="AP565" s="6" t="e">
        <f t="shared" si="394"/>
        <v>#N/A</v>
      </c>
      <c r="AQ565" s="6" t="e">
        <f t="shared" si="395"/>
        <v>#N/A</v>
      </c>
      <c r="AR565" s="6" t="e">
        <f t="shared" si="396"/>
        <v>#N/A</v>
      </c>
      <c r="AS565" s="6" t="e">
        <f t="shared" si="397"/>
        <v>#N/A</v>
      </c>
      <c r="AT565" s="6" t="e">
        <f t="shared" si="398"/>
        <v>#N/A</v>
      </c>
      <c r="AU565" s="6" t="e">
        <f t="shared" si="399"/>
        <v>#N/A</v>
      </c>
      <c r="AV565" s="6" t="e">
        <f t="shared" si="400"/>
        <v>#N/A</v>
      </c>
      <c r="AW565" s="6">
        <f t="shared" si="401"/>
        <v>0</v>
      </c>
      <c r="AX565" s="6" t="e">
        <f t="shared" si="402"/>
        <v>#N/A</v>
      </c>
      <c r="AY565" s="6" t="str">
        <f t="shared" si="403"/>
        <v/>
      </c>
      <c r="AZ565" s="6" t="str">
        <f t="shared" si="404"/>
        <v/>
      </c>
      <c r="BA565" s="6" t="str">
        <f t="shared" si="405"/>
        <v/>
      </c>
      <c r="BB565" s="6" t="str">
        <f t="shared" si="406"/>
        <v/>
      </c>
      <c r="BC565" s="42"/>
      <c r="BI565" t="s">
        <v>615</v>
      </c>
      <c r="CS565" s="253" t="str">
        <f t="shared" si="407"/>
        <v/>
      </c>
      <c r="CT565" s="1" t="str">
        <f t="shared" si="408"/>
        <v/>
      </c>
      <c r="CU565" s="1" t="str">
        <f t="shared" si="409"/>
        <v/>
      </c>
      <c r="CV565" s="399"/>
    </row>
    <row r="566" spans="1:100" s="1" customFormat="1" ht="13.5" customHeight="1" x14ac:dyDescent="0.15">
      <c r="A566" s="63">
        <v>551</v>
      </c>
      <c r="B566" s="313"/>
      <c r="C566" s="313"/>
      <c r="D566" s="313"/>
      <c r="E566" s="313"/>
      <c r="F566" s="313"/>
      <c r="G566" s="313"/>
      <c r="H566" s="313"/>
      <c r="I566" s="313"/>
      <c r="J566" s="313"/>
      <c r="K566" s="313"/>
      <c r="L566" s="314"/>
      <c r="M566" s="313"/>
      <c r="N566" s="365"/>
      <c r="O566" s="366"/>
      <c r="P566" s="370" t="str">
        <f>IF(G566="R",IF(OR(AND(実績排出量!H566=SUM(実績事業所!$B$2-1),3&lt;実績排出量!I566),AND(実績排出量!H566=実績事業所!$B$2,4&gt;実績排出量!I566)),"新規",""),"")</f>
        <v/>
      </c>
      <c r="Q566" s="373" t="str">
        <f t="shared" si="370"/>
        <v/>
      </c>
      <c r="R566" s="374" t="str">
        <f t="shared" si="371"/>
        <v/>
      </c>
      <c r="S566" s="298" t="str">
        <f t="shared" si="372"/>
        <v/>
      </c>
      <c r="T566" s="87" t="str">
        <f t="shared" si="373"/>
        <v/>
      </c>
      <c r="U566" s="88" t="str">
        <f t="shared" si="374"/>
        <v/>
      </c>
      <c r="V566" s="89" t="str">
        <f t="shared" si="375"/>
        <v/>
      </c>
      <c r="W566" s="90" t="str">
        <f t="shared" si="376"/>
        <v/>
      </c>
      <c r="X566" s="90" t="str">
        <f t="shared" si="377"/>
        <v/>
      </c>
      <c r="Y566" s="110" t="str">
        <f t="shared" si="378"/>
        <v/>
      </c>
      <c r="Z566" s="16"/>
      <c r="AA566" s="15" t="str">
        <f t="shared" si="379"/>
        <v/>
      </c>
      <c r="AB566" s="15" t="str">
        <f t="shared" si="380"/>
        <v/>
      </c>
      <c r="AC566" s="14" t="str">
        <f t="shared" si="381"/>
        <v/>
      </c>
      <c r="AD566" s="6" t="e">
        <f t="shared" si="382"/>
        <v>#N/A</v>
      </c>
      <c r="AE566" s="6" t="e">
        <f t="shared" si="383"/>
        <v>#N/A</v>
      </c>
      <c r="AF566" s="6" t="e">
        <f t="shared" si="384"/>
        <v>#N/A</v>
      </c>
      <c r="AG566" s="6" t="str">
        <f t="shared" si="385"/>
        <v/>
      </c>
      <c r="AH566" s="6">
        <f t="shared" si="386"/>
        <v>1</v>
      </c>
      <c r="AI566" s="6" t="e">
        <f t="shared" si="387"/>
        <v>#N/A</v>
      </c>
      <c r="AJ566" s="6" t="e">
        <f t="shared" si="388"/>
        <v>#N/A</v>
      </c>
      <c r="AK566" s="6" t="e">
        <f t="shared" si="389"/>
        <v>#N/A</v>
      </c>
      <c r="AL566" s="6" t="e">
        <f t="shared" si="390"/>
        <v>#N/A</v>
      </c>
      <c r="AM566" s="7" t="str">
        <f t="shared" si="391"/>
        <v xml:space="preserve"> </v>
      </c>
      <c r="AN566" s="6" t="e">
        <f t="shared" si="392"/>
        <v>#N/A</v>
      </c>
      <c r="AO566" s="6" t="e">
        <f t="shared" si="393"/>
        <v>#N/A</v>
      </c>
      <c r="AP566" s="6" t="e">
        <f t="shared" si="394"/>
        <v>#N/A</v>
      </c>
      <c r="AQ566" s="6" t="e">
        <f t="shared" si="395"/>
        <v>#N/A</v>
      </c>
      <c r="AR566" s="6" t="e">
        <f t="shared" si="396"/>
        <v>#N/A</v>
      </c>
      <c r="AS566" s="6" t="e">
        <f t="shared" si="397"/>
        <v>#N/A</v>
      </c>
      <c r="AT566" s="6" t="e">
        <f t="shared" si="398"/>
        <v>#N/A</v>
      </c>
      <c r="AU566" s="6" t="e">
        <f t="shared" si="399"/>
        <v>#N/A</v>
      </c>
      <c r="AV566" s="6" t="e">
        <f t="shared" si="400"/>
        <v>#N/A</v>
      </c>
      <c r="AW566" s="6">
        <f t="shared" si="401"/>
        <v>0</v>
      </c>
      <c r="AX566" s="6" t="e">
        <f t="shared" si="402"/>
        <v>#N/A</v>
      </c>
      <c r="AY566" s="6" t="str">
        <f t="shared" si="403"/>
        <v/>
      </c>
      <c r="AZ566" s="6" t="str">
        <f t="shared" si="404"/>
        <v/>
      </c>
      <c r="BA566" s="6" t="str">
        <f t="shared" si="405"/>
        <v/>
      </c>
      <c r="BB566" s="6" t="str">
        <f t="shared" si="406"/>
        <v/>
      </c>
      <c r="BC566" s="42"/>
      <c r="BI566" t="s">
        <v>616</v>
      </c>
      <c r="CS566" s="253" t="str">
        <f t="shared" si="407"/>
        <v/>
      </c>
      <c r="CT566" s="1" t="str">
        <f t="shared" si="408"/>
        <v/>
      </c>
      <c r="CU566" s="1" t="str">
        <f t="shared" si="409"/>
        <v/>
      </c>
      <c r="CV566" s="399"/>
    </row>
    <row r="567" spans="1:100" s="1" customFormat="1" ht="13.5" customHeight="1" x14ac:dyDescent="0.15">
      <c r="A567" s="63">
        <v>552</v>
      </c>
      <c r="B567" s="313"/>
      <c r="C567" s="313"/>
      <c r="D567" s="313"/>
      <c r="E567" s="313"/>
      <c r="F567" s="313"/>
      <c r="G567" s="313"/>
      <c r="H567" s="313"/>
      <c r="I567" s="313"/>
      <c r="J567" s="313"/>
      <c r="K567" s="313"/>
      <c r="L567" s="314"/>
      <c r="M567" s="313"/>
      <c r="N567" s="365"/>
      <c r="O567" s="366"/>
      <c r="P567" s="370" t="str">
        <f>IF(G567="R",IF(OR(AND(実績排出量!H567=SUM(実績事業所!$B$2-1),3&lt;実績排出量!I567),AND(実績排出量!H567=実績事業所!$B$2,4&gt;実績排出量!I567)),"新規",""),"")</f>
        <v/>
      </c>
      <c r="Q567" s="373" t="str">
        <f t="shared" si="370"/>
        <v/>
      </c>
      <c r="R567" s="374" t="str">
        <f t="shared" si="371"/>
        <v/>
      </c>
      <c r="S567" s="298" t="str">
        <f t="shared" si="372"/>
        <v/>
      </c>
      <c r="T567" s="87" t="str">
        <f t="shared" si="373"/>
        <v/>
      </c>
      <c r="U567" s="88" t="str">
        <f t="shared" si="374"/>
        <v/>
      </c>
      <c r="V567" s="89" t="str">
        <f t="shared" si="375"/>
        <v/>
      </c>
      <c r="W567" s="90" t="str">
        <f t="shared" si="376"/>
        <v/>
      </c>
      <c r="X567" s="90" t="str">
        <f t="shared" si="377"/>
        <v/>
      </c>
      <c r="Y567" s="110" t="str">
        <f t="shared" si="378"/>
        <v/>
      </c>
      <c r="Z567" s="16"/>
      <c r="AA567" s="15" t="str">
        <f t="shared" si="379"/>
        <v/>
      </c>
      <c r="AB567" s="15" t="str">
        <f t="shared" si="380"/>
        <v/>
      </c>
      <c r="AC567" s="14" t="str">
        <f t="shared" si="381"/>
        <v/>
      </c>
      <c r="AD567" s="6" t="e">
        <f t="shared" si="382"/>
        <v>#N/A</v>
      </c>
      <c r="AE567" s="6" t="e">
        <f t="shared" si="383"/>
        <v>#N/A</v>
      </c>
      <c r="AF567" s="6" t="e">
        <f t="shared" si="384"/>
        <v>#N/A</v>
      </c>
      <c r="AG567" s="6" t="str">
        <f t="shared" si="385"/>
        <v/>
      </c>
      <c r="AH567" s="6">
        <f t="shared" si="386"/>
        <v>1</v>
      </c>
      <c r="AI567" s="6" t="e">
        <f t="shared" si="387"/>
        <v>#N/A</v>
      </c>
      <c r="AJ567" s="6" t="e">
        <f t="shared" si="388"/>
        <v>#N/A</v>
      </c>
      <c r="AK567" s="6" t="e">
        <f t="shared" si="389"/>
        <v>#N/A</v>
      </c>
      <c r="AL567" s="6" t="e">
        <f t="shared" si="390"/>
        <v>#N/A</v>
      </c>
      <c r="AM567" s="7" t="str">
        <f t="shared" si="391"/>
        <v xml:space="preserve"> </v>
      </c>
      <c r="AN567" s="6" t="e">
        <f t="shared" si="392"/>
        <v>#N/A</v>
      </c>
      <c r="AO567" s="6" t="e">
        <f t="shared" si="393"/>
        <v>#N/A</v>
      </c>
      <c r="AP567" s="6" t="e">
        <f t="shared" si="394"/>
        <v>#N/A</v>
      </c>
      <c r="AQ567" s="6" t="e">
        <f t="shared" si="395"/>
        <v>#N/A</v>
      </c>
      <c r="AR567" s="6" t="e">
        <f t="shared" si="396"/>
        <v>#N/A</v>
      </c>
      <c r="AS567" s="6" t="e">
        <f t="shared" si="397"/>
        <v>#N/A</v>
      </c>
      <c r="AT567" s="6" t="e">
        <f t="shared" si="398"/>
        <v>#N/A</v>
      </c>
      <c r="AU567" s="6" t="e">
        <f t="shared" si="399"/>
        <v>#N/A</v>
      </c>
      <c r="AV567" s="6" t="e">
        <f t="shared" si="400"/>
        <v>#N/A</v>
      </c>
      <c r="AW567" s="6">
        <f t="shared" si="401"/>
        <v>0</v>
      </c>
      <c r="AX567" s="6" t="e">
        <f t="shared" si="402"/>
        <v>#N/A</v>
      </c>
      <c r="AY567" s="6" t="str">
        <f t="shared" si="403"/>
        <v/>
      </c>
      <c r="AZ567" s="6" t="str">
        <f t="shared" si="404"/>
        <v/>
      </c>
      <c r="BA567" s="6" t="str">
        <f t="shared" si="405"/>
        <v/>
      </c>
      <c r="BB567" s="6" t="str">
        <f t="shared" si="406"/>
        <v/>
      </c>
      <c r="BC567" s="42"/>
      <c r="BI567" t="s">
        <v>617</v>
      </c>
      <c r="CS567" s="253" t="str">
        <f t="shared" si="407"/>
        <v/>
      </c>
      <c r="CT567" s="1" t="str">
        <f t="shared" si="408"/>
        <v/>
      </c>
      <c r="CU567" s="1" t="str">
        <f t="shared" si="409"/>
        <v/>
      </c>
      <c r="CV567" s="399"/>
    </row>
    <row r="568" spans="1:100" s="1" customFormat="1" ht="13.5" customHeight="1" x14ac:dyDescent="0.15">
      <c r="A568" s="63">
        <v>553</v>
      </c>
      <c r="B568" s="313"/>
      <c r="C568" s="313"/>
      <c r="D568" s="313"/>
      <c r="E568" s="313"/>
      <c r="F568" s="313"/>
      <c r="G568" s="313"/>
      <c r="H568" s="313"/>
      <c r="I568" s="313"/>
      <c r="J568" s="313"/>
      <c r="K568" s="313"/>
      <c r="L568" s="314"/>
      <c r="M568" s="313"/>
      <c r="N568" s="365"/>
      <c r="O568" s="366"/>
      <c r="P568" s="370" t="str">
        <f>IF(G568="R",IF(OR(AND(実績排出量!H568=SUM(実績事業所!$B$2-1),3&lt;実績排出量!I568),AND(実績排出量!H568=実績事業所!$B$2,4&gt;実績排出量!I568)),"新規",""),"")</f>
        <v/>
      </c>
      <c r="Q568" s="373" t="str">
        <f t="shared" si="370"/>
        <v/>
      </c>
      <c r="R568" s="374" t="str">
        <f t="shared" si="371"/>
        <v/>
      </c>
      <c r="S568" s="298" t="str">
        <f t="shared" si="372"/>
        <v/>
      </c>
      <c r="T568" s="87" t="str">
        <f t="shared" si="373"/>
        <v/>
      </c>
      <c r="U568" s="88" t="str">
        <f t="shared" si="374"/>
        <v/>
      </c>
      <c r="V568" s="89" t="str">
        <f t="shared" si="375"/>
        <v/>
      </c>
      <c r="W568" s="90" t="str">
        <f t="shared" si="376"/>
        <v/>
      </c>
      <c r="X568" s="90" t="str">
        <f t="shared" si="377"/>
        <v/>
      </c>
      <c r="Y568" s="110" t="str">
        <f t="shared" si="378"/>
        <v/>
      </c>
      <c r="Z568" s="16"/>
      <c r="AA568" s="15" t="str">
        <f t="shared" si="379"/>
        <v/>
      </c>
      <c r="AB568" s="15" t="str">
        <f t="shared" si="380"/>
        <v/>
      </c>
      <c r="AC568" s="14" t="str">
        <f t="shared" si="381"/>
        <v/>
      </c>
      <c r="AD568" s="6" t="e">
        <f t="shared" si="382"/>
        <v>#N/A</v>
      </c>
      <c r="AE568" s="6" t="e">
        <f t="shared" si="383"/>
        <v>#N/A</v>
      </c>
      <c r="AF568" s="6" t="e">
        <f t="shared" si="384"/>
        <v>#N/A</v>
      </c>
      <c r="AG568" s="6" t="str">
        <f t="shared" si="385"/>
        <v/>
      </c>
      <c r="AH568" s="6">
        <f t="shared" si="386"/>
        <v>1</v>
      </c>
      <c r="AI568" s="6" t="e">
        <f t="shared" si="387"/>
        <v>#N/A</v>
      </c>
      <c r="AJ568" s="6" t="e">
        <f t="shared" si="388"/>
        <v>#N/A</v>
      </c>
      <c r="AK568" s="6" t="e">
        <f t="shared" si="389"/>
        <v>#N/A</v>
      </c>
      <c r="AL568" s="6" t="e">
        <f t="shared" si="390"/>
        <v>#N/A</v>
      </c>
      <c r="AM568" s="7" t="str">
        <f t="shared" si="391"/>
        <v xml:space="preserve"> </v>
      </c>
      <c r="AN568" s="6" t="e">
        <f t="shared" si="392"/>
        <v>#N/A</v>
      </c>
      <c r="AO568" s="6" t="e">
        <f t="shared" si="393"/>
        <v>#N/A</v>
      </c>
      <c r="AP568" s="6" t="e">
        <f t="shared" si="394"/>
        <v>#N/A</v>
      </c>
      <c r="AQ568" s="6" t="e">
        <f t="shared" si="395"/>
        <v>#N/A</v>
      </c>
      <c r="AR568" s="6" t="e">
        <f t="shared" si="396"/>
        <v>#N/A</v>
      </c>
      <c r="AS568" s="6" t="e">
        <f t="shared" si="397"/>
        <v>#N/A</v>
      </c>
      <c r="AT568" s="6" t="e">
        <f t="shared" si="398"/>
        <v>#N/A</v>
      </c>
      <c r="AU568" s="6" t="e">
        <f t="shared" si="399"/>
        <v>#N/A</v>
      </c>
      <c r="AV568" s="6" t="e">
        <f t="shared" si="400"/>
        <v>#N/A</v>
      </c>
      <c r="AW568" s="6">
        <f t="shared" si="401"/>
        <v>0</v>
      </c>
      <c r="AX568" s="6" t="e">
        <f t="shared" si="402"/>
        <v>#N/A</v>
      </c>
      <c r="AY568" s="6" t="str">
        <f t="shared" si="403"/>
        <v/>
      </c>
      <c r="AZ568" s="6" t="str">
        <f t="shared" si="404"/>
        <v/>
      </c>
      <c r="BA568" s="6" t="str">
        <f t="shared" si="405"/>
        <v/>
      </c>
      <c r="BB568" s="6" t="str">
        <f t="shared" si="406"/>
        <v/>
      </c>
      <c r="BC568" s="42"/>
      <c r="BI568" t="s">
        <v>618</v>
      </c>
      <c r="CS568" s="253" t="str">
        <f t="shared" si="407"/>
        <v/>
      </c>
      <c r="CT568" s="1" t="str">
        <f t="shared" si="408"/>
        <v/>
      </c>
      <c r="CU568" s="1" t="str">
        <f t="shared" si="409"/>
        <v/>
      </c>
      <c r="CV568" s="399"/>
    </row>
    <row r="569" spans="1:100" s="1" customFormat="1" ht="13.5" customHeight="1" x14ac:dyDescent="0.15">
      <c r="A569" s="63">
        <v>554</v>
      </c>
      <c r="B569" s="313"/>
      <c r="C569" s="313"/>
      <c r="D569" s="313"/>
      <c r="E569" s="313"/>
      <c r="F569" s="313"/>
      <c r="G569" s="313"/>
      <c r="H569" s="313"/>
      <c r="I569" s="313"/>
      <c r="J569" s="313"/>
      <c r="K569" s="313"/>
      <c r="L569" s="314"/>
      <c r="M569" s="313"/>
      <c r="N569" s="365"/>
      <c r="O569" s="366"/>
      <c r="P569" s="370" t="str">
        <f>IF(G569="R",IF(OR(AND(実績排出量!H569=SUM(実績事業所!$B$2-1),3&lt;実績排出量!I569),AND(実績排出量!H569=実績事業所!$B$2,4&gt;実績排出量!I569)),"新規",""),"")</f>
        <v/>
      </c>
      <c r="Q569" s="373" t="str">
        <f t="shared" si="370"/>
        <v/>
      </c>
      <c r="R569" s="374" t="str">
        <f t="shared" si="371"/>
        <v/>
      </c>
      <c r="S569" s="298" t="str">
        <f t="shared" si="372"/>
        <v/>
      </c>
      <c r="T569" s="87" t="str">
        <f t="shared" si="373"/>
        <v/>
      </c>
      <c r="U569" s="88" t="str">
        <f t="shared" si="374"/>
        <v/>
      </c>
      <c r="V569" s="89" t="str">
        <f t="shared" si="375"/>
        <v/>
      </c>
      <c r="W569" s="90" t="str">
        <f t="shared" si="376"/>
        <v/>
      </c>
      <c r="X569" s="90" t="str">
        <f t="shared" si="377"/>
        <v/>
      </c>
      <c r="Y569" s="110" t="str">
        <f t="shared" si="378"/>
        <v/>
      </c>
      <c r="Z569" s="16"/>
      <c r="AA569" s="15" t="str">
        <f t="shared" si="379"/>
        <v/>
      </c>
      <c r="AB569" s="15" t="str">
        <f t="shared" si="380"/>
        <v/>
      </c>
      <c r="AC569" s="14" t="str">
        <f t="shared" si="381"/>
        <v/>
      </c>
      <c r="AD569" s="6" t="e">
        <f t="shared" si="382"/>
        <v>#N/A</v>
      </c>
      <c r="AE569" s="6" t="e">
        <f t="shared" si="383"/>
        <v>#N/A</v>
      </c>
      <c r="AF569" s="6" t="e">
        <f t="shared" si="384"/>
        <v>#N/A</v>
      </c>
      <c r="AG569" s="6" t="str">
        <f t="shared" si="385"/>
        <v/>
      </c>
      <c r="AH569" s="6">
        <f t="shared" si="386"/>
        <v>1</v>
      </c>
      <c r="AI569" s="6" t="e">
        <f t="shared" si="387"/>
        <v>#N/A</v>
      </c>
      <c r="AJ569" s="6" t="e">
        <f t="shared" si="388"/>
        <v>#N/A</v>
      </c>
      <c r="AK569" s="6" t="e">
        <f t="shared" si="389"/>
        <v>#N/A</v>
      </c>
      <c r="AL569" s="6" t="e">
        <f t="shared" si="390"/>
        <v>#N/A</v>
      </c>
      <c r="AM569" s="7" t="str">
        <f t="shared" si="391"/>
        <v xml:space="preserve"> </v>
      </c>
      <c r="AN569" s="6" t="e">
        <f t="shared" si="392"/>
        <v>#N/A</v>
      </c>
      <c r="AO569" s="6" t="e">
        <f t="shared" si="393"/>
        <v>#N/A</v>
      </c>
      <c r="AP569" s="6" t="e">
        <f t="shared" si="394"/>
        <v>#N/A</v>
      </c>
      <c r="AQ569" s="6" t="e">
        <f t="shared" si="395"/>
        <v>#N/A</v>
      </c>
      <c r="AR569" s="6" t="e">
        <f t="shared" si="396"/>
        <v>#N/A</v>
      </c>
      <c r="AS569" s="6" t="e">
        <f t="shared" si="397"/>
        <v>#N/A</v>
      </c>
      <c r="AT569" s="6" t="e">
        <f t="shared" si="398"/>
        <v>#N/A</v>
      </c>
      <c r="AU569" s="6" t="e">
        <f t="shared" si="399"/>
        <v>#N/A</v>
      </c>
      <c r="AV569" s="6" t="e">
        <f t="shared" si="400"/>
        <v>#N/A</v>
      </c>
      <c r="AW569" s="6">
        <f t="shared" si="401"/>
        <v>0</v>
      </c>
      <c r="AX569" s="6" t="e">
        <f t="shared" si="402"/>
        <v>#N/A</v>
      </c>
      <c r="AY569" s="6" t="str">
        <f t="shared" si="403"/>
        <v/>
      </c>
      <c r="AZ569" s="6" t="str">
        <f t="shared" si="404"/>
        <v/>
      </c>
      <c r="BA569" s="6" t="str">
        <f t="shared" si="405"/>
        <v/>
      </c>
      <c r="BB569" s="6" t="str">
        <f t="shared" si="406"/>
        <v/>
      </c>
      <c r="BC569" s="42"/>
      <c r="BI569" t="s">
        <v>619</v>
      </c>
      <c r="CS569" s="253" t="str">
        <f t="shared" si="407"/>
        <v/>
      </c>
      <c r="CT569" s="1" t="str">
        <f t="shared" si="408"/>
        <v/>
      </c>
      <c r="CU569" s="1" t="str">
        <f t="shared" si="409"/>
        <v/>
      </c>
      <c r="CV569" s="399"/>
    </row>
    <row r="570" spans="1:100" s="1" customFormat="1" ht="13.5" customHeight="1" x14ac:dyDescent="0.15">
      <c r="A570" s="63">
        <v>555</v>
      </c>
      <c r="B570" s="313"/>
      <c r="C570" s="313"/>
      <c r="D570" s="313"/>
      <c r="E570" s="313"/>
      <c r="F570" s="313"/>
      <c r="G570" s="313"/>
      <c r="H570" s="313"/>
      <c r="I570" s="313"/>
      <c r="J570" s="313"/>
      <c r="K570" s="313"/>
      <c r="L570" s="314"/>
      <c r="M570" s="313"/>
      <c r="N570" s="365"/>
      <c r="O570" s="366"/>
      <c r="P570" s="370" t="str">
        <f>IF(G570="R",IF(OR(AND(実績排出量!H570=SUM(実績事業所!$B$2-1),3&lt;実績排出量!I570),AND(実績排出量!H570=実績事業所!$B$2,4&gt;実績排出量!I570)),"新規",""),"")</f>
        <v/>
      </c>
      <c r="Q570" s="373" t="str">
        <f t="shared" si="370"/>
        <v/>
      </c>
      <c r="R570" s="374" t="str">
        <f t="shared" si="371"/>
        <v/>
      </c>
      <c r="S570" s="298" t="str">
        <f t="shared" si="372"/>
        <v/>
      </c>
      <c r="T570" s="87" t="str">
        <f t="shared" si="373"/>
        <v/>
      </c>
      <c r="U570" s="88" t="str">
        <f t="shared" si="374"/>
        <v/>
      </c>
      <c r="V570" s="89" t="str">
        <f t="shared" si="375"/>
        <v/>
      </c>
      <c r="W570" s="90" t="str">
        <f t="shared" si="376"/>
        <v/>
      </c>
      <c r="X570" s="90" t="str">
        <f t="shared" si="377"/>
        <v/>
      </c>
      <c r="Y570" s="110" t="str">
        <f t="shared" si="378"/>
        <v/>
      </c>
      <c r="Z570" s="16"/>
      <c r="AA570" s="15" t="str">
        <f t="shared" si="379"/>
        <v/>
      </c>
      <c r="AB570" s="15" t="str">
        <f t="shared" si="380"/>
        <v/>
      </c>
      <c r="AC570" s="14" t="str">
        <f t="shared" si="381"/>
        <v/>
      </c>
      <c r="AD570" s="6" t="e">
        <f t="shared" si="382"/>
        <v>#N/A</v>
      </c>
      <c r="AE570" s="6" t="e">
        <f t="shared" si="383"/>
        <v>#N/A</v>
      </c>
      <c r="AF570" s="6" t="e">
        <f t="shared" si="384"/>
        <v>#N/A</v>
      </c>
      <c r="AG570" s="6" t="str">
        <f t="shared" si="385"/>
        <v/>
      </c>
      <c r="AH570" s="6">
        <f t="shared" si="386"/>
        <v>1</v>
      </c>
      <c r="AI570" s="6" t="e">
        <f t="shared" si="387"/>
        <v>#N/A</v>
      </c>
      <c r="AJ570" s="6" t="e">
        <f t="shared" si="388"/>
        <v>#N/A</v>
      </c>
      <c r="AK570" s="6" t="e">
        <f t="shared" si="389"/>
        <v>#N/A</v>
      </c>
      <c r="AL570" s="6" t="e">
        <f t="shared" si="390"/>
        <v>#N/A</v>
      </c>
      <c r="AM570" s="7" t="str">
        <f t="shared" si="391"/>
        <v xml:space="preserve"> </v>
      </c>
      <c r="AN570" s="6" t="e">
        <f t="shared" si="392"/>
        <v>#N/A</v>
      </c>
      <c r="AO570" s="6" t="e">
        <f t="shared" si="393"/>
        <v>#N/A</v>
      </c>
      <c r="AP570" s="6" t="e">
        <f t="shared" si="394"/>
        <v>#N/A</v>
      </c>
      <c r="AQ570" s="6" t="e">
        <f t="shared" si="395"/>
        <v>#N/A</v>
      </c>
      <c r="AR570" s="6" t="e">
        <f t="shared" si="396"/>
        <v>#N/A</v>
      </c>
      <c r="AS570" s="6" t="e">
        <f t="shared" si="397"/>
        <v>#N/A</v>
      </c>
      <c r="AT570" s="6" t="e">
        <f t="shared" si="398"/>
        <v>#N/A</v>
      </c>
      <c r="AU570" s="6" t="e">
        <f t="shared" si="399"/>
        <v>#N/A</v>
      </c>
      <c r="AV570" s="6" t="e">
        <f t="shared" si="400"/>
        <v>#N/A</v>
      </c>
      <c r="AW570" s="6">
        <f t="shared" si="401"/>
        <v>0</v>
      </c>
      <c r="AX570" s="6" t="e">
        <f t="shared" si="402"/>
        <v>#N/A</v>
      </c>
      <c r="AY570" s="6" t="str">
        <f t="shared" si="403"/>
        <v/>
      </c>
      <c r="AZ570" s="6" t="str">
        <f t="shared" si="404"/>
        <v/>
      </c>
      <c r="BA570" s="6" t="str">
        <f t="shared" si="405"/>
        <v/>
      </c>
      <c r="BB570" s="6" t="str">
        <f t="shared" si="406"/>
        <v/>
      </c>
      <c r="BC570" s="42"/>
      <c r="BI570" t="s">
        <v>620</v>
      </c>
      <c r="CS570" s="253" t="str">
        <f t="shared" si="407"/>
        <v/>
      </c>
      <c r="CT570" s="1" t="str">
        <f t="shared" si="408"/>
        <v/>
      </c>
      <c r="CU570" s="1" t="str">
        <f t="shared" si="409"/>
        <v/>
      </c>
      <c r="CV570" s="399"/>
    </row>
    <row r="571" spans="1:100" s="1" customFormat="1" ht="13.5" customHeight="1" x14ac:dyDescent="0.15">
      <c r="A571" s="63">
        <v>556</v>
      </c>
      <c r="B571" s="313"/>
      <c r="C571" s="313"/>
      <c r="D571" s="313"/>
      <c r="E571" s="313"/>
      <c r="F571" s="313"/>
      <c r="G571" s="313"/>
      <c r="H571" s="313"/>
      <c r="I571" s="313"/>
      <c r="J571" s="313"/>
      <c r="K571" s="313"/>
      <c r="L571" s="314"/>
      <c r="M571" s="313"/>
      <c r="N571" s="365"/>
      <c r="O571" s="366"/>
      <c r="P571" s="370" t="str">
        <f>IF(G571="R",IF(OR(AND(実績排出量!H571=SUM(実績事業所!$B$2-1),3&lt;実績排出量!I571),AND(実績排出量!H571=実績事業所!$B$2,4&gt;実績排出量!I571)),"新規",""),"")</f>
        <v/>
      </c>
      <c r="Q571" s="373" t="str">
        <f t="shared" si="370"/>
        <v/>
      </c>
      <c r="R571" s="374" t="str">
        <f t="shared" si="371"/>
        <v/>
      </c>
      <c r="S571" s="298" t="str">
        <f t="shared" si="372"/>
        <v/>
      </c>
      <c r="T571" s="87" t="str">
        <f t="shared" si="373"/>
        <v/>
      </c>
      <c r="U571" s="88" t="str">
        <f t="shared" si="374"/>
        <v/>
      </c>
      <c r="V571" s="89" t="str">
        <f t="shared" si="375"/>
        <v/>
      </c>
      <c r="W571" s="90" t="str">
        <f t="shared" si="376"/>
        <v/>
      </c>
      <c r="X571" s="90" t="str">
        <f t="shared" si="377"/>
        <v/>
      </c>
      <c r="Y571" s="110" t="str">
        <f t="shared" si="378"/>
        <v/>
      </c>
      <c r="Z571" s="16"/>
      <c r="AA571" s="15" t="str">
        <f t="shared" si="379"/>
        <v/>
      </c>
      <c r="AB571" s="15" t="str">
        <f t="shared" si="380"/>
        <v/>
      </c>
      <c r="AC571" s="14" t="str">
        <f t="shared" si="381"/>
        <v/>
      </c>
      <c r="AD571" s="6" t="e">
        <f t="shared" si="382"/>
        <v>#N/A</v>
      </c>
      <c r="AE571" s="6" t="e">
        <f t="shared" si="383"/>
        <v>#N/A</v>
      </c>
      <c r="AF571" s="6" t="e">
        <f t="shared" si="384"/>
        <v>#N/A</v>
      </c>
      <c r="AG571" s="6" t="str">
        <f t="shared" si="385"/>
        <v/>
      </c>
      <c r="AH571" s="6">
        <f t="shared" si="386"/>
        <v>1</v>
      </c>
      <c r="AI571" s="6" t="e">
        <f t="shared" si="387"/>
        <v>#N/A</v>
      </c>
      <c r="AJ571" s="6" t="e">
        <f t="shared" si="388"/>
        <v>#N/A</v>
      </c>
      <c r="AK571" s="6" t="e">
        <f t="shared" si="389"/>
        <v>#N/A</v>
      </c>
      <c r="AL571" s="6" t="e">
        <f t="shared" si="390"/>
        <v>#N/A</v>
      </c>
      <c r="AM571" s="7" t="str">
        <f t="shared" si="391"/>
        <v xml:space="preserve"> </v>
      </c>
      <c r="AN571" s="6" t="e">
        <f t="shared" si="392"/>
        <v>#N/A</v>
      </c>
      <c r="AO571" s="6" t="e">
        <f t="shared" si="393"/>
        <v>#N/A</v>
      </c>
      <c r="AP571" s="6" t="e">
        <f t="shared" si="394"/>
        <v>#N/A</v>
      </c>
      <c r="AQ571" s="6" t="e">
        <f t="shared" si="395"/>
        <v>#N/A</v>
      </c>
      <c r="AR571" s="6" t="e">
        <f t="shared" si="396"/>
        <v>#N/A</v>
      </c>
      <c r="AS571" s="6" t="e">
        <f t="shared" si="397"/>
        <v>#N/A</v>
      </c>
      <c r="AT571" s="6" t="e">
        <f t="shared" si="398"/>
        <v>#N/A</v>
      </c>
      <c r="AU571" s="6" t="e">
        <f t="shared" si="399"/>
        <v>#N/A</v>
      </c>
      <c r="AV571" s="6" t="e">
        <f t="shared" si="400"/>
        <v>#N/A</v>
      </c>
      <c r="AW571" s="6">
        <f t="shared" si="401"/>
        <v>0</v>
      </c>
      <c r="AX571" s="6" t="e">
        <f t="shared" si="402"/>
        <v>#N/A</v>
      </c>
      <c r="AY571" s="6" t="str">
        <f t="shared" si="403"/>
        <v/>
      </c>
      <c r="AZ571" s="6" t="str">
        <f t="shared" si="404"/>
        <v/>
      </c>
      <c r="BA571" s="6" t="str">
        <f t="shared" si="405"/>
        <v/>
      </c>
      <c r="BB571" s="6" t="str">
        <f t="shared" si="406"/>
        <v/>
      </c>
      <c r="BC571" s="42"/>
      <c r="BI571" t="s">
        <v>621</v>
      </c>
      <c r="CS571" s="253" t="str">
        <f t="shared" si="407"/>
        <v/>
      </c>
      <c r="CT571" s="1" t="str">
        <f t="shared" si="408"/>
        <v/>
      </c>
      <c r="CU571" s="1" t="str">
        <f t="shared" si="409"/>
        <v/>
      </c>
      <c r="CV571" s="399"/>
    </row>
    <row r="572" spans="1:100" s="1" customFormat="1" ht="13.5" customHeight="1" x14ac:dyDescent="0.15">
      <c r="A572" s="63">
        <v>557</v>
      </c>
      <c r="B572" s="313"/>
      <c r="C572" s="313"/>
      <c r="D572" s="313"/>
      <c r="E572" s="313"/>
      <c r="F572" s="313"/>
      <c r="G572" s="313"/>
      <c r="H572" s="313"/>
      <c r="I572" s="313"/>
      <c r="J572" s="313"/>
      <c r="K572" s="313"/>
      <c r="L572" s="314"/>
      <c r="M572" s="313"/>
      <c r="N572" s="365"/>
      <c r="O572" s="366"/>
      <c r="P572" s="370" t="str">
        <f>IF(G572="R",IF(OR(AND(実績排出量!H572=SUM(実績事業所!$B$2-1),3&lt;実績排出量!I572),AND(実績排出量!H572=実績事業所!$B$2,4&gt;実績排出量!I572)),"新規",""),"")</f>
        <v/>
      </c>
      <c r="Q572" s="373" t="str">
        <f t="shared" si="370"/>
        <v/>
      </c>
      <c r="R572" s="374" t="str">
        <f t="shared" si="371"/>
        <v/>
      </c>
      <c r="S572" s="298" t="str">
        <f t="shared" si="372"/>
        <v/>
      </c>
      <c r="T572" s="87" t="str">
        <f t="shared" si="373"/>
        <v/>
      </c>
      <c r="U572" s="88" t="str">
        <f t="shared" si="374"/>
        <v/>
      </c>
      <c r="V572" s="89" t="str">
        <f t="shared" si="375"/>
        <v/>
      </c>
      <c r="W572" s="90" t="str">
        <f t="shared" si="376"/>
        <v/>
      </c>
      <c r="X572" s="90" t="str">
        <f t="shared" si="377"/>
        <v/>
      </c>
      <c r="Y572" s="110" t="str">
        <f t="shared" si="378"/>
        <v/>
      </c>
      <c r="Z572" s="16"/>
      <c r="AA572" s="15" t="str">
        <f t="shared" si="379"/>
        <v/>
      </c>
      <c r="AB572" s="15" t="str">
        <f t="shared" si="380"/>
        <v/>
      </c>
      <c r="AC572" s="14" t="str">
        <f t="shared" si="381"/>
        <v/>
      </c>
      <c r="AD572" s="6" t="e">
        <f t="shared" si="382"/>
        <v>#N/A</v>
      </c>
      <c r="AE572" s="6" t="e">
        <f t="shared" si="383"/>
        <v>#N/A</v>
      </c>
      <c r="AF572" s="6" t="e">
        <f t="shared" si="384"/>
        <v>#N/A</v>
      </c>
      <c r="AG572" s="6" t="str">
        <f t="shared" si="385"/>
        <v/>
      </c>
      <c r="AH572" s="6">
        <f t="shared" si="386"/>
        <v>1</v>
      </c>
      <c r="AI572" s="6" t="e">
        <f t="shared" si="387"/>
        <v>#N/A</v>
      </c>
      <c r="AJ572" s="6" t="e">
        <f t="shared" si="388"/>
        <v>#N/A</v>
      </c>
      <c r="AK572" s="6" t="e">
        <f t="shared" si="389"/>
        <v>#N/A</v>
      </c>
      <c r="AL572" s="6" t="e">
        <f t="shared" si="390"/>
        <v>#N/A</v>
      </c>
      <c r="AM572" s="7" t="str">
        <f t="shared" si="391"/>
        <v xml:space="preserve"> </v>
      </c>
      <c r="AN572" s="6" t="e">
        <f t="shared" si="392"/>
        <v>#N/A</v>
      </c>
      <c r="AO572" s="6" t="e">
        <f t="shared" si="393"/>
        <v>#N/A</v>
      </c>
      <c r="AP572" s="6" t="e">
        <f t="shared" si="394"/>
        <v>#N/A</v>
      </c>
      <c r="AQ572" s="6" t="e">
        <f t="shared" si="395"/>
        <v>#N/A</v>
      </c>
      <c r="AR572" s="6" t="e">
        <f t="shared" si="396"/>
        <v>#N/A</v>
      </c>
      <c r="AS572" s="6" t="e">
        <f t="shared" si="397"/>
        <v>#N/A</v>
      </c>
      <c r="AT572" s="6" t="e">
        <f t="shared" si="398"/>
        <v>#N/A</v>
      </c>
      <c r="AU572" s="6" t="e">
        <f t="shared" si="399"/>
        <v>#N/A</v>
      </c>
      <c r="AV572" s="6" t="e">
        <f t="shared" si="400"/>
        <v>#N/A</v>
      </c>
      <c r="AW572" s="6">
        <f t="shared" si="401"/>
        <v>0</v>
      </c>
      <c r="AX572" s="6" t="e">
        <f t="shared" si="402"/>
        <v>#N/A</v>
      </c>
      <c r="AY572" s="6" t="str">
        <f t="shared" si="403"/>
        <v/>
      </c>
      <c r="AZ572" s="6" t="str">
        <f t="shared" si="404"/>
        <v/>
      </c>
      <c r="BA572" s="6" t="str">
        <f t="shared" si="405"/>
        <v/>
      </c>
      <c r="BB572" s="6" t="str">
        <f t="shared" si="406"/>
        <v/>
      </c>
      <c r="BC572" s="42"/>
      <c r="BI572" t="s">
        <v>622</v>
      </c>
      <c r="CS572" s="253" t="str">
        <f t="shared" si="407"/>
        <v/>
      </c>
      <c r="CT572" s="1" t="str">
        <f t="shared" si="408"/>
        <v/>
      </c>
      <c r="CU572" s="1" t="str">
        <f t="shared" si="409"/>
        <v/>
      </c>
      <c r="CV572" s="399"/>
    </row>
    <row r="573" spans="1:100" s="1" customFormat="1" ht="13.5" customHeight="1" x14ac:dyDescent="0.15">
      <c r="A573" s="63">
        <v>558</v>
      </c>
      <c r="B573" s="313"/>
      <c r="C573" s="313"/>
      <c r="D573" s="313"/>
      <c r="E573" s="313"/>
      <c r="F573" s="313"/>
      <c r="G573" s="313"/>
      <c r="H573" s="313"/>
      <c r="I573" s="313"/>
      <c r="J573" s="313"/>
      <c r="K573" s="313"/>
      <c r="L573" s="314"/>
      <c r="M573" s="313"/>
      <c r="N573" s="365"/>
      <c r="O573" s="366"/>
      <c r="P573" s="370" t="str">
        <f>IF(G573="R",IF(OR(AND(実績排出量!H573=SUM(実績事業所!$B$2-1),3&lt;実績排出量!I573),AND(実績排出量!H573=実績事業所!$B$2,4&gt;実績排出量!I573)),"新規",""),"")</f>
        <v/>
      </c>
      <c r="Q573" s="373" t="str">
        <f t="shared" si="370"/>
        <v/>
      </c>
      <c r="R573" s="374" t="str">
        <f t="shared" si="371"/>
        <v/>
      </c>
      <c r="S573" s="298" t="str">
        <f t="shared" si="372"/>
        <v/>
      </c>
      <c r="T573" s="87" t="str">
        <f t="shared" si="373"/>
        <v/>
      </c>
      <c r="U573" s="88" t="str">
        <f t="shared" si="374"/>
        <v/>
      </c>
      <c r="V573" s="89" t="str">
        <f t="shared" si="375"/>
        <v/>
      </c>
      <c r="W573" s="90" t="str">
        <f t="shared" si="376"/>
        <v/>
      </c>
      <c r="X573" s="90" t="str">
        <f t="shared" si="377"/>
        <v/>
      </c>
      <c r="Y573" s="110" t="str">
        <f t="shared" si="378"/>
        <v/>
      </c>
      <c r="Z573" s="16"/>
      <c r="AA573" s="15" t="str">
        <f t="shared" si="379"/>
        <v/>
      </c>
      <c r="AB573" s="15" t="str">
        <f t="shared" si="380"/>
        <v/>
      </c>
      <c r="AC573" s="14" t="str">
        <f t="shared" si="381"/>
        <v/>
      </c>
      <c r="AD573" s="6" t="e">
        <f t="shared" si="382"/>
        <v>#N/A</v>
      </c>
      <c r="AE573" s="6" t="e">
        <f t="shared" si="383"/>
        <v>#N/A</v>
      </c>
      <c r="AF573" s="6" t="e">
        <f t="shared" si="384"/>
        <v>#N/A</v>
      </c>
      <c r="AG573" s="6" t="str">
        <f t="shared" si="385"/>
        <v/>
      </c>
      <c r="AH573" s="6">
        <f t="shared" si="386"/>
        <v>1</v>
      </c>
      <c r="AI573" s="6" t="e">
        <f t="shared" si="387"/>
        <v>#N/A</v>
      </c>
      <c r="AJ573" s="6" t="e">
        <f t="shared" si="388"/>
        <v>#N/A</v>
      </c>
      <c r="AK573" s="6" t="e">
        <f t="shared" si="389"/>
        <v>#N/A</v>
      </c>
      <c r="AL573" s="6" t="e">
        <f t="shared" si="390"/>
        <v>#N/A</v>
      </c>
      <c r="AM573" s="7" t="str">
        <f t="shared" si="391"/>
        <v xml:space="preserve"> </v>
      </c>
      <c r="AN573" s="6" t="e">
        <f t="shared" si="392"/>
        <v>#N/A</v>
      </c>
      <c r="AO573" s="6" t="e">
        <f t="shared" si="393"/>
        <v>#N/A</v>
      </c>
      <c r="AP573" s="6" t="e">
        <f t="shared" si="394"/>
        <v>#N/A</v>
      </c>
      <c r="AQ573" s="6" t="e">
        <f t="shared" si="395"/>
        <v>#N/A</v>
      </c>
      <c r="AR573" s="6" t="e">
        <f t="shared" si="396"/>
        <v>#N/A</v>
      </c>
      <c r="AS573" s="6" t="e">
        <f t="shared" si="397"/>
        <v>#N/A</v>
      </c>
      <c r="AT573" s="6" t="e">
        <f t="shared" si="398"/>
        <v>#N/A</v>
      </c>
      <c r="AU573" s="6" t="e">
        <f t="shared" si="399"/>
        <v>#N/A</v>
      </c>
      <c r="AV573" s="6" t="e">
        <f t="shared" si="400"/>
        <v>#N/A</v>
      </c>
      <c r="AW573" s="6">
        <f t="shared" si="401"/>
        <v>0</v>
      </c>
      <c r="AX573" s="6" t="e">
        <f t="shared" si="402"/>
        <v>#N/A</v>
      </c>
      <c r="AY573" s="6" t="str">
        <f t="shared" si="403"/>
        <v/>
      </c>
      <c r="AZ573" s="6" t="str">
        <f t="shared" si="404"/>
        <v/>
      </c>
      <c r="BA573" s="6" t="str">
        <f t="shared" si="405"/>
        <v/>
      </c>
      <c r="BB573" s="6" t="str">
        <f t="shared" si="406"/>
        <v/>
      </c>
      <c r="BC573" s="42"/>
      <c r="BI573" t="s">
        <v>623</v>
      </c>
      <c r="CS573" s="253" t="str">
        <f t="shared" si="407"/>
        <v/>
      </c>
      <c r="CT573" s="1" t="str">
        <f t="shared" si="408"/>
        <v/>
      </c>
      <c r="CU573" s="1" t="str">
        <f t="shared" si="409"/>
        <v/>
      </c>
      <c r="CV573" s="399"/>
    </row>
    <row r="574" spans="1:100" s="1" customFormat="1" ht="13.5" customHeight="1" x14ac:dyDescent="0.15">
      <c r="A574" s="63">
        <v>559</v>
      </c>
      <c r="B574" s="313"/>
      <c r="C574" s="313"/>
      <c r="D574" s="313"/>
      <c r="E574" s="313"/>
      <c r="F574" s="313"/>
      <c r="G574" s="313"/>
      <c r="H574" s="313"/>
      <c r="I574" s="313"/>
      <c r="J574" s="313"/>
      <c r="K574" s="313"/>
      <c r="L574" s="314"/>
      <c r="M574" s="313"/>
      <c r="N574" s="365"/>
      <c r="O574" s="366"/>
      <c r="P574" s="370" t="str">
        <f>IF(G574="R",IF(OR(AND(実績排出量!H574=SUM(実績事業所!$B$2-1),3&lt;実績排出量!I574),AND(実績排出量!H574=実績事業所!$B$2,4&gt;実績排出量!I574)),"新規",""),"")</f>
        <v/>
      </c>
      <c r="Q574" s="373" t="str">
        <f t="shared" si="370"/>
        <v/>
      </c>
      <c r="R574" s="374" t="str">
        <f t="shared" si="371"/>
        <v/>
      </c>
      <c r="S574" s="298" t="str">
        <f t="shared" si="372"/>
        <v/>
      </c>
      <c r="T574" s="87" t="str">
        <f t="shared" si="373"/>
        <v/>
      </c>
      <c r="U574" s="88" t="str">
        <f t="shared" si="374"/>
        <v/>
      </c>
      <c r="V574" s="89" t="str">
        <f t="shared" si="375"/>
        <v/>
      </c>
      <c r="W574" s="90" t="str">
        <f t="shared" si="376"/>
        <v/>
      </c>
      <c r="X574" s="90" t="str">
        <f t="shared" si="377"/>
        <v/>
      </c>
      <c r="Y574" s="110" t="str">
        <f t="shared" si="378"/>
        <v/>
      </c>
      <c r="Z574" s="16"/>
      <c r="AA574" s="15" t="str">
        <f t="shared" si="379"/>
        <v/>
      </c>
      <c r="AB574" s="15" t="str">
        <f t="shared" si="380"/>
        <v/>
      </c>
      <c r="AC574" s="14" t="str">
        <f t="shared" si="381"/>
        <v/>
      </c>
      <c r="AD574" s="6" t="e">
        <f t="shared" si="382"/>
        <v>#N/A</v>
      </c>
      <c r="AE574" s="6" t="e">
        <f t="shared" si="383"/>
        <v>#N/A</v>
      </c>
      <c r="AF574" s="6" t="e">
        <f t="shared" si="384"/>
        <v>#N/A</v>
      </c>
      <c r="AG574" s="6" t="str">
        <f t="shared" si="385"/>
        <v/>
      </c>
      <c r="AH574" s="6">
        <f t="shared" si="386"/>
        <v>1</v>
      </c>
      <c r="AI574" s="6" t="e">
        <f t="shared" si="387"/>
        <v>#N/A</v>
      </c>
      <c r="AJ574" s="6" t="e">
        <f t="shared" si="388"/>
        <v>#N/A</v>
      </c>
      <c r="AK574" s="6" t="e">
        <f t="shared" si="389"/>
        <v>#N/A</v>
      </c>
      <c r="AL574" s="6" t="e">
        <f t="shared" si="390"/>
        <v>#N/A</v>
      </c>
      <c r="AM574" s="7" t="str">
        <f t="shared" si="391"/>
        <v xml:space="preserve"> </v>
      </c>
      <c r="AN574" s="6" t="e">
        <f t="shared" si="392"/>
        <v>#N/A</v>
      </c>
      <c r="AO574" s="6" t="e">
        <f t="shared" si="393"/>
        <v>#N/A</v>
      </c>
      <c r="AP574" s="6" t="e">
        <f t="shared" si="394"/>
        <v>#N/A</v>
      </c>
      <c r="AQ574" s="6" t="e">
        <f t="shared" si="395"/>
        <v>#N/A</v>
      </c>
      <c r="AR574" s="6" t="e">
        <f t="shared" si="396"/>
        <v>#N/A</v>
      </c>
      <c r="AS574" s="6" t="e">
        <f t="shared" si="397"/>
        <v>#N/A</v>
      </c>
      <c r="AT574" s="6" t="e">
        <f t="shared" si="398"/>
        <v>#N/A</v>
      </c>
      <c r="AU574" s="6" t="e">
        <f t="shared" si="399"/>
        <v>#N/A</v>
      </c>
      <c r="AV574" s="6" t="e">
        <f t="shared" si="400"/>
        <v>#N/A</v>
      </c>
      <c r="AW574" s="6">
        <f t="shared" si="401"/>
        <v>0</v>
      </c>
      <c r="AX574" s="6" t="e">
        <f t="shared" si="402"/>
        <v>#N/A</v>
      </c>
      <c r="AY574" s="6" t="str">
        <f t="shared" si="403"/>
        <v/>
      </c>
      <c r="AZ574" s="6" t="str">
        <f t="shared" si="404"/>
        <v/>
      </c>
      <c r="BA574" s="6" t="str">
        <f t="shared" si="405"/>
        <v/>
      </c>
      <c r="BB574" s="6" t="str">
        <f t="shared" si="406"/>
        <v/>
      </c>
      <c r="BC574" s="42"/>
      <c r="BI574" t="s">
        <v>624</v>
      </c>
      <c r="CS574" s="253" t="str">
        <f t="shared" si="407"/>
        <v/>
      </c>
      <c r="CT574" s="1" t="str">
        <f t="shared" si="408"/>
        <v/>
      </c>
      <c r="CU574" s="1" t="str">
        <f t="shared" si="409"/>
        <v/>
      </c>
      <c r="CV574" s="399"/>
    </row>
    <row r="575" spans="1:100" s="1" customFormat="1" ht="13.5" customHeight="1" x14ac:dyDescent="0.15">
      <c r="A575" s="63">
        <v>560</v>
      </c>
      <c r="B575" s="313"/>
      <c r="C575" s="313"/>
      <c r="D575" s="313"/>
      <c r="E575" s="313"/>
      <c r="F575" s="313"/>
      <c r="G575" s="313"/>
      <c r="H575" s="313"/>
      <c r="I575" s="313"/>
      <c r="J575" s="313"/>
      <c r="K575" s="313"/>
      <c r="L575" s="314"/>
      <c r="M575" s="313"/>
      <c r="N575" s="365"/>
      <c r="O575" s="366"/>
      <c r="P575" s="370" t="str">
        <f>IF(G575="R",IF(OR(AND(実績排出量!H575=SUM(実績事業所!$B$2-1),3&lt;実績排出量!I575),AND(実績排出量!H575=実績事業所!$B$2,4&gt;実績排出量!I575)),"新規",""),"")</f>
        <v/>
      </c>
      <c r="Q575" s="373" t="str">
        <f t="shared" si="370"/>
        <v/>
      </c>
      <c r="R575" s="374" t="str">
        <f t="shared" si="371"/>
        <v/>
      </c>
      <c r="S575" s="298" t="str">
        <f t="shared" si="372"/>
        <v/>
      </c>
      <c r="T575" s="87" t="str">
        <f t="shared" si="373"/>
        <v/>
      </c>
      <c r="U575" s="88" t="str">
        <f t="shared" si="374"/>
        <v/>
      </c>
      <c r="V575" s="89" t="str">
        <f t="shared" si="375"/>
        <v/>
      </c>
      <c r="W575" s="90" t="str">
        <f t="shared" si="376"/>
        <v/>
      </c>
      <c r="X575" s="90" t="str">
        <f t="shared" si="377"/>
        <v/>
      </c>
      <c r="Y575" s="110" t="str">
        <f t="shared" si="378"/>
        <v/>
      </c>
      <c r="Z575" s="16"/>
      <c r="AA575" s="15" t="str">
        <f t="shared" si="379"/>
        <v/>
      </c>
      <c r="AB575" s="15" t="str">
        <f t="shared" si="380"/>
        <v/>
      </c>
      <c r="AC575" s="14" t="str">
        <f t="shared" si="381"/>
        <v/>
      </c>
      <c r="AD575" s="6" t="e">
        <f t="shared" si="382"/>
        <v>#N/A</v>
      </c>
      <c r="AE575" s="6" t="e">
        <f t="shared" si="383"/>
        <v>#N/A</v>
      </c>
      <c r="AF575" s="6" t="e">
        <f t="shared" si="384"/>
        <v>#N/A</v>
      </c>
      <c r="AG575" s="6" t="str">
        <f t="shared" si="385"/>
        <v/>
      </c>
      <c r="AH575" s="6">
        <f t="shared" si="386"/>
        <v>1</v>
      </c>
      <c r="AI575" s="6" t="e">
        <f t="shared" si="387"/>
        <v>#N/A</v>
      </c>
      <c r="AJ575" s="6" t="e">
        <f t="shared" si="388"/>
        <v>#N/A</v>
      </c>
      <c r="AK575" s="6" t="e">
        <f t="shared" si="389"/>
        <v>#N/A</v>
      </c>
      <c r="AL575" s="6" t="e">
        <f t="shared" si="390"/>
        <v>#N/A</v>
      </c>
      <c r="AM575" s="7" t="str">
        <f t="shared" si="391"/>
        <v xml:space="preserve"> </v>
      </c>
      <c r="AN575" s="6" t="e">
        <f t="shared" si="392"/>
        <v>#N/A</v>
      </c>
      <c r="AO575" s="6" t="e">
        <f t="shared" si="393"/>
        <v>#N/A</v>
      </c>
      <c r="AP575" s="6" t="e">
        <f t="shared" si="394"/>
        <v>#N/A</v>
      </c>
      <c r="AQ575" s="6" t="e">
        <f t="shared" si="395"/>
        <v>#N/A</v>
      </c>
      <c r="AR575" s="6" t="e">
        <f t="shared" si="396"/>
        <v>#N/A</v>
      </c>
      <c r="AS575" s="6" t="e">
        <f t="shared" si="397"/>
        <v>#N/A</v>
      </c>
      <c r="AT575" s="6" t="e">
        <f t="shared" si="398"/>
        <v>#N/A</v>
      </c>
      <c r="AU575" s="6" t="e">
        <f t="shared" si="399"/>
        <v>#N/A</v>
      </c>
      <c r="AV575" s="6" t="e">
        <f t="shared" si="400"/>
        <v>#N/A</v>
      </c>
      <c r="AW575" s="6">
        <f t="shared" si="401"/>
        <v>0</v>
      </c>
      <c r="AX575" s="6" t="e">
        <f t="shared" si="402"/>
        <v>#N/A</v>
      </c>
      <c r="AY575" s="6" t="str">
        <f t="shared" si="403"/>
        <v/>
      </c>
      <c r="AZ575" s="6" t="str">
        <f t="shared" si="404"/>
        <v/>
      </c>
      <c r="BA575" s="6" t="str">
        <f t="shared" si="405"/>
        <v/>
      </c>
      <c r="BB575" s="6" t="str">
        <f t="shared" si="406"/>
        <v/>
      </c>
      <c r="BC575" s="42"/>
      <c r="BI575" t="s">
        <v>625</v>
      </c>
      <c r="CS575" s="253" t="str">
        <f t="shared" si="407"/>
        <v/>
      </c>
      <c r="CT575" s="1" t="str">
        <f t="shared" si="408"/>
        <v/>
      </c>
      <c r="CU575" s="1" t="str">
        <f t="shared" si="409"/>
        <v/>
      </c>
      <c r="CV575" s="399"/>
    </row>
    <row r="576" spans="1:100" s="1" customFormat="1" ht="13.5" customHeight="1" x14ac:dyDescent="0.15">
      <c r="A576" s="63">
        <v>561</v>
      </c>
      <c r="B576" s="313"/>
      <c r="C576" s="313"/>
      <c r="D576" s="313"/>
      <c r="E576" s="313"/>
      <c r="F576" s="313"/>
      <c r="G576" s="313"/>
      <c r="H576" s="313"/>
      <c r="I576" s="313"/>
      <c r="J576" s="313"/>
      <c r="K576" s="313"/>
      <c r="L576" s="314"/>
      <c r="M576" s="313"/>
      <c r="N576" s="365"/>
      <c r="O576" s="366"/>
      <c r="P576" s="370" t="str">
        <f>IF(G576="R",IF(OR(AND(実績排出量!H576=SUM(実績事業所!$B$2-1),3&lt;実績排出量!I576),AND(実績排出量!H576=実績事業所!$B$2,4&gt;実績排出量!I576)),"新規",""),"")</f>
        <v/>
      </c>
      <c r="Q576" s="373" t="str">
        <f t="shared" si="370"/>
        <v/>
      </c>
      <c r="R576" s="374" t="str">
        <f t="shared" si="371"/>
        <v/>
      </c>
      <c r="S576" s="298" t="str">
        <f t="shared" si="372"/>
        <v/>
      </c>
      <c r="T576" s="87" t="str">
        <f t="shared" si="373"/>
        <v/>
      </c>
      <c r="U576" s="88" t="str">
        <f t="shared" si="374"/>
        <v/>
      </c>
      <c r="V576" s="89" t="str">
        <f t="shared" si="375"/>
        <v/>
      </c>
      <c r="W576" s="90" t="str">
        <f t="shared" si="376"/>
        <v/>
      </c>
      <c r="X576" s="90" t="str">
        <f t="shared" si="377"/>
        <v/>
      </c>
      <c r="Y576" s="110" t="str">
        <f t="shared" si="378"/>
        <v/>
      </c>
      <c r="Z576" s="16"/>
      <c r="AA576" s="15" t="str">
        <f t="shared" si="379"/>
        <v/>
      </c>
      <c r="AB576" s="15" t="str">
        <f t="shared" si="380"/>
        <v/>
      </c>
      <c r="AC576" s="14" t="str">
        <f t="shared" si="381"/>
        <v/>
      </c>
      <c r="AD576" s="6" t="e">
        <f t="shared" si="382"/>
        <v>#N/A</v>
      </c>
      <c r="AE576" s="6" t="e">
        <f t="shared" si="383"/>
        <v>#N/A</v>
      </c>
      <c r="AF576" s="6" t="e">
        <f t="shared" si="384"/>
        <v>#N/A</v>
      </c>
      <c r="AG576" s="6" t="str">
        <f t="shared" si="385"/>
        <v/>
      </c>
      <c r="AH576" s="6">
        <f t="shared" si="386"/>
        <v>1</v>
      </c>
      <c r="AI576" s="6" t="e">
        <f t="shared" si="387"/>
        <v>#N/A</v>
      </c>
      <c r="AJ576" s="6" t="e">
        <f t="shared" si="388"/>
        <v>#N/A</v>
      </c>
      <c r="AK576" s="6" t="e">
        <f t="shared" si="389"/>
        <v>#N/A</v>
      </c>
      <c r="AL576" s="6" t="e">
        <f t="shared" si="390"/>
        <v>#N/A</v>
      </c>
      <c r="AM576" s="7" t="str">
        <f t="shared" si="391"/>
        <v xml:space="preserve"> </v>
      </c>
      <c r="AN576" s="6" t="e">
        <f t="shared" si="392"/>
        <v>#N/A</v>
      </c>
      <c r="AO576" s="6" t="e">
        <f t="shared" si="393"/>
        <v>#N/A</v>
      </c>
      <c r="AP576" s="6" t="e">
        <f t="shared" si="394"/>
        <v>#N/A</v>
      </c>
      <c r="AQ576" s="6" t="e">
        <f t="shared" si="395"/>
        <v>#N/A</v>
      </c>
      <c r="AR576" s="6" t="e">
        <f t="shared" si="396"/>
        <v>#N/A</v>
      </c>
      <c r="AS576" s="6" t="e">
        <f t="shared" si="397"/>
        <v>#N/A</v>
      </c>
      <c r="AT576" s="6" t="e">
        <f t="shared" si="398"/>
        <v>#N/A</v>
      </c>
      <c r="AU576" s="6" t="e">
        <f t="shared" si="399"/>
        <v>#N/A</v>
      </c>
      <c r="AV576" s="6" t="e">
        <f t="shared" si="400"/>
        <v>#N/A</v>
      </c>
      <c r="AW576" s="6">
        <f t="shared" si="401"/>
        <v>0</v>
      </c>
      <c r="AX576" s="6" t="e">
        <f t="shared" si="402"/>
        <v>#N/A</v>
      </c>
      <c r="AY576" s="6" t="str">
        <f t="shared" si="403"/>
        <v/>
      </c>
      <c r="AZ576" s="6" t="str">
        <f t="shared" si="404"/>
        <v/>
      </c>
      <c r="BA576" s="6" t="str">
        <f t="shared" si="405"/>
        <v/>
      </c>
      <c r="BB576" s="6" t="str">
        <f t="shared" si="406"/>
        <v/>
      </c>
      <c r="BC576" s="42"/>
      <c r="BI576" t="s">
        <v>626</v>
      </c>
      <c r="CS576" s="253" t="str">
        <f t="shared" si="407"/>
        <v/>
      </c>
      <c r="CT576" s="1" t="str">
        <f t="shared" si="408"/>
        <v/>
      </c>
      <c r="CU576" s="1" t="str">
        <f t="shared" si="409"/>
        <v/>
      </c>
      <c r="CV576" s="399"/>
    </row>
    <row r="577" spans="1:100" s="1" customFormat="1" ht="13.5" customHeight="1" x14ac:dyDescent="0.15">
      <c r="A577" s="63">
        <v>562</v>
      </c>
      <c r="B577" s="313"/>
      <c r="C577" s="313"/>
      <c r="D577" s="313"/>
      <c r="E577" s="313"/>
      <c r="F577" s="313"/>
      <c r="G577" s="313"/>
      <c r="H577" s="313"/>
      <c r="I577" s="313"/>
      <c r="J577" s="313"/>
      <c r="K577" s="313"/>
      <c r="L577" s="314"/>
      <c r="M577" s="313"/>
      <c r="N577" s="365"/>
      <c r="O577" s="366"/>
      <c r="P577" s="370" t="str">
        <f>IF(G577="R",IF(OR(AND(実績排出量!H577=SUM(実績事業所!$B$2-1),3&lt;実績排出量!I577),AND(実績排出量!H577=実績事業所!$B$2,4&gt;実績排出量!I577)),"新規",""),"")</f>
        <v/>
      </c>
      <c r="Q577" s="373" t="str">
        <f t="shared" si="370"/>
        <v/>
      </c>
      <c r="R577" s="374" t="str">
        <f t="shared" si="371"/>
        <v/>
      </c>
      <c r="S577" s="298" t="str">
        <f t="shared" si="372"/>
        <v/>
      </c>
      <c r="T577" s="87" t="str">
        <f t="shared" si="373"/>
        <v/>
      </c>
      <c r="U577" s="88" t="str">
        <f t="shared" si="374"/>
        <v/>
      </c>
      <c r="V577" s="89" t="str">
        <f t="shared" si="375"/>
        <v/>
      </c>
      <c r="W577" s="90" t="str">
        <f t="shared" si="376"/>
        <v/>
      </c>
      <c r="X577" s="90" t="str">
        <f t="shared" si="377"/>
        <v/>
      </c>
      <c r="Y577" s="110" t="str">
        <f t="shared" si="378"/>
        <v/>
      </c>
      <c r="Z577" s="16"/>
      <c r="AA577" s="15" t="str">
        <f t="shared" si="379"/>
        <v/>
      </c>
      <c r="AB577" s="15" t="str">
        <f t="shared" si="380"/>
        <v/>
      </c>
      <c r="AC577" s="14" t="str">
        <f t="shared" si="381"/>
        <v/>
      </c>
      <c r="AD577" s="6" t="e">
        <f t="shared" si="382"/>
        <v>#N/A</v>
      </c>
      <c r="AE577" s="6" t="e">
        <f t="shared" si="383"/>
        <v>#N/A</v>
      </c>
      <c r="AF577" s="6" t="e">
        <f t="shared" si="384"/>
        <v>#N/A</v>
      </c>
      <c r="AG577" s="6" t="str">
        <f t="shared" si="385"/>
        <v/>
      </c>
      <c r="AH577" s="6">
        <f t="shared" si="386"/>
        <v>1</v>
      </c>
      <c r="AI577" s="6" t="e">
        <f t="shared" si="387"/>
        <v>#N/A</v>
      </c>
      <c r="AJ577" s="6" t="e">
        <f t="shared" si="388"/>
        <v>#N/A</v>
      </c>
      <c r="AK577" s="6" t="e">
        <f t="shared" si="389"/>
        <v>#N/A</v>
      </c>
      <c r="AL577" s="6" t="e">
        <f t="shared" si="390"/>
        <v>#N/A</v>
      </c>
      <c r="AM577" s="7" t="str">
        <f t="shared" si="391"/>
        <v xml:space="preserve"> </v>
      </c>
      <c r="AN577" s="6" t="e">
        <f t="shared" si="392"/>
        <v>#N/A</v>
      </c>
      <c r="AO577" s="6" t="e">
        <f t="shared" si="393"/>
        <v>#N/A</v>
      </c>
      <c r="AP577" s="6" t="e">
        <f t="shared" si="394"/>
        <v>#N/A</v>
      </c>
      <c r="AQ577" s="6" t="e">
        <f t="shared" si="395"/>
        <v>#N/A</v>
      </c>
      <c r="AR577" s="6" t="e">
        <f t="shared" si="396"/>
        <v>#N/A</v>
      </c>
      <c r="AS577" s="6" t="e">
        <f t="shared" si="397"/>
        <v>#N/A</v>
      </c>
      <c r="AT577" s="6" t="e">
        <f t="shared" si="398"/>
        <v>#N/A</v>
      </c>
      <c r="AU577" s="6" t="e">
        <f t="shared" si="399"/>
        <v>#N/A</v>
      </c>
      <c r="AV577" s="6" t="e">
        <f t="shared" si="400"/>
        <v>#N/A</v>
      </c>
      <c r="AW577" s="6">
        <f t="shared" si="401"/>
        <v>0</v>
      </c>
      <c r="AX577" s="6" t="e">
        <f t="shared" si="402"/>
        <v>#N/A</v>
      </c>
      <c r="AY577" s="6" t="str">
        <f t="shared" si="403"/>
        <v/>
      </c>
      <c r="AZ577" s="6" t="str">
        <f t="shared" si="404"/>
        <v/>
      </c>
      <c r="BA577" s="6" t="str">
        <f t="shared" si="405"/>
        <v/>
      </c>
      <c r="BB577" s="6" t="str">
        <f t="shared" si="406"/>
        <v/>
      </c>
      <c r="BC577" s="42"/>
      <c r="BI577" t="s">
        <v>627</v>
      </c>
      <c r="CS577" s="253" t="str">
        <f t="shared" si="407"/>
        <v/>
      </c>
      <c r="CT577" s="1" t="str">
        <f t="shared" si="408"/>
        <v/>
      </c>
      <c r="CU577" s="1" t="str">
        <f t="shared" si="409"/>
        <v/>
      </c>
      <c r="CV577" s="399"/>
    </row>
    <row r="578" spans="1:100" s="1" customFormat="1" ht="13.5" customHeight="1" x14ac:dyDescent="0.15">
      <c r="A578" s="63">
        <v>563</v>
      </c>
      <c r="B578" s="313"/>
      <c r="C578" s="313"/>
      <c r="D578" s="313"/>
      <c r="E578" s="313"/>
      <c r="F578" s="313"/>
      <c r="G578" s="313"/>
      <c r="H578" s="313"/>
      <c r="I578" s="313"/>
      <c r="J578" s="313"/>
      <c r="K578" s="313"/>
      <c r="L578" s="314"/>
      <c r="M578" s="313"/>
      <c r="N578" s="365"/>
      <c r="O578" s="366"/>
      <c r="P578" s="370" t="str">
        <f>IF(G578="R",IF(OR(AND(実績排出量!H578=SUM(実績事業所!$B$2-1),3&lt;実績排出量!I578),AND(実績排出量!H578=実績事業所!$B$2,4&gt;実績排出量!I578)),"新規",""),"")</f>
        <v/>
      </c>
      <c r="Q578" s="373" t="str">
        <f t="shared" si="370"/>
        <v/>
      </c>
      <c r="R578" s="374" t="str">
        <f t="shared" si="371"/>
        <v/>
      </c>
      <c r="S578" s="298" t="str">
        <f t="shared" si="372"/>
        <v/>
      </c>
      <c r="T578" s="87" t="str">
        <f t="shared" si="373"/>
        <v/>
      </c>
      <c r="U578" s="88" t="str">
        <f t="shared" si="374"/>
        <v/>
      </c>
      <c r="V578" s="89" t="str">
        <f t="shared" si="375"/>
        <v/>
      </c>
      <c r="W578" s="90" t="str">
        <f t="shared" si="376"/>
        <v/>
      </c>
      <c r="X578" s="90" t="str">
        <f t="shared" si="377"/>
        <v/>
      </c>
      <c r="Y578" s="110" t="str">
        <f t="shared" si="378"/>
        <v/>
      </c>
      <c r="Z578" s="16"/>
      <c r="AA578" s="15" t="str">
        <f t="shared" si="379"/>
        <v/>
      </c>
      <c r="AB578" s="15" t="str">
        <f t="shared" si="380"/>
        <v/>
      </c>
      <c r="AC578" s="14" t="str">
        <f t="shared" si="381"/>
        <v/>
      </c>
      <c r="AD578" s="6" t="e">
        <f t="shared" si="382"/>
        <v>#N/A</v>
      </c>
      <c r="AE578" s="6" t="e">
        <f t="shared" si="383"/>
        <v>#N/A</v>
      </c>
      <c r="AF578" s="6" t="e">
        <f t="shared" si="384"/>
        <v>#N/A</v>
      </c>
      <c r="AG578" s="6" t="str">
        <f t="shared" si="385"/>
        <v/>
      </c>
      <c r="AH578" s="6">
        <f t="shared" si="386"/>
        <v>1</v>
      </c>
      <c r="AI578" s="6" t="e">
        <f t="shared" si="387"/>
        <v>#N/A</v>
      </c>
      <c r="AJ578" s="6" t="e">
        <f t="shared" si="388"/>
        <v>#N/A</v>
      </c>
      <c r="AK578" s="6" t="e">
        <f t="shared" si="389"/>
        <v>#N/A</v>
      </c>
      <c r="AL578" s="6" t="e">
        <f t="shared" si="390"/>
        <v>#N/A</v>
      </c>
      <c r="AM578" s="7" t="str">
        <f t="shared" si="391"/>
        <v xml:space="preserve"> </v>
      </c>
      <c r="AN578" s="6" t="e">
        <f t="shared" si="392"/>
        <v>#N/A</v>
      </c>
      <c r="AO578" s="6" t="e">
        <f t="shared" si="393"/>
        <v>#N/A</v>
      </c>
      <c r="AP578" s="6" t="e">
        <f t="shared" si="394"/>
        <v>#N/A</v>
      </c>
      <c r="AQ578" s="6" t="e">
        <f t="shared" si="395"/>
        <v>#N/A</v>
      </c>
      <c r="AR578" s="6" t="e">
        <f t="shared" si="396"/>
        <v>#N/A</v>
      </c>
      <c r="AS578" s="6" t="e">
        <f t="shared" si="397"/>
        <v>#N/A</v>
      </c>
      <c r="AT578" s="6" t="e">
        <f t="shared" si="398"/>
        <v>#N/A</v>
      </c>
      <c r="AU578" s="6" t="e">
        <f t="shared" si="399"/>
        <v>#N/A</v>
      </c>
      <c r="AV578" s="6" t="e">
        <f t="shared" si="400"/>
        <v>#N/A</v>
      </c>
      <c r="AW578" s="6">
        <f t="shared" si="401"/>
        <v>0</v>
      </c>
      <c r="AX578" s="6" t="e">
        <f t="shared" si="402"/>
        <v>#N/A</v>
      </c>
      <c r="AY578" s="6" t="str">
        <f t="shared" si="403"/>
        <v/>
      </c>
      <c r="AZ578" s="6" t="str">
        <f t="shared" si="404"/>
        <v/>
      </c>
      <c r="BA578" s="6" t="str">
        <f t="shared" si="405"/>
        <v/>
      </c>
      <c r="BB578" s="6" t="str">
        <f t="shared" si="406"/>
        <v/>
      </c>
      <c r="BC578" s="42"/>
      <c r="BI578" t="s">
        <v>628</v>
      </c>
      <c r="CS578" s="253" t="str">
        <f t="shared" si="407"/>
        <v/>
      </c>
      <c r="CT578" s="1" t="str">
        <f t="shared" si="408"/>
        <v/>
      </c>
      <c r="CU578" s="1" t="str">
        <f t="shared" si="409"/>
        <v/>
      </c>
      <c r="CV578" s="399"/>
    </row>
    <row r="579" spans="1:100" s="1" customFormat="1" ht="13.5" customHeight="1" x14ac:dyDescent="0.15">
      <c r="A579" s="63">
        <v>564</v>
      </c>
      <c r="B579" s="313"/>
      <c r="C579" s="313"/>
      <c r="D579" s="313"/>
      <c r="E579" s="313"/>
      <c r="F579" s="313"/>
      <c r="G579" s="313"/>
      <c r="H579" s="313"/>
      <c r="I579" s="313"/>
      <c r="J579" s="313"/>
      <c r="K579" s="313"/>
      <c r="L579" s="314"/>
      <c r="M579" s="313"/>
      <c r="N579" s="365"/>
      <c r="O579" s="366"/>
      <c r="P579" s="370" t="str">
        <f>IF(G579="R",IF(OR(AND(実績排出量!H579=SUM(実績事業所!$B$2-1),3&lt;実績排出量!I579),AND(実績排出量!H579=実績事業所!$B$2,4&gt;実績排出量!I579)),"新規",""),"")</f>
        <v/>
      </c>
      <c r="Q579" s="373" t="str">
        <f t="shared" si="370"/>
        <v/>
      </c>
      <c r="R579" s="374" t="str">
        <f t="shared" si="371"/>
        <v/>
      </c>
      <c r="S579" s="298" t="str">
        <f t="shared" si="372"/>
        <v/>
      </c>
      <c r="T579" s="87" t="str">
        <f t="shared" si="373"/>
        <v/>
      </c>
      <c r="U579" s="88" t="str">
        <f t="shared" si="374"/>
        <v/>
      </c>
      <c r="V579" s="89" t="str">
        <f t="shared" si="375"/>
        <v/>
      </c>
      <c r="W579" s="90" t="str">
        <f t="shared" si="376"/>
        <v/>
      </c>
      <c r="X579" s="90" t="str">
        <f t="shared" si="377"/>
        <v/>
      </c>
      <c r="Y579" s="110" t="str">
        <f t="shared" si="378"/>
        <v/>
      </c>
      <c r="Z579" s="16"/>
      <c r="AA579" s="15" t="str">
        <f t="shared" si="379"/>
        <v/>
      </c>
      <c r="AB579" s="15" t="str">
        <f t="shared" si="380"/>
        <v/>
      </c>
      <c r="AC579" s="14" t="str">
        <f t="shared" si="381"/>
        <v/>
      </c>
      <c r="AD579" s="6" t="e">
        <f t="shared" si="382"/>
        <v>#N/A</v>
      </c>
      <c r="AE579" s="6" t="e">
        <f t="shared" si="383"/>
        <v>#N/A</v>
      </c>
      <c r="AF579" s="6" t="e">
        <f t="shared" si="384"/>
        <v>#N/A</v>
      </c>
      <c r="AG579" s="6" t="str">
        <f t="shared" si="385"/>
        <v/>
      </c>
      <c r="AH579" s="6">
        <f t="shared" si="386"/>
        <v>1</v>
      </c>
      <c r="AI579" s="6" t="e">
        <f t="shared" si="387"/>
        <v>#N/A</v>
      </c>
      <c r="AJ579" s="6" t="e">
        <f t="shared" si="388"/>
        <v>#N/A</v>
      </c>
      <c r="AK579" s="6" t="e">
        <f t="shared" si="389"/>
        <v>#N/A</v>
      </c>
      <c r="AL579" s="6" t="e">
        <f t="shared" si="390"/>
        <v>#N/A</v>
      </c>
      <c r="AM579" s="7" t="str">
        <f t="shared" si="391"/>
        <v xml:space="preserve"> </v>
      </c>
      <c r="AN579" s="6" t="e">
        <f t="shared" si="392"/>
        <v>#N/A</v>
      </c>
      <c r="AO579" s="6" t="e">
        <f t="shared" si="393"/>
        <v>#N/A</v>
      </c>
      <c r="AP579" s="6" t="e">
        <f t="shared" si="394"/>
        <v>#N/A</v>
      </c>
      <c r="AQ579" s="6" t="e">
        <f t="shared" si="395"/>
        <v>#N/A</v>
      </c>
      <c r="AR579" s="6" t="e">
        <f t="shared" si="396"/>
        <v>#N/A</v>
      </c>
      <c r="AS579" s="6" t="e">
        <f t="shared" si="397"/>
        <v>#N/A</v>
      </c>
      <c r="AT579" s="6" t="e">
        <f t="shared" si="398"/>
        <v>#N/A</v>
      </c>
      <c r="AU579" s="6" t="e">
        <f t="shared" si="399"/>
        <v>#N/A</v>
      </c>
      <c r="AV579" s="6" t="e">
        <f t="shared" si="400"/>
        <v>#N/A</v>
      </c>
      <c r="AW579" s="6">
        <f t="shared" si="401"/>
        <v>0</v>
      </c>
      <c r="AX579" s="6" t="e">
        <f t="shared" si="402"/>
        <v>#N/A</v>
      </c>
      <c r="AY579" s="6" t="str">
        <f t="shared" si="403"/>
        <v/>
      </c>
      <c r="AZ579" s="6" t="str">
        <f t="shared" si="404"/>
        <v/>
      </c>
      <c r="BA579" s="6" t="str">
        <f t="shared" si="405"/>
        <v/>
      </c>
      <c r="BB579" s="6" t="str">
        <f t="shared" si="406"/>
        <v/>
      </c>
      <c r="BC579" s="42"/>
      <c r="BI579" t="s">
        <v>629</v>
      </c>
      <c r="CS579" s="253" t="str">
        <f t="shared" si="407"/>
        <v/>
      </c>
      <c r="CT579" s="1" t="str">
        <f t="shared" si="408"/>
        <v/>
      </c>
      <c r="CU579" s="1" t="str">
        <f t="shared" si="409"/>
        <v/>
      </c>
      <c r="CV579" s="399"/>
    </row>
    <row r="580" spans="1:100" s="1" customFormat="1" ht="13.5" customHeight="1" x14ac:dyDescent="0.15">
      <c r="A580" s="63">
        <v>565</v>
      </c>
      <c r="B580" s="313"/>
      <c r="C580" s="313"/>
      <c r="D580" s="313"/>
      <c r="E580" s="313"/>
      <c r="F580" s="313"/>
      <c r="G580" s="313"/>
      <c r="H580" s="313"/>
      <c r="I580" s="313"/>
      <c r="J580" s="313"/>
      <c r="K580" s="313"/>
      <c r="L580" s="314"/>
      <c r="M580" s="313"/>
      <c r="N580" s="365"/>
      <c r="O580" s="366"/>
      <c r="P580" s="370" t="str">
        <f>IF(G580="R",IF(OR(AND(実績排出量!H580=SUM(実績事業所!$B$2-1),3&lt;実績排出量!I580),AND(実績排出量!H580=実績事業所!$B$2,4&gt;実績排出量!I580)),"新規",""),"")</f>
        <v/>
      </c>
      <c r="Q580" s="373" t="str">
        <f t="shared" si="370"/>
        <v/>
      </c>
      <c r="R580" s="374" t="str">
        <f t="shared" si="371"/>
        <v/>
      </c>
      <c r="S580" s="298" t="str">
        <f t="shared" si="372"/>
        <v/>
      </c>
      <c r="T580" s="87" t="str">
        <f t="shared" si="373"/>
        <v/>
      </c>
      <c r="U580" s="88" t="str">
        <f t="shared" si="374"/>
        <v/>
      </c>
      <c r="V580" s="89" t="str">
        <f t="shared" si="375"/>
        <v/>
      </c>
      <c r="W580" s="90" t="str">
        <f t="shared" si="376"/>
        <v/>
      </c>
      <c r="X580" s="90" t="str">
        <f t="shared" si="377"/>
        <v/>
      </c>
      <c r="Y580" s="110" t="str">
        <f t="shared" si="378"/>
        <v/>
      </c>
      <c r="Z580" s="16"/>
      <c r="AA580" s="15" t="str">
        <f t="shared" si="379"/>
        <v/>
      </c>
      <c r="AB580" s="15" t="str">
        <f t="shared" si="380"/>
        <v/>
      </c>
      <c r="AC580" s="14" t="str">
        <f t="shared" si="381"/>
        <v/>
      </c>
      <c r="AD580" s="6" t="e">
        <f t="shared" si="382"/>
        <v>#N/A</v>
      </c>
      <c r="AE580" s="6" t="e">
        <f t="shared" si="383"/>
        <v>#N/A</v>
      </c>
      <c r="AF580" s="6" t="e">
        <f t="shared" si="384"/>
        <v>#N/A</v>
      </c>
      <c r="AG580" s="6" t="str">
        <f t="shared" si="385"/>
        <v/>
      </c>
      <c r="AH580" s="6">
        <f t="shared" si="386"/>
        <v>1</v>
      </c>
      <c r="AI580" s="6" t="e">
        <f t="shared" si="387"/>
        <v>#N/A</v>
      </c>
      <c r="AJ580" s="6" t="e">
        <f t="shared" si="388"/>
        <v>#N/A</v>
      </c>
      <c r="AK580" s="6" t="e">
        <f t="shared" si="389"/>
        <v>#N/A</v>
      </c>
      <c r="AL580" s="6" t="e">
        <f t="shared" si="390"/>
        <v>#N/A</v>
      </c>
      <c r="AM580" s="7" t="str">
        <f t="shared" si="391"/>
        <v xml:space="preserve"> </v>
      </c>
      <c r="AN580" s="6" t="e">
        <f t="shared" si="392"/>
        <v>#N/A</v>
      </c>
      <c r="AO580" s="6" t="e">
        <f t="shared" si="393"/>
        <v>#N/A</v>
      </c>
      <c r="AP580" s="6" t="e">
        <f t="shared" si="394"/>
        <v>#N/A</v>
      </c>
      <c r="AQ580" s="6" t="e">
        <f t="shared" si="395"/>
        <v>#N/A</v>
      </c>
      <c r="AR580" s="6" t="e">
        <f t="shared" si="396"/>
        <v>#N/A</v>
      </c>
      <c r="AS580" s="6" t="e">
        <f t="shared" si="397"/>
        <v>#N/A</v>
      </c>
      <c r="AT580" s="6" t="e">
        <f t="shared" si="398"/>
        <v>#N/A</v>
      </c>
      <c r="AU580" s="6" t="e">
        <f t="shared" si="399"/>
        <v>#N/A</v>
      </c>
      <c r="AV580" s="6" t="e">
        <f t="shared" si="400"/>
        <v>#N/A</v>
      </c>
      <c r="AW580" s="6">
        <f t="shared" si="401"/>
        <v>0</v>
      </c>
      <c r="AX580" s="6" t="e">
        <f t="shared" si="402"/>
        <v>#N/A</v>
      </c>
      <c r="AY580" s="6" t="str">
        <f t="shared" si="403"/>
        <v/>
      </c>
      <c r="AZ580" s="6" t="str">
        <f t="shared" si="404"/>
        <v/>
      </c>
      <c r="BA580" s="6" t="str">
        <f t="shared" si="405"/>
        <v/>
      </c>
      <c r="BB580" s="6" t="str">
        <f t="shared" si="406"/>
        <v/>
      </c>
      <c r="BC580" s="42"/>
      <c r="BI580" t="s">
        <v>630</v>
      </c>
      <c r="CS580" s="253" t="str">
        <f t="shared" si="407"/>
        <v/>
      </c>
      <c r="CT580" s="1" t="str">
        <f t="shared" si="408"/>
        <v/>
      </c>
      <c r="CU580" s="1" t="str">
        <f t="shared" si="409"/>
        <v/>
      </c>
      <c r="CV580" s="399"/>
    </row>
    <row r="581" spans="1:100" s="1" customFormat="1" ht="13.5" customHeight="1" x14ac:dyDescent="0.15">
      <c r="A581" s="63">
        <v>566</v>
      </c>
      <c r="B581" s="313"/>
      <c r="C581" s="313"/>
      <c r="D581" s="313"/>
      <c r="E581" s="313"/>
      <c r="F581" s="313"/>
      <c r="G581" s="313"/>
      <c r="H581" s="313"/>
      <c r="I581" s="313"/>
      <c r="J581" s="313"/>
      <c r="K581" s="313"/>
      <c r="L581" s="314"/>
      <c r="M581" s="313"/>
      <c r="N581" s="365"/>
      <c r="O581" s="366"/>
      <c r="P581" s="370" t="str">
        <f>IF(G581="R",IF(OR(AND(実績排出量!H581=SUM(実績事業所!$B$2-1),3&lt;実績排出量!I581),AND(実績排出量!H581=実績事業所!$B$2,4&gt;実績排出量!I581)),"新規",""),"")</f>
        <v/>
      </c>
      <c r="Q581" s="373" t="str">
        <f t="shared" si="370"/>
        <v/>
      </c>
      <c r="R581" s="374" t="str">
        <f t="shared" si="371"/>
        <v/>
      </c>
      <c r="S581" s="298" t="str">
        <f t="shared" si="372"/>
        <v/>
      </c>
      <c r="T581" s="87" t="str">
        <f t="shared" si="373"/>
        <v/>
      </c>
      <c r="U581" s="88" t="str">
        <f t="shared" si="374"/>
        <v/>
      </c>
      <c r="V581" s="89" t="str">
        <f t="shared" si="375"/>
        <v/>
      </c>
      <c r="W581" s="90" t="str">
        <f t="shared" si="376"/>
        <v/>
      </c>
      <c r="X581" s="90" t="str">
        <f t="shared" si="377"/>
        <v/>
      </c>
      <c r="Y581" s="110" t="str">
        <f t="shared" si="378"/>
        <v/>
      </c>
      <c r="Z581" s="16"/>
      <c r="AA581" s="15" t="str">
        <f t="shared" si="379"/>
        <v/>
      </c>
      <c r="AB581" s="15" t="str">
        <f t="shared" si="380"/>
        <v/>
      </c>
      <c r="AC581" s="14" t="str">
        <f t="shared" si="381"/>
        <v/>
      </c>
      <c r="AD581" s="6" t="e">
        <f t="shared" si="382"/>
        <v>#N/A</v>
      </c>
      <c r="AE581" s="6" t="e">
        <f t="shared" si="383"/>
        <v>#N/A</v>
      </c>
      <c r="AF581" s="6" t="e">
        <f t="shared" si="384"/>
        <v>#N/A</v>
      </c>
      <c r="AG581" s="6" t="str">
        <f t="shared" si="385"/>
        <v/>
      </c>
      <c r="AH581" s="6">
        <f t="shared" si="386"/>
        <v>1</v>
      </c>
      <c r="AI581" s="6" t="e">
        <f t="shared" si="387"/>
        <v>#N/A</v>
      </c>
      <c r="AJ581" s="6" t="e">
        <f t="shared" si="388"/>
        <v>#N/A</v>
      </c>
      <c r="AK581" s="6" t="e">
        <f t="shared" si="389"/>
        <v>#N/A</v>
      </c>
      <c r="AL581" s="6" t="e">
        <f t="shared" si="390"/>
        <v>#N/A</v>
      </c>
      <c r="AM581" s="7" t="str">
        <f t="shared" si="391"/>
        <v xml:space="preserve"> </v>
      </c>
      <c r="AN581" s="6" t="e">
        <f t="shared" si="392"/>
        <v>#N/A</v>
      </c>
      <c r="AO581" s="6" t="e">
        <f t="shared" si="393"/>
        <v>#N/A</v>
      </c>
      <c r="AP581" s="6" t="e">
        <f t="shared" si="394"/>
        <v>#N/A</v>
      </c>
      <c r="AQ581" s="6" t="e">
        <f t="shared" si="395"/>
        <v>#N/A</v>
      </c>
      <c r="AR581" s="6" t="e">
        <f t="shared" si="396"/>
        <v>#N/A</v>
      </c>
      <c r="AS581" s="6" t="e">
        <f t="shared" si="397"/>
        <v>#N/A</v>
      </c>
      <c r="AT581" s="6" t="e">
        <f t="shared" si="398"/>
        <v>#N/A</v>
      </c>
      <c r="AU581" s="6" t="e">
        <f t="shared" si="399"/>
        <v>#N/A</v>
      </c>
      <c r="AV581" s="6" t="e">
        <f t="shared" si="400"/>
        <v>#N/A</v>
      </c>
      <c r="AW581" s="6">
        <f t="shared" si="401"/>
        <v>0</v>
      </c>
      <c r="AX581" s="6" t="e">
        <f t="shared" si="402"/>
        <v>#N/A</v>
      </c>
      <c r="AY581" s="6" t="str">
        <f t="shared" si="403"/>
        <v/>
      </c>
      <c r="AZ581" s="6" t="str">
        <f t="shared" si="404"/>
        <v/>
      </c>
      <c r="BA581" s="6" t="str">
        <f t="shared" si="405"/>
        <v/>
      </c>
      <c r="BB581" s="6" t="str">
        <f t="shared" si="406"/>
        <v/>
      </c>
      <c r="BC581" s="42"/>
      <c r="BI581" t="s">
        <v>631</v>
      </c>
      <c r="CS581" s="253" t="str">
        <f t="shared" si="407"/>
        <v/>
      </c>
      <c r="CT581" s="1" t="str">
        <f t="shared" si="408"/>
        <v/>
      </c>
      <c r="CU581" s="1" t="str">
        <f t="shared" si="409"/>
        <v/>
      </c>
      <c r="CV581" s="399"/>
    </row>
    <row r="582" spans="1:100" s="1" customFormat="1" ht="13.5" customHeight="1" x14ac:dyDescent="0.15">
      <c r="A582" s="63">
        <v>567</v>
      </c>
      <c r="B582" s="313"/>
      <c r="C582" s="313"/>
      <c r="D582" s="313"/>
      <c r="E582" s="313"/>
      <c r="F582" s="313"/>
      <c r="G582" s="313"/>
      <c r="H582" s="313"/>
      <c r="I582" s="313"/>
      <c r="J582" s="313"/>
      <c r="K582" s="313"/>
      <c r="L582" s="314"/>
      <c r="M582" s="313"/>
      <c r="N582" s="365"/>
      <c r="O582" s="366"/>
      <c r="P582" s="370" t="str">
        <f>IF(G582="R",IF(OR(AND(実績排出量!H582=SUM(実績事業所!$B$2-1),3&lt;実績排出量!I582),AND(実績排出量!H582=実績事業所!$B$2,4&gt;実績排出量!I582)),"新規",""),"")</f>
        <v/>
      </c>
      <c r="Q582" s="373" t="str">
        <f t="shared" si="370"/>
        <v/>
      </c>
      <c r="R582" s="374" t="str">
        <f t="shared" si="371"/>
        <v/>
      </c>
      <c r="S582" s="298" t="str">
        <f t="shared" si="372"/>
        <v/>
      </c>
      <c r="T582" s="87" t="str">
        <f t="shared" si="373"/>
        <v/>
      </c>
      <c r="U582" s="88" t="str">
        <f t="shared" si="374"/>
        <v/>
      </c>
      <c r="V582" s="89" t="str">
        <f t="shared" si="375"/>
        <v/>
      </c>
      <c r="W582" s="90" t="str">
        <f t="shared" si="376"/>
        <v/>
      </c>
      <c r="X582" s="90" t="str">
        <f t="shared" si="377"/>
        <v/>
      </c>
      <c r="Y582" s="110" t="str">
        <f t="shared" si="378"/>
        <v/>
      </c>
      <c r="Z582" s="16"/>
      <c r="AA582" s="15" t="str">
        <f t="shared" si="379"/>
        <v/>
      </c>
      <c r="AB582" s="15" t="str">
        <f t="shared" si="380"/>
        <v/>
      </c>
      <c r="AC582" s="14" t="str">
        <f t="shared" si="381"/>
        <v/>
      </c>
      <c r="AD582" s="6" t="e">
        <f t="shared" si="382"/>
        <v>#N/A</v>
      </c>
      <c r="AE582" s="6" t="e">
        <f t="shared" si="383"/>
        <v>#N/A</v>
      </c>
      <c r="AF582" s="6" t="e">
        <f t="shared" si="384"/>
        <v>#N/A</v>
      </c>
      <c r="AG582" s="6" t="str">
        <f t="shared" si="385"/>
        <v/>
      </c>
      <c r="AH582" s="6">
        <f t="shared" si="386"/>
        <v>1</v>
      </c>
      <c r="AI582" s="6" t="e">
        <f t="shared" si="387"/>
        <v>#N/A</v>
      </c>
      <c r="AJ582" s="6" t="e">
        <f t="shared" si="388"/>
        <v>#N/A</v>
      </c>
      <c r="AK582" s="6" t="e">
        <f t="shared" si="389"/>
        <v>#N/A</v>
      </c>
      <c r="AL582" s="6" t="e">
        <f t="shared" si="390"/>
        <v>#N/A</v>
      </c>
      <c r="AM582" s="7" t="str">
        <f t="shared" si="391"/>
        <v xml:space="preserve"> </v>
      </c>
      <c r="AN582" s="6" t="e">
        <f t="shared" si="392"/>
        <v>#N/A</v>
      </c>
      <c r="AO582" s="6" t="e">
        <f t="shared" si="393"/>
        <v>#N/A</v>
      </c>
      <c r="AP582" s="6" t="e">
        <f t="shared" si="394"/>
        <v>#N/A</v>
      </c>
      <c r="AQ582" s="6" t="e">
        <f t="shared" si="395"/>
        <v>#N/A</v>
      </c>
      <c r="AR582" s="6" t="e">
        <f t="shared" si="396"/>
        <v>#N/A</v>
      </c>
      <c r="AS582" s="6" t="e">
        <f t="shared" si="397"/>
        <v>#N/A</v>
      </c>
      <c r="AT582" s="6" t="e">
        <f t="shared" si="398"/>
        <v>#N/A</v>
      </c>
      <c r="AU582" s="6" t="e">
        <f t="shared" si="399"/>
        <v>#N/A</v>
      </c>
      <c r="AV582" s="6" t="e">
        <f t="shared" si="400"/>
        <v>#N/A</v>
      </c>
      <c r="AW582" s="6">
        <f t="shared" si="401"/>
        <v>0</v>
      </c>
      <c r="AX582" s="6" t="e">
        <f t="shared" si="402"/>
        <v>#N/A</v>
      </c>
      <c r="AY582" s="6" t="str">
        <f t="shared" si="403"/>
        <v/>
      </c>
      <c r="AZ582" s="6" t="str">
        <f t="shared" si="404"/>
        <v/>
      </c>
      <c r="BA582" s="6" t="str">
        <f t="shared" si="405"/>
        <v/>
      </c>
      <c r="BB582" s="6" t="str">
        <f t="shared" si="406"/>
        <v/>
      </c>
      <c r="BC582" s="42"/>
      <c r="BI582" t="s">
        <v>632</v>
      </c>
      <c r="CS582" s="253" t="str">
        <f t="shared" si="407"/>
        <v/>
      </c>
      <c r="CT582" s="1" t="str">
        <f t="shared" si="408"/>
        <v/>
      </c>
      <c r="CU582" s="1" t="str">
        <f t="shared" si="409"/>
        <v/>
      </c>
      <c r="CV582" s="399"/>
    </row>
    <row r="583" spans="1:100" s="1" customFormat="1" ht="13.5" customHeight="1" x14ac:dyDescent="0.15">
      <c r="A583" s="63">
        <v>568</v>
      </c>
      <c r="B583" s="313"/>
      <c r="C583" s="313"/>
      <c r="D583" s="313"/>
      <c r="E583" s="313"/>
      <c r="F583" s="313"/>
      <c r="G583" s="313"/>
      <c r="H583" s="313"/>
      <c r="I583" s="313"/>
      <c r="J583" s="313"/>
      <c r="K583" s="313"/>
      <c r="L583" s="314"/>
      <c r="M583" s="313"/>
      <c r="N583" s="365"/>
      <c r="O583" s="366"/>
      <c r="P583" s="370" t="str">
        <f>IF(G583="R",IF(OR(AND(実績排出量!H583=SUM(実績事業所!$B$2-1),3&lt;実績排出量!I583),AND(実績排出量!H583=実績事業所!$B$2,4&gt;実績排出量!I583)),"新規",""),"")</f>
        <v/>
      </c>
      <c r="Q583" s="373" t="str">
        <f t="shared" si="370"/>
        <v/>
      </c>
      <c r="R583" s="374" t="str">
        <f t="shared" si="371"/>
        <v/>
      </c>
      <c r="S583" s="298" t="str">
        <f t="shared" si="372"/>
        <v/>
      </c>
      <c r="T583" s="87" t="str">
        <f t="shared" si="373"/>
        <v/>
      </c>
      <c r="U583" s="88" t="str">
        <f t="shared" si="374"/>
        <v/>
      </c>
      <c r="V583" s="89" t="str">
        <f t="shared" si="375"/>
        <v/>
      </c>
      <c r="W583" s="90" t="str">
        <f t="shared" si="376"/>
        <v/>
      </c>
      <c r="X583" s="90" t="str">
        <f t="shared" si="377"/>
        <v/>
      </c>
      <c r="Y583" s="110" t="str">
        <f t="shared" si="378"/>
        <v/>
      </c>
      <c r="Z583" s="16"/>
      <c r="AA583" s="15" t="str">
        <f t="shared" si="379"/>
        <v/>
      </c>
      <c r="AB583" s="15" t="str">
        <f t="shared" si="380"/>
        <v/>
      </c>
      <c r="AC583" s="14" t="str">
        <f t="shared" si="381"/>
        <v/>
      </c>
      <c r="AD583" s="6" t="e">
        <f t="shared" si="382"/>
        <v>#N/A</v>
      </c>
      <c r="AE583" s="6" t="e">
        <f t="shared" si="383"/>
        <v>#N/A</v>
      </c>
      <c r="AF583" s="6" t="e">
        <f t="shared" si="384"/>
        <v>#N/A</v>
      </c>
      <c r="AG583" s="6" t="str">
        <f t="shared" si="385"/>
        <v/>
      </c>
      <c r="AH583" s="6">
        <f t="shared" si="386"/>
        <v>1</v>
      </c>
      <c r="AI583" s="6" t="e">
        <f t="shared" si="387"/>
        <v>#N/A</v>
      </c>
      <c r="AJ583" s="6" t="e">
        <f t="shared" si="388"/>
        <v>#N/A</v>
      </c>
      <c r="AK583" s="6" t="e">
        <f t="shared" si="389"/>
        <v>#N/A</v>
      </c>
      <c r="AL583" s="6" t="e">
        <f t="shared" si="390"/>
        <v>#N/A</v>
      </c>
      <c r="AM583" s="7" t="str">
        <f t="shared" si="391"/>
        <v xml:space="preserve"> </v>
      </c>
      <c r="AN583" s="6" t="e">
        <f t="shared" si="392"/>
        <v>#N/A</v>
      </c>
      <c r="AO583" s="6" t="e">
        <f t="shared" si="393"/>
        <v>#N/A</v>
      </c>
      <c r="AP583" s="6" t="e">
        <f t="shared" si="394"/>
        <v>#N/A</v>
      </c>
      <c r="AQ583" s="6" t="e">
        <f t="shared" si="395"/>
        <v>#N/A</v>
      </c>
      <c r="AR583" s="6" t="e">
        <f t="shared" si="396"/>
        <v>#N/A</v>
      </c>
      <c r="AS583" s="6" t="e">
        <f t="shared" si="397"/>
        <v>#N/A</v>
      </c>
      <c r="AT583" s="6" t="e">
        <f t="shared" si="398"/>
        <v>#N/A</v>
      </c>
      <c r="AU583" s="6" t="e">
        <f t="shared" si="399"/>
        <v>#N/A</v>
      </c>
      <c r="AV583" s="6" t="e">
        <f t="shared" si="400"/>
        <v>#N/A</v>
      </c>
      <c r="AW583" s="6">
        <f t="shared" si="401"/>
        <v>0</v>
      </c>
      <c r="AX583" s="6" t="e">
        <f t="shared" si="402"/>
        <v>#N/A</v>
      </c>
      <c r="AY583" s="6" t="str">
        <f t="shared" si="403"/>
        <v/>
      </c>
      <c r="AZ583" s="6" t="str">
        <f t="shared" si="404"/>
        <v/>
      </c>
      <c r="BA583" s="6" t="str">
        <f t="shared" si="405"/>
        <v/>
      </c>
      <c r="BB583" s="6" t="str">
        <f t="shared" si="406"/>
        <v/>
      </c>
      <c r="BC583" s="42"/>
      <c r="BI583" t="s">
        <v>633</v>
      </c>
      <c r="CS583" s="253" t="str">
        <f t="shared" si="407"/>
        <v/>
      </c>
      <c r="CT583" s="1" t="str">
        <f t="shared" si="408"/>
        <v/>
      </c>
      <c r="CU583" s="1" t="str">
        <f t="shared" si="409"/>
        <v/>
      </c>
      <c r="CV583" s="399"/>
    </row>
    <row r="584" spans="1:100" s="1" customFormat="1" ht="13.5" customHeight="1" x14ac:dyDescent="0.15">
      <c r="A584" s="63">
        <v>569</v>
      </c>
      <c r="B584" s="313"/>
      <c r="C584" s="313"/>
      <c r="D584" s="313"/>
      <c r="E584" s="313"/>
      <c r="F584" s="313"/>
      <c r="G584" s="313"/>
      <c r="H584" s="313"/>
      <c r="I584" s="313"/>
      <c r="J584" s="313"/>
      <c r="K584" s="313"/>
      <c r="L584" s="314"/>
      <c r="M584" s="313"/>
      <c r="N584" s="365"/>
      <c r="O584" s="366"/>
      <c r="P584" s="370" t="str">
        <f>IF(G584="R",IF(OR(AND(実績排出量!H584=SUM(実績事業所!$B$2-1),3&lt;実績排出量!I584),AND(実績排出量!H584=実績事業所!$B$2,4&gt;実績排出量!I584)),"新規",""),"")</f>
        <v/>
      </c>
      <c r="Q584" s="373" t="str">
        <f t="shared" si="370"/>
        <v/>
      </c>
      <c r="R584" s="374" t="str">
        <f t="shared" si="371"/>
        <v/>
      </c>
      <c r="S584" s="298" t="str">
        <f t="shared" si="372"/>
        <v/>
      </c>
      <c r="T584" s="87" t="str">
        <f t="shared" si="373"/>
        <v/>
      </c>
      <c r="U584" s="88" t="str">
        <f t="shared" si="374"/>
        <v/>
      </c>
      <c r="V584" s="89" t="str">
        <f t="shared" si="375"/>
        <v/>
      </c>
      <c r="W584" s="90" t="str">
        <f t="shared" si="376"/>
        <v/>
      </c>
      <c r="X584" s="90" t="str">
        <f t="shared" si="377"/>
        <v/>
      </c>
      <c r="Y584" s="110" t="str">
        <f t="shared" si="378"/>
        <v/>
      </c>
      <c r="Z584" s="16"/>
      <c r="AA584" s="15" t="str">
        <f t="shared" si="379"/>
        <v/>
      </c>
      <c r="AB584" s="15" t="str">
        <f t="shared" si="380"/>
        <v/>
      </c>
      <c r="AC584" s="14" t="str">
        <f t="shared" si="381"/>
        <v/>
      </c>
      <c r="AD584" s="6" t="e">
        <f t="shared" si="382"/>
        <v>#N/A</v>
      </c>
      <c r="AE584" s="6" t="e">
        <f t="shared" si="383"/>
        <v>#N/A</v>
      </c>
      <c r="AF584" s="6" t="e">
        <f t="shared" si="384"/>
        <v>#N/A</v>
      </c>
      <c r="AG584" s="6" t="str">
        <f t="shared" si="385"/>
        <v/>
      </c>
      <c r="AH584" s="6">
        <f t="shared" si="386"/>
        <v>1</v>
      </c>
      <c r="AI584" s="6" t="e">
        <f t="shared" si="387"/>
        <v>#N/A</v>
      </c>
      <c r="AJ584" s="6" t="e">
        <f t="shared" si="388"/>
        <v>#N/A</v>
      </c>
      <c r="AK584" s="6" t="e">
        <f t="shared" si="389"/>
        <v>#N/A</v>
      </c>
      <c r="AL584" s="6" t="e">
        <f t="shared" si="390"/>
        <v>#N/A</v>
      </c>
      <c r="AM584" s="7" t="str">
        <f t="shared" si="391"/>
        <v xml:space="preserve"> </v>
      </c>
      <c r="AN584" s="6" t="e">
        <f t="shared" si="392"/>
        <v>#N/A</v>
      </c>
      <c r="AO584" s="6" t="e">
        <f t="shared" si="393"/>
        <v>#N/A</v>
      </c>
      <c r="AP584" s="6" t="e">
        <f t="shared" si="394"/>
        <v>#N/A</v>
      </c>
      <c r="AQ584" s="6" t="e">
        <f t="shared" si="395"/>
        <v>#N/A</v>
      </c>
      <c r="AR584" s="6" t="e">
        <f t="shared" si="396"/>
        <v>#N/A</v>
      </c>
      <c r="AS584" s="6" t="e">
        <f t="shared" si="397"/>
        <v>#N/A</v>
      </c>
      <c r="AT584" s="6" t="e">
        <f t="shared" si="398"/>
        <v>#N/A</v>
      </c>
      <c r="AU584" s="6" t="e">
        <f t="shared" si="399"/>
        <v>#N/A</v>
      </c>
      <c r="AV584" s="6" t="e">
        <f t="shared" si="400"/>
        <v>#N/A</v>
      </c>
      <c r="AW584" s="6">
        <f t="shared" si="401"/>
        <v>0</v>
      </c>
      <c r="AX584" s="6" t="e">
        <f t="shared" si="402"/>
        <v>#N/A</v>
      </c>
      <c r="AY584" s="6" t="str">
        <f t="shared" si="403"/>
        <v/>
      </c>
      <c r="AZ584" s="6" t="str">
        <f t="shared" si="404"/>
        <v/>
      </c>
      <c r="BA584" s="6" t="str">
        <f t="shared" si="405"/>
        <v/>
      </c>
      <c r="BB584" s="6" t="str">
        <f t="shared" si="406"/>
        <v/>
      </c>
      <c r="BC584" s="42"/>
      <c r="BI584" t="s">
        <v>634</v>
      </c>
      <c r="CS584" s="253" t="str">
        <f t="shared" si="407"/>
        <v/>
      </c>
      <c r="CT584" s="1" t="str">
        <f t="shared" si="408"/>
        <v/>
      </c>
      <c r="CU584" s="1" t="str">
        <f t="shared" si="409"/>
        <v/>
      </c>
      <c r="CV584" s="399"/>
    </row>
    <row r="585" spans="1:100" s="1" customFormat="1" ht="13.5" customHeight="1" x14ac:dyDescent="0.15">
      <c r="A585" s="63">
        <v>570</v>
      </c>
      <c r="B585" s="313"/>
      <c r="C585" s="313"/>
      <c r="D585" s="313"/>
      <c r="E585" s="313"/>
      <c r="F585" s="313"/>
      <c r="G585" s="313"/>
      <c r="H585" s="313"/>
      <c r="I585" s="313"/>
      <c r="J585" s="313"/>
      <c r="K585" s="313"/>
      <c r="L585" s="314"/>
      <c r="M585" s="313"/>
      <c r="N585" s="365"/>
      <c r="O585" s="366"/>
      <c r="P585" s="370" t="str">
        <f>IF(G585="R",IF(OR(AND(実績排出量!H585=SUM(実績事業所!$B$2-1),3&lt;実績排出量!I585),AND(実績排出量!H585=実績事業所!$B$2,4&gt;実績排出量!I585)),"新規",""),"")</f>
        <v/>
      </c>
      <c r="Q585" s="373" t="str">
        <f t="shared" si="370"/>
        <v/>
      </c>
      <c r="R585" s="374" t="str">
        <f t="shared" si="371"/>
        <v/>
      </c>
      <c r="S585" s="298" t="str">
        <f t="shared" si="372"/>
        <v/>
      </c>
      <c r="T585" s="87" t="str">
        <f t="shared" si="373"/>
        <v/>
      </c>
      <c r="U585" s="88" t="str">
        <f t="shared" si="374"/>
        <v/>
      </c>
      <c r="V585" s="89" t="str">
        <f t="shared" si="375"/>
        <v/>
      </c>
      <c r="W585" s="90" t="str">
        <f t="shared" si="376"/>
        <v/>
      </c>
      <c r="X585" s="90" t="str">
        <f t="shared" si="377"/>
        <v/>
      </c>
      <c r="Y585" s="110" t="str">
        <f t="shared" si="378"/>
        <v/>
      </c>
      <c r="Z585" s="16"/>
      <c r="AA585" s="15" t="str">
        <f t="shared" si="379"/>
        <v/>
      </c>
      <c r="AB585" s="15" t="str">
        <f t="shared" si="380"/>
        <v/>
      </c>
      <c r="AC585" s="14" t="str">
        <f t="shared" si="381"/>
        <v/>
      </c>
      <c r="AD585" s="6" t="e">
        <f t="shared" si="382"/>
        <v>#N/A</v>
      </c>
      <c r="AE585" s="6" t="e">
        <f t="shared" si="383"/>
        <v>#N/A</v>
      </c>
      <c r="AF585" s="6" t="e">
        <f t="shared" si="384"/>
        <v>#N/A</v>
      </c>
      <c r="AG585" s="6" t="str">
        <f t="shared" si="385"/>
        <v/>
      </c>
      <c r="AH585" s="6">
        <f t="shared" si="386"/>
        <v>1</v>
      </c>
      <c r="AI585" s="6" t="e">
        <f t="shared" si="387"/>
        <v>#N/A</v>
      </c>
      <c r="AJ585" s="6" t="e">
        <f t="shared" si="388"/>
        <v>#N/A</v>
      </c>
      <c r="AK585" s="6" t="e">
        <f t="shared" si="389"/>
        <v>#N/A</v>
      </c>
      <c r="AL585" s="6" t="e">
        <f t="shared" si="390"/>
        <v>#N/A</v>
      </c>
      <c r="AM585" s="7" t="str">
        <f t="shared" si="391"/>
        <v xml:space="preserve"> </v>
      </c>
      <c r="AN585" s="6" t="e">
        <f t="shared" si="392"/>
        <v>#N/A</v>
      </c>
      <c r="AO585" s="6" t="e">
        <f t="shared" si="393"/>
        <v>#N/A</v>
      </c>
      <c r="AP585" s="6" t="e">
        <f t="shared" si="394"/>
        <v>#N/A</v>
      </c>
      <c r="AQ585" s="6" t="e">
        <f t="shared" si="395"/>
        <v>#N/A</v>
      </c>
      <c r="AR585" s="6" t="e">
        <f t="shared" si="396"/>
        <v>#N/A</v>
      </c>
      <c r="AS585" s="6" t="e">
        <f t="shared" si="397"/>
        <v>#N/A</v>
      </c>
      <c r="AT585" s="6" t="e">
        <f t="shared" si="398"/>
        <v>#N/A</v>
      </c>
      <c r="AU585" s="6" t="e">
        <f t="shared" si="399"/>
        <v>#N/A</v>
      </c>
      <c r="AV585" s="6" t="e">
        <f t="shared" si="400"/>
        <v>#N/A</v>
      </c>
      <c r="AW585" s="6">
        <f t="shared" si="401"/>
        <v>0</v>
      </c>
      <c r="AX585" s="6" t="e">
        <f t="shared" si="402"/>
        <v>#N/A</v>
      </c>
      <c r="AY585" s="6" t="str">
        <f t="shared" si="403"/>
        <v/>
      </c>
      <c r="AZ585" s="6" t="str">
        <f t="shared" si="404"/>
        <v/>
      </c>
      <c r="BA585" s="6" t="str">
        <f t="shared" si="405"/>
        <v/>
      </c>
      <c r="BB585" s="6" t="str">
        <f t="shared" si="406"/>
        <v/>
      </c>
      <c r="BC585" s="42"/>
      <c r="BI585" t="s">
        <v>635</v>
      </c>
      <c r="CS585" s="253" t="str">
        <f t="shared" si="407"/>
        <v/>
      </c>
      <c r="CT585" s="1" t="str">
        <f t="shared" si="408"/>
        <v/>
      </c>
      <c r="CU585" s="1" t="str">
        <f t="shared" si="409"/>
        <v/>
      </c>
      <c r="CV585" s="399"/>
    </row>
    <row r="586" spans="1:100" s="1" customFormat="1" ht="13.5" customHeight="1" x14ac:dyDescent="0.15">
      <c r="A586" s="63">
        <v>571</v>
      </c>
      <c r="B586" s="313"/>
      <c r="C586" s="313"/>
      <c r="D586" s="313"/>
      <c r="E586" s="313"/>
      <c r="F586" s="313"/>
      <c r="G586" s="313"/>
      <c r="H586" s="313"/>
      <c r="I586" s="313"/>
      <c r="J586" s="313"/>
      <c r="K586" s="313"/>
      <c r="L586" s="314"/>
      <c r="M586" s="313"/>
      <c r="N586" s="365"/>
      <c r="O586" s="366"/>
      <c r="P586" s="370" t="str">
        <f>IF(G586="R",IF(OR(AND(実績排出量!H586=SUM(実績事業所!$B$2-1),3&lt;実績排出量!I586),AND(実績排出量!H586=実績事業所!$B$2,4&gt;実績排出量!I586)),"新規",""),"")</f>
        <v/>
      </c>
      <c r="Q586" s="373" t="str">
        <f t="shared" si="370"/>
        <v/>
      </c>
      <c r="R586" s="374" t="str">
        <f t="shared" si="371"/>
        <v/>
      </c>
      <c r="S586" s="298" t="str">
        <f t="shared" si="372"/>
        <v/>
      </c>
      <c r="T586" s="87" t="str">
        <f t="shared" si="373"/>
        <v/>
      </c>
      <c r="U586" s="88" t="str">
        <f t="shared" si="374"/>
        <v/>
      </c>
      <c r="V586" s="89" t="str">
        <f t="shared" si="375"/>
        <v/>
      </c>
      <c r="W586" s="90" t="str">
        <f t="shared" si="376"/>
        <v/>
      </c>
      <c r="X586" s="90" t="str">
        <f t="shared" si="377"/>
        <v/>
      </c>
      <c r="Y586" s="110" t="str">
        <f t="shared" si="378"/>
        <v/>
      </c>
      <c r="Z586" s="16"/>
      <c r="AA586" s="15" t="str">
        <f t="shared" si="379"/>
        <v/>
      </c>
      <c r="AB586" s="15" t="str">
        <f t="shared" si="380"/>
        <v/>
      </c>
      <c r="AC586" s="14" t="str">
        <f t="shared" si="381"/>
        <v/>
      </c>
      <c r="AD586" s="6" t="e">
        <f t="shared" si="382"/>
        <v>#N/A</v>
      </c>
      <c r="AE586" s="6" t="e">
        <f t="shared" si="383"/>
        <v>#N/A</v>
      </c>
      <c r="AF586" s="6" t="e">
        <f t="shared" si="384"/>
        <v>#N/A</v>
      </c>
      <c r="AG586" s="6" t="str">
        <f t="shared" si="385"/>
        <v/>
      </c>
      <c r="AH586" s="6">
        <f t="shared" si="386"/>
        <v>1</v>
      </c>
      <c r="AI586" s="6" t="e">
        <f t="shared" si="387"/>
        <v>#N/A</v>
      </c>
      <c r="AJ586" s="6" t="e">
        <f t="shared" si="388"/>
        <v>#N/A</v>
      </c>
      <c r="AK586" s="6" t="e">
        <f t="shared" si="389"/>
        <v>#N/A</v>
      </c>
      <c r="AL586" s="6" t="e">
        <f t="shared" si="390"/>
        <v>#N/A</v>
      </c>
      <c r="AM586" s="7" t="str">
        <f t="shared" si="391"/>
        <v xml:space="preserve"> </v>
      </c>
      <c r="AN586" s="6" t="e">
        <f t="shared" si="392"/>
        <v>#N/A</v>
      </c>
      <c r="AO586" s="6" t="e">
        <f t="shared" si="393"/>
        <v>#N/A</v>
      </c>
      <c r="AP586" s="6" t="e">
        <f t="shared" si="394"/>
        <v>#N/A</v>
      </c>
      <c r="AQ586" s="6" t="e">
        <f t="shared" si="395"/>
        <v>#N/A</v>
      </c>
      <c r="AR586" s="6" t="e">
        <f t="shared" si="396"/>
        <v>#N/A</v>
      </c>
      <c r="AS586" s="6" t="e">
        <f t="shared" si="397"/>
        <v>#N/A</v>
      </c>
      <c r="AT586" s="6" t="e">
        <f t="shared" si="398"/>
        <v>#N/A</v>
      </c>
      <c r="AU586" s="6" t="e">
        <f t="shared" si="399"/>
        <v>#N/A</v>
      </c>
      <c r="AV586" s="6" t="e">
        <f t="shared" si="400"/>
        <v>#N/A</v>
      </c>
      <c r="AW586" s="6">
        <f t="shared" si="401"/>
        <v>0</v>
      </c>
      <c r="AX586" s="6" t="e">
        <f t="shared" si="402"/>
        <v>#N/A</v>
      </c>
      <c r="AY586" s="6" t="str">
        <f t="shared" si="403"/>
        <v/>
      </c>
      <c r="AZ586" s="6" t="str">
        <f t="shared" si="404"/>
        <v/>
      </c>
      <c r="BA586" s="6" t="str">
        <f t="shared" si="405"/>
        <v/>
      </c>
      <c r="BB586" s="6" t="str">
        <f t="shared" si="406"/>
        <v/>
      </c>
      <c r="BC586" s="42"/>
      <c r="BI586" t="s">
        <v>636</v>
      </c>
      <c r="CS586" s="253" t="str">
        <f t="shared" si="407"/>
        <v/>
      </c>
      <c r="CT586" s="1" t="str">
        <f t="shared" si="408"/>
        <v/>
      </c>
      <c r="CU586" s="1" t="str">
        <f t="shared" si="409"/>
        <v/>
      </c>
      <c r="CV586" s="399"/>
    </row>
    <row r="587" spans="1:100" s="1" customFormat="1" ht="13.5" customHeight="1" x14ac:dyDescent="0.15">
      <c r="A587" s="63">
        <v>572</v>
      </c>
      <c r="B587" s="313"/>
      <c r="C587" s="313"/>
      <c r="D587" s="313"/>
      <c r="E587" s="313"/>
      <c r="F587" s="313"/>
      <c r="G587" s="313"/>
      <c r="H587" s="313"/>
      <c r="I587" s="313"/>
      <c r="J587" s="313"/>
      <c r="K587" s="313"/>
      <c r="L587" s="314"/>
      <c r="M587" s="313"/>
      <c r="N587" s="365"/>
      <c r="O587" s="366"/>
      <c r="P587" s="370" t="str">
        <f>IF(G587="R",IF(OR(AND(実績排出量!H587=SUM(実績事業所!$B$2-1),3&lt;実績排出量!I587),AND(実績排出量!H587=実績事業所!$B$2,4&gt;実績排出量!I587)),"新規",""),"")</f>
        <v/>
      </c>
      <c r="Q587" s="373" t="str">
        <f t="shared" si="370"/>
        <v/>
      </c>
      <c r="R587" s="374" t="str">
        <f t="shared" si="371"/>
        <v/>
      </c>
      <c r="S587" s="298" t="str">
        <f t="shared" si="372"/>
        <v/>
      </c>
      <c r="T587" s="87" t="str">
        <f t="shared" si="373"/>
        <v/>
      </c>
      <c r="U587" s="88" t="str">
        <f t="shared" si="374"/>
        <v/>
      </c>
      <c r="V587" s="89" t="str">
        <f t="shared" si="375"/>
        <v/>
      </c>
      <c r="W587" s="90" t="str">
        <f t="shared" si="376"/>
        <v/>
      </c>
      <c r="X587" s="90" t="str">
        <f t="shared" si="377"/>
        <v/>
      </c>
      <c r="Y587" s="110" t="str">
        <f t="shared" si="378"/>
        <v/>
      </c>
      <c r="Z587" s="16"/>
      <c r="AA587" s="15" t="str">
        <f t="shared" si="379"/>
        <v/>
      </c>
      <c r="AB587" s="15" t="str">
        <f t="shared" si="380"/>
        <v/>
      </c>
      <c r="AC587" s="14" t="str">
        <f t="shared" si="381"/>
        <v/>
      </c>
      <c r="AD587" s="6" t="e">
        <f t="shared" si="382"/>
        <v>#N/A</v>
      </c>
      <c r="AE587" s="6" t="e">
        <f t="shared" si="383"/>
        <v>#N/A</v>
      </c>
      <c r="AF587" s="6" t="e">
        <f t="shared" si="384"/>
        <v>#N/A</v>
      </c>
      <c r="AG587" s="6" t="str">
        <f t="shared" si="385"/>
        <v/>
      </c>
      <c r="AH587" s="6">
        <f t="shared" si="386"/>
        <v>1</v>
      </c>
      <c r="AI587" s="6" t="e">
        <f t="shared" si="387"/>
        <v>#N/A</v>
      </c>
      <c r="AJ587" s="6" t="e">
        <f t="shared" si="388"/>
        <v>#N/A</v>
      </c>
      <c r="AK587" s="6" t="e">
        <f t="shared" si="389"/>
        <v>#N/A</v>
      </c>
      <c r="AL587" s="6" t="e">
        <f t="shared" si="390"/>
        <v>#N/A</v>
      </c>
      <c r="AM587" s="7" t="str">
        <f t="shared" si="391"/>
        <v xml:space="preserve"> </v>
      </c>
      <c r="AN587" s="6" t="e">
        <f t="shared" si="392"/>
        <v>#N/A</v>
      </c>
      <c r="AO587" s="6" t="e">
        <f t="shared" si="393"/>
        <v>#N/A</v>
      </c>
      <c r="AP587" s="6" t="e">
        <f t="shared" si="394"/>
        <v>#N/A</v>
      </c>
      <c r="AQ587" s="6" t="e">
        <f t="shared" si="395"/>
        <v>#N/A</v>
      </c>
      <c r="AR587" s="6" t="e">
        <f t="shared" si="396"/>
        <v>#N/A</v>
      </c>
      <c r="AS587" s="6" t="e">
        <f t="shared" si="397"/>
        <v>#N/A</v>
      </c>
      <c r="AT587" s="6" t="e">
        <f t="shared" si="398"/>
        <v>#N/A</v>
      </c>
      <c r="AU587" s="6" t="e">
        <f t="shared" si="399"/>
        <v>#N/A</v>
      </c>
      <c r="AV587" s="6" t="e">
        <f t="shared" si="400"/>
        <v>#N/A</v>
      </c>
      <c r="AW587" s="6">
        <f t="shared" si="401"/>
        <v>0</v>
      </c>
      <c r="AX587" s="6" t="e">
        <f t="shared" si="402"/>
        <v>#N/A</v>
      </c>
      <c r="AY587" s="6" t="str">
        <f t="shared" si="403"/>
        <v/>
      </c>
      <c r="AZ587" s="6" t="str">
        <f t="shared" si="404"/>
        <v/>
      </c>
      <c r="BA587" s="6" t="str">
        <f t="shared" si="405"/>
        <v/>
      </c>
      <c r="BB587" s="6" t="str">
        <f t="shared" si="406"/>
        <v/>
      </c>
      <c r="BC587" s="42"/>
      <c r="BI587" t="s">
        <v>637</v>
      </c>
      <c r="CS587" s="253" t="str">
        <f t="shared" si="407"/>
        <v/>
      </c>
      <c r="CT587" s="1" t="str">
        <f t="shared" si="408"/>
        <v/>
      </c>
      <c r="CU587" s="1" t="str">
        <f t="shared" si="409"/>
        <v/>
      </c>
      <c r="CV587" s="399"/>
    </row>
    <row r="588" spans="1:100" s="1" customFormat="1" ht="13.5" customHeight="1" x14ac:dyDescent="0.15">
      <c r="A588" s="63">
        <v>573</v>
      </c>
      <c r="B588" s="313"/>
      <c r="C588" s="313"/>
      <c r="D588" s="313"/>
      <c r="E588" s="313"/>
      <c r="F588" s="313"/>
      <c r="G588" s="313"/>
      <c r="H588" s="313"/>
      <c r="I588" s="313"/>
      <c r="J588" s="313"/>
      <c r="K588" s="313"/>
      <c r="L588" s="314"/>
      <c r="M588" s="313"/>
      <c r="N588" s="365"/>
      <c r="O588" s="366"/>
      <c r="P588" s="370" t="str">
        <f>IF(G588="R",IF(OR(AND(実績排出量!H588=SUM(実績事業所!$B$2-1),3&lt;実績排出量!I588),AND(実績排出量!H588=実績事業所!$B$2,4&gt;実績排出量!I588)),"新規",""),"")</f>
        <v/>
      </c>
      <c r="Q588" s="373" t="str">
        <f t="shared" si="370"/>
        <v/>
      </c>
      <c r="R588" s="374" t="str">
        <f t="shared" si="371"/>
        <v/>
      </c>
      <c r="S588" s="298" t="str">
        <f t="shared" si="372"/>
        <v/>
      </c>
      <c r="T588" s="87" t="str">
        <f t="shared" si="373"/>
        <v/>
      </c>
      <c r="U588" s="88" t="str">
        <f t="shared" si="374"/>
        <v/>
      </c>
      <c r="V588" s="89" t="str">
        <f t="shared" si="375"/>
        <v/>
      </c>
      <c r="W588" s="90" t="str">
        <f t="shared" si="376"/>
        <v/>
      </c>
      <c r="X588" s="90" t="str">
        <f t="shared" si="377"/>
        <v/>
      </c>
      <c r="Y588" s="110" t="str">
        <f t="shared" si="378"/>
        <v/>
      </c>
      <c r="Z588" s="16"/>
      <c r="AA588" s="15" t="str">
        <f t="shared" si="379"/>
        <v/>
      </c>
      <c r="AB588" s="15" t="str">
        <f t="shared" si="380"/>
        <v/>
      </c>
      <c r="AC588" s="14" t="str">
        <f t="shared" si="381"/>
        <v/>
      </c>
      <c r="AD588" s="6" t="e">
        <f t="shared" si="382"/>
        <v>#N/A</v>
      </c>
      <c r="AE588" s="6" t="e">
        <f t="shared" si="383"/>
        <v>#N/A</v>
      </c>
      <c r="AF588" s="6" t="e">
        <f t="shared" si="384"/>
        <v>#N/A</v>
      </c>
      <c r="AG588" s="6" t="str">
        <f t="shared" si="385"/>
        <v/>
      </c>
      <c r="AH588" s="6">
        <f t="shared" si="386"/>
        <v>1</v>
      </c>
      <c r="AI588" s="6" t="e">
        <f t="shared" si="387"/>
        <v>#N/A</v>
      </c>
      <c r="AJ588" s="6" t="e">
        <f t="shared" si="388"/>
        <v>#N/A</v>
      </c>
      <c r="AK588" s="6" t="e">
        <f t="shared" si="389"/>
        <v>#N/A</v>
      </c>
      <c r="AL588" s="6" t="e">
        <f t="shared" si="390"/>
        <v>#N/A</v>
      </c>
      <c r="AM588" s="7" t="str">
        <f t="shared" si="391"/>
        <v xml:space="preserve"> </v>
      </c>
      <c r="AN588" s="6" t="e">
        <f t="shared" si="392"/>
        <v>#N/A</v>
      </c>
      <c r="AO588" s="6" t="e">
        <f t="shared" si="393"/>
        <v>#N/A</v>
      </c>
      <c r="AP588" s="6" t="e">
        <f t="shared" si="394"/>
        <v>#N/A</v>
      </c>
      <c r="AQ588" s="6" t="e">
        <f t="shared" si="395"/>
        <v>#N/A</v>
      </c>
      <c r="AR588" s="6" t="e">
        <f t="shared" si="396"/>
        <v>#N/A</v>
      </c>
      <c r="AS588" s="6" t="e">
        <f t="shared" si="397"/>
        <v>#N/A</v>
      </c>
      <c r="AT588" s="6" t="e">
        <f t="shared" si="398"/>
        <v>#N/A</v>
      </c>
      <c r="AU588" s="6" t="e">
        <f t="shared" si="399"/>
        <v>#N/A</v>
      </c>
      <c r="AV588" s="6" t="e">
        <f t="shared" si="400"/>
        <v>#N/A</v>
      </c>
      <c r="AW588" s="6">
        <f t="shared" si="401"/>
        <v>0</v>
      </c>
      <c r="AX588" s="6" t="e">
        <f t="shared" si="402"/>
        <v>#N/A</v>
      </c>
      <c r="AY588" s="6" t="str">
        <f t="shared" si="403"/>
        <v/>
      </c>
      <c r="AZ588" s="6" t="str">
        <f t="shared" si="404"/>
        <v/>
      </c>
      <c r="BA588" s="6" t="str">
        <f t="shared" si="405"/>
        <v/>
      </c>
      <c r="BB588" s="6" t="str">
        <f t="shared" si="406"/>
        <v/>
      </c>
      <c r="BC588" s="42"/>
      <c r="BI588" t="s">
        <v>638</v>
      </c>
      <c r="CS588" s="253" t="str">
        <f t="shared" si="407"/>
        <v/>
      </c>
      <c r="CT588" s="1" t="str">
        <f t="shared" si="408"/>
        <v/>
      </c>
      <c r="CU588" s="1" t="str">
        <f t="shared" si="409"/>
        <v/>
      </c>
      <c r="CV588" s="399"/>
    </row>
    <row r="589" spans="1:100" s="1" customFormat="1" ht="13.5" customHeight="1" x14ac:dyDescent="0.15">
      <c r="A589" s="63">
        <v>574</v>
      </c>
      <c r="B589" s="313"/>
      <c r="C589" s="313"/>
      <c r="D589" s="313"/>
      <c r="E589" s="313"/>
      <c r="F589" s="313"/>
      <c r="G589" s="313"/>
      <c r="H589" s="313"/>
      <c r="I589" s="313"/>
      <c r="J589" s="313"/>
      <c r="K589" s="313"/>
      <c r="L589" s="314"/>
      <c r="M589" s="313"/>
      <c r="N589" s="365"/>
      <c r="O589" s="366"/>
      <c r="P589" s="370" t="str">
        <f>IF(G589="R",IF(OR(AND(実績排出量!H589=SUM(実績事業所!$B$2-1),3&lt;実績排出量!I589),AND(実績排出量!H589=実績事業所!$B$2,4&gt;実績排出量!I589)),"新規",""),"")</f>
        <v/>
      </c>
      <c r="Q589" s="373" t="str">
        <f t="shared" si="370"/>
        <v/>
      </c>
      <c r="R589" s="374" t="str">
        <f t="shared" si="371"/>
        <v/>
      </c>
      <c r="S589" s="298" t="str">
        <f t="shared" si="372"/>
        <v/>
      </c>
      <c r="T589" s="87" t="str">
        <f t="shared" si="373"/>
        <v/>
      </c>
      <c r="U589" s="88" t="str">
        <f t="shared" si="374"/>
        <v/>
      </c>
      <c r="V589" s="89" t="str">
        <f t="shared" si="375"/>
        <v/>
      </c>
      <c r="W589" s="90" t="str">
        <f t="shared" si="376"/>
        <v/>
      </c>
      <c r="X589" s="90" t="str">
        <f t="shared" si="377"/>
        <v/>
      </c>
      <c r="Y589" s="110" t="str">
        <f t="shared" si="378"/>
        <v/>
      </c>
      <c r="Z589" s="16"/>
      <c r="AA589" s="15" t="str">
        <f t="shared" si="379"/>
        <v/>
      </c>
      <c r="AB589" s="15" t="str">
        <f t="shared" si="380"/>
        <v/>
      </c>
      <c r="AC589" s="14" t="str">
        <f t="shared" si="381"/>
        <v/>
      </c>
      <c r="AD589" s="6" t="e">
        <f t="shared" si="382"/>
        <v>#N/A</v>
      </c>
      <c r="AE589" s="6" t="e">
        <f t="shared" si="383"/>
        <v>#N/A</v>
      </c>
      <c r="AF589" s="6" t="e">
        <f t="shared" si="384"/>
        <v>#N/A</v>
      </c>
      <c r="AG589" s="6" t="str">
        <f t="shared" si="385"/>
        <v/>
      </c>
      <c r="AH589" s="6">
        <f t="shared" si="386"/>
        <v>1</v>
      </c>
      <c r="AI589" s="6" t="e">
        <f t="shared" si="387"/>
        <v>#N/A</v>
      </c>
      <c r="AJ589" s="6" t="e">
        <f t="shared" si="388"/>
        <v>#N/A</v>
      </c>
      <c r="AK589" s="6" t="e">
        <f t="shared" si="389"/>
        <v>#N/A</v>
      </c>
      <c r="AL589" s="6" t="e">
        <f t="shared" si="390"/>
        <v>#N/A</v>
      </c>
      <c r="AM589" s="7" t="str">
        <f t="shared" si="391"/>
        <v xml:space="preserve"> </v>
      </c>
      <c r="AN589" s="6" t="e">
        <f t="shared" si="392"/>
        <v>#N/A</v>
      </c>
      <c r="AO589" s="6" t="e">
        <f t="shared" si="393"/>
        <v>#N/A</v>
      </c>
      <c r="AP589" s="6" t="e">
        <f t="shared" si="394"/>
        <v>#N/A</v>
      </c>
      <c r="AQ589" s="6" t="e">
        <f t="shared" si="395"/>
        <v>#N/A</v>
      </c>
      <c r="AR589" s="6" t="e">
        <f t="shared" si="396"/>
        <v>#N/A</v>
      </c>
      <c r="AS589" s="6" t="e">
        <f t="shared" si="397"/>
        <v>#N/A</v>
      </c>
      <c r="AT589" s="6" t="e">
        <f t="shared" si="398"/>
        <v>#N/A</v>
      </c>
      <c r="AU589" s="6" t="e">
        <f t="shared" si="399"/>
        <v>#N/A</v>
      </c>
      <c r="AV589" s="6" t="e">
        <f t="shared" si="400"/>
        <v>#N/A</v>
      </c>
      <c r="AW589" s="6">
        <f t="shared" si="401"/>
        <v>0</v>
      </c>
      <c r="AX589" s="6" t="e">
        <f t="shared" si="402"/>
        <v>#N/A</v>
      </c>
      <c r="AY589" s="6" t="str">
        <f t="shared" si="403"/>
        <v/>
      </c>
      <c r="AZ589" s="6" t="str">
        <f t="shared" si="404"/>
        <v/>
      </c>
      <c r="BA589" s="6" t="str">
        <f t="shared" si="405"/>
        <v/>
      </c>
      <c r="BB589" s="6" t="str">
        <f t="shared" si="406"/>
        <v/>
      </c>
      <c r="BC589" s="42"/>
      <c r="BI589" t="s">
        <v>639</v>
      </c>
      <c r="CS589" s="253" t="str">
        <f t="shared" si="407"/>
        <v/>
      </c>
      <c r="CT589" s="1" t="str">
        <f t="shared" si="408"/>
        <v/>
      </c>
      <c r="CU589" s="1" t="str">
        <f t="shared" si="409"/>
        <v/>
      </c>
      <c r="CV589" s="399"/>
    </row>
    <row r="590" spans="1:100" s="1" customFormat="1" ht="13.5" customHeight="1" x14ac:dyDescent="0.15">
      <c r="A590" s="63">
        <v>575</v>
      </c>
      <c r="B590" s="313"/>
      <c r="C590" s="313"/>
      <c r="D590" s="313"/>
      <c r="E590" s="313"/>
      <c r="F590" s="313"/>
      <c r="G590" s="313"/>
      <c r="H590" s="313"/>
      <c r="I590" s="313"/>
      <c r="J590" s="313"/>
      <c r="K590" s="313"/>
      <c r="L590" s="314"/>
      <c r="M590" s="313"/>
      <c r="N590" s="365"/>
      <c r="O590" s="366"/>
      <c r="P590" s="370" t="str">
        <f>IF(G590="R",IF(OR(AND(実績排出量!H590=SUM(実績事業所!$B$2-1),3&lt;実績排出量!I590),AND(実績排出量!H590=実績事業所!$B$2,4&gt;実績排出量!I590)),"新規",""),"")</f>
        <v/>
      </c>
      <c r="Q590" s="373" t="str">
        <f t="shared" si="370"/>
        <v/>
      </c>
      <c r="R590" s="374" t="str">
        <f t="shared" si="371"/>
        <v/>
      </c>
      <c r="S590" s="298" t="str">
        <f t="shared" si="372"/>
        <v/>
      </c>
      <c r="T590" s="87" t="str">
        <f t="shared" si="373"/>
        <v/>
      </c>
      <c r="U590" s="88" t="str">
        <f t="shared" si="374"/>
        <v/>
      </c>
      <c r="V590" s="89" t="str">
        <f t="shared" si="375"/>
        <v/>
      </c>
      <c r="W590" s="90" t="str">
        <f t="shared" si="376"/>
        <v/>
      </c>
      <c r="X590" s="90" t="str">
        <f t="shared" si="377"/>
        <v/>
      </c>
      <c r="Y590" s="110" t="str">
        <f t="shared" si="378"/>
        <v/>
      </c>
      <c r="Z590" s="16"/>
      <c r="AA590" s="15" t="str">
        <f t="shared" si="379"/>
        <v/>
      </c>
      <c r="AB590" s="15" t="str">
        <f t="shared" si="380"/>
        <v/>
      </c>
      <c r="AC590" s="14" t="str">
        <f t="shared" si="381"/>
        <v/>
      </c>
      <c r="AD590" s="6" t="e">
        <f t="shared" si="382"/>
        <v>#N/A</v>
      </c>
      <c r="AE590" s="6" t="e">
        <f t="shared" si="383"/>
        <v>#N/A</v>
      </c>
      <c r="AF590" s="6" t="e">
        <f t="shared" si="384"/>
        <v>#N/A</v>
      </c>
      <c r="AG590" s="6" t="str">
        <f t="shared" si="385"/>
        <v/>
      </c>
      <c r="AH590" s="6">
        <f t="shared" si="386"/>
        <v>1</v>
      </c>
      <c r="AI590" s="6" t="e">
        <f t="shared" si="387"/>
        <v>#N/A</v>
      </c>
      <c r="AJ590" s="6" t="e">
        <f t="shared" si="388"/>
        <v>#N/A</v>
      </c>
      <c r="AK590" s="6" t="e">
        <f t="shared" si="389"/>
        <v>#N/A</v>
      </c>
      <c r="AL590" s="6" t="e">
        <f t="shared" si="390"/>
        <v>#N/A</v>
      </c>
      <c r="AM590" s="7" t="str">
        <f t="shared" si="391"/>
        <v xml:space="preserve"> </v>
      </c>
      <c r="AN590" s="6" t="e">
        <f t="shared" si="392"/>
        <v>#N/A</v>
      </c>
      <c r="AO590" s="6" t="e">
        <f t="shared" si="393"/>
        <v>#N/A</v>
      </c>
      <c r="AP590" s="6" t="e">
        <f t="shared" si="394"/>
        <v>#N/A</v>
      </c>
      <c r="AQ590" s="6" t="e">
        <f t="shared" si="395"/>
        <v>#N/A</v>
      </c>
      <c r="AR590" s="6" t="e">
        <f t="shared" si="396"/>
        <v>#N/A</v>
      </c>
      <c r="AS590" s="6" t="e">
        <f t="shared" si="397"/>
        <v>#N/A</v>
      </c>
      <c r="AT590" s="6" t="e">
        <f t="shared" si="398"/>
        <v>#N/A</v>
      </c>
      <c r="AU590" s="6" t="e">
        <f t="shared" si="399"/>
        <v>#N/A</v>
      </c>
      <c r="AV590" s="6" t="e">
        <f t="shared" si="400"/>
        <v>#N/A</v>
      </c>
      <c r="AW590" s="6">
        <f t="shared" si="401"/>
        <v>0</v>
      </c>
      <c r="AX590" s="6" t="e">
        <f t="shared" si="402"/>
        <v>#N/A</v>
      </c>
      <c r="AY590" s="6" t="str">
        <f t="shared" si="403"/>
        <v/>
      </c>
      <c r="AZ590" s="6" t="str">
        <f t="shared" si="404"/>
        <v/>
      </c>
      <c r="BA590" s="6" t="str">
        <f t="shared" si="405"/>
        <v/>
      </c>
      <c r="BB590" s="6" t="str">
        <f t="shared" si="406"/>
        <v/>
      </c>
      <c r="BC590" s="42"/>
      <c r="BI590" t="s">
        <v>1099</v>
      </c>
      <c r="CS590" s="253" t="str">
        <f t="shared" si="407"/>
        <v/>
      </c>
      <c r="CT590" s="1" t="str">
        <f t="shared" si="408"/>
        <v/>
      </c>
      <c r="CU590" s="1" t="str">
        <f t="shared" si="409"/>
        <v/>
      </c>
      <c r="CV590" s="399"/>
    </row>
    <row r="591" spans="1:100" s="1" customFormat="1" ht="13.5" customHeight="1" x14ac:dyDescent="0.15">
      <c r="A591" s="63">
        <v>576</v>
      </c>
      <c r="B591" s="313"/>
      <c r="C591" s="313"/>
      <c r="D591" s="313"/>
      <c r="E591" s="313"/>
      <c r="F591" s="313"/>
      <c r="G591" s="313"/>
      <c r="H591" s="313"/>
      <c r="I591" s="313"/>
      <c r="J591" s="313"/>
      <c r="K591" s="313"/>
      <c r="L591" s="314"/>
      <c r="M591" s="313"/>
      <c r="N591" s="365"/>
      <c r="O591" s="366"/>
      <c r="P591" s="370" t="str">
        <f>IF(G591="R",IF(OR(AND(実績排出量!H591=SUM(実績事業所!$B$2-1),3&lt;実績排出量!I591),AND(実績排出量!H591=実績事業所!$B$2,4&gt;実績排出量!I591)),"新規",""),"")</f>
        <v/>
      </c>
      <c r="Q591" s="373" t="str">
        <f t="shared" si="370"/>
        <v/>
      </c>
      <c r="R591" s="374" t="str">
        <f t="shared" si="371"/>
        <v/>
      </c>
      <c r="S591" s="298" t="str">
        <f t="shared" si="372"/>
        <v/>
      </c>
      <c r="T591" s="87" t="str">
        <f t="shared" si="373"/>
        <v/>
      </c>
      <c r="U591" s="88" t="str">
        <f t="shared" si="374"/>
        <v/>
      </c>
      <c r="V591" s="89" t="str">
        <f t="shared" si="375"/>
        <v/>
      </c>
      <c r="W591" s="90" t="str">
        <f t="shared" si="376"/>
        <v/>
      </c>
      <c r="X591" s="90" t="str">
        <f t="shared" si="377"/>
        <v/>
      </c>
      <c r="Y591" s="110" t="str">
        <f t="shared" si="378"/>
        <v/>
      </c>
      <c r="Z591" s="16"/>
      <c r="AA591" s="15" t="str">
        <f t="shared" si="379"/>
        <v/>
      </c>
      <c r="AB591" s="15" t="str">
        <f t="shared" si="380"/>
        <v/>
      </c>
      <c r="AC591" s="14" t="str">
        <f t="shared" si="381"/>
        <v/>
      </c>
      <c r="AD591" s="6" t="e">
        <f t="shared" si="382"/>
        <v>#N/A</v>
      </c>
      <c r="AE591" s="6" t="e">
        <f t="shared" si="383"/>
        <v>#N/A</v>
      </c>
      <c r="AF591" s="6" t="e">
        <f t="shared" si="384"/>
        <v>#N/A</v>
      </c>
      <c r="AG591" s="6" t="str">
        <f t="shared" si="385"/>
        <v/>
      </c>
      <c r="AH591" s="6">
        <f t="shared" si="386"/>
        <v>1</v>
      </c>
      <c r="AI591" s="6" t="e">
        <f t="shared" si="387"/>
        <v>#N/A</v>
      </c>
      <c r="AJ591" s="6" t="e">
        <f t="shared" si="388"/>
        <v>#N/A</v>
      </c>
      <c r="AK591" s="6" t="e">
        <f t="shared" si="389"/>
        <v>#N/A</v>
      </c>
      <c r="AL591" s="6" t="e">
        <f t="shared" si="390"/>
        <v>#N/A</v>
      </c>
      <c r="AM591" s="7" t="str">
        <f t="shared" si="391"/>
        <v xml:space="preserve"> </v>
      </c>
      <c r="AN591" s="6" t="e">
        <f t="shared" si="392"/>
        <v>#N/A</v>
      </c>
      <c r="AO591" s="6" t="e">
        <f t="shared" si="393"/>
        <v>#N/A</v>
      </c>
      <c r="AP591" s="6" t="e">
        <f t="shared" si="394"/>
        <v>#N/A</v>
      </c>
      <c r="AQ591" s="6" t="e">
        <f t="shared" si="395"/>
        <v>#N/A</v>
      </c>
      <c r="AR591" s="6" t="e">
        <f t="shared" si="396"/>
        <v>#N/A</v>
      </c>
      <c r="AS591" s="6" t="e">
        <f t="shared" si="397"/>
        <v>#N/A</v>
      </c>
      <c r="AT591" s="6" t="e">
        <f t="shared" si="398"/>
        <v>#N/A</v>
      </c>
      <c r="AU591" s="6" t="e">
        <f t="shared" si="399"/>
        <v>#N/A</v>
      </c>
      <c r="AV591" s="6" t="e">
        <f t="shared" si="400"/>
        <v>#N/A</v>
      </c>
      <c r="AW591" s="6">
        <f t="shared" si="401"/>
        <v>0</v>
      </c>
      <c r="AX591" s="6" t="e">
        <f t="shared" si="402"/>
        <v>#N/A</v>
      </c>
      <c r="AY591" s="6" t="str">
        <f t="shared" si="403"/>
        <v/>
      </c>
      <c r="AZ591" s="6" t="str">
        <f t="shared" si="404"/>
        <v/>
      </c>
      <c r="BA591" s="6" t="str">
        <f t="shared" si="405"/>
        <v/>
      </c>
      <c r="BB591" s="6" t="str">
        <f t="shared" si="406"/>
        <v/>
      </c>
      <c r="BC591" s="42"/>
      <c r="BI591" t="s">
        <v>1123</v>
      </c>
      <c r="CS591" s="253" t="str">
        <f t="shared" si="407"/>
        <v/>
      </c>
      <c r="CT591" s="1" t="str">
        <f t="shared" si="408"/>
        <v/>
      </c>
      <c r="CU591" s="1" t="str">
        <f t="shared" si="409"/>
        <v/>
      </c>
      <c r="CV591" s="399"/>
    </row>
    <row r="592" spans="1:100" s="1" customFormat="1" ht="13.5" customHeight="1" x14ac:dyDescent="0.15">
      <c r="A592" s="63">
        <v>577</v>
      </c>
      <c r="B592" s="313"/>
      <c r="C592" s="313"/>
      <c r="D592" s="313"/>
      <c r="E592" s="313"/>
      <c r="F592" s="313"/>
      <c r="G592" s="313"/>
      <c r="H592" s="313"/>
      <c r="I592" s="313"/>
      <c r="J592" s="313"/>
      <c r="K592" s="313"/>
      <c r="L592" s="314"/>
      <c r="M592" s="313"/>
      <c r="N592" s="365"/>
      <c r="O592" s="366"/>
      <c r="P592" s="370" t="str">
        <f>IF(G592="R",IF(OR(AND(実績排出量!H592=SUM(実績事業所!$B$2-1),3&lt;実績排出量!I592),AND(実績排出量!H592=実績事業所!$B$2,4&gt;実績排出量!I592)),"新規",""),"")</f>
        <v/>
      </c>
      <c r="Q592" s="373" t="str">
        <f t="shared" si="370"/>
        <v/>
      </c>
      <c r="R592" s="374" t="str">
        <f t="shared" si="371"/>
        <v/>
      </c>
      <c r="S592" s="298" t="str">
        <f t="shared" si="372"/>
        <v/>
      </c>
      <c r="T592" s="87" t="str">
        <f t="shared" si="373"/>
        <v/>
      </c>
      <c r="U592" s="88" t="str">
        <f t="shared" si="374"/>
        <v/>
      </c>
      <c r="V592" s="89" t="str">
        <f t="shared" si="375"/>
        <v/>
      </c>
      <c r="W592" s="90" t="str">
        <f t="shared" si="376"/>
        <v/>
      </c>
      <c r="X592" s="90" t="str">
        <f t="shared" si="377"/>
        <v/>
      </c>
      <c r="Y592" s="110" t="str">
        <f t="shared" si="378"/>
        <v/>
      </c>
      <c r="Z592" s="16"/>
      <c r="AA592" s="15" t="str">
        <f t="shared" si="379"/>
        <v/>
      </c>
      <c r="AB592" s="15" t="str">
        <f t="shared" si="380"/>
        <v/>
      </c>
      <c r="AC592" s="14" t="str">
        <f t="shared" si="381"/>
        <v/>
      </c>
      <c r="AD592" s="6" t="e">
        <f t="shared" si="382"/>
        <v>#N/A</v>
      </c>
      <c r="AE592" s="6" t="e">
        <f t="shared" si="383"/>
        <v>#N/A</v>
      </c>
      <c r="AF592" s="6" t="e">
        <f t="shared" si="384"/>
        <v>#N/A</v>
      </c>
      <c r="AG592" s="6" t="str">
        <f t="shared" si="385"/>
        <v/>
      </c>
      <c r="AH592" s="6">
        <f t="shared" si="386"/>
        <v>1</v>
      </c>
      <c r="AI592" s="6" t="e">
        <f t="shared" si="387"/>
        <v>#N/A</v>
      </c>
      <c r="AJ592" s="6" t="e">
        <f t="shared" si="388"/>
        <v>#N/A</v>
      </c>
      <c r="AK592" s="6" t="e">
        <f t="shared" si="389"/>
        <v>#N/A</v>
      </c>
      <c r="AL592" s="6" t="e">
        <f t="shared" si="390"/>
        <v>#N/A</v>
      </c>
      <c r="AM592" s="7" t="str">
        <f t="shared" si="391"/>
        <v xml:space="preserve"> </v>
      </c>
      <c r="AN592" s="6" t="e">
        <f t="shared" si="392"/>
        <v>#N/A</v>
      </c>
      <c r="AO592" s="6" t="e">
        <f t="shared" si="393"/>
        <v>#N/A</v>
      </c>
      <c r="AP592" s="6" t="e">
        <f t="shared" si="394"/>
        <v>#N/A</v>
      </c>
      <c r="AQ592" s="6" t="e">
        <f t="shared" si="395"/>
        <v>#N/A</v>
      </c>
      <c r="AR592" s="6" t="e">
        <f t="shared" si="396"/>
        <v>#N/A</v>
      </c>
      <c r="AS592" s="6" t="e">
        <f t="shared" si="397"/>
        <v>#N/A</v>
      </c>
      <c r="AT592" s="6" t="e">
        <f t="shared" si="398"/>
        <v>#N/A</v>
      </c>
      <c r="AU592" s="6" t="e">
        <f t="shared" si="399"/>
        <v>#N/A</v>
      </c>
      <c r="AV592" s="6" t="e">
        <f t="shared" si="400"/>
        <v>#N/A</v>
      </c>
      <c r="AW592" s="6">
        <f t="shared" si="401"/>
        <v>0</v>
      </c>
      <c r="AX592" s="6" t="e">
        <f t="shared" si="402"/>
        <v>#N/A</v>
      </c>
      <c r="AY592" s="6" t="str">
        <f t="shared" si="403"/>
        <v/>
      </c>
      <c r="AZ592" s="6" t="str">
        <f t="shared" si="404"/>
        <v/>
      </c>
      <c r="BA592" s="6" t="str">
        <f t="shared" si="405"/>
        <v/>
      </c>
      <c r="BB592" s="6" t="str">
        <f t="shared" si="406"/>
        <v/>
      </c>
      <c r="BC592" s="42"/>
      <c r="BI592" t="s">
        <v>1150</v>
      </c>
      <c r="CS592" s="253" t="str">
        <f t="shared" si="407"/>
        <v/>
      </c>
      <c r="CT592" s="1" t="str">
        <f t="shared" si="408"/>
        <v/>
      </c>
      <c r="CU592" s="1" t="str">
        <f t="shared" si="409"/>
        <v/>
      </c>
      <c r="CV592" s="399"/>
    </row>
    <row r="593" spans="1:100" s="1" customFormat="1" ht="13.5" customHeight="1" x14ac:dyDescent="0.15">
      <c r="A593" s="63">
        <v>578</v>
      </c>
      <c r="B593" s="313"/>
      <c r="C593" s="313"/>
      <c r="D593" s="313"/>
      <c r="E593" s="313"/>
      <c r="F593" s="313"/>
      <c r="G593" s="313"/>
      <c r="H593" s="313"/>
      <c r="I593" s="313"/>
      <c r="J593" s="313"/>
      <c r="K593" s="313"/>
      <c r="L593" s="314"/>
      <c r="M593" s="313"/>
      <c r="N593" s="365"/>
      <c r="O593" s="366"/>
      <c r="P593" s="370" t="str">
        <f>IF(G593="R",IF(OR(AND(実績排出量!H593=SUM(実績事業所!$B$2-1),3&lt;実績排出量!I593),AND(実績排出量!H593=実績事業所!$B$2,4&gt;実績排出量!I593)),"新規",""),"")</f>
        <v/>
      </c>
      <c r="Q593" s="373" t="str">
        <f t="shared" si="370"/>
        <v/>
      </c>
      <c r="R593" s="374" t="str">
        <f t="shared" si="371"/>
        <v/>
      </c>
      <c r="S593" s="298" t="str">
        <f t="shared" si="372"/>
        <v/>
      </c>
      <c r="T593" s="87" t="str">
        <f t="shared" si="373"/>
        <v/>
      </c>
      <c r="U593" s="88" t="str">
        <f t="shared" si="374"/>
        <v/>
      </c>
      <c r="V593" s="89" t="str">
        <f t="shared" si="375"/>
        <v/>
      </c>
      <c r="W593" s="90" t="str">
        <f t="shared" si="376"/>
        <v/>
      </c>
      <c r="X593" s="90" t="str">
        <f t="shared" si="377"/>
        <v/>
      </c>
      <c r="Y593" s="110" t="str">
        <f t="shared" si="378"/>
        <v/>
      </c>
      <c r="Z593" s="16"/>
      <c r="AA593" s="15" t="str">
        <f t="shared" si="379"/>
        <v/>
      </c>
      <c r="AB593" s="15" t="str">
        <f t="shared" si="380"/>
        <v/>
      </c>
      <c r="AC593" s="14" t="str">
        <f t="shared" si="381"/>
        <v/>
      </c>
      <c r="AD593" s="6" t="e">
        <f t="shared" si="382"/>
        <v>#N/A</v>
      </c>
      <c r="AE593" s="6" t="e">
        <f t="shared" si="383"/>
        <v>#N/A</v>
      </c>
      <c r="AF593" s="6" t="e">
        <f t="shared" si="384"/>
        <v>#N/A</v>
      </c>
      <c r="AG593" s="6" t="str">
        <f t="shared" si="385"/>
        <v/>
      </c>
      <c r="AH593" s="6">
        <f t="shared" si="386"/>
        <v>1</v>
      </c>
      <c r="AI593" s="6" t="e">
        <f t="shared" si="387"/>
        <v>#N/A</v>
      </c>
      <c r="AJ593" s="6" t="e">
        <f t="shared" si="388"/>
        <v>#N/A</v>
      </c>
      <c r="AK593" s="6" t="e">
        <f t="shared" si="389"/>
        <v>#N/A</v>
      </c>
      <c r="AL593" s="6" t="e">
        <f t="shared" si="390"/>
        <v>#N/A</v>
      </c>
      <c r="AM593" s="7" t="str">
        <f t="shared" si="391"/>
        <v xml:space="preserve"> </v>
      </c>
      <c r="AN593" s="6" t="e">
        <f t="shared" si="392"/>
        <v>#N/A</v>
      </c>
      <c r="AO593" s="6" t="e">
        <f t="shared" si="393"/>
        <v>#N/A</v>
      </c>
      <c r="AP593" s="6" t="e">
        <f t="shared" si="394"/>
        <v>#N/A</v>
      </c>
      <c r="AQ593" s="6" t="e">
        <f t="shared" si="395"/>
        <v>#N/A</v>
      </c>
      <c r="AR593" s="6" t="e">
        <f t="shared" si="396"/>
        <v>#N/A</v>
      </c>
      <c r="AS593" s="6" t="e">
        <f t="shared" si="397"/>
        <v>#N/A</v>
      </c>
      <c r="AT593" s="6" t="e">
        <f t="shared" si="398"/>
        <v>#N/A</v>
      </c>
      <c r="AU593" s="6" t="e">
        <f t="shared" si="399"/>
        <v>#N/A</v>
      </c>
      <c r="AV593" s="6" t="e">
        <f t="shared" si="400"/>
        <v>#N/A</v>
      </c>
      <c r="AW593" s="6">
        <f t="shared" si="401"/>
        <v>0</v>
      </c>
      <c r="AX593" s="6" t="e">
        <f t="shared" si="402"/>
        <v>#N/A</v>
      </c>
      <c r="AY593" s="6" t="str">
        <f t="shared" si="403"/>
        <v/>
      </c>
      <c r="AZ593" s="6" t="str">
        <f t="shared" si="404"/>
        <v/>
      </c>
      <c r="BA593" s="6" t="str">
        <f t="shared" si="405"/>
        <v/>
      </c>
      <c r="BB593" s="6" t="str">
        <f t="shared" si="406"/>
        <v/>
      </c>
      <c r="BC593" s="42"/>
      <c r="BI593" t="s">
        <v>640</v>
      </c>
      <c r="CS593" s="253" t="str">
        <f t="shared" si="407"/>
        <v/>
      </c>
      <c r="CT593" s="1" t="str">
        <f t="shared" si="408"/>
        <v/>
      </c>
      <c r="CU593" s="1" t="str">
        <f t="shared" si="409"/>
        <v/>
      </c>
      <c r="CV593" s="399"/>
    </row>
    <row r="594" spans="1:100" s="1" customFormat="1" ht="13.5" customHeight="1" x14ac:dyDescent="0.15">
      <c r="A594" s="63">
        <v>579</v>
      </c>
      <c r="B594" s="313"/>
      <c r="C594" s="313"/>
      <c r="D594" s="313"/>
      <c r="E594" s="313"/>
      <c r="F594" s="313"/>
      <c r="G594" s="313"/>
      <c r="H594" s="313"/>
      <c r="I594" s="313"/>
      <c r="J594" s="313"/>
      <c r="K594" s="313"/>
      <c r="L594" s="314"/>
      <c r="M594" s="313"/>
      <c r="N594" s="365"/>
      <c r="O594" s="366"/>
      <c r="P594" s="370" t="str">
        <f>IF(G594="R",IF(OR(AND(実績排出量!H594=SUM(実績事業所!$B$2-1),3&lt;実績排出量!I594),AND(実績排出量!H594=実績事業所!$B$2,4&gt;実績排出量!I594)),"新規",""),"")</f>
        <v/>
      </c>
      <c r="Q594" s="373" t="str">
        <f t="shared" si="370"/>
        <v/>
      </c>
      <c r="R594" s="374" t="str">
        <f t="shared" si="371"/>
        <v/>
      </c>
      <c r="S594" s="298" t="str">
        <f t="shared" si="372"/>
        <v/>
      </c>
      <c r="T594" s="87" t="str">
        <f t="shared" si="373"/>
        <v/>
      </c>
      <c r="U594" s="88" t="str">
        <f t="shared" si="374"/>
        <v/>
      </c>
      <c r="V594" s="89" t="str">
        <f t="shared" si="375"/>
        <v/>
      </c>
      <c r="W594" s="90" t="str">
        <f t="shared" si="376"/>
        <v/>
      </c>
      <c r="X594" s="90" t="str">
        <f t="shared" si="377"/>
        <v/>
      </c>
      <c r="Y594" s="110" t="str">
        <f t="shared" si="378"/>
        <v/>
      </c>
      <c r="Z594" s="16"/>
      <c r="AA594" s="15" t="str">
        <f t="shared" si="379"/>
        <v/>
      </c>
      <c r="AB594" s="15" t="str">
        <f t="shared" si="380"/>
        <v/>
      </c>
      <c r="AC594" s="14" t="str">
        <f t="shared" si="381"/>
        <v/>
      </c>
      <c r="AD594" s="6" t="e">
        <f t="shared" si="382"/>
        <v>#N/A</v>
      </c>
      <c r="AE594" s="6" t="e">
        <f t="shared" si="383"/>
        <v>#N/A</v>
      </c>
      <c r="AF594" s="6" t="e">
        <f t="shared" si="384"/>
        <v>#N/A</v>
      </c>
      <c r="AG594" s="6" t="str">
        <f t="shared" si="385"/>
        <v/>
      </c>
      <c r="AH594" s="6">
        <f t="shared" si="386"/>
        <v>1</v>
      </c>
      <c r="AI594" s="6" t="e">
        <f t="shared" si="387"/>
        <v>#N/A</v>
      </c>
      <c r="AJ594" s="6" t="e">
        <f t="shared" si="388"/>
        <v>#N/A</v>
      </c>
      <c r="AK594" s="6" t="e">
        <f t="shared" si="389"/>
        <v>#N/A</v>
      </c>
      <c r="AL594" s="6" t="e">
        <f t="shared" si="390"/>
        <v>#N/A</v>
      </c>
      <c r="AM594" s="7" t="str">
        <f t="shared" si="391"/>
        <v xml:space="preserve"> </v>
      </c>
      <c r="AN594" s="6" t="e">
        <f t="shared" si="392"/>
        <v>#N/A</v>
      </c>
      <c r="AO594" s="6" t="e">
        <f t="shared" si="393"/>
        <v>#N/A</v>
      </c>
      <c r="AP594" s="6" t="e">
        <f t="shared" si="394"/>
        <v>#N/A</v>
      </c>
      <c r="AQ594" s="6" t="e">
        <f t="shared" si="395"/>
        <v>#N/A</v>
      </c>
      <c r="AR594" s="6" t="e">
        <f t="shared" si="396"/>
        <v>#N/A</v>
      </c>
      <c r="AS594" s="6" t="e">
        <f t="shared" si="397"/>
        <v>#N/A</v>
      </c>
      <c r="AT594" s="6" t="e">
        <f t="shared" si="398"/>
        <v>#N/A</v>
      </c>
      <c r="AU594" s="6" t="e">
        <f t="shared" si="399"/>
        <v>#N/A</v>
      </c>
      <c r="AV594" s="6" t="e">
        <f t="shared" si="400"/>
        <v>#N/A</v>
      </c>
      <c r="AW594" s="6">
        <f t="shared" si="401"/>
        <v>0</v>
      </c>
      <c r="AX594" s="6" t="e">
        <f t="shared" si="402"/>
        <v>#N/A</v>
      </c>
      <c r="AY594" s="6" t="str">
        <f t="shared" si="403"/>
        <v/>
      </c>
      <c r="AZ594" s="6" t="str">
        <f t="shared" si="404"/>
        <v/>
      </c>
      <c r="BA594" s="6" t="str">
        <f t="shared" si="405"/>
        <v/>
      </c>
      <c r="BB594" s="6" t="str">
        <f t="shared" si="406"/>
        <v/>
      </c>
      <c r="BC594" s="42"/>
      <c r="BI594" t="s">
        <v>1160</v>
      </c>
      <c r="CS594" s="253" t="str">
        <f t="shared" si="407"/>
        <v/>
      </c>
      <c r="CT594" s="1" t="str">
        <f t="shared" si="408"/>
        <v/>
      </c>
      <c r="CU594" s="1" t="str">
        <f t="shared" si="409"/>
        <v/>
      </c>
      <c r="CV594" s="399"/>
    </row>
    <row r="595" spans="1:100" s="1" customFormat="1" ht="13.5" customHeight="1" x14ac:dyDescent="0.15">
      <c r="A595" s="63">
        <v>580</v>
      </c>
      <c r="B595" s="313"/>
      <c r="C595" s="313"/>
      <c r="D595" s="313"/>
      <c r="E595" s="313"/>
      <c r="F595" s="313"/>
      <c r="G595" s="313"/>
      <c r="H595" s="313"/>
      <c r="I595" s="313"/>
      <c r="J595" s="313"/>
      <c r="K595" s="313"/>
      <c r="L595" s="314"/>
      <c r="M595" s="313"/>
      <c r="N595" s="365"/>
      <c r="O595" s="366"/>
      <c r="P595" s="370" t="str">
        <f>IF(G595="R",IF(OR(AND(実績排出量!H595=SUM(実績事業所!$B$2-1),3&lt;実績排出量!I595),AND(実績排出量!H595=実績事業所!$B$2,4&gt;実績排出量!I595)),"新規",""),"")</f>
        <v/>
      </c>
      <c r="Q595" s="373" t="str">
        <f t="shared" si="370"/>
        <v/>
      </c>
      <c r="R595" s="374" t="str">
        <f t="shared" si="371"/>
        <v/>
      </c>
      <c r="S595" s="298" t="str">
        <f t="shared" si="372"/>
        <v/>
      </c>
      <c r="T595" s="87" t="str">
        <f t="shared" si="373"/>
        <v/>
      </c>
      <c r="U595" s="88" t="str">
        <f t="shared" si="374"/>
        <v/>
      </c>
      <c r="V595" s="89" t="str">
        <f t="shared" si="375"/>
        <v/>
      </c>
      <c r="W595" s="90" t="str">
        <f t="shared" si="376"/>
        <v/>
      </c>
      <c r="X595" s="90" t="str">
        <f t="shared" si="377"/>
        <v/>
      </c>
      <c r="Y595" s="110" t="str">
        <f t="shared" si="378"/>
        <v/>
      </c>
      <c r="Z595" s="16"/>
      <c r="AA595" s="15" t="str">
        <f t="shared" si="379"/>
        <v/>
      </c>
      <c r="AB595" s="15" t="str">
        <f t="shared" si="380"/>
        <v/>
      </c>
      <c r="AC595" s="14" t="str">
        <f t="shared" si="381"/>
        <v/>
      </c>
      <c r="AD595" s="6" t="e">
        <f t="shared" si="382"/>
        <v>#N/A</v>
      </c>
      <c r="AE595" s="6" t="e">
        <f t="shared" si="383"/>
        <v>#N/A</v>
      </c>
      <c r="AF595" s="6" t="e">
        <f t="shared" si="384"/>
        <v>#N/A</v>
      </c>
      <c r="AG595" s="6" t="str">
        <f t="shared" si="385"/>
        <v/>
      </c>
      <c r="AH595" s="6">
        <f t="shared" si="386"/>
        <v>1</v>
      </c>
      <c r="AI595" s="6" t="e">
        <f t="shared" si="387"/>
        <v>#N/A</v>
      </c>
      <c r="AJ595" s="6" t="e">
        <f t="shared" si="388"/>
        <v>#N/A</v>
      </c>
      <c r="AK595" s="6" t="e">
        <f t="shared" si="389"/>
        <v>#N/A</v>
      </c>
      <c r="AL595" s="6" t="e">
        <f t="shared" si="390"/>
        <v>#N/A</v>
      </c>
      <c r="AM595" s="7" t="str">
        <f t="shared" si="391"/>
        <v xml:space="preserve"> </v>
      </c>
      <c r="AN595" s="6" t="e">
        <f t="shared" si="392"/>
        <v>#N/A</v>
      </c>
      <c r="AO595" s="6" t="e">
        <f t="shared" si="393"/>
        <v>#N/A</v>
      </c>
      <c r="AP595" s="6" t="e">
        <f t="shared" si="394"/>
        <v>#N/A</v>
      </c>
      <c r="AQ595" s="6" t="e">
        <f t="shared" si="395"/>
        <v>#N/A</v>
      </c>
      <c r="AR595" s="6" t="e">
        <f t="shared" si="396"/>
        <v>#N/A</v>
      </c>
      <c r="AS595" s="6" t="e">
        <f t="shared" si="397"/>
        <v>#N/A</v>
      </c>
      <c r="AT595" s="6" t="e">
        <f t="shared" si="398"/>
        <v>#N/A</v>
      </c>
      <c r="AU595" s="6" t="e">
        <f t="shared" si="399"/>
        <v>#N/A</v>
      </c>
      <c r="AV595" s="6" t="e">
        <f t="shared" si="400"/>
        <v>#N/A</v>
      </c>
      <c r="AW595" s="6">
        <f t="shared" si="401"/>
        <v>0</v>
      </c>
      <c r="AX595" s="6" t="e">
        <f t="shared" si="402"/>
        <v>#N/A</v>
      </c>
      <c r="AY595" s="6" t="str">
        <f t="shared" si="403"/>
        <v/>
      </c>
      <c r="AZ595" s="6" t="str">
        <f t="shared" si="404"/>
        <v/>
      </c>
      <c r="BA595" s="6" t="str">
        <f t="shared" si="405"/>
        <v/>
      </c>
      <c r="BB595" s="6" t="str">
        <f t="shared" si="406"/>
        <v/>
      </c>
      <c r="BC595" s="42"/>
      <c r="BI595" t="s">
        <v>1196</v>
      </c>
      <c r="CS595" s="253" t="str">
        <f t="shared" si="407"/>
        <v/>
      </c>
      <c r="CT595" s="1" t="str">
        <f t="shared" si="408"/>
        <v/>
      </c>
      <c r="CU595" s="1" t="str">
        <f t="shared" si="409"/>
        <v/>
      </c>
      <c r="CV595" s="399"/>
    </row>
    <row r="596" spans="1:100" s="1" customFormat="1" ht="13.5" customHeight="1" x14ac:dyDescent="0.15">
      <c r="A596" s="63">
        <v>581</v>
      </c>
      <c r="B596" s="313"/>
      <c r="C596" s="313"/>
      <c r="D596" s="313"/>
      <c r="E596" s="313"/>
      <c r="F596" s="313"/>
      <c r="G596" s="313"/>
      <c r="H596" s="313"/>
      <c r="I596" s="313"/>
      <c r="J596" s="313"/>
      <c r="K596" s="313"/>
      <c r="L596" s="314"/>
      <c r="M596" s="313"/>
      <c r="N596" s="365"/>
      <c r="O596" s="366"/>
      <c r="P596" s="370" t="str">
        <f>IF(G596="R",IF(OR(AND(実績排出量!H596=SUM(実績事業所!$B$2-1),3&lt;実績排出量!I596),AND(実績排出量!H596=実績事業所!$B$2,4&gt;実績排出量!I596)),"新規",""),"")</f>
        <v/>
      </c>
      <c r="Q596" s="373" t="str">
        <f t="shared" si="370"/>
        <v/>
      </c>
      <c r="R596" s="374" t="str">
        <f t="shared" si="371"/>
        <v/>
      </c>
      <c r="S596" s="298" t="str">
        <f t="shared" si="372"/>
        <v/>
      </c>
      <c r="T596" s="87" t="str">
        <f t="shared" si="373"/>
        <v/>
      </c>
      <c r="U596" s="88" t="str">
        <f t="shared" si="374"/>
        <v/>
      </c>
      <c r="V596" s="89" t="str">
        <f t="shared" si="375"/>
        <v/>
      </c>
      <c r="W596" s="90" t="str">
        <f t="shared" si="376"/>
        <v/>
      </c>
      <c r="X596" s="90" t="str">
        <f t="shared" si="377"/>
        <v/>
      </c>
      <c r="Y596" s="110" t="str">
        <f t="shared" si="378"/>
        <v/>
      </c>
      <c r="Z596" s="16"/>
      <c r="AA596" s="15" t="str">
        <f t="shared" si="379"/>
        <v/>
      </c>
      <c r="AB596" s="15" t="str">
        <f t="shared" si="380"/>
        <v/>
      </c>
      <c r="AC596" s="14" t="str">
        <f t="shared" si="381"/>
        <v/>
      </c>
      <c r="AD596" s="6" t="e">
        <f t="shared" si="382"/>
        <v>#N/A</v>
      </c>
      <c r="AE596" s="6" t="e">
        <f t="shared" si="383"/>
        <v>#N/A</v>
      </c>
      <c r="AF596" s="6" t="e">
        <f t="shared" si="384"/>
        <v>#N/A</v>
      </c>
      <c r="AG596" s="6" t="str">
        <f t="shared" si="385"/>
        <v/>
      </c>
      <c r="AH596" s="6">
        <f t="shared" si="386"/>
        <v>1</v>
      </c>
      <c r="AI596" s="6" t="e">
        <f t="shared" si="387"/>
        <v>#N/A</v>
      </c>
      <c r="AJ596" s="6" t="e">
        <f t="shared" si="388"/>
        <v>#N/A</v>
      </c>
      <c r="AK596" s="6" t="e">
        <f t="shared" si="389"/>
        <v>#N/A</v>
      </c>
      <c r="AL596" s="6" t="e">
        <f t="shared" si="390"/>
        <v>#N/A</v>
      </c>
      <c r="AM596" s="7" t="str">
        <f t="shared" si="391"/>
        <v xml:space="preserve"> </v>
      </c>
      <c r="AN596" s="6" t="e">
        <f t="shared" si="392"/>
        <v>#N/A</v>
      </c>
      <c r="AO596" s="6" t="e">
        <f t="shared" si="393"/>
        <v>#N/A</v>
      </c>
      <c r="AP596" s="6" t="e">
        <f t="shared" si="394"/>
        <v>#N/A</v>
      </c>
      <c r="AQ596" s="6" t="e">
        <f t="shared" si="395"/>
        <v>#N/A</v>
      </c>
      <c r="AR596" s="6" t="e">
        <f t="shared" si="396"/>
        <v>#N/A</v>
      </c>
      <c r="AS596" s="6" t="e">
        <f t="shared" si="397"/>
        <v>#N/A</v>
      </c>
      <c r="AT596" s="6" t="e">
        <f t="shared" si="398"/>
        <v>#N/A</v>
      </c>
      <c r="AU596" s="6" t="e">
        <f t="shared" si="399"/>
        <v>#N/A</v>
      </c>
      <c r="AV596" s="6" t="e">
        <f t="shared" si="400"/>
        <v>#N/A</v>
      </c>
      <c r="AW596" s="6">
        <f t="shared" si="401"/>
        <v>0</v>
      </c>
      <c r="AX596" s="6" t="e">
        <f t="shared" si="402"/>
        <v>#N/A</v>
      </c>
      <c r="AY596" s="6" t="str">
        <f t="shared" si="403"/>
        <v/>
      </c>
      <c r="AZ596" s="6" t="str">
        <f t="shared" si="404"/>
        <v/>
      </c>
      <c r="BA596" s="6" t="str">
        <f t="shared" si="405"/>
        <v/>
      </c>
      <c r="BB596" s="6" t="str">
        <f t="shared" si="406"/>
        <v/>
      </c>
      <c r="BC596" s="42"/>
      <c r="BI596" t="s">
        <v>1229</v>
      </c>
      <c r="CS596" s="253" t="str">
        <f t="shared" si="407"/>
        <v/>
      </c>
      <c r="CT596" s="1" t="str">
        <f t="shared" si="408"/>
        <v/>
      </c>
      <c r="CU596" s="1" t="str">
        <f t="shared" si="409"/>
        <v/>
      </c>
      <c r="CV596" s="399"/>
    </row>
    <row r="597" spans="1:100" s="1" customFormat="1" ht="13.5" customHeight="1" x14ac:dyDescent="0.15">
      <c r="A597" s="63">
        <v>582</v>
      </c>
      <c r="B597" s="313"/>
      <c r="C597" s="313"/>
      <c r="D597" s="313"/>
      <c r="E597" s="313"/>
      <c r="F597" s="313"/>
      <c r="G597" s="313"/>
      <c r="H597" s="313"/>
      <c r="I597" s="313"/>
      <c r="J597" s="313"/>
      <c r="K597" s="313"/>
      <c r="L597" s="314"/>
      <c r="M597" s="313"/>
      <c r="N597" s="365"/>
      <c r="O597" s="366"/>
      <c r="P597" s="370" t="str">
        <f>IF(G597="R",IF(OR(AND(実績排出量!H597=SUM(実績事業所!$B$2-1),3&lt;実績排出量!I597),AND(実績排出量!H597=実績事業所!$B$2,4&gt;実績排出量!I597)),"新規",""),"")</f>
        <v/>
      </c>
      <c r="Q597" s="373" t="str">
        <f t="shared" si="370"/>
        <v/>
      </c>
      <c r="R597" s="374" t="str">
        <f t="shared" si="371"/>
        <v/>
      </c>
      <c r="S597" s="298" t="str">
        <f t="shared" si="372"/>
        <v/>
      </c>
      <c r="T597" s="87" t="str">
        <f t="shared" si="373"/>
        <v/>
      </c>
      <c r="U597" s="88" t="str">
        <f t="shared" si="374"/>
        <v/>
      </c>
      <c r="V597" s="89" t="str">
        <f t="shared" si="375"/>
        <v/>
      </c>
      <c r="W597" s="90" t="str">
        <f t="shared" si="376"/>
        <v/>
      </c>
      <c r="X597" s="90" t="str">
        <f t="shared" si="377"/>
        <v/>
      </c>
      <c r="Y597" s="110" t="str">
        <f t="shared" si="378"/>
        <v/>
      </c>
      <c r="Z597" s="16"/>
      <c r="AA597" s="15" t="str">
        <f t="shared" si="379"/>
        <v/>
      </c>
      <c r="AB597" s="15" t="str">
        <f t="shared" si="380"/>
        <v/>
      </c>
      <c r="AC597" s="14" t="str">
        <f t="shared" si="381"/>
        <v/>
      </c>
      <c r="AD597" s="6" t="e">
        <f t="shared" si="382"/>
        <v>#N/A</v>
      </c>
      <c r="AE597" s="6" t="e">
        <f t="shared" si="383"/>
        <v>#N/A</v>
      </c>
      <c r="AF597" s="6" t="e">
        <f t="shared" si="384"/>
        <v>#N/A</v>
      </c>
      <c r="AG597" s="6" t="str">
        <f t="shared" si="385"/>
        <v/>
      </c>
      <c r="AH597" s="6">
        <f t="shared" si="386"/>
        <v>1</v>
      </c>
      <c r="AI597" s="6" t="e">
        <f t="shared" si="387"/>
        <v>#N/A</v>
      </c>
      <c r="AJ597" s="6" t="e">
        <f t="shared" si="388"/>
        <v>#N/A</v>
      </c>
      <c r="AK597" s="6" t="e">
        <f t="shared" si="389"/>
        <v>#N/A</v>
      </c>
      <c r="AL597" s="6" t="e">
        <f t="shared" si="390"/>
        <v>#N/A</v>
      </c>
      <c r="AM597" s="7" t="str">
        <f t="shared" si="391"/>
        <v xml:space="preserve"> </v>
      </c>
      <c r="AN597" s="6" t="e">
        <f t="shared" si="392"/>
        <v>#N/A</v>
      </c>
      <c r="AO597" s="6" t="e">
        <f t="shared" si="393"/>
        <v>#N/A</v>
      </c>
      <c r="AP597" s="6" t="e">
        <f t="shared" si="394"/>
        <v>#N/A</v>
      </c>
      <c r="AQ597" s="6" t="e">
        <f t="shared" si="395"/>
        <v>#N/A</v>
      </c>
      <c r="AR597" s="6" t="e">
        <f t="shared" si="396"/>
        <v>#N/A</v>
      </c>
      <c r="AS597" s="6" t="e">
        <f t="shared" si="397"/>
        <v>#N/A</v>
      </c>
      <c r="AT597" s="6" t="e">
        <f t="shared" si="398"/>
        <v>#N/A</v>
      </c>
      <c r="AU597" s="6" t="e">
        <f t="shared" si="399"/>
        <v>#N/A</v>
      </c>
      <c r="AV597" s="6" t="e">
        <f t="shared" si="400"/>
        <v>#N/A</v>
      </c>
      <c r="AW597" s="6">
        <f t="shared" si="401"/>
        <v>0</v>
      </c>
      <c r="AX597" s="6" t="e">
        <f t="shared" si="402"/>
        <v>#N/A</v>
      </c>
      <c r="AY597" s="6" t="str">
        <f t="shared" si="403"/>
        <v/>
      </c>
      <c r="AZ597" s="6" t="str">
        <f t="shared" si="404"/>
        <v/>
      </c>
      <c r="BA597" s="6" t="str">
        <f t="shared" si="405"/>
        <v/>
      </c>
      <c r="BB597" s="6" t="str">
        <f t="shared" si="406"/>
        <v/>
      </c>
      <c r="BC597" s="42"/>
      <c r="BI597" t="s">
        <v>294</v>
      </c>
      <c r="CS597" s="253" t="str">
        <f t="shared" si="407"/>
        <v/>
      </c>
      <c r="CT597" s="1" t="str">
        <f t="shared" si="408"/>
        <v/>
      </c>
      <c r="CU597" s="1" t="str">
        <f t="shared" si="409"/>
        <v/>
      </c>
      <c r="CV597" s="399"/>
    </row>
    <row r="598" spans="1:100" s="1" customFormat="1" ht="13.5" customHeight="1" x14ac:dyDescent="0.15">
      <c r="A598" s="63">
        <v>583</v>
      </c>
      <c r="B598" s="313"/>
      <c r="C598" s="313"/>
      <c r="D598" s="313"/>
      <c r="E598" s="313"/>
      <c r="F598" s="313"/>
      <c r="G598" s="313"/>
      <c r="H598" s="313"/>
      <c r="I598" s="313"/>
      <c r="J598" s="313"/>
      <c r="K598" s="313"/>
      <c r="L598" s="314"/>
      <c r="M598" s="313"/>
      <c r="N598" s="365"/>
      <c r="O598" s="366"/>
      <c r="P598" s="370" t="str">
        <f>IF(G598="R",IF(OR(AND(実績排出量!H598=SUM(実績事業所!$B$2-1),3&lt;実績排出量!I598),AND(実績排出量!H598=実績事業所!$B$2,4&gt;実績排出量!I598)),"新規",""),"")</f>
        <v/>
      </c>
      <c r="Q598" s="373" t="str">
        <f t="shared" si="370"/>
        <v/>
      </c>
      <c r="R598" s="374" t="str">
        <f t="shared" si="371"/>
        <v/>
      </c>
      <c r="S598" s="298" t="str">
        <f t="shared" si="372"/>
        <v/>
      </c>
      <c r="T598" s="87" t="str">
        <f t="shared" si="373"/>
        <v/>
      </c>
      <c r="U598" s="88" t="str">
        <f t="shared" si="374"/>
        <v/>
      </c>
      <c r="V598" s="89" t="str">
        <f t="shared" si="375"/>
        <v/>
      </c>
      <c r="W598" s="90" t="str">
        <f t="shared" si="376"/>
        <v/>
      </c>
      <c r="X598" s="90" t="str">
        <f t="shared" si="377"/>
        <v/>
      </c>
      <c r="Y598" s="110" t="str">
        <f t="shared" si="378"/>
        <v/>
      </c>
      <c r="Z598" s="16"/>
      <c r="AA598" s="15" t="str">
        <f t="shared" si="379"/>
        <v/>
      </c>
      <c r="AB598" s="15" t="str">
        <f t="shared" si="380"/>
        <v/>
      </c>
      <c r="AC598" s="14" t="str">
        <f t="shared" si="381"/>
        <v/>
      </c>
      <c r="AD598" s="6" t="e">
        <f t="shared" si="382"/>
        <v>#N/A</v>
      </c>
      <c r="AE598" s="6" t="e">
        <f t="shared" si="383"/>
        <v>#N/A</v>
      </c>
      <c r="AF598" s="6" t="e">
        <f t="shared" si="384"/>
        <v>#N/A</v>
      </c>
      <c r="AG598" s="6" t="str">
        <f t="shared" si="385"/>
        <v/>
      </c>
      <c r="AH598" s="6">
        <f t="shared" si="386"/>
        <v>1</v>
      </c>
      <c r="AI598" s="6" t="e">
        <f t="shared" si="387"/>
        <v>#N/A</v>
      </c>
      <c r="AJ598" s="6" t="e">
        <f t="shared" si="388"/>
        <v>#N/A</v>
      </c>
      <c r="AK598" s="6" t="e">
        <f t="shared" si="389"/>
        <v>#N/A</v>
      </c>
      <c r="AL598" s="6" t="e">
        <f t="shared" si="390"/>
        <v>#N/A</v>
      </c>
      <c r="AM598" s="7" t="str">
        <f t="shared" si="391"/>
        <v xml:space="preserve"> </v>
      </c>
      <c r="AN598" s="6" t="e">
        <f t="shared" si="392"/>
        <v>#N/A</v>
      </c>
      <c r="AO598" s="6" t="e">
        <f t="shared" si="393"/>
        <v>#N/A</v>
      </c>
      <c r="AP598" s="6" t="e">
        <f t="shared" si="394"/>
        <v>#N/A</v>
      </c>
      <c r="AQ598" s="6" t="e">
        <f t="shared" si="395"/>
        <v>#N/A</v>
      </c>
      <c r="AR598" s="6" t="e">
        <f t="shared" si="396"/>
        <v>#N/A</v>
      </c>
      <c r="AS598" s="6" t="e">
        <f t="shared" si="397"/>
        <v>#N/A</v>
      </c>
      <c r="AT598" s="6" t="e">
        <f t="shared" si="398"/>
        <v>#N/A</v>
      </c>
      <c r="AU598" s="6" t="e">
        <f t="shared" si="399"/>
        <v>#N/A</v>
      </c>
      <c r="AV598" s="6" t="e">
        <f t="shared" si="400"/>
        <v>#N/A</v>
      </c>
      <c r="AW598" s="6">
        <f t="shared" si="401"/>
        <v>0</v>
      </c>
      <c r="AX598" s="6" t="e">
        <f t="shared" si="402"/>
        <v>#N/A</v>
      </c>
      <c r="AY598" s="6" t="str">
        <f t="shared" si="403"/>
        <v/>
      </c>
      <c r="AZ598" s="6" t="str">
        <f t="shared" si="404"/>
        <v/>
      </c>
      <c r="BA598" s="6" t="str">
        <f t="shared" si="405"/>
        <v/>
      </c>
      <c r="BB598" s="6" t="str">
        <f t="shared" si="406"/>
        <v/>
      </c>
      <c r="BC598" s="42"/>
      <c r="BI598" t="s">
        <v>295</v>
      </c>
      <c r="CS598" s="253" t="str">
        <f t="shared" si="407"/>
        <v/>
      </c>
      <c r="CT598" s="1" t="str">
        <f t="shared" si="408"/>
        <v/>
      </c>
      <c r="CU598" s="1" t="str">
        <f t="shared" si="409"/>
        <v/>
      </c>
      <c r="CV598" s="399"/>
    </row>
    <row r="599" spans="1:100" s="1" customFormat="1" ht="13.5" customHeight="1" x14ac:dyDescent="0.15">
      <c r="A599" s="63">
        <v>584</v>
      </c>
      <c r="B599" s="313"/>
      <c r="C599" s="313"/>
      <c r="D599" s="313"/>
      <c r="E599" s="313"/>
      <c r="F599" s="313"/>
      <c r="G599" s="313"/>
      <c r="H599" s="313"/>
      <c r="I599" s="313"/>
      <c r="J599" s="313"/>
      <c r="K599" s="313"/>
      <c r="L599" s="314"/>
      <c r="M599" s="313"/>
      <c r="N599" s="365"/>
      <c r="O599" s="366"/>
      <c r="P599" s="370" t="str">
        <f>IF(G599="R",IF(OR(AND(実績排出量!H599=SUM(実績事業所!$B$2-1),3&lt;実績排出量!I599),AND(実績排出量!H599=実績事業所!$B$2,4&gt;実績排出量!I599)),"新規",""),"")</f>
        <v/>
      </c>
      <c r="Q599" s="373" t="str">
        <f t="shared" si="370"/>
        <v/>
      </c>
      <c r="R599" s="374" t="str">
        <f t="shared" si="371"/>
        <v/>
      </c>
      <c r="S599" s="298" t="str">
        <f t="shared" si="372"/>
        <v/>
      </c>
      <c r="T599" s="87" t="str">
        <f t="shared" si="373"/>
        <v/>
      </c>
      <c r="U599" s="88" t="str">
        <f t="shared" si="374"/>
        <v/>
      </c>
      <c r="V599" s="89" t="str">
        <f t="shared" si="375"/>
        <v/>
      </c>
      <c r="W599" s="90" t="str">
        <f t="shared" si="376"/>
        <v/>
      </c>
      <c r="X599" s="90" t="str">
        <f t="shared" si="377"/>
        <v/>
      </c>
      <c r="Y599" s="110" t="str">
        <f t="shared" si="378"/>
        <v/>
      </c>
      <c r="Z599" s="16"/>
      <c r="AA599" s="15" t="str">
        <f t="shared" si="379"/>
        <v/>
      </c>
      <c r="AB599" s="15" t="str">
        <f t="shared" si="380"/>
        <v/>
      </c>
      <c r="AC599" s="14" t="str">
        <f t="shared" si="381"/>
        <v/>
      </c>
      <c r="AD599" s="6" t="e">
        <f t="shared" si="382"/>
        <v>#N/A</v>
      </c>
      <c r="AE599" s="6" t="e">
        <f t="shared" si="383"/>
        <v>#N/A</v>
      </c>
      <c r="AF599" s="6" t="e">
        <f t="shared" si="384"/>
        <v>#N/A</v>
      </c>
      <c r="AG599" s="6" t="str">
        <f t="shared" si="385"/>
        <v/>
      </c>
      <c r="AH599" s="6">
        <f t="shared" si="386"/>
        <v>1</v>
      </c>
      <c r="AI599" s="6" t="e">
        <f t="shared" si="387"/>
        <v>#N/A</v>
      </c>
      <c r="AJ599" s="6" t="e">
        <f t="shared" si="388"/>
        <v>#N/A</v>
      </c>
      <c r="AK599" s="6" t="e">
        <f t="shared" si="389"/>
        <v>#N/A</v>
      </c>
      <c r="AL599" s="6" t="e">
        <f t="shared" si="390"/>
        <v>#N/A</v>
      </c>
      <c r="AM599" s="7" t="str">
        <f t="shared" si="391"/>
        <v xml:space="preserve"> </v>
      </c>
      <c r="AN599" s="6" t="e">
        <f t="shared" si="392"/>
        <v>#N/A</v>
      </c>
      <c r="AO599" s="6" t="e">
        <f t="shared" si="393"/>
        <v>#N/A</v>
      </c>
      <c r="AP599" s="6" t="e">
        <f t="shared" si="394"/>
        <v>#N/A</v>
      </c>
      <c r="AQ599" s="6" t="e">
        <f t="shared" si="395"/>
        <v>#N/A</v>
      </c>
      <c r="AR599" s="6" t="e">
        <f t="shared" si="396"/>
        <v>#N/A</v>
      </c>
      <c r="AS599" s="6" t="e">
        <f t="shared" si="397"/>
        <v>#N/A</v>
      </c>
      <c r="AT599" s="6" t="e">
        <f t="shared" si="398"/>
        <v>#N/A</v>
      </c>
      <c r="AU599" s="6" t="e">
        <f t="shared" si="399"/>
        <v>#N/A</v>
      </c>
      <c r="AV599" s="6" t="e">
        <f t="shared" si="400"/>
        <v>#N/A</v>
      </c>
      <c r="AW599" s="6">
        <f t="shared" si="401"/>
        <v>0</v>
      </c>
      <c r="AX599" s="6" t="e">
        <f t="shared" si="402"/>
        <v>#N/A</v>
      </c>
      <c r="AY599" s="6" t="str">
        <f t="shared" si="403"/>
        <v/>
      </c>
      <c r="AZ599" s="6" t="str">
        <f t="shared" si="404"/>
        <v/>
      </c>
      <c r="BA599" s="6" t="str">
        <f t="shared" si="405"/>
        <v/>
      </c>
      <c r="BB599" s="6" t="str">
        <f t="shared" si="406"/>
        <v/>
      </c>
      <c r="BC599" s="42"/>
      <c r="BI599" t="s">
        <v>296</v>
      </c>
      <c r="CS599" s="253" t="str">
        <f t="shared" si="407"/>
        <v/>
      </c>
      <c r="CT599" s="1" t="str">
        <f t="shared" si="408"/>
        <v/>
      </c>
      <c r="CU599" s="1" t="str">
        <f t="shared" si="409"/>
        <v/>
      </c>
      <c r="CV599" s="399"/>
    </row>
    <row r="600" spans="1:100" s="1" customFormat="1" ht="13.5" customHeight="1" x14ac:dyDescent="0.15">
      <c r="A600" s="63">
        <v>585</v>
      </c>
      <c r="B600" s="313"/>
      <c r="C600" s="313"/>
      <c r="D600" s="313"/>
      <c r="E600" s="313"/>
      <c r="F600" s="313"/>
      <c r="G600" s="313"/>
      <c r="H600" s="313"/>
      <c r="I600" s="313"/>
      <c r="J600" s="313"/>
      <c r="K600" s="313"/>
      <c r="L600" s="314"/>
      <c r="M600" s="313"/>
      <c r="N600" s="365"/>
      <c r="O600" s="366"/>
      <c r="P600" s="370" t="str">
        <f>IF(G600="R",IF(OR(AND(実績排出量!H600=SUM(実績事業所!$B$2-1),3&lt;実績排出量!I600),AND(実績排出量!H600=実績事業所!$B$2,4&gt;実績排出量!I600)),"新規",""),"")</f>
        <v/>
      </c>
      <c r="Q600" s="373" t="str">
        <f t="shared" ref="Q600:Q663" si="410">IF(P600="減車","－","")</f>
        <v/>
      </c>
      <c r="R600" s="374" t="str">
        <f t="shared" ref="R600:R663" si="411">IF(P600="減車","－","")</f>
        <v/>
      </c>
      <c r="S600" s="298" t="str">
        <f t="shared" ref="S600:S663" si="412">IF(ISBLANK(M600)=TRUE,"",IF(ISNUMBER(AO600)=TRUE,AO600,"エラー"))</f>
        <v/>
      </c>
      <c r="T600" s="87" t="str">
        <f t="shared" ref="T600:T663" si="413">IF(ISBLANK(M600)=TRUE,"",IF(ISNUMBER(AR600)=TRUE,AR600,"エラー"))</f>
        <v/>
      </c>
      <c r="U600" s="88" t="str">
        <f t="shared" ref="U600:U663" si="414">IF(ISBLANK(M600)=TRUE,"",IF(ISNUMBER(AX600)=TRUE,AX600,"エラー"))</f>
        <v/>
      </c>
      <c r="V600" s="89" t="str">
        <f t="shared" ref="V600:V663" si="415">IF(P600="減車",0,IF(OR(AA600="",AB600=""),"",AA600/AB600))</f>
        <v/>
      </c>
      <c r="W600" s="90" t="str">
        <f t="shared" ref="W600:W663" si="416">IF(P600="減車","-",IF(S600="","",IF(ISERROR(S600*AA600*AH600),"エラー",IF(ISBLANK(AA600)=TRUE,"エラー",IF(ISBLANK(S600)=TRUE,"エラー",IF(BA600=1,"エラー",S600*AH600*AA600/1000))))))</f>
        <v/>
      </c>
      <c r="X600" s="90" t="str">
        <f t="shared" ref="X600:X663" si="417">IF(P600="減車","-",IF(T600="","",IF(ISERROR(T600*AA600*AH600),"エラー",IF(ISBLANK(AA600)=TRUE,"エラー",IF(ISBLANK(T600)=TRUE,"エラー",IF(BA600=1,"エラー",T600*AH600*AA600/1000))))))</f>
        <v/>
      </c>
      <c r="Y600" s="110" t="str">
        <f t="shared" ref="Y600:Y663" si="418">IF(P600="減車","-",IF(U600="","",IF(ISERROR(U600*AB600),"エラー",IF(ISBLANK(AB600)=TRUE,"エラー",IF(ISBLANK(U600)=TRUE,"エラー",IF(BA600=1,"エラー",U600*AB600/1000))))))</f>
        <v/>
      </c>
      <c r="Z600" s="16"/>
      <c r="AA600" s="15" t="str">
        <f t="shared" ref="AA600:AA663" si="419">IF(Q600="","",Q600)</f>
        <v/>
      </c>
      <c r="AB600" s="15" t="str">
        <f t="shared" ref="AB600:AB663" si="420">IF(R600="","",R600)</f>
        <v/>
      </c>
      <c r="AC600" s="14" t="str">
        <f t="shared" ref="AC600:AC663" si="421">IF(ISBLANK(J600)=TRUE,"",IF(OR(ISBLANK(B600)=TRUE),1,""))</f>
        <v/>
      </c>
      <c r="AD600" s="6" t="e">
        <f t="shared" ref="AD600:AD663" si="422">VLOOKUP(J600,$BD$17:$BG$23,2,FALSE)</f>
        <v>#N/A</v>
      </c>
      <c r="AE600" s="6" t="e">
        <f t="shared" ref="AE600:AE663" si="423">VLOOKUP(J600,$BD$17:$BG$23,3,FALSE)</f>
        <v>#N/A</v>
      </c>
      <c r="AF600" s="6" t="e">
        <f t="shared" ref="AF600:AF663" si="424">VLOOKUP(J600,$BD$17:$BG$23,4,FALSE)</f>
        <v>#N/A</v>
      </c>
      <c r="AG600" s="6" t="str">
        <f t="shared" ref="AG600:AG663" si="425">IF(ISERROR(SEARCH("-",K600,1))=TRUE,ASC(UPPER(K600)),ASC(UPPER(LEFT(K600,SEARCH("-",K600,1)-1))))</f>
        <v/>
      </c>
      <c r="AH600" s="6">
        <f t="shared" ref="AH600:AH663" si="426">IF(L600&gt;3500,L600/1000,1)</f>
        <v>1</v>
      </c>
      <c r="AI600" s="6" t="e">
        <f t="shared" ref="AI600:AI663" si="427">IF(AF600=9,0,IF(L600&lt;=1700,1,IF(L600&lt;=2500,2,IF(L600&lt;=3500,3,4))))</f>
        <v>#N/A</v>
      </c>
      <c r="AJ600" s="6" t="e">
        <f t="shared" ref="AJ600:AJ663" si="428">IF(AF600=5,0,IF(AF600=9,0,IF(L600&lt;=1700,1,IF(L600&lt;=2500,2,IF(L600&lt;=3500,3,4)))))</f>
        <v>#N/A</v>
      </c>
      <c r="AK600" s="6" t="e">
        <f t="shared" ref="AK600:AK663" si="429">VLOOKUP(M600,$BL$17:$BM$27,2,FALSE)</f>
        <v>#N/A</v>
      </c>
      <c r="AL600" s="6" t="e">
        <f t="shared" ref="AL600:AL663" si="430">VLOOKUP(AN600,排出係数表,9,FALSE)</f>
        <v>#N/A</v>
      </c>
      <c r="AM600" s="7" t="str">
        <f t="shared" ref="AM600:AM663" si="431">IF(OR(ISBLANK(M600)=TRUE,ISBLANK(B600)=TRUE)," ",P600&amp;CONCATENATE(B600,AF600,AI600))</f>
        <v xml:space="preserve"> </v>
      </c>
      <c r="AN600" s="6" t="e">
        <f t="shared" ref="AN600:AN663" si="432">CONCATENATE(AD600,AJ600,AK600,AG600)</f>
        <v>#N/A</v>
      </c>
      <c r="AO600" s="6" t="e">
        <f t="shared" ref="AO600:AO663" si="433">IF(AND(N600="あり",AK600="軽"),AQ600,AP600)</f>
        <v>#N/A</v>
      </c>
      <c r="AP600" s="6" t="e">
        <f t="shared" ref="AP600:AP663" si="434">VLOOKUP(AN600,排出係数表,6,FALSE)</f>
        <v>#N/A</v>
      </c>
      <c r="AQ600" s="6" t="e">
        <f t="shared" ref="AQ600:AQ663" si="435">VLOOKUP(AJ600,$BZ$17:$CD$21,2,FALSE)</f>
        <v>#N/A</v>
      </c>
      <c r="AR600" s="6" t="e">
        <f t="shared" ref="AR600:AR663" si="436">IF(AND(N600="あり",O600="なし",AK600="軽"),AT600,IF(AND(N600="あり",O600="あり(H17なし)",AK600="軽"),AT600,IF(AND(N600="あり",O600="",AK600="軽"),AT600,IF(AND(N600="なし",O600="あり(H17なし)",AK600="軽"),AU600,IF(AND(N600="",O600="あり(H17なし)",AK600="軽"),AU600,IF(AND(O600="あり(H17あり)",AK600="軽"),AV600,AS600))))))</f>
        <v>#N/A</v>
      </c>
      <c r="AS600" s="6" t="e">
        <f t="shared" ref="AS600:AS663" si="437">VLOOKUP(AN600,排出係数表,7,FALSE)</f>
        <v>#N/A</v>
      </c>
      <c r="AT600" s="6" t="e">
        <f t="shared" ref="AT600:AT663" si="438">VLOOKUP(AJ600,$BZ$17:$CD$21,3,FALSE)</f>
        <v>#N/A</v>
      </c>
      <c r="AU600" s="6" t="e">
        <f t="shared" ref="AU600:AU663" si="439">VLOOKUP(AJ600,$BZ$17:$CD$21,4,FALSE)</f>
        <v>#N/A</v>
      </c>
      <c r="AV600" s="6" t="e">
        <f t="shared" ref="AV600:AV663" si="440">VLOOKUP(AJ600,$BZ$17:$CD$21,5,FALSE)</f>
        <v>#N/A</v>
      </c>
      <c r="AW600" s="6">
        <f t="shared" ref="AW600:AW663" si="441">IF(AND(N600="なし",O600="なし"),0,IF(AND(N600="",O600=""),0,IF(AND(N600="",O600="なし"),0,IF(AND(N600="なし",O600=""),0,1))))</f>
        <v>0</v>
      </c>
      <c r="AX600" s="6" t="e">
        <f t="shared" ref="AX600:AX663" si="442">VLOOKUP(AN600,排出係数表,8,FALSE)</f>
        <v>#N/A</v>
      </c>
      <c r="AY600" s="6" t="str">
        <f t="shared" ref="AY600:AY663" si="443">IF(J600="","",VLOOKUP(J600,$BD$17:$BH$25,5,FALSE))</f>
        <v/>
      </c>
      <c r="AZ600" s="6" t="str">
        <f t="shared" ref="AZ600:AZ663" si="444">IF(D600="","",VLOOKUP(CONCATENATE("A",LEFT(D600)),$BW$17:$BX$26,2,FALSE))</f>
        <v/>
      </c>
      <c r="BA600" s="6" t="str">
        <f t="shared" ref="BA600:BA663" si="445">IF(AY600=AZ600,"",1)</f>
        <v/>
      </c>
      <c r="BB600" s="6" t="str">
        <f t="shared" ref="BB600:BB663" si="446">CONCATENATE(C600,D600,E600,F600)</f>
        <v/>
      </c>
      <c r="BC600" s="42"/>
      <c r="BI600" t="s">
        <v>297</v>
      </c>
      <c r="CS600" s="253" t="str">
        <f t="shared" ref="CS600:CS663" si="447">IFERROR(VLOOKUP(AL600,$CQ$17:$CR$33,2,0),"")</f>
        <v/>
      </c>
      <c r="CT600" s="1" t="str">
        <f t="shared" ref="CT600:CT663" si="448">IF(P600="","",IF(P600="新規",P600&amp;CS600,IF(P600="減車",P600&amp;CS600,"")))</f>
        <v/>
      </c>
      <c r="CU600" s="1" t="str">
        <f t="shared" ref="CU600:CU663" si="449">IF("新規"=P600,IF(OR(N600="あり",O600="あり(H17あり)",O600="あり(H17なし)"),"新規後付",""),IF("減車"=P600,IF(OR(N600="あり",O600="あり(H17あり)",O600="あり(H17なし)"),"減車後付",""),""))</f>
        <v/>
      </c>
      <c r="CV600" s="399"/>
    </row>
    <row r="601" spans="1:100" s="1" customFormat="1" ht="13.5" customHeight="1" x14ac:dyDescent="0.15">
      <c r="A601" s="63">
        <v>586</v>
      </c>
      <c r="B601" s="313"/>
      <c r="C601" s="313"/>
      <c r="D601" s="313"/>
      <c r="E601" s="313"/>
      <c r="F601" s="313"/>
      <c r="G601" s="313"/>
      <c r="H601" s="313"/>
      <c r="I601" s="313"/>
      <c r="J601" s="313"/>
      <c r="K601" s="313"/>
      <c r="L601" s="314"/>
      <c r="M601" s="313"/>
      <c r="N601" s="365"/>
      <c r="O601" s="366"/>
      <c r="P601" s="370" t="str">
        <f>IF(G601="R",IF(OR(AND(実績排出量!H601=SUM(実績事業所!$B$2-1),3&lt;実績排出量!I601),AND(実績排出量!H601=実績事業所!$B$2,4&gt;実績排出量!I601)),"新規",""),"")</f>
        <v/>
      </c>
      <c r="Q601" s="373" t="str">
        <f t="shared" si="410"/>
        <v/>
      </c>
      <c r="R601" s="374" t="str">
        <f t="shared" si="411"/>
        <v/>
      </c>
      <c r="S601" s="298" t="str">
        <f t="shared" si="412"/>
        <v/>
      </c>
      <c r="T601" s="87" t="str">
        <f t="shared" si="413"/>
        <v/>
      </c>
      <c r="U601" s="88" t="str">
        <f t="shared" si="414"/>
        <v/>
      </c>
      <c r="V601" s="89" t="str">
        <f t="shared" si="415"/>
        <v/>
      </c>
      <c r="W601" s="90" t="str">
        <f t="shared" si="416"/>
        <v/>
      </c>
      <c r="X601" s="90" t="str">
        <f t="shared" si="417"/>
        <v/>
      </c>
      <c r="Y601" s="110" t="str">
        <f t="shared" si="418"/>
        <v/>
      </c>
      <c r="Z601" s="16"/>
      <c r="AA601" s="15" t="str">
        <f t="shared" si="419"/>
        <v/>
      </c>
      <c r="AB601" s="15" t="str">
        <f t="shared" si="420"/>
        <v/>
      </c>
      <c r="AC601" s="14" t="str">
        <f t="shared" si="421"/>
        <v/>
      </c>
      <c r="AD601" s="6" t="e">
        <f t="shared" si="422"/>
        <v>#N/A</v>
      </c>
      <c r="AE601" s="6" t="e">
        <f t="shared" si="423"/>
        <v>#N/A</v>
      </c>
      <c r="AF601" s="6" t="e">
        <f t="shared" si="424"/>
        <v>#N/A</v>
      </c>
      <c r="AG601" s="6" t="str">
        <f t="shared" si="425"/>
        <v/>
      </c>
      <c r="AH601" s="6">
        <f t="shared" si="426"/>
        <v>1</v>
      </c>
      <c r="AI601" s="6" t="e">
        <f t="shared" si="427"/>
        <v>#N/A</v>
      </c>
      <c r="AJ601" s="6" t="e">
        <f t="shared" si="428"/>
        <v>#N/A</v>
      </c>
      <c r="AK601" s="6" t="e">
        <f t="shared" si="429"/>
        <v>#N/A</v>
      </c>
      <c r="AL601" s="6" t="e">
        <f t="shared" si="430"/>
        <v>#N/A</v>
      </c>
      <c r="AM601" s="7" t="str">
        <f t="shared" si="431"/>
        <v xml:space="preserve"> </v>
      </c>
      <c r="AN601" s="6" t="e">
        <f t="shared" si="432"/>
        <v>#N/A</v>
      </c>
      <c r="AO601" s="6" t="e">
        <f t="shared" si="433"/>
        <v>#N/A</v>
      </c>
      <c r="AP601" s="6" t="e">
        <f t="shared" si="434"/>
        <v>#N/A</v>
      </c>
      <c r="AQ601" s="6" t="e">
        <f t="shared" si="435"/>
        <v>#N/A</v>
      </c>
      <c r="AR601" s="6" t="e">
        <f t="shared" si="436"/>
        <v>#N/A</v>
      </c>
      <c r="AS601" s="6" t="e">
        <f t="shared" si="437"/>
        <v>#N/A</v>
      </c>
      <c r="AT601" s="6" t="e">
        <f t="shared" si="438"/>
        <v>#N/A</v>
      </c>
      <c r="AU601" s="6" t="e">
        <f t="shared" si="439"/>
        <v>#N/A</v>
      </c>
      <c r="AV601" s="6" t="e">
        <f t="shared" si="440"/>
        <v>#N/A</v>
      </c>
      <c r="AW601" s="6">
        <f t="shared" si="441"/>
        <v>0</v>
      </c>
      <c r="AX601" s="6" t="e">
        <f t="shared" si="442"/>
        <v>#N/A</v>
      </c>
      <c r="AY601" s="6" t="str">
        <f t="shared" si="443"/>
        <v/>
      </c>
      <c r="AZ601" s="6" t="str">
        <f t="shared" si="444"/>
        <v/>
      </c>
      <c r="BA601" s="6" t="str">
        <f t="shared" si="445"/>
        <v/>
      </c>
      <c r="BB601" s="6" t="str">
        <f t="shared" si="446"/>
        <v/>
      </c>
      <c r="BC601" s="42"/>
      <c r="BI601" t="s">
        <v>641</v>
      </c>
      <c r="CS601" s="253" t="str">
        <f t="shared" si="447"/>
        <v/>
      </c>
      <c r="CT601" s="1" t="str">
        <f t="shared" si="448"/>
        <v/>
      </c>
      <c r="CU601" s="1" t="str">
        <f t="shared" si="449"/>
        <v/>
      </c>
      <c r="CV601" s="399"/>
    </row>
    <row r="602" spans="1:100" s="1" customFormat="1" ht="13.5" customHeight="1" x14ac:dyDescent="0.15">
      <c r="A602" s="63">
        <v>587</v>
      </c>
      <c r="B602" s="313"/>
      <c r="C602" s="313"/>
      <c r="D602" s="313"/>
      <c r="E602" s="313"/>
      <c r="F602" s="313"/>
      <c r="G602" s="313"/>
      <c r="H602" s="313"/>
      <c r="I602" s="313"/>
      <c r="J602" s="313"/>
      <c r="K602" s="313"/>
      <c r="L602" s="314"/>
      <c r="M602" s="313"/>
      <c r="N602" s="365"/>
      <c r="O602" s="366"/>
      <c r="P602" s="370" t="str">
        <f>IF(G602="R",IF(OR(AND(実績排出量!H602=SUM(実績事業所!$B$2-1),3&lt;実績排出量!I602),AND(実績排出量!H602=実績事業所!$B$2,4&gt;実績排出量!I602)),"新規",""),"")</f>
        <v/>
      </c>
      <c r="Q602" s="373" t="str">
        <f t="shared" si="410"/>
        <v/>
      </c>
      <c r="R602" s="374" t="str">
        <f t="shared" si="411"/>
        <v/>
      </c>
      <c r="S602" s="298" t="str">
        <f t="shared" si="412"/>
        <v/>
      </c>
      <c r="T602" s="87" t="str">
        <f t="shared" si="413"/>
        <v/>
      </c>
      <c r="U602" s="88" t="str">
        <f t="shared" si="414"/>
        <v/>
      </c>
      <c r="V602" s="89" t="str">
        <f t="shared" si="415"/>
        <v/>
      </c>
      <c r="W602" s="90" t="str">
        <f t="shared" si="416"/>
        <v/>
      </c>
      <c r="X602" s="90" t="str">
        <f t="shared" si="417"/>
        <v/>
      </c>
      <c r="Y602" s="110" t="str">
        <f t="shared" si="418"/>
        <v/>
      </c>
      <c r="Z602" s="16"/>
      <c r="AA602" s="15" t="str">
        <f t="shared" si="419"/>
        <v/>
      </c>
      <c r="AB602" s="15" t="str">
        <f t="shared" si="420"/>
        <v/>
      </c>
      <c r="AC602" s="14" t="str">
        <f t="shared" si="421"/>
        <v/>
      </c>
      <c r="AD602" s="6" t="e">
        <f t="shared" si="422"/>
        <v>#N/A</v>
      </c>
      <c r="AE602" s="6" t="e">
        <f t="shared" si="423"/>
        <v>#N/A</v>
      </c>
      <c r="AF602" s="6" t="e">
        <f t="shared" si="424"/>
        <v>#N/A</v>
      </c>
      <c r="AG602" s="6" t="str">
        <f t="shared" si="425"/>
        <v/>
      </c>
      <c r="AH602" s="6">
        <f t="shared" si="426"/>
        <v>1</v>
      </c>
      <c r="AI602" s="6" t="e">
        <f t="shared" si="427"/>
        <v>#N/A</v>
      </c>
      <c r="AJ602" s="6" t="e">
        <f t="shared" si="428"/>
        <v>#N/A</v>
      </c>
      <c r="AK602" s="6" t="e">
        <f t="shared" si="429"/>
        <v>#N/A</v>
      </c>
      <c r="AL602" s="6" t="e">
        <f t="shared" si="430"/>
        <v>#N/A</v>
      </c>
      <c r="AM602" s="7" t="str">
        <f t="shared" si="431"/>
        <v xml:space="preserve"> </v>
      </c>
      <c r="AN602" s="6" t="e">
        <f t="shared" si="432"/>
        <v>#N/A</v>
      </c>
      <c r="AO602" s="6" t="e">
        <f t="shared" si="433"/>
        <v>#N/A</v>
      </c>
      <c r="AP602" s="6" t="e">
        <f t="shared" si="434"/>
        <v>#N/A</v>
      </c>
      <c r="AQ602" s="6" t="e">
        <f t="shared" si="435"/>
        <v>#N/A</v>
      </c>
      <c r="AR602" s="6" t="e">
        <f t="shared" si="436"/>
        <v>#N/A</v>
      </c>
      <c r="AS602" s="6" t="e">
        <f t="shared" si="437"/>
        <v>#N/A</v>
      </c>
      <c r="AT602" s="6" t="e">
        <f t="shared" si="438"/>
        <v>#N/A</v>
      </c>
      <c r="AU602" s="6" t="e">
        <f t="shared" si="439"/>
        <v>#N/A</v>
      </c>
      <c r="AV602" s="6" t="e">
        <f t="shared" si="440"/>
        <v>#N/A</v>
      </c>
      <c r="AW602" s="6">
        <f t="shared" si="441"/>
        <v>0</v>
      </c>
      <c r="AX602" s="6" t="e">
        <f t="shared" si="442"/>
        <v>#N/A</v>
      </c>
      <c r="AY602" s="6" t="str">
        <f t="shared" si="443"/>
        <v/>
      </c>
      <c r="AZ602" s="6" t="str">
        <f t="shared" si="444"/>
        <v/>
      </c>
      <c r="BA602" s="6" t="str">
        <f t="shared" si="445"/>
        <v/>
      </c>
      <c r="BB602" s="6" t="str">
        <f t="shared" si="446"/>
        <v/>
      </c>
      <c r="BC602" s="42"/>
      <c r="BI602" t="s">
        <v>642</v>
      </c>
      <c r="CS602" s="253" t="str">
        <f t="shared" si="447"/>
        <v/>
      </c>
      <c r="CT602" s="1" t="str">
        <f t="shared" si="448"/>
        <v/>
      </c>
      <c r="CU602" s="1" t="str">
        <f t="shared" si="449"/>
        <v/>
      </c>
      <c r="CV602" s="399"/>
    </row>
    <row r="603" spans="1:100" s="1" customFormat="1" ht="13.5" customHeight="1" x14ac:dyDescent="0.15">
      <c r="A603" s="63">
        <v>588</v>
      </c>
      <c r="B603" s="313"/>
      <c r="C603" s="313"/>
      <c r="D603" s="313"/>
      <c r="E603" s="313"/>
      <c r="F603" s="313"/>
      <c r="G603" s="313"/>
      <c r="H603" s="313"/>
      <c r="I603" s="313"/>
      <c r="J603" s="313"/>
      <c r="K603" s="313"/>
      <c r="L603" s="314"/>
      <c r="M603" s="313"/>
      <c r="N603" s="365"/>
      <c r="O603" s="366"/>
      <c r="P603" s="370" t="str">
        <f>IF(G603="R",IF(OR(AND(実績排出量!H603=SUM(実績事業所!$B$2-1),3&lt;実績排出量!I603),AND(実績排出量!H603=実績事業所!$B$2,4&gt;実績排出量!I603)),"新規",""),"")</f>
        <v/>
      </c>
      <c r="Q603" s="373" t="str">
        <f t="shared" si="410"/>
        <v/>
      </c>
      <c r="R603" s="374" t="str">
        <f t="shared" si="411"/>
        <v/>
      </c>
      <c r="S603" s="298" t="str">
        <f t="shared" si="412"/>
        <v/>
      </c>
      <c r="T603" s="87" t="str">
        <f t="shared" si="413"/>
        <v/>
      </c>
      <c r="U603" s="88" t="str">
        <f t="shared" si="414"/>
        <v/>
      </c>
      <c r="V603" s="89" t="str">
        <f t="shared" si="415"/>
        <v/>
      </c>
      <c r="W603" s="90" t="str">
        <f t="shared" si="416"/>
        <v/>
      </c>
      <c r="X603" s="90" t="str">
        <f t="shared" si="417"/>
        <v/>
      </c>
      <c r="Y603" s="110" t="str">
        <f t="shared" si="418"/>
        <v/>
      </c>
      <c r="Z603" s="16"/>
      <c r="AA603" s="15" t="str">
        <f t="shared" si="419"/>
        <v/>
      </c>
      <c r="AB603" s="15" t="str">
        <f t="shared" si="420"/>
        <v/>
      </c>
      <c r="AC603" s="14" t="str">
        <f t="shared" si="421"/>
        <v/>
      </c>
      <c r="AD603" s="6" t="e">
        <f t="shared" si="422"/>
        <v>#N/A</v>
      </c>
      <c r="AE603" s="6" t="e">
        <f t="shared" si="423"/>
        <v>#N/A</v>
      </c>
      <c r="AF603" s="6" t="e">
        <f t="shared" si="424"/>
        <v>#N/A</v>
      </c>
      <c r="AG603" s="6" t="str">
        <f t="shared" si="425"/>
        <v/>
      </c>
      <c r="AH603" s="6">
        <f t="shared" si="426"/>
        <v>1</v>
      </c>
      <c r="AI603" s="6" t="e">
        <f t="shared" si="427"/>
        <v>#N/A</v>
      </c>
      <c r="AJ603" s="6" t="e">
        <f t="shared" si="428"/>
        <v>#N/A</v>
      </c>
      <c r="AK603" s="6" t="e">
        <f t="shared" si="429"/>
        <v>#N/A</v>
      </c>
      <c r="AL603" s="6" t="e">
        <f t="shared" si="430"/>
        <v>#N/A</v>
      </c>
      <c r="AM603" s="7" t="str">
        <f t="shared" si="431"/>
        <v xml:space="preserve"> </v>
      </c>
      <c r="AN603" s="6" t="e">
        <f t="shared" si="432"/>
        <v>#N/A</v>
      </c>
      <c r="AO603" s="6" t="e">
        <f t="shared" si="433"/>
        <v>#N/A</v>
      </c>
      <c r="AP603" s="6" t="e">
        <f t="shared" si="434"/>
        <v>#N/A</v>
      </c>
      <c r="AQ603" s="6" t="e">
        <f t="shared" si="435"/>
        <v>#N/A</v>
      </c>
      <c r="AR603" s="6" t="e">
        <f t="shared" si="436"/>
        <v>#N/A</v>
      </c>
      <c r="AS603" s="6" t="e">
        <f t="shared" si="437"/>
        <v>#N/A</v>
      </c>
      <c r="AT603" s="6" t="e">
        <f t="shared" si="438"/>
        <v>#N/A</v>
      </c>
      <c r="AU603" s="6" t="e">
        <f t="shared" si="439"/>
        <v>#N/A</v>
      </c>
      <c r="AV603" s="6" t="e">
        <f t="shared" si="440"/>
        <v>#N/A</v>
      </c>
      <c r="AW603" s="6">
        <f t="shared" si="441"/>
        <v>0</v>
      </c>
      <c r="AX603" s="6" t="e">
        <f t="shared" si="442"/>
        <v>#N/A</v>
      </c>
      <c r="AY603" s="6" t="str">
        <f t="shared" si="443"/>
        <v/>
      </c>
      <c r="AZ603" s="6" t="str">
        <f t="shared" si="444"/>
        <v/>
      </c>
      <c r="BA603" s="6" t="str">
        <f t="shared" si="445"/>
        <v/>
      </c>
      <c r="BB603" s="6" t="str">
        <f t="shared" si="446"/>
        <v/>
      </c>
      <c r="BC603" s="42"/>
      <c r="BI603" t="s">
        <v>643</v>
      </c>
      <c r="CS603" s="253" t="str">
        <f t="shared" si="447"/>
        <v/>
      </c>
      <c r="CT603" s="1" t="str">
        <f t="shared" si="448"/>
        <v/>
      </c>
      <c r="CU603" s="1" t="str">
        <f t="shared" si="449"/>
        <v/>
      </c>
      <c r="CV603" s="399"/>
    </row>
    <row r="604" spans="1:100" s="1" customFormat="1" ht="13.5" customHeight="1" x14ac:dyDescent="0.15">
      <c r="A604" s="63">
        <v>589</v>
      </c>
      <c r="B604" s="313"/>
      <c r="C604" s="313"/>
      <c r="D604" s="313"/>
      <c r="E604" s="313"/>
      <c r="F604" s="313"/>
      <c r="G604" s="313"/>
      <c r="H604" s="313"/>
      <c r="I604" s="313"/>
      <c r="J604" s="313"/>
      <c r="K604" s="313"/>
      <c r="L604" s="314"/>
      <c r="M604" s="313"/>
      <c r="N604" s="365"/>
      <c r="O604" s="366"/>
      <c r="P604" s="370" t="str">
        <f>IF(G604="R",IF(OR(AND(実績排出量!H604=SUM(実績事業所!$B$2-1),3&lt;実績排出量!I604),AND(実績排出量!H604=実績事業所!$B$2,4&gt;実績排出量!I604)),"新規",""),"")</f>
        <v/>
      </c>
      <c r="Q604" s="373" t="str">
        <f t="shared" si="410"/>
        <v/>
      </c>
      <c r="R604" s="374" t="str">
        <f t="shared" si="411"/>
        <v/>
      </c>
      <c r="S604" s="298" t="str">
        <f t="shared" si="412"/>
        <v/>
      </c>
      <c r="T604" s="87" t="str">
        <f t="shared" si="413"/>
        <v/>
      </c>
      <c r="U604" s="88" t="str">
        <f t="shared" si="414"/>
        <v/>
      </c>
      <c r="V604" s="89" t="str">
        <f t="shared" si="415"/>
        <v/>
      </c>
      <c r="W604" s="90" t="str">
        <f t="shared" si="416"/>
        <v/>
      </c>
      <c r="X604" s="90" t="str">
        <f t="shared" si="417"/>
        <v/>
      </c>
      <c r="Y604" s="110" t="str">
        <f t="shared" si="418"/>
        <v/>
      </c>
      <c r="Z604" s="16"/>
      <c r="AA604" s="15" t="str">
        <f t="shared" si="419"/>
        <v/>
      </c>
      <c r="AB604" s="15" t="str">
        <f t="shared" si="420"/>
        <v/>
      </c>
      <c r="AC604" s="14" t="str">
        <f t="shared" si="421"/>
        <v/>
      </c>
      <c r="AD604" s="6" t="e">
        <f t="shared" si="422"/>
        <v>#N/A</v>
      </c>
      <c r="AE604" s="6" t="e">
        <f t="shared" si="423"/>
        <v>#N/A</v>
      </c>
      <c r="AF604" s="6" t="e">
        <f t="shared" si="424"/>
        <v>#N/A</v>
      </c>
      <c r="AG604" s="6" t="str">
        <f t="shared" si="425"/>
        <v/>
      </c>
      <c r="AH604" s="6">
        <f t="shared" si="426"/>
        <v>1</v>
      </c>
      <c r="AI604" s="6" t="e">
        <f t="shared" si="427"/>
        <v>#N/A</v>
      </c>
      <c r="AJ604" s="6" t="e">
        <f t="shared" si="428"/>
        <v>#N/A</v>
      </c>
      <c r="AK604" s="6" t="e">
        <f t="shared" si="429"/>
        <v>#N/A</v>
      </c>
      <c r="AL604" s="6" t="e">
        <f t="shared" si="430"/>
        <v>#N/A</v>
      </c>
      <c r="AM604" s="7" t="str">
        <f t="shared" si="431"/>
        <v xml:space="preserve"> </v>
      </c>
      <c r="AN604" s="6" t="e">
        <f t="shared" si="432"/>
        <v>#N/A</v>
      </c>
      <c r="AO604" s="6" t="e">
        <f t="shared" si="433"/>
        <v>#N/A</v>
      </c>
      <c r="AP604" s="6" t="e">
        <f t="shared" si="434"/>
        <v>#N/A</v>
      </c>
      <c r="AQ604" s="6" t="e">
        <f t="shared" si="435"/>
        <v>#N/A</v>
      </c>
      <c r="AR604" s="6" t="e">
        <f t="shared" si="436"/>
        <v>#N/A</v>
      </c>
      <c r="AS604" s="6" t="e">
        <f t="shared" si="437"/>
        <v>#N/A</v>
      </c>
      <c r="AT604" s="6" t="e">
        <f t="shared" si="438"/>
        <v>#N/A</v>
      </c>
      <c r="AU604" s="6" t="e">
        <f t="shared" si="439"/>
        <v>#N/A</v>
      </c>
      <c r="AV604" s="6" t="e">
        <f t="shared" si="440"/>
        <v>#N/A</v>
      </c>
      <c r="AW604" s="6">
        <f t="shared" si="441"/>
        <v>0</v>
      </c>
      <c r="AX604" s="6" t="e">
        <f t="shared" si="442"/>
        <v>#N/A</v>
      </c>
      <c r="AY604" s="6" t="str">
        <f t="shared" si="443"/>
        <v/>
      </c>
      <c r="AZ604" s="6" t="str">
        <f t="shared" si="444"/>
        <v/>
      </c>
      <c r="BA604" s="6" t="str">
        <f t="shared" si="445"/>
        <v/>
      </c>
      <c r="BB604" s="6" t="str">
        <f t="shared" si="446"/>
        <v/>
      </c>
      <c r="BC604" s="42"/>
      <c r="BI604" t="s">
        <v>644</v>
      </c>
      <c r="CS604" s="253" t="str">
        <f t="shared" si="447"/>
        <v/>
      </c>
      <c r="CT604" s="1" t="str">
        <f t="shared" si="448"/>
        <v/>
      </c>
      <c r="CU604" s="1" t="str">
        <f t="shared" si="449"/>
        <v/>
      </c>
      <c r="CV604" s="399"/>
    </row>
    <row r="605" spans="1:100" s="1" customFormat="1" ht="13.5" customHeight="1" x14ac:dyDescent="0.15">
      <c r="A605" s="63">
        <v>590</v>
      </c>
      <c r="B605" s="313"/>
      <c r="C605" s="313"/>
      <c r="D605" s="313"/>
      <c r="E605" s="313"/>
      <c r="F605" s="313"/>
      <c r="G605" s="313"/>
      <c r="H605" s="313"/>
      <c r="I605" s="313"/>
      <c r="J605" s="313"/>
      <c r="K605" s="313"/>
      <c r="L605" s="314"/>
      <c r="M605" s="313"/>
      <c r="N605" s="365"/>
      <c r="O605" s="366"/>
      <c r="P605" s="370" t="str">
        <f>IF(G605="R",IF(OR(AND(実績排出量!H605=SUM(実績事業所!$B$2-1),3&lt;実績排出量!I605),AND(実績排出量!H605=実績事業所!$B$2,4&gt;実績排出量!I605)),"新規",""),"")</f>
        <v/>
      </c>
      <c r="Q605" s="373" t="str">
        <f t="shared" si="410"/>
        <v/>
      </c>
      <c r="R605" s="374" t="str">
        <f t="shared" si="411"/>
        <v/>
      </c>
      <c r="S605" s="298" t="str">
        <f t="shared" si="412"/>
        <v/>
      </c>
      <c r="T605" s="87" t="str">
        <f t="shared" si="413"/>
        <v/>
      </c>
      <c r="U605" s="88" t="str">
        <f t="shared" si="414"/>
        <v/>
      </c>
      <c r="V605" s="89" t="str">
        <f t="shared" si="415"/>
        <v/>
      </c>
      <c r="W605" s="90" t="str">
        <f t="shared" si="416"/>
        <v/>
      </c>
      <c r="X605" s="90" t="str">
        <f t="shared" si="417"/>
        <v/>
      </c>
      <c r="Y605" s="110" t="str">
        <f t="shared" si="418"/>
        <v/>
      </c>
      <c r="Z605" s="16"/>
      <c r="AA605" s="15" t="str">
        <f t="shared" si="419"/>
        <v/>
      </c>
      <c r="AB605" s="15" t="str">
        <f t="shared" si="420"/>
        <v/>
      </c>
      <c r="AC605" s="14" t="str">
        <f t="shared" si="421"/>
        <v/>
      </c>
      <c r="AD605" s="6" t="e">
        <f t="shared" si="422"/>
        <v>#N/A</v>
      </c>
      <c r="AE605" s="6" t="e">
        <f t="shared" si="423"/>
        <v>#N/A</v>
      </c>
      <c r="AF605" s="6" t="e">
        <f t="shared" si="424"/>
        <v>#N/A</v>
      </c>
      <c r="AG605" s="6" t="str">
        <f t="shared" si="425"/>
        <v/>
      </c>
      <c r="AH605" s="6">
        <f t="shared" si="426"/>
        <v>1</v>
      </c>
      <c r="AI605" s="6" t="e">
        <f t="shared" si="427"/>
        <v>#N/A</v>
      </c>
      <c r="AJ605" s="6" t="e">
        <f t="shared" si="428"/>
        <v>#N/A</v>
      </c>
      <c r="AK605" s="6" t="e">
        <f t="shared" si="429"/>
        <v>#N/A</v>
      </c>
      <c r="AL605" s="6" t="e">
        <f t="shared" si="430"/>
        <v>#N/A</v>
      </c>
      <c r="AM605" s="7" t="str">
        <f t="shared" si="431"/>
        <v xml:space="preserve"> </v>
      </c>
      <c r="AN605" s="6" t="e">
        <f t="shared" si="432"/>
        <v>#N/A</v>
      </c>
      <c r="AO605" s="6" t="e">
        <f t="shared" si="433"/>
        <v>#N/A</v>
      </c>
      <c r="AP605" s="6" t="e">
        <f t="shared" si="434"/>
        <v>#N/A</v>
      </c>
      <c r="AQ605" s="6" t="e">
        <f t="shared" si="435"/>
        <v>#N/A</v>
      </c>
      <c r="AR605" s="6" t="e">
        <f t="shared" si="436"/>
        <v>#N/A</v>
      </c>
      <c r="AS605" s="6" t="e">
        <f t="shared" si="437"/>
        <v>#N/A</v>
      </c>
      <c r="AT605" s="6" t="e">
        <f t="shared" si="438"/>
        <v>#N/A</v>
      </c>
      <c r="AU605" s="6" t="e">
        <f t="shared" si="439"/>
        <v>#N/A</v>
      </c>
      <c r="AV605" s="6" t="e">
        <f t="shared" si="440"/>
        <v>#N/A</v>
      </c>
      <c r="AW605" s="6">
        <f t="shared" si="441"/>
        <v>0</v>
      </c>
      <c r="AX605" s="6" t="e">
        <f t="shared" si="442"/>
        <v>#N/A</v>
      </c>
      <c r="AY605" s="6" t="str">
        <f t="shared" si="443"/>
        <v/>
      </c>
      <c r="AZ605" s="6" t="str">
        <f t="shared" si="444"/>
        <v/>
      </c>
      <c r="BA605" s="6" t="str">
        <f t="shared" si="445"/>
        <v/>
      </c>
      <c r="BB605" s="6" t="str">
        <f t="shared" si="446"/>
        <v/>
      </c>
      <c r="BC605" s="42"/>
      <c r="BI605" t="s">
        <v>645</v>
      </c>
      <c r="CS605" s="253" t="str">
        <f t="shared" si="447"/>
        <v/>
      </c>
      <c r="CT605" s="1" t="str">
        <f t="shared" si="448"/>
        <v/>
      </c>
      <c r="CU605" s="1" t="str">
        <f t="shared" si="449"/>
        <v/>
      </c>
      <c r="CV605" s="399"/>
    </row>
    <row r="606" spans="1:100" s="1" customFormat="1" ht="13.5" customHeight="1" x14ac:dyDescent="0.15">
      <c r="A606" s="63">
        <v>591</v>
      </c>
      <c r="B606" s="313"/>
      <c r="C606" s="313"/>
      <c r="D606" s="313"/>
      <c r="E606" s="313"/>
      <c r="F606" s="313"/>
      <c r="G606" s="313"/>
      <c r="H606" s="313"/>
      <c r="I606" s="313"/>
      <c r="J606" s="313"/>
      <c r="K606" s="313"/>
      <c r="L606" s="314"/>
      <c r="M606" s="313"/>
      <c r="N606" s="365"/>
      <c r="O606" s="366"/>
      <c r="P606" s="370" t="str">
        <f>IF(G606="R",IF(OR(AND(実績排出量!H606=SUM(実績事業所!$B$2-1),3&lt;実績排出量!I606),AND(実績排出量!H606=実績事業所!$B$2,4&gt;実績排出量!I606)),"新規",""),"")</f>
        <v/>
      </c>
      <c r="Q606" s="373" t="str">
        <f t="shared" si="410"/>
        <v/>
      </c>
      <c r="R606" s="374" t="str">
        <f t="shared" si="411"/>
        <v/>
      </c>
      <c r="S606" s="298" t="str">
        <f t="shared" si="412"/>
        <v/>
      </c>
      <c r="T606" s="87" t="str">
        <f t="shared" si="413"/>
        <v/>
      </c>
      <c r="U606" s="88" t="str">
        <f t="shared" si="414"/>
        <v/>
      </c>
      <c r="V606" s="89" t="str">
        <f t="shared" si="415"/>
        <v/>
      </c>
      <c r="W606" s="90" t="str">
        <f t="shared" si="416"/>
        <v/>
      </c>
      <c r="X606" s="90" t="str">
        <f t="shared" si="417"/>
        <v/>
      </c>
      <c r="Y606" s="110" t="str">
        <f t="shared" si="418"/>
        <v/>
      </c>
      <c r="Z606" s="16"/>
      <c r="AA606" s="15" t="str">
        <f t="shared" si="419"/>
        <v/>
      </c>
      <c r="AB606" s="15" t="str">
        <f t="shared" si="420"/>
        <v/>
      </c>
      <c r="AC606" s="14" t="str">
        <f t="shared" si="421"/>
        <v/>
      </c>
      <c r="AD606" s="6" t="e">
        <f t="shared" si="422"/>
        <v>#N/A</v>
      </c>
      <c r="AE606" s="6" t="e">
        <f t="shared" si="423"/>
        <v>#N/A</v>
      </c>
      <c r="AF606" s="6" t="e">
        <f t="shared" si="424"/>
        <v>#N/A</v>
      </c>
      <c r="AG606" s="6" t="str">
        <f t="shared" si="425"/>
        <v/>
      </c>
      <c r="AH606" s="6">
        <f t="shared" si="426"/>
        <v>1</v>
      </c>
      <c r="AI606" s="6" t="e">
        <f t="shared" si="427"/>
        <v>#N/A</v>
      </c>
      <c r="AJ606" s="6" t="e">
        <f t="shared" si="428"/>
        <v>#N/A</v>
      </c>
      <c r="AK606" s="6" t="e">
        <f t="shared" si="429"/>
        <v>#N/A</v>
      </c>
      <c r="AL606" s="6" t="e">
        <f t="shared" si="430"/>
        <v>#N/A</v>
      </c>
      <c r="AM606" s="7" t="str">
        <f t="shared" si="431"/>
        <v xml:space="preserve"> </v>
      </c>
      <c r="AN606" s="6" t="e">
        <f t="shared" si="432"/>
        <v>#N/A</v>
      </c>
      <c r="AO606" s="6" t="e">
        <f t="shared" si="433"/>
        <v>#N/A</v>
      </c>
      <c r="AP606" s="6" t="e">
        <f t="shared" si="434"/>
        <v>#N/A</v>
      </c>
      <c r="AQ606" s="6" t="e">
        <f t="shared" si="435"/>
        <v>#N/A</v>
      </c>
      <c r="AR606" s="6" t="e">
        <f t="shared" si="436"/>
        <v>#N/A</v>
      </c>
      <c r="AS606" s="6" t="e">
        <f t="shared" si="437"/>
        <v>#N/A</v>
      </c>
      <c r="AT606" s="6" t="e">
        <f t="shared" si="438"/>
        <v>#N/A</v>
      </c>
      <c r="AU606" s="6" t="e">
        <f t="shared" si="439"/>
        <v>#N/A</v>
      </c>
      <c r="AV606" s="6" t="e">
        <f t="shared" si="440"/>
        <v>#N/A</v>
      </c>
      <c r="AW606" s="6">
        <f t="shared" si="441"/>
        <v>0</v>
      </c>
      <c r="AX606" s="6" t="e">
        <f t="shared" si="442"/>
        <v>#N/A</v>
      </c>
      <c r="AY606" s="6" t="str">
        <f t="shared" si="443"/>
        <v/>
      </c>
      <c r="AZ606" s="6" t="str">
        <f t="shared" si="444"/>
        <v/>
      </c>
      <c r="BA606" s="6" t="str">
        <f t="shared" si="445"/>
        <v/>
      </c>
      <c r="BB606" s="6" t="str">
        <f t="shared" si="446"/>
        <v/>
      </c>
      <c r="BC606" s="42"/>
      <c r="BI606" t="s">
        <v>646</v>
      </c>
      <c r="CS606" s="253" t="str">
        <f t="shared" si="447"/>
        <v/>
      </c>
      <c r="CT606" s="1" t="str">
        <f t="shared" si="448"/>
        <v/>
      </c>
      <c r="CU606" s="1" t="str">
        <f t="shared" si="449"/>
        <v/>
      </c>
      <c r="CV606" s="399"/>
    </row>
    <row r="607" spans="1:100" s="1" customFormat="1" ht="13.5" customHeight="1" x14ac:dyDescent="0.15">
      <c r="A607" s="63">
        <v>592</v>
      </c>
      <c r="B607" s="313"/>
      <c r="C607" s="313"/>
      <c r="D607" s="313"/>
      <c r="E607" s="313"/>
      <c r="F607" s="313"/>
      <c r="G607" s="313"/>
      <c r="H607" s="313"/>
      <c r="I607" s="313"/>
      <c r="J607" s="313"/>
      <c r="K607" s="313"/>
      <c r="L607" s="314"/>
      <c r="M607" s="313"/>
      <c r="N607" s="365"/>
      <c r="O607" s="366"/>
      <c r="P607" s="370" t="str">
        <f>IF(G607="R",IF(OR(AND(実績排出量!H607=SUM(実績事業所!$B$2-1),3&lt;実績排出量!I607),AND(実績排出量!H607=実績事業所!$B$2,4&gt;実績排出量!I607)),"新規",""),"")</f>
        <v/>
      </c>
      <c r="Q607" s="373" t="str">
        <f t="shared" si="410"/>
        <v/>
      </c>
      <c r="R607" s="374" t="str">
        <f t="shared" si="411"/>
        <v/>
      </c>
      <c r="S607" s="298" t="str">
        <f t="shared" si="412"/>
        <v/>
      </c>
      <c r="T607" s="87" t="str">
        <f t="shared" si="413"/>
        <v/>
      </c>
      <c r="U607" s="88" t="str">
        <f t="shared" si="414"/>
        <v/>
      </c>
      <c r="V607" s="89" t="str">
        <f t="shared" si="415"/>
        <v/>
      </c>
      <c r="W607" s="90" t="str">
        <f t="shared" si="416"/>
        <v/>
      </c>
      <c r="X607" s="90" t="str">
        <f t="shared" si="417"/>
        <v/>
      </c>
      <c r="Y607" s="110" t="str">
        <f t="shared" si="418"/>
        <v/>
      </c>
      <c r="Z607" s="16"/>
      <c r="AA607" s="15" t="str">
        <f t="shared" si="419"/>
        <v/>
      </c>
      <c r="AB607" s="15" t="str">
        <f t="shared" si="420"/>
        <v/>
      </c>
      <c r="AC607" s="14" t="str">
        <f t="shared" si="421"/>
        <v/>
      </c>
      <c r="AD607" s="6" t="e">
        <f t="shared" si="422"/>
        <v>#N/A</v>
      </c>
      <c r="AE607" s="6" t="e">
        <f t="shared" si="423"/>
        <v>#N/A</v>
      </c>
      <c r="AF607" s="6" t="e">
        <f t="shared" si="424"/>
        <v>#N/A</v>
      </c>
      <c r="AG607" s="6" t="str">
        <f t="shared" si="425"/>
        <v/>
      </c>
      <c r="AH607" s="6">
        <f t="shared" si="426"/>
        <v>1</v>
      </c>
      <c r="AI607" s="6" t="e">
        <f t="shared" si="427"/>
        <v>#N/A</v>
      </c>
      <c r="AJ607" s="6" t="e">
        <f t="shared" si="428"/>
        <v>#N/A</v>
      </c>
      <c r="AK607" s="6" t="e">
        <f t="shared" si="429"/>
        <v>#N/A</v>
      </c>
      <c r="AL607" s="6" t="e">
        <f t="shared" si="430"/>
        <v>#N/A</v>
      </c>
      <c r="AM607" s="7" t="str">
        <f t="shared" si="431"/>
        <v xml:space="preserve"> </v>
      </c>
      <c r="AN607" s="6" t="e">
        <f t="shared" si="432"/>
        <v>#N/A</v>
      </c>
      <c r="AO607" s="6" t="e">
        <f t="shared" si="433"/>
        <v>#N/A</v>
      </c>
      <c r="AP607" s="6" t="e">
        <f t="shared" si="434"/>
        <v>#N/A</v>
      </c>
      <c r="AQ607" s="6" t="e">
        <f t="shared" si="435"/>
        <v>#N/A</v>
      </c>
      <c r="AR607" s="6" t="e">
        <f t="shared" si="436"/>
        <v>#N/A</v>
      </c>
      <c r="AS607" s="6" t="e">
        <f t="shared" si="437"/>
        <v>#N/A</v>
      </c>
      <c r="AT607" s="6" t="e">
        <f t="shared" si="438"/>
        <v>#N/A</v>
      </c>
      <c r="AU607" s="6" t="e">
        <f t="shared" si="439"/>
        <v>#N/A</v>
      </c>
      <c r="AV607" s="6" t="e">
        <f t="shared" si="440"/>
        <v>#N/A</v>
      </c>
      <c r="AW607" s="6">
        <f t="shared" si="441"/>
        <v>0</v>
      </c>
      <c r="AX607" s="6" t="e">
        <f t="shared" si="442"/>
        <v>#N/A</v>
      </c>
      <c r="AY607" s="6" t="str">
        <f t="shared" si="443"/>
        <v/>
      </c>
      <c r="AZ607" s="6" t="str">
        <f t="shared" si="444"/>
        <v/>
      </c>
      <c r="BA607" s="6" t="str">
        <f t="shared" si="445"/>
        <v/>
      </c>
      <c r="BB607" s="6" t="str">
        <f t="shared" si="446"/>
        <v/>
      </c>
      <c r="BC607" s="42"/>
      <c r="BI607" t="s">
        <v>647</v>
      </c>
      <c r="CS607" s="253" t="str">
        <f t="shared" si="447"/>
        <v/>
      </c>
      <c r="CT607" s="1" t="str">
        <f t="shared" si="448"/>
        <v/>
      </c>
      <c r="CU607" s="1" t="str">
        <f t="shared" si="449"/>
        <v/>
      </c>
      <c r="CV607" s="399"/>
    </row>
    <row r="608" spans="1:100" s="1" customFormat="1" ht="13.5" customHeight="1" x14ac:dyDescent="0.15">
      <c r="A608" s="63">
        <v>593</v>
      </c>
      <c r="B608" s="313"/>
      <c r="C608" s="313"/>
      <c r="D608" s="313"/>
      <c r="E608" s="313"/>
      <c r="F608" s="313"/>
      <c r="G608" s="313"/>
      <c r="H608" s="313"/>
      <c r="I608" s="313"/>
      <c r="J608" s="313"/>
      <c r="K608" s="313"/>
      <c r="L608" s="314"/>
      <c r="M608" s="313"/>
      <c r="N608" s="365"/>
      <c r="O608" s="366"/>
      <c r="P608" s="370" t="str">
        <f>IF(G608="R",IF(OR(AND(実績排出量!H608=SUM(実績事業所!$B$2-1),3&lt;実績排出量!I608),AND(実績排出量!H608=実績事業所!$B$2,4&gt;実績排出量!I608)),"新規",""),"")</f>
        <v/>
      </c>
      <c r="Q608" s="373" t="str">
        <f t="shared" si="410"/>
        <v/>
      </c>
      <c r="R608" s="374" t="str">
        <f t="shared" si="411"/>
        <v/>
      </c>
      <c r="S608" s="298" t="str">
        <f t="shared" si="412"/>
        <v/>
      </c>
      <c r="T608" s="87" t="str">
        <f t="shared" si="413"/>
        <v/>
      </c>
      <c r="U608" s="88" t="str">
        <f t="shared" si="414"/>
        <v/>
      </c>
      <c r="V608" s="89" t="str">
        <f t="shared" si="415"/>
        <v/>
      </c>
      <c r="W608" s="90" t="str">
        <f t="shared" si="416"/>
        <v/>
      </c>
      <c r="X608" s="90" t="str">
        <f t="shared" si="417"/>
        <v/>
      </c>
      <c r="Y608" s="110" t="str">
        <f t="shared" si="418"/>
        <v/>
      </c>
      <c r="Z608" s="16"/>
      <c r="AA608" s="15" t="str">
        <f t="shared" si="419"/>
        <v/>
      </c>
      <c r="AB608" s="15" t="str">
        <f t="shared" si="420"/>
        <v/>
      </c>
      <c r="AC608" s="14" t="str">
        <f t="shared" si="421"/>
        <v/>
      </c>
      <c r="AD608" s="6" t="e">
        <f t="shared" si="422"/>
        <v>#N/A</v>
      </c>
      <c r="AE608" s="6" t="e">
        <f t="shared" si="423"/>
        <v>#N/A</v>
      </c>
      <c r="AF608" s="6" t="e">
        <f t="shared" si="424"/>
        <v>#N/A</v>
      </c>
      <c r="AG608" s="6" t="str">
        <f t="shared" si="425"/>
        <v/>
      </c>
      <c r="AH608" s="6">
        <f t="shared" si="426"/>
        <v>1</v>
      </c>
      <c r="AI608" s="6" t="e">
        <f t="shared" si="427"/>
        <v>#N/A</v>
      </c>
      <c r="AJ608" s="6" t="e">
        <f t="shared" si="428"/>
        <v>#N/A</v>
      </c>
      <c r="AK608" s="6" t="e">
        <f t="shared" si="429"/>
        <v>#N/A</v>
      </c>
      <c r="AL608" s="6" t="e">
        <f t="shared" si="430"/>
        <v>#N/A</v>
      </c>
      <c r="AM608" s="7" t="str">
        <f t="shared" si="431"/>
        <v xml:space="preserve"> </v>
      </c>
      <c r="AN608" s="6" t="e">
        <f t="shared" si="432"/>
        <v>#N/A</v>
      </c>
      <c r="AO608" s="6" t="e">
        <f t="shared" si="433"/>
        <v>#N/A</v>
      </c>
      <c r="AP608" s="6" t="e">
        <f t="shared" si="434"/>
        <v>#N/A</v>
      </c>
      <c r="AQ608" s="6" t="e">
        <f t="shared" si="435"/>
        <v>#N/A</v>
      </c>
      <c r="AR608" s="6" t="e">
        <f t="shared" si="436"/>
        <v>#N/A</v>
      </c>
      <c r="AS608" s="6" t="e">
        <f t="shared" si="437"/>
        <v>#N/A</v>
      </c>
      <c r="AT608" s="6" t="e">
        <f t="shared" si="438"/>
        <v>#N/A</v>
      </c>
      <c r="AU608" s="6" t="e">
        <f t="shared" si="439"/>
        <v>#N/A</v>
      </c>
      <c r="AV608" s="6" t="e">
        <f t="shared" si="440"/>
        <v>#N/A</v>
      </c>
      <c r="AW608" s="6">
        <f t="shared" si="441"/>
        <v>0</v>
      </c>
      <c r="AX608" s="6" t="e">
        <f t="shared" si="442"/>
        <v>#N/A</v>
      </c>
      <c r="AY608" s="6" t="str">
        <f t="shared" si="443"/>
        <v/>
      </c>
      <c r="AZ608" s="6" t="str">
        <f t="shared" si="444"/>
        <v/>
      </c>
      <c r="BA608" s="6" t="str">
        <f t="shared" si="445"/>
        <v/>
      </c>
      <c r="BB608" s="6" t="str">
        <f t="shared" si="446"/>
        <v/>
      </c>
      <c r="BC608" s="42"/>
      <c r="BI608" t="s">
        <v>648</v>
      </c>
      <c r="CS608" s="253" t="str">
        <f t="shared" si="447"/>
        <v/>
      </c>
      <c r="CT608" s="1" t="str">
        <f t="shared" si="448"/>
        <v/>
      </c>
      <c r="CU608" s="1" t="str">
        <f t="shared" si="449"/>
        <v/>
      </c>
      <c r="CV608" s="399"/>
    </row>
    <row r="609" spans="1:100" s="1" customFormat="1" ht="13.5" customHeight="1" x14ac:dyDescent="0.15">
      <c r="A609" s="63">
        <v>594</v>
      </c>
      <c r="B609" s="313"/>
      <c r="C609" s="313"/>
      <c r="D609" s="313"/>
      <c r="E609" s="313"/>
      <c r="F609" s="313"/>
      <c r="G609" s="313"/>
      <c r="H609" s="313"/>
      <c r="I609" s="313"/>
      <c r="J609" s="313"/>
      <c r="K609" s="313"/>
      <c r="L609" s="314"/>
      <c r="M609" s="313"/>
      <c r="N609" s="365"/>
      <c r="O609" s="366"/>
      <c r="P609" s="370" t="str">
        <f>IF(G609="R",IF(OR(AND(実績排出量!H609=SUM(実績事業所!$B$2-1),3&lt;実績排出量!I609),AND(実績排出量!H609=実績事業所!$B$2,4&gt;実績排出量!I609)),"新規",""),"")</f>
        <v/>
      </c>
      <c r="Q609" s="373" t="str">
        <f t="shared" si="410"/>
        <v/>
      </c>
      <c r="R609" s="374" t="str">
        <f t="shared" si="411"/>
        <v/>
      </c>
      <c r="S609" s="298" t="str">
        <f t="shared" si="412"/>
        <v/>
      </c>
      <c r="T609" s="87" t="str">
        <f t="shared" si="413"/>
        <v/>
      </c>
      <c r="U609" s="88" t="str">
        <f t="shared" si="414"/>
        <v/>
      </c>
      <c r="V609" s="89" t="str">
        <f t="shared" si="415"/>
        <v/>
      </c>
      <c r="W609" s="90" t="str">
        <f t="shared" si="416"/>
        <v/>
      </c>
      <c r="X609" s="90" t="str">
        <f t="shared" si="417"/>
        <v/>
      </c>
      <c r="Y609" s="110" t="str">
        <f t="shared" si="418"/>
        <v/>
      </c>
      <c r="Z609" s="16"/>
      <c r="AA609" s="15" t="str">
        <f t="shared" si="419"/>
        <v/>
      </c>
      <c r="AB609" s="15" t="str">
        <f t="shared" si="420"/>
        <v/>
      </c>
      <c r="AC609" s="14" t="str">
        <f t="shared" si="421"/>
        <v/>
      </c>
      <c r="AD609" s="6" t="e">
        <f t="shared" si="422"/>
        <v>#N/A</v>
      </c>
      <c r="AE609" s="6" t="e">
        <f t="shared" si="423"/>
        <v>#N/A</v>
      </c>
      <c r="AF609" s="6" t="e">
        <f t="shared" si="424"/>
        <v>#N/A</v>
      </c>
      <c r="AG609" s="6" t="str">
        <f t="shared" si="425"/>
        <v/>
      </c>
      <c r="AH609" s="6">
        <f t="shared" si="426"/>
        <v>1</v>
      </c>
      <c r="AI609" s="6" t="e">
        <f t="shared" si="427"/>
        <v>#N/A</v>
      </c>
      <c r="AJ609" s="6" t="e">
        <f t="shared" si="428"/>
        <v>#N/A</v>
      </c>
      <c r="AK609" s="6" t="e">
        <f t="shared" si="429"/>
        <v>#N/A</v>
      </c>
      <c r="AL609" s="6" t="e">
        <f t="shared" si="430"/>
        <v>#N/A</v>
      </c>
      <c r="AM609" s="7" t="str">
        <f t="shared" si="431"/>
        <v xml:space="preserve"> </v>
      </c>
      <c r="AN609" s="6" t="e">
        <f t="shared" si="432"/>
        <v>#N/A</v>
      </c>
      <c r="AO609" s="6" t="e">
        <f t="shared" si="433"/>
        <v>#N/A</v>
      </c>
      <c r="AP609" s="6" t="e">
        <f t="shared" si="434"/>
        <v>#N/A</v>
      </c>
      <c r="AQ609" s="6" t="e">
        <f t="shared" si="435"/>
        <v>#N/A</v>
      </c>
      <c r="AR609" s="6" t="e">
        <f t="shared" si="436"/>
        <v>#N/A</v>
      </c>
      <c r="AS609" s="6" t="e">
        <f t="shared" si="437"/>
        <v>#N/A</v>
      </c>
      <c r="AT609" s="6" t="e">
        <f t="shared" si="438"/>
        <v>#N/A</v>
      </c>
      <c r="AU609" s="6" t="e">
        <f t="shared" si="439"/>
        <v>#N/A</v>
      </c>
      <c r="AV609" s="6" t="e">
        <f t="shared" si="440"/>
        <v>#N/A</v>
      </c>
      <c r="AW609" s="6">
        <f t="shared" si="441"/>
        <v>0</v>
      </c>
      <c r="AX609" s="6" t="e">
        <f t="shared" si="442"/>
        <v>#N/A</v>
      </c>
      <c r="AY609" s="6" t="str">
        <f t="shared" si="443"/>
        <v/>
      </c>
      <c r="AZ609" s="6" t="str">
        <f t="shared" si="444"/>
        <v/>
      </c>
      <c r="BA609" s="6" t="str">
        <f t="shared" si="445"/>
        <v/>
      </c>
      <c r="BB609" s="6" t="str">
        <f t="shared" si="446"/>
        <v/>
      </c>
      <c r="BC609" s="42"/>
      <c r="BI609" t="s">
        <v>1147</v>
      </c>
      <c r="CS609" s="253" t="str">
        <f t="shared" si="447"/>
        <v/>
      </c>
      <c r="CT609" s="1" t="str">
        <f t="shared" si="448"/>
        <v/>
      </c>
      <c r="CU609" s="1" t="str">
        <f t="shared" si="449"/>
        <v/>
      </c>
      <c r="CV609" s="399"/>
    </row>
    <row r="610" spans="1:100" s="1" customFormat="1" ht="13.5" customHeight="1" x14ac:dyDescent="0.15">
      <c r="A610" s="63">
        <v>595</v>
      </c>
      <c r="B610" s="313"/>
      <c r="C610" s="313"/>
      <c r="D610" s="313"/>
      <c r="E610" s="313"/>
      <c r="F610" s="313"/>
      <c r="G610" s="313"/>
      <c r="H610" s="313"/>
      <c r="I610" s="313"/>
      <c r="J610" s="313"/>
      <c r="K610" s="313"/>
      <c r="L610" s="314"/>
      <c r="M610" s="313"/>
      <c r="N610" s="365"/>
      <c r="O610" s="366"/>
      <c r="P610" s="370" t="str">
        <f>IF(G610="R",IF(OR(AND(実績排出量!H610=SUM(実績事業所!$B$2-1),3&lt;実績排出量!I610),AND(実績排出量!H610=実績事業所!$B$2,4&gt;実績排出量!I610)),"新規",""),"")</f>
        <v/>
      </c>
      <c r="Q610" s="373" t="str">
        <f t="shared" si="410"/>
        <v/>
      </c>
      <c r="R610" s="374" t="str">
        <f t="shared" si="411"/>
        <v/>
      </c>
      <c r="S610" s="298" t="str">
        <f t="shared" si="412"/>
        <v/>
      </c>
      <c r="T610" s="87" t="str">
        <f t="shared" si="413"/>
        <v/>
      </c>
      <c r="U610" s="88" t="str">
        <f t="shared" si="414"/>
        <v/>
      </c>
      <c r="V610" s="89" t="str">
        <f t="shared" si="415"/>
        <v/>
      </c>
      <c r="W610" s="90" t="str">
        <f t="shared" si="416"/>
        <v/>
      </c>
      <c r="X610" s="90" t="str">
        <f t="shared" si="417"/>
        <v/>
      </c>
      <c r="Y610" s="110" t="str">
        <f t="shared" si="418"/>
        <v/>
      </c>
      <c r="Z610" s="16"/>
      <c r="AA610" s="15" t="str">
        <f t="shared" si="419"/>
        <v/>
      </c>
      <c r="AB610" s="15" t="str">
        <f t="shared" si="420"/>
        <v/>
      </c>
      <c r="AC610" s="14" t="str">
        <f t="shared" si="421"/>
        <v/>
      </c>
      <c r="AD610" s="6" t="e">
        <f t="shared" si="422"/>
        <v>#N/A</v>
      </c>
      <c r="AE610" s="6" t="e">
        <f t="shared" si="423"/>
        <v>#N/A</v>
      </c>
      <c r="AF610" s="6" t="e">
        <f t="shared" si="424"/>
        <v>#N/A</v>
      </c>
      <c r="AG610" s="6" t="str">
        <f t="shared" si="425"/>
        <v/>
      </c>
      <c r="AH610" s="6">
        <f t="shared" si="426"/>
        <v>1</v>
      </c>
      <c r="AI610" s="6" t="e">
        <f t="shared" si="427"/>
        <v>#N/A</v>
      </c>
      <c r="AJ610" s="6" t="e">
        <f t="shared" si="428"/>
        <v>#N/A</v>
      </c>
      <c r="AK610" s="6" t="e">
        <f t="shared" si="429"/>
        <v>#N/A</v>
      </c>
      <c r="AL610" s="6" t="e">
        <f t="shared" si="430"/>
        <v>#N/A</v>
      </c>
      <c r="AM610" s="7" t="str">
        <f t="shared" si="431"/>
        <v xml:space="preserve"> </v>
      </c>
      <c r="AN610" s="6" t="e">
        <f t="shared" si="432"/>
        <v>#N/A</v>
      </c>
      <c r="AO610" s="6" t="e">
        <f t="shared" si="433"/>
        <v>#N/A</v>
      </c>
      <c r="AP610" s="6" t="e">
        <f t="shared" si="434"/>
        <v>#N/A</v>
      </c>
      <c r="AQ610" s="6" t="e">
        <f t="shared" si="435"/>
        <v>#N/A</v>
      </c>
      <c r="AR610" s="6" t="e">
        <f t="shared" si="436"/>
        <v>#N/A</v>
      </c>
      <c r="AS610" s="6" t="e">
        <f t="shared" si="437"/>
        <v>#N/A</v>
      </c>
      <c r="AT610" s="6" t="e">
        <f t="shared" si="438"/>
        <v>#N/A</v>
      </c>
      <c r="AU610" s="6" t="e">
        <f t="shared" si="439"/>
        <v>#N/A</v>
      </c>
      <c r="AV610" s="6" t="e">
        <f t="shared" si="440"/>
        <v>#N/A</v>
      </c>
      <c r="AW610" s="6">
        <f t="shared" si="441"/>
        <v>0</v>
      </c>
      <c r="AX610" s="6" t="e">
        <f t="shared" si="442"/>
        <v>#N/A</v>
      </c>
      <c r="AY610" s="6" t="str">
        <f t="shared" si="443"/>
        <v/>
      </c>
      <c r="AZ610" s="6" t="str">
        <f t="shared" si="444"/>
        <v/>
      </c>
      <c r="BA610" s="6" t="str">
        <f t="shared" si="445"/>
        <v/>
      </c>
      <c r="BB610" s="6" t="str">
        <f t="shared" si="446"/>
        <v/>
      </c>
      <c r="BC610" s="42"/>
      <c r="BI610" t="s">
        <v>1221</v>
      </c>
      <c r="CS610" s="253" t="str">
        <f t="shared" si="447"/>
        <v/>
      </c>
      <c r="CT610" s="1" t="str">
        <f t="shared" si="448"/>
        <v/>
      </c>
      <c r="CU610" s="1" t="str">
        <f t="shared" si="449"/>
        <v/>
      </c>
      <c r="CV610" s="399"/>
    </row>
    <row r="611" spans="1:100" s="1" customFormat="1" ht="13.5" customHeight="1" x14ac:dyDescent="0.15">
      <c r="A611" s="63">
        <v>596</v>
      </c>
      <c r="B611" s="313"/>
      <c r="C611" s="313"/>
      <c r="D611" s="313"/>
      <c r="E611" s="313"/>
      <c r="F611" s="313"/>
      <c r="G611" s="313"/>
      <c r="H611" s="313"/>
      <c r="I611" s="313"/>
      <c r="J611" s="313"/>
      <c r="K611" s="313"/>
      <c r="L611" s="314"/>
      <c r="M611" s="313"/>
      <c r="N611" s="365"/>
      <c r="O611" s="366"/>
      <c r="P611" s="370" t="str">
        <f>IF(G611="R",IF(OR(AND(実績排出量!H611=SUM(実績事業所!$B$2-1),3&lt;実績排出量!I611),AND(実績排出量!H611=実績事業所!$B$2,4&gt;実績排出量!I611)),"新規",""),"")</f>
        <v/>
      </c>
      <c r="Q611" s="373" t="str">
        <f t="shared" si="410"/>
        <v/>
      </c>
      <c r="R611" s="374" t="str">
        <f t="shared" si="411"/>
        <v/>
      </c>
      <c r="S611" s="298" t="str">
        <f t="shared" si="412"/>
        <v/>
      </c>
      <c r="T611" s="87" t="str">
        <f t="shared" si="413"/>
        <v/>
      </c>
      <c r="U611" s="88" t="str">
        <f t="shared" si="414"/>
        <v/>
      </c>
      <c r="V611" s="89" t="str">
        <f t="shared" si="415"/>
        <v/>
      </c>
      <c r="W611" s="90" t="str">
        <f t="shared" si="416"/>
        <v/>
      </c>
      <c r="X611" s="90" t="str">
        <f t="shared" si="417"/>
        <v/>
      </c>
      <c r="Y611" s="110" t="str">
        <f t="shared" si="418"/>
        <v/>
      </c>
      <c r="Z611" s="16"/>
      <c r="AA611" s="15" t="str">
        <f t="shared" si="419"/>
        <v/>
      </c>
      <c r="AB611" s="15" t="str">
        <f t="shared" si="420"/>
        <v/>
      </c>
      <c r="AC611" s="14" t="str">
        <f t="shared" si="421"/>
        <v/>
      </c>
      <c r="AD611" s="6" t="e">
        <f t="shared" si="422"/>
        <v>#N/A</v>
      </c>
      <c r="AE611" s="6" t="e">
        <f t="shared" si="423"/>
        <v>#N/A</v>
      </c>
      <c r="AF611" s="6" t="e">
        <f t="shared" si="424"/>
        <v>#N/A</v>
      </c>
      <c r="AG611" s="6" t="str">
        <f t="shared" si="425"/>
        <v/>
      </c>
      <c r="AH611" s="6">
        <f t="shared" si="426"/>
        <v>1</v>
      </c>
      <c r="AI611" s="6" t="e">
        <f t="shared" si="427"/>
        <v>#N/A</v>
      </c>
      <c r="AJ611" s="6" t="e">
        <f t="shared" si="428"/>
        <v>#N/A</v>
      </c>
      <c r="AK611" s="6" t="e">
        <f t="shared" si="429"/>
        <v>#N/A</v>
      </c>
      <c r="AL611" s="6" t="e">
        <f t="shared" si="430"/>
        <v>#N/A</v>
      </c>
      <c r="AM611" s="7" t="str">
        <f t="shared" si="431"/>
        <v xml:space="preserve"> </v>
      </c>
      <c r="AN611" s="6" t="e">
        <f t="shared" si="432"/>
        <v>#N/A</v>
      </c>
      <c r="AO611" s="6" t="e">
        <f t="shared" si="433"/>
        <v>#N/A</v>
      </c>
      <c r="AP611" s="6" t="e">
        <f t="shared" si="434"/>
        <v>#N/A</v>
      </c>
      <c r="AQ611" s="6" t="e">
        <f t="shared" si="435"/>
        <v>#N/A</v>
      </c>
      <c r="AR611" s="6" t="e">
        <f t="shared" si="436"/>
        <v>#N/A</v>
      </c>
      <c r="AS611" s="6" t="e">
        <f t="shared" si="437"/>
        <v>#N/A</v>
      </c>
      <c r="AT611" s="6" t="e">
        <f t="shared" si="438"/>
        <v>#N/A</v>
      </c>
      <c r="AU611" s="6" t="e">
        <f t="shared" si="439"/>
        <v>#N/A</v>
      </c>
      <c r="AV611" s="6" t="e">
        <f t="shared" si="440"/>
        <v>#N/A</v>
      </c>
      <c r="AW611" s="6">
        <f t="shared" si="441"/>
        <v>0</v>
      </c>
      <c r="AX611" s="6" t="e">
        <f t="shared" si="442"/>
        <v>#N/A</v>
      </c>
      <c r="AY611" s="6" t="str">
        <f t="shared" si="443"/>
        <v/>
      </c>
      <c r="AZ611" s="6" t="str">
        <f t="shared" si="444"/>
        <v/>
      </c>
      <c r="BA611" s="6" t="str">
        <f t="shared" si="445"/>
        <v/>
      </c>
      <c r="BB611" s="6" t="str">
        <f t="shared" si="446"/>
        <v/>
      </c>
      <c r="BC611" s="42"/>
      <c r="BI611" t="s">
        <v>649</v>
      </c>
      <c r="CS611" s="253" t="str">
        <f t="shared" si="447"/>
        <v/>
      </c>
      <c r="CT611" s="1" t="str">
        <f t="shared" si="448"/>
        <v/>
      </c>
      <c r="CU611" s="1" t="str">
        <f t="shared" si="449"/>
        <v/>
      </c>
      <c r="CV611" s="399"/>
    </row>
    <row r="612" spans="1:100" s="1" customFormat="1" ht="13.5" customHeight="1" x14ac:dyDescent="0.15">
      <c r="A612" s="63">
        <v>597</v>
      </c>
      <c r="B612" s="313"/>
      <c r="C612" s="313"/>
      <c r="D612" s="313"/>
      <c r="E612" s="313"/>
      <c r="F612" s="313"/>
      <c r="G612" s="313"/>
      <c r="H612" s="313"/>
      <c r="I612" s="313"/>
      <c r="J612" s="313"/>
      <c r="K612" s="313"/>
      <c r="L612" s="314"/>
      <c r="M612" s="313"/>
      <c r="N612" s="365"/>
      <c r="O612" s="366"/>
      <c r="P612" s="370" t="str">
        <f>IF(G612="R",IF(OR(AND(実績排出量!H612=SUM(実績事業所!$B$2-1),3&lt;実績排出量!I612),AND(実績排出量!H612=実績事業所!$B$2,4&gt;実績排出量!I612)),"新規",""),"")</f>
        <v/>
      </c>
      <c r="Q612" s="373" t="str">
        <f t="shared" si="410"/>
        <v/>
      </c>
      <c r="R612" s="374" t="str">
        <f t="shared" si="411"/>
        <v/>
      </c>
      <c r="S612" s="298" t="str">
        <f t="shared" si="412"/>
        <v/>
      </c>
      <c r="T612" s="87" t="str">
        <f t="shared" si="413"/>
        <v/>
      </c>
      <c r="U612" s="88" t="str">
        <f t="shared" si="414"/>
        <v/>
      </c>
      <c r="V612" s="89" t="str">
        <f t="shared" si="415"/>
        <v/>
      </c>
      <c r="W612" s="90" t="str">
        <f t="shared" si="416"/>
        <v/>
      </c>
      <c r="X612" s="90" t="str">
        <f t="shared" si="417"/>
        <v/>
      </c>
      <c r="Y612" s="110" t="str">
        <f t="shared" si="418"/>
        <v/>
      </c>
      <c r="Z612" s="16"/>
      <c r="AA612" s="15" t="str">
        <f t="shared" si="419"/>
        <v/>
      </c>
      <c r="AB612" s="15" t="str">
        <f t="shared" si="420"/>
        <v/>
      </c>
      <c r="AC612" s="14" t="str">
        <f t="shared" si="421"/>
        <v/>
      </c>
      <c r="AD612" s="6" t="e">
        <f t="shared" si="422"/>
        <v>#N/A</v>
      </c>
      <c r="AE612" s="6" t="e">
        <f t="shared" si="423"/>
        <v>#N/A</v>
      </c>
      <c r="AF612" s="6" t="e">
        <f t="shared" si="424"/>
        <v>#N/A</v>
      </c>
      <c r="AG612" s="6" t="str">
        <f t="shared" si="425"/>
        <v/>
      </c>
      <c r="AH612" s="6">
        <f t="shared" si="426"/>
        <v>1</v>
      </c>
      <c r="AI612" s="6" t="e">
        <f t="shared" si="427"/>
        <v>#N/A</v>
      </c>
      <c r="AJ612" s="6" t="e">
        <f t="shared" si="428"/>
        <v>#N/A</v>
      </c>
      <c r="AK612" s="6" t="e">
        <f t="shared" si="429"/>
        <v>#N/A</v>
      </c>
      <c r="AL612" s="6" t="e">
        <f t="shared" si="430"/>
        <v>#N/A</v>
      </c>
      <c r="AM612" s="7" t="str">
        <f t="shared" si="431"/>
        <v xml:space="preserve"> </v>
      </c>
      <c r="AN612" s="6" t="e">
        <f t="shared" si="432"/>
        <v>#N/A</v>
      </c>
      <c r="AO612" s="6" t="e">
        <f t="shared" si="433"/>
        <v>#N/A</v>
      </c>
      <c r="AP612" s="6" t="e">
        <f t="shared" si="434"/>
        <v>#N/A</v>
      </c>
      <c r="AQ612" s="6" t="e">
        <f t="shared" si="435"/>
        <v>#N/A</v>
      </c>
      <c r="AR612" s="6" t="e">
        <f t="shared" si="436"/>
        <v>#N/A</v>
      </c>
      <c r="AS612" s="6" t="e">
        <f t="shared" si="437"/>
        <v>#N/A</v>
      </c>
      <c r="AT612" s="6" t="e">
        <f t="shared" si="438"/>
        <v>#N/A</v>
      </c>
      <c r="AU612" s="6" t="e">
        <f t="shared" si="439"/>
        <v>#N/A</v>
      </c>
      <c r="AV612" s="6" t="e">
        <f t="shared" si="440"/>
        <v>#N/A</v>
      </c>
      <c r="AW612" s="6">
        <f t="shared" si="441"/>
        <v>0</v>
      </c>
      <c r="AX612" s="6" t="e">
        <f t="shared" si="442"/>
        <v>#N/A</v>
      </c>
      <c r="AY612" s="6" t="str">
        <f t="shared" si="443"/>
        <v/>
      </c>
      <c r="AZ612" s="6" t="str">
        <f t="shared" si="444"/>
        <v/>
      </c>
      <c r="BA612" s="6" t="str">
        <f t="shared" si="445"/>
        <v/>
      </c>
      <c r="BB612" s="6" t="str">
        <f t="shared" si="446"/>
        <v/>
      </c>
      <c r="BC612" s="42"/>
      <c r="BI612" t="s">
        <v>85</v>
      </c>
      <c r="CS612" s="253" t="str">
        <f t="shared" si="447"/>
        <v/>
      </c>
      <c r="CT612" s="1" t="str">
        <f t="shared" si="448"/>
        <v/>
      </c>
      <c r="CU612" s="1" t="str">
        <f t="shared" si="449"/>
        <v/>
      </c>
      <c r="CV612" s="399"/>
    </row>
    <row r="613" spans="1:100" s="1" customFormat="1" ht="13.5" customHeight="1" x14ac:dyDescent="0.15">
      <c r="A613" s="63">
        <v>598</v>
      </c>
      <c r="B613" s="313"/>
      <c r="C613" s="313"/>
      <c r="D613" s="313"/>
      <c r="E613" s="313"/>
      <c r="F613" s="313"/>
      <c r="G613" s="313"/>
      <c r="H613" s="313"/>
      <c r="I613" s="313"/>
      <c r="J613" s="313"/>
      <c r="K613" s="313"/>
      <c r="L613" s="314"/>
      <c r="M613" s="313"/>
      <c r="N613" s="365"/>
      <c r="O613" s="366"/>
      <c r="P613" s="370" t="str">
        <f>IF(G613="R",IF(OR(AND(実績排出量!H613=SUM(実績事業所!$B$2-1),3&lt;実績排出量!I613),AND(実績排出量!H613=実績事業所!$B$2,4&gt;実績排出量!I613)),"新規",""),"")</f>
        <v/>
      </c>
      <c r="Q613" s="373" t="str">
        <f t="shared" si="410"/>
        <v/>
      </c>
      <c r="R613" s="374" t="str">
        <f t="shared" si="411"/>
        <v/>
      </c>
      <c r="S613" s="298" t="str">
        <f t="shared" si="412"/>
        <v/>
      </c>
      <c r="T613" s="87" t="str">
        <f t="shared" si="413"/>
        <v/>
      </c>
      <c r="U613" s="88" t="str">
        <f t="shared" si="414"/>
        <v/>
      </c>
      <c r="V613" s="89" t="str">
        <f t="shared" si="415"/>
        <v/>
      </c>
      <c r="W613" s="90" t="str">
        <f t="shared" si="416"/>
        <v/>
      </c>
      <c r="X613" s="90" t="str">
        <f t="shared" si="417"/>
        <v/>
      </c>
      <c r="Y613" s="110" t="str">
        <f t="shared" si="418"/>
        <v/>
      </c>
      <c r="Z613" s="16"/>
      <c r="AA613" s="15" t="str">
        <f t="shared" si="419"/>
        <v/>
      </c>
      <c r="AB613" s="15" t="str">
        <f t="shared" si="420"/>
        <v/>
      </c>
      <c r="AC613" s="14" t="str">
        <f t="shared" si="421"/>
        <v/>
      </c>
      <c r="AD613" s="6" t="e">
        <f t="shared" si="422"/>
        <v>#N/A</v>
      </c>
      <c r="AE613" s="6" t="e">
        <f t="shared" si="423"/>
        <v>#N/A</v>
      </c>
      <c r="AF613" s="6" t="e">
        <f t="shared" si="424"/>
        <v>#N/A</v>
      </c>
      <c r="AG613" s="6" t="str">
        <f t="shared" si="425"/>
        <v/>
      </c>
      <c r="AH613" s="6">
        <f t="shared" si="426"/>
        <v>1</v>
      </c>
      <c r="AI613" s="6" t="e">
        <f t="shared" si="427"/>
        <v>#N/A</v>
      </c>
      <c r="AJ613" s="6" t="e">
        <f t="shared" si="428"/>
        <v>#N/A</v>
      </c>
      <c r="AK613" s="6" t="e">
        <f t="shared" si="429"/>
        <v>#N/A</v>
      </c>
      <c r="AL613" s="6" t="e">
        <f t="shared" si="430"/>
        <v>#N/A</v>
      </c>
      <c r="AM613" s="7" t="str">
        <f t="shared" si="431"/>
        <v xml:space="preserve"> </v>
      </c>
      <c r="AN613" s="6" t="e">
        <f t="shared" si="432"/>
        <v>#N/A</v>
      </c>
      <c r="AO613" s="6" t="e">
        <f t="shared" si="433"/>
        <v>#N/A</v>
      </c>
      <c r="AP613" s="6" t="e">
        <f t="shared" si="434"/>
        <v>#N/A</v>
      </c>
      <c r="AQ613" s="6" t="e">
        <f t="shared" si="435"/>
        <v>#N/A</v>
      </c>
      <c r="AR613" s="6" t="e">
        <f t="shared" si="436"/>
        <v>#N/A</v>
      </c>
      <c r="AS613" s="6" t="e">
        <f t="shared" si="437"/>
        <v>#N/A</v>
      </c>
      <c r="AT613" s="6" t="e">
        <f t="shared" si="438"/>
        <v>#N/A</v>
      </c>
      <c r="AU613" s="6" t="e">
        <f t="shared" si="439"/>
        <v>#N/A</v>
      </c>
      <c r="AV613" s="6" t="e">
        <f t="shared" si="440"/>
        <v>#N/A</v>
      </c>
      <c r="AW613" s="6">
        <f t="shared" si="441"/>
        <v>0</v>
      </c>
      <c r="AX613" s="6" t="e">
        <f t="shared" si="442"/>
        <v>#N/A</v>
      </c>
      <c r="AY613" s="6" t="str">
        <f t="shared" si="443"/>
        <v/>
      </c>
      <c r="AZ613" s="6" t="str">
        <f t="shared" si="444"/>
        <v/>
      </c>
      <c r="BA613" s="6" t="str">
        <f t="shared" si="445"/>
        <v/>
      </c>
      <c r="BB613" s="6" t="str">
        <f t="shared" si="446"/>
        <v/>
      </c>
      <c r="BC613" s="42"/>
      <c r="BI613" t="s">
        <v>650</v>
      </c>
      <c r="CS613" s="253" t="str">
        <f t="shared" si="447"/>
        <v/>
      </c>
      <c r="CT613" s="1" t="str">
        <f t="shared" si="448"/>
        <v/>
      </c>
      <c r="CU613" s="1" t="str">
        <f t="shared" si="449"/>
        <v/>
      </c>
      <c r="CV613" s="399"/>
    </row>
    <row r="614" spans="1:100" s="1" customFormat="1" ht="13.5" customHeight="1" x14ac:dyDescent="0.15">
      <c r="A614" s="63">
        <v>599</v>
      </c>
      <c r="B614" s="313"/>
      <c r="C614" s="313"/>
      <c r="D614" s="313"/>
      <c r="E614" s="313"/>
      <c r="F614" s="313"/>
      <c r="G614" s="313"/>
      <c r="H614" s="313"/>
      <c r="I614" s="313"/>
      <c r="J614" s="313"/>
      <c r="K614" s="313"/>
      <c r="L614" s="314"/>
      <c r="M614" s="313"/>
      <c r="N614" s="365"/>
      <c r="O614" s="366"/>
      <c r="P614" s="370" t="str">
        <f>IF(G614="R",IF(OR(AND(実績排出量!H614=SUM(実績事業所!$B$2-1),3&lt;実績排出量!I614),AND(実績排出量!H614=実績事業所!$B$2,4&gt;実績排出量!I614)),"新規",""),"")</f>
        <v/>
      </c>
      <c r="Q614" s="373" t="str">
        <f t="shared" si="410"/>
        <v/>
      </c>
      <c r="R614" s="374" t="str">
        <f t="shared" si="411"/>
        <v/>
      </c>
      <c r="S614" s="298" t="str">
        <f t="shared" si="412"/>
        <v/>
      </c>
      <c r="T614" s="87" t="str">
        <f t="shared" si="413"/>
        <v/>
      </c>
      <c r="U614" s="88" t="str">
        <f t="shared" si="414"/>
        <v/>
      </c>
      <c r="V614" s="89" t="str">
        <f t="shared" si="415"/>
        <v/>
      </c>
      <c r="W614" s="90" t="str">
        <f t="shared" si="416"/>
        <v/>
      </c>
      <c r="X614" s="90" t="str">
        <f t="shared" si="417"/>
        <v/>
      </c>
      <c r="Y614" s="110" t="str">
        <f t="shared" si="418"/>
        <v/>
      </c>
      <c r="Z614" s="16"/>
      <c r="AA614" s="15" t="str">
        <f t="shared" si="419"/>
        <v/>
      </c>
      <c r="AB614" s="15" t="str">
        <f t="shared" si="420"/>
        <v/>
      </c>
      <c r="AC614" s="14" t="str">
        <f t="shared" si="421"/>
        <v/>
      </c>
      <c r="AD614" s="6" t="e">
        <f t="shared" si="422"/>
        <v>#N/A</v>
      </c>
      <c r="AE614" s="6" t="e">
        <f t="shared" si="423"/>
        <v>#N/A</v>
      </c>
      <c r="AF614" s="6" t="e">
        <f t="shared" si="424"/>
        <v>#N/A</v>
      </c>
      <c r="AG614" s="6" t="str">
        <f t="shared" si="425"/>
        <v/>
      </c>
      <c r="AH614" s="6">
        <f t="shared" si="426"/>
        <v>1</v>
      </c>
      <c r="AI614" s="6" t="e">
        <f t="shared" si="427"/>
        <v>#N/A</v>
      </c>
      <c r="AJ614" s="6" t="e">
        <f t="shared" si="428"/>
        <v>#N/A</v>
      </c>
      <c r="AK614" s="6" t="e">
        <f t="shared" si="429"/>
        <v>#N/A</v>
      </c>
      <c r="AL614" s="6" t="e">
        <f t="shared" si="430"/>
        <v>#N/A</v>
      </c>
      <c r="AM614" s="7" t="str">
        <f t="shared" si="431"/>
        <v xml:space="preserve"> </v>
      </c>
      <c r="AN614" s="6" t="e">
        <f t="shared" si="432"/>
        <v>#N/A</v>
      </c>
      <c r="AO614" s="6" t="e">
        <f t="shared" si="433"/>
        <v>#N/A</v>
      </c>
      <c r="AP614" s="6" t="e">
        <f t="shared" si="434"/>
        <v>#N/A</v>
      </c>
      <c r="AQ614" s="6" t="e">
        <f t="shared" si="435"/>
        <v>#N/A</v>
      </c>
      <c r="AR614" s="6" t="e">
        <f t="shared" si="436"/>
        <v>#N/A</v>
      </c>
      <c r="AS614" s="6" t="e">
        <f t="shared" si="437"/>
        <v>#N/A</v>
      </c>
      <c r="AT614" s="6" t="e">
        <f t="shared" si="438"/>
        <v>#N/A</v>
      </c>
      <c r="AU614" s="6" t="e">
        <f t="shared" si="439"/>
        <v>#N/A</v>
      </c>
      <c r="AV614" s="6" t="e">
        <f t="shared" si="440"/>
        <v>#N/A</v>
      </c>
      <c r="AW614" s="6">
        <f t="shared" si="441"/>
        <v>0</v>
      </c>
      <c r="AX614" s="6" t="e">
        <f t="shared" si="442"/>
        <v>#N/A</v>
      </c>
      <c r="AY614" s="6" t="str">
        <f t="shared" si="443"/>
        <v/>
      </c>
      <c r="AZ614" s="6" t="str">
        <f t="shared" si="444"/>
        <v/>
      </c>
      <c r="BA614" s="6" t="str">
        <f t="shared" si="445"/>
        <v/>
      </c>
      <c r="BB614" s="6" t="str">
        <f t="shared" si="446"/>
        <v/>
      </c>
      <c r="BC614" s="42"/>
      <c r="BI614" t="s">
        <v>651</v>
      </c>
      <c r="CS614" s="253" t="str">
        <f t="shared" si="447"/>
        <v/>
      </c>
      <c r="CT614" s="1" t="str">
        <f t="shared" si="448"/>
        <v/>
      </c>
      <c r="CU614" s="1" t="str">
        <f t="shared" si="449"/>
        <v/>
      </c>
      <c r="CV614" s="399"/>
    </row>
    <row r="615" spans="1:100" s="1" customFormat="1" ht="13.5" customHeight="1" x14ac:dyDescent="0.15">
      <c r="A615" s="63">
        <v>600</v>
      </c>
      <c r="B615" s="313"/>
      <c r="C615" s="313"/>
      <c r="D615" s="313"/>
      <c r="E615" s="313"/>
      <c r="F615" s="313"/>
      <c r="G615" s="313"/>
      <c r="H615" s="313"/>
      <c r="I615" s="313"/>
      <c r="J615" s="313"/>
      <c r="K615" s="313"/>
      <c r="L615" s="314"/>
      <c r="M615" s="313"/>
      <c r="N615" s="365"/>
      <c r="O615" s="366"/>
      <c r="P615" s="370" t="str">
        <f>IF(G615="R",IF(OR(AND(実績排出量!H615=SUM(実績事業所!$B$2-1),3&lt;実績排出量!I615),AND(実績排出量!H615=実績事業所!$B$2,4&gt;実績排出量!I615)),"新規",""),"")</f>
        <v/>
      </c>
      <c r="Q615" s="373" t="str">
        <f t="shared" si="410"/>
        <v/>
      </c>
      <c r="R615" s="374" t="str">
        <f t="shared" si="411"/>
        <v/>
      </c>
      <c r="S615" s="298" t="str">
        <f t="shared" si="412"/>
        <v/>
      </c>
      <c r="T615" s="87" t="str">
        <f t="shared" si="413"/>
        <v/>
      </c>
      <c r="U615" s="88" t="str">
        <f t="shared" si="414"/>
        <v/>
      </c>
      <c r="V615" s="89" t="str">
        <f t="shared" si="415"/>
        <v/>
      </c>
      <c r="W615" s="90" t="str">
        <f t="shared" si="416"/>
        <v/>
      </c>
      <c r="X615" s="90" t="str">
        <f t="shared" si="417"/>
        <v/>
      </c>
      <c r="Y615" s="110" t="str">
        <f t="shared" si="418"/>
        <v/>
      </c>
      <c r="Z615" s="16"/>
      <c r="AA615" s="15" t="str">
        <f t="shared" si="419"/>
        <v/>
      </c>
      <c r="AB615" s="15" t="str">
        <f t="shared" si="420"/>
        <v/>
      </c>
      <c r="AC615" s="14" t="str">
        <f t="shared" si="421"/>
        <v/>
      </c>
      <c r="AD615" s="6" t="e">
        <f t="shared" si="422"/>
        <v>#N/A</v>
      </c>
      <c r="AE615" s="6" t="e">
        <f t="shared" si="423"/>
        <v>#N/A</v>
      </c>
      <c r="AF615" s="6" t="e">
        <f t="shared" si="424"/>
        <v>#N/A</v>
      </c>
      <c r="AG615" s="6" t="str">
        <f t="shared" si="425"/>
        <v/>
      </c>
      <c r="AH615" s="6">
        <f t="shared" si="426"/>
        <v>1</v>
      </c>
      <c r="AI615" s="6" t="e">
        <f t="shared" si="427"/>
        <v>#N/A</v>
      </c>
      <c r="AJ615" s="6" t="e">
        <f t="shared" si="428"/>
        <v>#N/A</v>
      </c>
      <c r="AK615" s="6" t="e">
        <f t="shared" si="429"/>
        <v>#N/A</v>
      </c>
      <c r="AL615" s="6" t="e">
        <f t="shared" si="430"/>
        <v>#N/A</v>
      </c>
      <c r="AM615" s="7" t="str">
        <f t="shared" si="431"/>
        <v xml:space="preserve"> </v>
      </c>
      <c r="AN615" s="6" t="e">
        <f t="shared" si="432"/>
        <v>#N/A</v>
      </c>
      <c r="AO615" s="6" t="e">
        <f t="shared" si="433"/>
        <v>#N/A</v>
      </c>
      <c r="AP615" s="6" t="e">
        <f t="shared" si="434"/>
        <v>#N/A</v>
      </c>
      <c r="AQ615" s="6" t="e">
        <f t="shared" si="435"/>
        <v>#N/A</v>
      </c>
      <c r="AR615" s="6" t="e">
        <f t="shared" si="436"/>
        <v>#N/A</v>
      </c>
      <c r="AS615" s="6" t="e">
        <f t="shared" si="437"/>
        <v>#N/A</v>
      </c>
      <c r="AT615" s="6" t="e">
        <f t="shared" si="438"/>
        <v>#N/A</v>
      </c>
      <c r="AU615" s="6" t="e">
        <f t="shared" si="439"/>
        <v>#N/A</v>
      </c>
      <c r="AV615" s="6" t="e">
        <f t="shared" si="440"/>
        <v>#N/A</v>
      </c>
      <c r="AW615" s="6">
        <f t="shared" si="441"/>
        <v>0</v>
      </c>
      <c r="AX615" s="6" t="e">
        <f t="shared" si="442"/>
        <v>#N/A</v>
      </c>
      <c r="AY615" s="6" t="str">
        <f t="shared" si="443"/>
        <v/>
      </c>
      <c r="AZ615" s="6" t="str">
        <f t="shared" si="444"/>
        <v/>
      </c>
      <c r="BA615" s="6" t="str">
        <f t="shared" si="445"/>
        <v/>
      </c>
      <c r="BB615" s="6" t="str">
        <f t="shared" si="446"/>
        <v/>
      </c>
      <c r="BC615" s="42"/>
      <c r="BI615" t="s">
        <v>652</v>
      </c>
      <c r="CS615" s="253" t="str">
        <f t="shared" si="447"/>
        <v/>
      </c>
      <c r="CT615" s="1" t="str">
        <f t="shared" si="448"/>
        <v/>
      </c>
      <c r="CU615" s="1" t="str">
        <f t="shared" si="449"/>
        <v/>
      </c>
      <c r="CV615" s="399"/>
    </row>
    <row r="616" spans="1:100" s="1" customFormat="1" ht="13.5" customHeight="1" x14ac:dyDescent="0.15">
      <c r="A616" s="63">
        <v>601</v>
      </c>
      <c r="B616" s="313"/>
      <c r="C616" s="313"/>
      <c r="D616" s="313"/>
      <c r="E616" s="313"/>
      <c r="F616" s="313"/>
      <c r="G616" s="313"/>
      <c r="H616" s="313"/>
      <c r="I616" s="313"/>
      <c r="J616" s="313"/>
      <c r="K616" s="313"/>
      <c r="L616" s="314"/>
      <c r="M616" s="313"/>
      <c r="N616" s="365"/>
      <c r="O616" s="366"/>
      <c r="P616" s="370" t="str">
        <f>IF(G616="R",IF(OR(AND(実績排出量!H616=SUM(実績事業所!$B$2-1),3&lt;実績排出量!I616),AND(実績排出量!H616=実績事業所!$B$2,4&gt;実績排出量!I616)),"新規",""),"")</f>
        <v/>
      </c>
      <c r="Q616" s="373" t="str">
        <f t="shared" si="410"/>
        <v/>
      </c>
      <c r="R616" s="374" t="str">
        <f t="shared" si="411"/>
        <v/>
      </c>
      <c r="S616" s="298" t="str">
        <f t="shared" si="412"/>
        <v/>
      </c>
      <c r="T616" s="87" t="str">
        <f t="shared" si="413"/>
        <v/>
      </c>
      <c r="U616" s="88" t="str">
        <f t="shared" si="414"/>
        <v/>
      </c>
      <c r="V616" s="89" t="str">
        <f t="shared" si="415"/>
        <v/>
      </c>
      <c r="W616" s="90" t="str">
        <f t="shared" si="416"/>
        <v/>
      </c>
      <c r="X616" s="90" t="str">
        <f t="shared" si="417"/>
        <v/>
      </c>
      <c r="Y616" s="110" t="str">
        <f t="shared" si="418"/>
        <v/>
      </c>
      <c r="Z616" s="16"/>
      <c r="AA616" s="15" t="str">
        <f t="shared" si="419"/>
        <v/>
      </c>
      <c r="AB616" s="15" t="str">
        <f t="shared" si="420"/>
        <v/>
      </c>
      <c r="AC616" s="14" t="str">
        <f t="shared" si="421"/>
        <v/>
      </c>
      <c r="AD616" s="6" t="e">
        <f t="shared" si="422"/>
        <v>#N/A</v>
      </c>
      <c r="AE616" s="6" t="e">
        <f t="shared" si="423"/>
        <v>#N/A</v>
      </c>
      <c r="AF616" s="6" t="e">
        <f t="shared" si="424"/>
        <v>#N/A</v>
      </c>
      <c r="AG616" s="6" t="str">
        <f t="shared" si="425"/>
        <v/>
      </c>
      <c r="AH616" s="6">
        <f t="shared" si="426"/>
        <v>1</v>
      </c>
      <c r="AI616" s="6" t="e">
        <f t="shared" si="427"/>
        <v>#N/A</v>
      </c>
      <c r="AJ616" s="6" t="e">
        <f t="shared" si="428"/>
        <v>#N/A</v>
      </c>
      <c r="AK616" s="6" t="e">
        <f t="shared" si="429"/>
        <v>#N/A</v>
      </c>
      <c r="AL616" s="6" t="e">
        <f t="shared" si="430"/>
        <v>#N/A</v>
      </c>
      <c r="AM616" s="7" t="str">
        <f t="shared" si="431"/>
        <v xml:space="preserve"> </v>
      </c>
      <c r="AN616" s="6" t="e">
        <f t="shared" si="432"/>
        <v>#N/A</v>
      </c>
      <c r="AO616" s="6" t="e">
        <f t="shared" si="433"/>
        <v>#N/A</v>
      </c>
      <c r="AP616" s="6" t="e">
        <f t="shared" si="434"/>
        <v>#N/A</v>
      </c>
      <c r="AQ616" s="6" t="e">
        <f t="shared" si="435"/>
        <v>#N/A</v>
      </c>
      <c r="AR616" s="6" t="e">
        <f t="shared" si="436"/>
        <v>#N/A</v>
      </c>
      <c r="AS616" s="6" t="e">
        <f t="shared" si="437"/>
        <v>#N/A</v>
      </c>
      <c r="AT616" s="6" t="e">
        <f t="shared" si="438"/>
        <v>#N/A</v>
      </c>
      <c r="AU616" s="6" t="e">
        <f t="shared" si="439"/>
        <v>#N/A</v>
      </c>
      <c r="AV616" s="6" t="e">
        <f t="shared" si="440"/>
        <v>#N/A</v>
      </c>
      <c r="AW616" s="6">
        <f t="shared" si="441"/>
        <v>0</v>
      </c>
      <c r="AX616" s="6" t="e">
        <f t="shared" si="442"/>
        <v>#N/A</v>
      </c>
      <c r="AY616" s="6" t="str">
        <f t="shared" si="443"/>
        <v/>
      </c>
      <c r="AZ616" s="6" t="str">
        <f t="shared" si="444"/>
        <v/>
      </c>
      <c r="BA616" s="6" t="str">
        <f t="shared" si="445"/>
        <v/>
      </c>
      <c r="BB616" s="6" t="str">
        <f t="shared" si="446"/>
        <v/>
      </c>
      <c r="BC616" s="42"/>
      <c r="BI616" t="s">
        <v>86</v>
      </c>
      <c r="CS616" s="253" t="str">
        <f t="shared" si="447"/>
        <v/>
      </c>
      <c r="CT616" s="1" t="str">
        <f t="shared" si="448"/>
        <v/>
      </c>
      <c r="CU616" s="1" t="str">
        <f t="shared" si="449"/>
        <v/>
      </c>
      <c r="CV616" s="399"/>
    </row>
    <row r="617" spans="1:100" s="1" customFormat="1" ht="13.5" customHeight="1" x14ac:dyDescent="0.15">
      <c r="A617" s="63">
        <v>602</v>
      </c>
      <c r="B617" s="313"/>
      <c r="C617" s="313"/>
      <c r="D617" s="313"/>
      <c r="E617" s="313"/>
      <c r="F617" s="313"/>
      <c r="G617" s="313"/>
      <c r="H617" s="313"/>
      <c r="I617" s="313"/>
      <c r="J617" s="313"/>
      <c r="K617" s="313"/>
      <c r="L617" s="314"/>
      <c r="M617" s="313"/>
      <c r="N617" s="365"/>
      <c r="O617" s="366"/>
      <c r="P617" s="370" t="str">
        <f>IF(G617="R",IF(OR(AND(実績排出量!H617=SUM(実績事業所!$B$2-1),3&lt;実績排出量!I617),AND(実績排出量!H617=実績事業所!$B$2,4&gt;実績排出量!I617)),"新規",""),"")</f>
        <v/>
      </c>
      <c r="Q617" s="373" t="str">
        <f t="shared" si="410"/>
        <v/>
      </c>
      <c r="R617" s="374" t="str">
        <f t="shared" si="411"/>
        <v/>
      </c>
      <c r="S617" s="298" t="str">
        <f t="shared" si="412"/>
        <v/>
      </c>
      <c r="T617" s="87" t="str">
        <f t="shared" si="413"/>
        <v/>
      </c>
      <c r="U617" s="88" t="str">
        <f t="shared" si="414"/>
        <v/>
      </c>
      <c r="V617" s="89" t="str">
        <f t="shared" si="415"/>
        <v/>
      </c>
      <c r="W617" s="90" t="str">
        <f t="shared" si="416"/>
        <v/>
      </c>
      <c r="X617" s="90" t="str">
        <f t="shared" si="417"/>
        <v/>
      </c>
      <c r="Y617" s="110" t="str">
        <f t="shared" si="418"/>
        <v/>
      </c>
      <c r="Z617" s="16"/>
      <c r="AA617" s="15" t="str">
        <f t="shared" si="419"/>
        <v/>
      </c>
      <c r="AB617" s="15" t="str">
        <f t="shared" si="420"/>
        <v/>
      </c>
      <c r="AC617" s="14" t="str">
        <f t="shared" si="421"/>
        <v/>
      </c>
      <c r="AD617" s="6" t="e">
        <f t="shared" si="422"/>
        <v>#N/A</v>
      </c>
      <c r="AE617" s="6" t="e">
        <f t="shared" si="423"/>
        <v>#N/A</v>
      </c>
      <c r="AF617" s="6" t="e">
        <f t="shared" si="424"/>
        <v>#N/A</v>
      </c>
      <c r="AG617" s="6" t="str">
        <f t="shared" si="425"/>
        <v/>
      </c>
      <c r="AH617" s="6">
        <f t="shared" si="426"/>
        <v>1</v>
      </c>
      <c r="AI617" s="6" t="e">
        <f t="shared" si="427"/>
        <v>#N/A</v>
      </c>
      <c r="AJ617" s="6" t="e">
        <f t="shared" si="428"/>
        <v>#N/A</v>
      </c>
      <c r="AK617" s="6" t="e">
        <f t="shared" si="429"/>
        <v>#N/A</v>
      </c>
      <c r="AL617" s="6" t="e">
        <f t="shared" si="430"/>
        <v>#N/A</v>
      </c>
      <c r="AM617" s="7" t="str">
        <f t="shared" si="431"/>
        <v xml:space="preserve"> </v>
      </c>
      <c r="AN617" s="6" t="e">
        <f t="shared" si="432"/>
        <v>#N/A</v>
      </c>
      <c r="AO617" s="6" t="e">
        <f t="shared" si="433"/>
        <v>#N/A</v>
      </c>
      <c r="AP617" s="6" t="e">
        <f t="shared" si="434"/>
        <v>#N/A</v>
      </c>
      <c r="AQ617" s="6" t="e">
        <f t="shared" si="435"/>
        <v>#N/A</v>
      </c>
      <c r="AR617" s="6" t="e">
        <f t="shared" si="436"/>
        <v>#N/A</v>
      </c>
      <c r="AS617" s="6" t="e">
        <f t="shared" si="437"/>
        <v>#N/A</v>
      </c>
      <c r="AT617" s="6" t="e">
        <f t="shared" si="438"/>
        <v>#N/A</v>
      </c>
      <c r="AU617" s="6" t="e">
        <f t="shared" si="439"/>
        <v>#N/A</v>
      </c>
      <c r="AV617" s="6" t="e">
        <f t="shared" si="440"/>
        <v>#N/A</v>
      </c>
      <c r="AW617" s="6">
        <f t="shared" si="441"/>
        <v>0</v>
      </c>
      <c r="AX617" s="6" t="e">
        <f t="shared" si="442"/>
        <v>#N/A</v>
      </c>
      <c r="AY617" s="6" t="str">
        <f t="shared" si="443"/>
        <v/>
      </c>
      <c r="AZ617" s="6" t="str">
        <f t="shared" si="444"/>
        <v/>
      </c>
      <c r="BA617" s="6" t="str">
        <f t="shared" si="445"/>
        <v/>
      </c>
      <c r="BB617" s="6" t="str">
        <f t="shared" si="446"/>
        <v/>
      </c>
      <c r="BC617" s="42"/>
      <c r="BI617" t="s">
        <v>1148</v>
      </c>
      <c r="CS617" s="253" t="str">
        <f t="shared" si="447"/>
        <v/>
      </c>
      <c r="CT617" s="1" t="str">
        <f t="shared" si="448"/>
        <v/>
      </c>
      <c r="CU617" s="1" t="str">
        <f t="shared" si="449"/>
        <v/>
      </c>
      <c r="CV617" s="399"/>
    </row>
    <row r="618" spans="1:100" s="1" customFormat="1" ht="13.5" customHeight="1" x14ac:dyDescent="0.15">
      <c r="A618" s="63">
        <v>603</v>
      </c>
      <c r="B618" s="313"/>
      <c r="C618" s="313"/>
      <c r="D618" s="313"/>
      <c r="E618" s="313"/>
      <c r="F618" s="313"/>
      <c r="G618" s="313"/>
      <c r="H618" s="313"/>
      <c r="I618" s="313"/>
      <c r="J618" s="313"/>
      <c r="K618" s="313"/>
      <c r="L618" s="314"/>
      <c r="M618" s="313"/>
      <c r="N618" s="365"/>
      <c r="O618" s="366"/>
      <c r="P618" s="370" t="str">
        <f>IF(G618="R",IF(OR(AND(実績排出量!H618=SUM(実績事業所!$B$2-1),3&lt;実績排出量!I618),AND(実績排出量!H618=実績事業所!$B$2,4&gt;実績排出量!I618)),"新規",""),"")</f>
        <v/>
      </c>
      <c r="Q618" s="373" t="str">
        <f t="shared" si="410"/>
        <v/>
      </c>
      <c r="R618" s="374" t="str">
        <f t="shared" si="411"/>
        <v/>
      </c>
      <c r="S618" s="298" t="str">
        <f t="shared" si="412"/>
        <v/>
      </c>
      <c r="T618" s="87" t="str">
        <f t="shared" si="413"/>
        <v/>
      </c>
      <c r="U618" s="88" t="str">
        <f t="shared" si="414"/>
        <v/>
      </c>
      <c r="V618" s="89" t="str">
        <f t="shared" si="415"/>
        <v/>
      </c>
      <c r="W618" s="90" t="str">
        <f t="shared" si="416"/>
        <v/>
      </c>
      <c r="X618" s="90" t="str">
        <f t="shared" si="417"/>
        <v/>
      </c>
      <c r="Y618" s="110" t="str">
        <f t="shared" si="418"/>
        <v/>
      </c>
      <c r="Z618" s="16"/>
      <c r="AA618" s="15" t="str">
        <f t="shared" si="419"/>
        <v/>
      </c>
      <c r="AB618" s="15" t="str">
        <f t="shared" si="420"/>
        <v/>
      </c>
      <c r="AC618" s="14" t="str">
        <f t="shared" si="421"/>
        <v/>
      </c>
      <c r="AD618" s="6" t="e">
        <f t="shared" si="422"/>
        <v>#N/A</v>
      </c>
      <c r="AE618" s="6" t="e">
        <f t="shared" si="423"/>
        <v>#N/A</v>
      </c>
      <c r="AF618" s="6" t="e">
        <f t="shared" si="424"/>
        <v>#N/A</v>
      </c>
      <c r="AG618" s="6" t="str">
        <f t="shared" si="425"/>
        <v/>
      </c>
      <c r="AH618" s="6">
        <f t="shared" si="426"/>
        <v>1</v>
      </c>
      <c r="AI618" s="6" t="e">
        <f t="shared" si="427"/>
        <v>#N/A</v>
      </c>
      <c r="AJ618" s="6" t="e">
        <f t="shared" si="428"/>
        <v>#N/A</v>
      </c>
      <c r="AK618" s="6" t="e">
        <f t="shared" si="429"/>
        <v>#N/A</v>
      </c>
      <c r="AL618" s="6" t="e">
        <f t="shared" si="430"/>
        <v>#N/A</v>
      </c>
      <c r="AM618" s="7" t="str">
        <f t="shared" si="431"/>
        <v xml:space="preserve"> </v>
      </c>
      <c r="AN618" s="6" t="e">
        <f t="shared" si="432"/>
        <v>#N/A</v>
      </c>
      <c r="AO618" s="6" t="e">
        <f t="shared" si="433"/>
        <v>#N/A</v>
      </c>
      <c r="AP618" s="6" t="e">
        <f t="shared" si="434"/>
        <v>#N/A</v>
      </c>
      <c r="AQ618" s="6" t="e">
        <f t="shared" si="435"/>
        <v>#N/A</v>
      </c>
      <c r="AR618" s="6" t="e">
        <f t="shared" si="436"/>
        <v>#N/A</v>
      </c>
      <c r="AS618" s="6" t="e">
        <f t="shared" si="437"/>
        <v>#N/A</v>
      </c>
      <c r="AT618" s="6" t="e">
        <f t="shared" si="438"/>
        <v>#N/A</v>
      </c>
      <c r="AU618" s="6" t="e">
        <f t="shared" si="439"/>
        <v>#N/A</v>
      </c>
      <c r="AV618" s="6" t="e">
        <f t="shared" si="440"/>
        <v>#N/A</v>
      </c>
      <c r="AW618" s="6">
        <f t="shared" si="441"/>
        <v>0</v>
      </c>
      <c r="AX618" s="6" t="e">
        <f t="shared" si="442"/>
        <v>#N/A</v>
      </c>
      <c r="AY618" s="6" t="str">
        <f t="shared" si="443"/>
        <v/>
      </c>
      <c r="AZ618" s="6" t="str">
        <f t="shared" si="444"/>
        <v/>
      </c>
      <c r="BA618" s="6" t="str">
        <f t="shared" si="445"/>
        <v/>
      </c>
      <c r="BB618" s="6" t="str">
        <f t="shared" si="446"/>
        <v/>
      </c>
      <c r="BC618" s="42"/>
      <c r="BI618" t="s">
        <v>1222</v>
      </c>
      <c r="CS618" s="253" t="str">
        <f t="shared" si="447"/>
        <v/>
      </c>
      <c r="CT618" s="1" t="str">
        <f t="shared" si="448"/>
        <v/>
      </c>
      <c r="CU618" s="1" t="str">
        <f t="shared" si="449"/>
        <v/>
      </c>
      <c r="CV618" s="399"/>
    </row>
    <row r="619" spans="1:100" s="1" customFormat="1" ht="13.5" customHeight="1" x14ac:dyDescent="0.15">
      <c r="A619" s="63">
        <v>604</v>
      </c>
      <c r="B619" s="313"/>
      <c r="C619" s="313"/>
      <c r="D619" s="313"/>
      <c r="E619" s="313"/>
      <c r="F619" s="313"/>
      <c r="G619" s="313"/>
      <c r="H619" s="313"/>
      <c r="I619" s="313"/>
      <c r="J619" s="313"/>
      <c r="K619" s="313"/>
      <c r="L619" s="314"/>
      <c r="M619" s="313"/>
      <c r="N619" s="365"/>
      <c r="O619" s="366"/>
      <c r="P619" s="370" t="str">
        <f>IF(G619="R",IF(OR(AND(実績排出量!H619=SUM(実績事業所!$B$2-1),3&lt;実績排出量!I619),AND(実績排出量!H619=実績事業所!$B$2,4&gt;実績排出量!I619)),"新規",""),"")</f>
        <v/>
      </c>
      <c r="Q619" s="373" t="str">
        <f t="shared" si="410"/>
        <v/>
      </c>
      <c r="R619" s="374" t="str">
        <f t="shared" si="411"/>
        <v/>
      </c>
      <c r="S619" s="298" t="str">
        <f t="shared" si="412"/>
        <v/>
      </c>
      <c r="T619" s="87" t="str">
        <f t="shared" si="413"/>
        <v/>
      </c>
      <c r="U619" s="88" t="str">
        <f t="shared" si="414"/>
        <v/>
      </c>
      <c r="V619" s="89" t="str">
        <f t="shared" si="415"/>
        <v/>
      </c>
      <c r="W619" s="90" t="str">
        <f t="shared" si="416"/>
        <v/>
      </c>
      <c r="X619" s="90" t="str">
        <f t="shared" si="417"/>
        <v/>
      </c>
      <c r="Y619" s="110" t="str">
        <f t="shared" si="418"/>
        <v/>
      </c>
      <c r="Z619" s="16"/>
      <c r="AA619" s="15" t="str">
        <f t="shared" si="419"/>
        <v/>
      </c>
      <c r="AB619" s="15" t="str">
        <f t="shared" si="420"/>
        <v/>
      </c>
      <c r="AC619" s="14" t="str">
        <f t="shared" si="421"/>
        <v/>
      </c>
      <c r="AD619" s="6" t="e">
        <f t="shared" si="422"/>
        <v>#N/A</v>
      </c>
      <c r="AE619" s="6" t="e">
        <f t="shared" si="423"/>
        <v>#N/A</v>
      </c>
      <c r="AF619" s="6" t="e">
        <f t="shared" si="424"/>
        <v>#N/A</v>
      </c>
      <c r="AG619" s="6" t="str">
        <f t="shared" si="425"/>
        <v/>
      </c>
      <c r="AH619" s="6">
        <f t="shared" si="426"/>
        <v>1</v>
      </c>
      <c r="AI619" s="6" t="e">
        <f t="shared" si="427"/>
        <v>#N/A</v>
      </c>
      <c r="AJ619" s="6" t="e">
        <f t="shared" si="428"/>
        <v>#N/A</v>
      </c>
      <c r="AK619" s="6" t="e">
        <f t="shared" si="429"/>
        <v>#N/A</v>
      </c>
      <c r="AL619" s="6" t="e">
        <f t="shared" si="430"/>
        <v>#N/A</v>
      </c>
      <c r="AM619" s="7" t="str">
        <f t="shared" si="431"/>
        <v xml:space="preserve"> </v>
      </c>
      <c r="AN619" s="6" t="e">
        <f t="shared" si="432"/>
        <v>#N/A</v>
      </c>
      <c r="AO619" s="6" t="e">
        <f t="shared" si="433"/>
        <v>#N/A</v>
      </c>
      <c r="AP619" s="6" t="e">
        <f t="shared" si="434"/>
        <v>#N/A</v>
      </c>
      <c r="AQ619" s="6" t="e">
        <f t="shared" si="435"/>
        <v>#N/A</v>
      </c>
      <c r="AR619" s="6" t="e">
        <f t="shared" si="436"/>
        <v>#N/A</v>
      </c>
      <c r="AS619" s="6" t="e">
        <f t="shared" si="437"/>
        <v>#N/A</v>
      </c>
      <c r="AT619" s="6" t="e">
        <f t="shared" si="438"/>
        <v>#N/A</v>
      </c>
      <c r="AU619" s="6" t="e">
        <f t="shared" si="439"/>
        <v>#N/A</v>
      </c>
      <c r="AV619" s="6" t="e">
        <f t="shared" si="440"/>
        <v>#N/A</v>
      </c>
      <c r="AW619" s="6">
        <f t="shared" si="441"/>
        <v>0</v>
      </c>
      <c r="AX619" s="6" t="e">
        <f t="shared" si="442"/>
        <v>#N/A</v>
      </c>
      <c r="AY619" s="6" t="str">
        <f t="shared" si="443"/>
        <v/>
      </c>
      <c r="AZ619" s="6" t="str">
        <f t="shared" si="444"/>
        <v/>
      </c>
      <c r="BA619" s="6" t="str">
        <f t="shared" si="445"/>
        <v/>
      </c>
      <c r="BB619" s="6" t="str">
        <f t="shared" si="446"/>
        <v/>
      </c>
      <c r="BC619" s="42"/>
      <c r="BI619" t="s">
        <v>298</v>
      </c>
      <c r="CS619" s="253" t="str">
        <f t="shared" si="447"/>
        <v/>
      </c>
      <c r="CT619" s="1" t="str">
        <f t="shared" si="448"/>
        <v/>
      </c>
      <c r="CU619" s="1" t="str">
        <f t="shared" si="449"/>
        <v/>
      </c>
      <c r="CV619" s="399"/>
    </row>
    <row r="620" spans="1:100" s="1" customFormat="1" ht="13.5" customHeight="1" x14ac:dyDescent="0.15">
      <c r="A620" s="63">
        <v>605</v>
      </c>
      <c r="B620" s="313"/>
      <c r="C620" s="313"/>
      <c r="D620" s="313"/>
      <c r="E620" s="313"/>
      <c r="F620" s="313"/>
      <c r="G620" s="313"/>
      <c r="H620" s="313"/>
      <c r="I620" s="313"/>
      <c r="J620" s="313"/>
      <c r="K620" s="313"/>
      <c r="L620" s="314"/>
      <c r="M620" s="313"/>
      <c r="N620" s="365"/>
      <c r="O620" s="366"/>
      <c r="P620" s="370" t="str">
        <f>IF(G620="R",IF(OR(AND(実績排出量!H620=SUM(実績事業所!$B$2-1),3&lt;実績排出量!I620),AND(実績排出量!H620=実績事業所!$B$2,4&gt;実績排出量!I620)),"新規",""),"")</f>
        <v/>
      </c>
      <c r="Q620" s="373" t="str">
        <f t="shared" si="410"/>
        <v/>
      </c>
      <c r="R620" s="374" t="str">
        <f t="shared" si="411"/>
        <v/>
      </c>
      <c r="S620" s="298" t="str">
        <f t="shared" si="412"/>
        <v/>
      </c>
      <c r="T620" s="87" t="str">
        <f t="shared" si="413"/>
        <v/>
      </c>
      <c r="U620" s="88" t="str">
        <f t="shared" si="414"/>
        <v/>
      </c>
      <c r="V620" s="89" t="str">
        <f t="shared" si="415"/>
        <v/>
      </c>
      <c r="W620" s="90" t="str">
        <f t="shared" si="416"/>
        <v/>
      </c>
      <c r="X620" s="90" t="str">
        <f t="shared" si="417"/>
        <v/>
      </c>
      <c r="Y620" s="110" t="str">
        <f t="shared" si="418"/>
        <v/>
      </c>
      <c r="Z620" s="16"/>
      <c r="AA620" s="15" t="str">
        <f t="shared" si="419"/>
        <v/>
      </c>
      <c r="AB620" s="15" t="str">
        <f t="shared" si="420"/>
        <v/>
      </c>
      <c r="AC620" s="14" t="str">
        <f t="shared" si="421"/>
        <v/>
      </c>
      <c r="AD620" s="6" t="e">
        <f t="shared" si="422"/>
        <v>#N/A</v>
      </c>
      <c r="AE620" s="6" t="e">
        <f t="shared" si="423"/>
        <v>#N/A</v>
      </c>
      <c r="AF620" s="6" t="e">
        <f t="shared" si="424"/>
        <v>#N/A</v>
      </c>
      <c r="AG620" s="6" t="str">
        <f t="shared" si="425"/>
        <v/>
      </c>
      <c r="AH620" s="6">
        <f t="shared" si="426"/>
        <v>1</v>
      </c>
      <c r="AI620" s="6" t="e">
        <f t="shared" si="427"/>
        <v>#N/A</v>
      </c>
      <c r="AJ620" s="6" t="e">
        <f t="shared" si="428"/>
        <v>#N/A</v>
      </c>
      <c r="AK620" s="6" t="e">
        <f t="shared" si="429"/>
        <v>#N/A</v>
      </c>
      <c r="AL620" s="6" t="e">
        <f t="shared" si="430"/>
        <v>#N/A</v>
      </c>
      <c r="AM620" s="7" t="str">
        <f t="shared" si="431"/>
        <v xml:space="preserve"> </v>
      </c>
      <c r="AN620" s="6" t="e">
        <f t="shared" si="432"/>
        <v>#N/A</v>
      </c>
      <c r="AO620" s="6" t="e">
        <f t="shared" si="433"/>
        <v>#N/A</v>
      </c>
      <c r="AP620" s="6" t="e">
        <f t="shared" si="434"/>
        <v>#N/A</v>
      </c>
      <c r="AQ620" s="6" t="e">
        <f t="shared" si="435"/>
        <v>#N/A</v>
      </c>
      <c r="AR620" s="6" t="e">
        <f t="shared" si="436"/>
        <v>#N/A</v>
      </c>
      <c r="AS620" s="6" t="e">
        <f t="shared" si="437"/>
        <v>#N/A</v>
      </c>
      <c r="AT620" s="6" t="e">
        <f t="shared" si="438"/>
        <v>#N/A</v>
      </c>
      <c r="AU620" s="6" t="e">
        <f t="shared" si="439"/>
        <v>#N/A</v>
      </c>
      <c r="AV620" s="6" t="e">
        <f t="shared" si="440"/>
        <v>#N/A</v>
      </c>
      <c r="AW620" s="6">
        <f t="shared" si="441"/>
        <v>0</v>
      </c>
      <c r="AX620" s="6" t="e">
        <f t="shared" si="442"/>
        <v>#N/A</v>
      </c>
      <c r="AY620" s="6" t="str">
        <f t="shared" si="443"/>
        <v/>
      </c>
      <c r="AZ620" s="6" t="str">
        <f t="shared" si="444"/>
        <v/>
      </c>
      <c r="BA620" s="6" t="str">
        <f t="shared" si="445"/>
        <v/>
      </c>
      <c r="BB620" s="6" t="str">
        <f t="shared" si="446"/>
        <v/>
      </c>
      <c r="BC620" s="42"/>
      <c r="BI620" t="s">
        <v>299</v>
      </c>
      <c r="CS620" s="253" t="str">
        <f t="shared" si="447"/>
        <v/>
      </c>
      <c r="CT620" s="1" t="str">
        <f t="shared" si="448"/>
        <v/>
      </c>
      <c r="CU620" s="1" t="str">
        <f t="shared" si="449"/>
        <v/>
      </c>
      <c r="CV620" s="399"/>
    </row>
    <row r="621" spans="1:100" s="1" customFormat="1" ht="13.5" customHeight="1" x14ac:dyDescent="0.15">
      <c r="A621" s="63">
        <v>606</v>
      </c>
      <c r="B621" s="313"/>
      <c r="C621" s="313"/>
      <c r="D621" s="313"/>
      <c r="E621" s="313"/>
      <c r="F621" s="313"/>
      <c r="G621" s="313"/>
      <c r="H621" s="313"/>
      <c r="I621" s="313"/>
      <c r="J621" s="313"/>
      <c r="K621" s="313"/>
      <c r="L621" s="314"/>
      <c r="M621" s="313"/>
      <c r="N621" s="365"/>
      <c r="O621" s="366"/>
      <c r="P621" s="370" t="str">
        <f>IF(G621="R",IF(OR(AND(実績排出量!H621=SUM(実績事業所!$B$2-1),3&lt;実績排出量!I621),AND(実績排出量!H621=実績事業所!$B$2,4&gt;実績排出量!I621)),"新規",""),"")</f>
        <v/>
      </c>
      <c r="Q621" s="373" t="str">
        <f t="shared" si="410"/>
        <v/>
      </c>
      <c r="R621" s="374" t="str">
        <f t="shared" si="411"/>
        <v/>
      </c>
      <c r="S621" s="298" t="str">
        <f t="shared" si="412"/>
        <v/>
      </c>
      <c r="T621" s="87" t="str">
        <f t="shared" si="413"/>
        <v/>
      </c>
      <c r="U621" s="88" t="str">
        <f t="shared" si="414"/>
        <v/>
      </c>
      <c r="V621" s="89" t="str">
        <f t="shared" si="415"/>
        <v/>
      </c>
      <c r="W621" s="90" t="str">
        <f t="shared" si="416"/>
        <v/>
      </c>
      <c r="X621" s="90" t="str">
        <f t="shared" si="417"/>
        <v/>
      </c>
      <c r="Y621" s="110" t="str">
        <f t="shared" si="418"/>
        <v/>
      </c>
      <c r="Z621" s="16"/>
      <c r="AA621" s="15" t="str">
        <f t="shared" si="419"/>
        <v/>
      </c>
      <c r="AB621" s="15" t="str">
        <f t="shared" si="420"/>
        <v/>
      </c>
      <c r="AC621" s="14" t="str">
        <f t="shared" si="421"/>
        <v/>
      </c>
      <c r="AD621" s="6" t="e">
        <f t="shared" si="422"/>
        <v>#N/A</v>
      </c>
      <c r="AE621" s="6" t="e">
        <f t="shared" si="423"/>
        <v>#N/A</v>
      </c>
      <c r="AF621" s="6" t="e">
        <f t="shared" si="424"/>
        <v>#N/A</v>
      </c>
      <c r="AG621" s="6" t="str">
        <f t="shared" si="425"/>
        <v/>
      </c>
      <c r="AH621" s="6">
        <f t="shared" si="426"/>
        <v>1</v>
      </c>
      <c r="AI621" s="6" t="e">
        <f t="shared" si="427"/>
        <v>#N/A</v>
      </c>
      <c r="AJ621" s="6" t="e">
        <f t="shared" si="428"/>
        <v>#N/A</v>
      </c>
      <c r="AK621" s="6" t="e">
        <f t="shared" si="429"/>
        <v>#N/A</v>
      </c>
      <c r="AL621" s="6" t="e">
        <f t="shared" si="430"/>
        <v>#N/A</v>
      </c>
      <c r="AM621" s="7" t="str">
        <f t="shared" si="431"/>
        <v xml:space="preserve"> </v>
      </c>
      <c r="AN621" s="6" t="e">
        <f t="shared" si="432"/>
        <v>#N/A</v>
      </c>
      <c r="AO621" s="6" t="e">
        <f t="shared" si="433"/>
        <v>#N/A</v>
      </c>
      <c r="AP621" s="6" t="e">
        <f t="shared" si="434"/>
        <v>#N/A</v>
      </c>
      <c r="AQ621" s="6" t="e">
        <f t="shared" si="435"/>
        <v>#N/A</v>
      </c>
      <c r="AR621" s="6" t="e">
        <f t="shared" si="436"/>
        <v>#N/A</v>
      </c>
      <c r="AS621" s="6" t="e">
        <f t="shared" si="437"/>
        <v>#N/A</v>
      </c>
      <c r="AT621" s="6" t="e">
        <f t="shared" si="438"/>
        <v>#N/A</v>
      </c>
      <c r="AU621" s="6" t="e">
        <f t="shared" si="439"/>
        <v>#N/A</v>
      </c>
      <c r="AV621" s="6" t="e">
        <f t="shared" si="440"/>
        <v>#N/A</v>
      </c>
      <c r="AW621" s="6">
        <f t="shared" si="441"/>
        <v>0</v>
      </c>
      <c r="AX621" s="6" t="e">
        <f t="shared" si="442"/>
        <v>#N/A</v>
      </c>
      <c r="AY621" s="6" t="str">
        <f t="shared" si="443"/>
        <v/>
      </c>
      <c r="AZ621" s="6" t="str">
        <f t="shared" si="444"/>
        <v/>
      </c>
      <c r="BA621" s="6" t="str">
        <f t="shared" si="445"/>
        <v/>
      </c>
      <c r="BB621" s="6" t="str">
        <f t="shared" si="446"/>
        <v/>
      </c>
      <c r="BC621" s="42"/>
      <c r="BI621" t="s">
        <v>300</v>
      </c>
      <c r="CS621" s="253" t="str">
        <f t="shared" si="447"/>
        <v/>
      </c>
      <c r="CT621" s="1" t="str">
        <f t="shared" si="448"/>
        <v/>
      </c>
      <c r="CU621" s="1" t="str">
        <f t="shared" si="449"/>
        <v/>
      </c>
      <c r="CV621" s="399"/>
    </row>
    <row r="622" spans="1:100" s="1" customFormat="1" ht="13.5" customHeight="1" x14ac:dyDescent="0.15">
      <c r="A622" s="63">
        <v>607</v>
      </c>
      <c r="B622" s="313"/>
      <c r="C622" s="313"/>
      <c r="D622" s="313"/>
      <c r="E622" s="313"/>
      <c r="F622" s="313"/>
      <c r="G622" s="313"/>
      <c r="H622" s="313"/>
      <c r="I622" s="313"/>
      <c r="J622" s="313"/>
      <c r="K622" s="313"/>
      <c r="L622" s="314"/>
      <c r="M622" s="313"/>
      <c r="N622" s="365"/>
      <c r="O622" s="366"/>
      <c r="P622" s="370" t="str">
        <f>IF(G622="R",IF(OR(AND(実績排出量!H622=SUM(実績事業所!$B$2-1),3&lt;実績排出量!I622),AND(実績排出量!H622=実績事業所!$B$2,4&gt;実績排出量!I622)),"新規",""),"")</f>
        <v/>
      </c>
      <c r="Q622" s="373" t="str">
        <f t="shared" si="410"/>
        <v/>
      </c>
      <c r="R622" s="374" t="str">
        <f t="shared" si="411"/>
        <v/>
      </c>
      <c r="S622" s="298" t="str">
        <f t="shared" si="412"/>
        <v/>
      </c>
      <c r="T622" s="87" t="str">
        <f t="shared" si="413"/>
        <v/>
      </c>
      <c r="U622" s="88" t="str">
        <f t="shared" si="414"/>
        <v/>
      </c>
      <c r="V622" s="89" t="str">
        <f t="shared" si="415"/>
        <v/>
      </c>
      <c r="W622" s="90" t="str">
        <f t="shared" si="416"/>
        <v/>
      </c>
      <c r="X622" s="90" t="str">
        <f t="shared" si="417"/>
        <v/>
      </c>
      <c r="Y622" s="110" t="str">
        <f t="shared" si="418"/>
        <v/>
      </c>
      <c r="Z622" s="16"/>
      <c r="AA622" s="15" t="str">
        <f t="shared" si="419"/>
        <v/>
      </c>
      <c r="AB622" s="15" t="str">
        <f t="shared" si="420"/>
        <v/>
      </c>
      <c r="AC622" s="14" t="str">
        <f t="shared" si="421"/>
        <v/>
      </c>
      <c r="AD622" s="6" t="e">
        <f t="shared" si="422"/>
        <v>#N/A</v>
      </c>
      <c r="AE622" s="6" t="e">
        <f t="shared" si="423"/>
        <v>#N/A</v>
      </c>
      <c r="AF622" s="6" t="e">
        <f t="shared" si="424"/>
        <v>#N/A</v>
      </c>
      <c r="AG622" s="6" t="str">
        <f t="shared" si="425"/>
        <v/>
      </c>
      <c r="AH622" s="6">
        <f t="shared" si="426"/>
        <v>1</v>
      </c>
      <c r="AI622" s="6" t="e">
        <f t="shared" si="427"/>
        <v>#N/A</v>
      </c>
      <c r="AJ622" s="6" t="e">
        <f t="shared" si="428"/>
        <v>#N/A</v>
      </c>
      <c r="AK622" s="6" t="e">
        <f t="shared" si="429"/>
        <v>#N/A</v>
      </c>
      <c r="AL622" s="6" t="e">
        <f t="shared" si="430"/>
        <v>#N/A</v>
      </c>
      <c r="AM622" s="7" t="str">
        <f t="shared" si="431"/>
        <v xml:space="preserve"> </v>
      </c>
      <c r="AN622" s="6" t="e">
        <f t="shared" si="432"/>
        <v>#N/A</v>
      </c>
      <c r="AO622" s="6" t="e">
        <f t="shared" si="433"/>
        <v>#N/A</v>
      </c>
      <c r="AP622" s="6" t="e">
        <f t="shared" si="434"/>
        <v>#N/A</v>
      </c>
      <c r="AQ622" s="6" t="e">
        <f t="shared" si="435"/>
        <v>#N/A</v>
      </c>
      <c r="AR622" s="6" t="e">
        <f t="shared" si="436"/>
        <v>#N/A</v>
      </c>
      <c r="AS622" s="6" t="e">
        <f t="shared" si="437"/>
        <v>#N/A</v>
      </c>
      <c r="AT622" s="6" t="e">
        <f t="shared" si="438"/>
        <v>#N/A</v>
      </c>
      <c r="AU622" s="6" t="e">
        <f t="shared" si="439"/>
        <v>#N/A</v>
      </c>
      <c r="AV622" s="6" t="e">
        <f t="shared" si="440"/>
        <v>#N/A</v>
      </c>
      <c r="AW622" s="6">
        <f t="shared" si="441"/>
        <v>0</v>
      </c>
      <c r="AX622" s="6" t="e">
        <f t="shared" si="442"/>
        <v>#N/A</v>
      </c>
      <c r="AY622" s="6" t="str">
        <f t="shared" si="443"/>
        <v/>
      </c>
      <c r="AZ622" s="6" t="str">
        <f t="shared" si="444"/>
        <v/>
      </c>
      <c r="BA622" s="6" t="str">
        <f t="shared" si="445"/>
        <v/>
      </c>
      <c r="BB622" s="6" t="str">
        <f t="shared" si="446"/>
        <v/>
      </c>
      <c r="BC622" s="42"/>
      <c r="BI622" t="s">
        <v>301</v>
      </c>
      <c r="CS622" s="253" t="str">
        <f t="shared" si="447"/>
        <v/>
      </c>
      <c r="CT622" s="1" t="str">
        <f t="shared" si="448"/>
        <v/>
      </c>
      <c r="CU622" s="1" t="str">
        <f t="shared" si="449"/>
        <v/>
      </c>
      <c r="CV622" s="399"/>
    </row>
    <row r="623" spans="1:100" s="1" customFormat="1" ht="13.5" customHeight="1" x14ac:dyDescent="0.15">
      <c r="A623" s="63">
        <v>608</v>
      </c>
      <c r="B623" s="313"/>
      <c r="C623" s="313"/>
      <c r="D623" s="313"/>
      <c r="E623" s="313"/>
      <c r="F623" s="313"/>
      <c r="G623" s="313"/>
      <c r="H623" s="313"/>
      <c r="I623" s="313"/>
      <c r="J623" s="313"/>
      <c r="K623" s="313"/>
      <c r="L623" s="314"/>
      <c r="M623" s="313"/>
      <c r="N623" s="365"/>
      <c r="O623" s="366"/>
      <c r="P623" s="370" t="str">
        <f>IF(G623="R",IF(OR(AND(実績排出量!H623=SUM(実績事業所!$B$2-1),3&lt;実績排出量!I623),AND(実績排出量!H623=実績事業所!$B$2,4&gt;実績排出量!I623)),"新規",""),"")</f>
        <v/>
      </c>
      <c r="Q623" s="373" t="str">
        <f t="shared" si="410"/>
        <v/>
      </c>
      <c r="R623" s="374" t="str">
        <f t="shared" si="411"/>
        <v/>
      </c>
      <c r="S623" s="298" t="str">
        <f t="shared" si="412"/>
        <v/>
      </c>
      <c r="T623" s="87" t="str">
        <f t="shared" si="413"/>
        <v/>
      </c>
      <c r="U623" s="88" t="str">
        <f t="shared" si="414"/>
        <v/>
      </c>
      <c r="V623" s="89" t="str">
        <f t="shared" si="415"/>
        <v/>
      </c>
      <c r="W623" s="90" t="str">
        <f t="shared" si="416"/>
        <v/>
      </c>
      <c r="X623" s="90" t="str">
        <f t="shared" si="417"/>
        <v/>
      </c>
      <c r="Y623" s="110" t="str">
        <f t="shared" si="418"/>
        <v/>
      </c>
      <c r="Z623" s="16"/>
      <c r="AA623" s="15" t="str">
        <f t="shared" si="419"/>
        <v/>
      </c>
      <c r="AB623" s="15" t="str">
        <f t="shared" si="420"/>
        <v/>
      </c>
      <c r="AC623" s="14" t="str">
        <f t="shared" si="421"/>
        <v/>
      </c>
      <c r="AD623" s="6" t="e">
        <f t="shared" si="422"/>
        <v>#N/A</v>
      </c>
      <c r="AE623" s="6" t="e">
        <f t="shared" si="423"/>
        <v>#N/A</v>
      </c>
      <c r="AF623" s="6" t="e">
        <f t="shared" si="424"/>
        <v>#N/A</v>
      </c>
      <c r="AG623" s="6" t="str">
        <f t="shared" si="425"/>
        <v/>
      </c>
      <c r="AH623" s="6">
        <f t="shared" si="426"/>
        <v>1</v>
      </c>
      <c r="AI623" s="6" t="e">
        <f t="shared" si="427"/>
        <v>#N/A</v>
      </c>
      <c r="AJ623" s="6" t="e">
        <f t="shared" si="428"/>
        <v>#N/A</v>
      </c>
      <c r="AK623" s="6" t="e">
        <f t="shared" si="429"/>
        <v>#N/A</v>
      </c>
      <c r="AL623" s="6" t="e">
        <f t="shared" si="430"/>
        <v>#N/A</v>
      </c>
      <c r="AM623" s="7" t="str">
        <f t="shared" si="431"/>
        <v xml:space="preserve"> </v>
      </c>
      <c r="AN623" s="6" t="e">
        <f t="shared" si="432"/>
        <v>#N/A</v>
      </c>
      <c r="AO623" s="6" t="e">
        <f t="shared" si="433"/>
        <v>#N/A</v>
      </c>
      <c r="AP623" s="6" t="e">
        <f t="shared" si="434"/>
        <v>#N/A</v>
      </c>
      <c r="AQ623" s="6" t="e">
        <f t="shared" si="435"/>
        <v>#N/A</v>
      </c>
      <c r="AR623" s="6" t="e">
        <f t="shared" si="436"/>
        <v>#N/A</v>
      </c>
      <c r="AS623" s="6" t="e">
        <f t="shared" si="437"/>
        <v>#N/A</v>
      </c>
      <c r="AT623" s="6" t="e">
        <f t="shared" si="438"/>
        <v>#N/A</v>
      </c>
      <c r="AU623" s="6" t="e">
        <f t="shared" si="439"/>
        <v>#N/A</v>
      </c>
      <c r="AV623" s="6" t="e">
        <f t="shared" si="440"/>
        <v>#N/A</v>
      </c>
      <c r="AW623" s="6">
        <f t="shared" si="441"/>
        <v>0</v>
      </c>
      <c r="AX623" s="6" t="e">
        <f t="shared" si="442"/>
        <v>#N/A</v>
      </c>
      <c r="AY623" s="6" t="str">
        <f t="shared" si="443"/>
        <v/>
      </c>
      <c r="AZ623" s="6" t="str">
        <f t="shared" si="444"/>
        <v/>
      </c>
      <c r="BA623" s="6" t="str">
        <f t="shared" si="445"/>
        <v/>
      </c>
      <c r="BB623" s="6" t="str">
        <f t="shared" si="446"/>
        <v/>
      </c>
      <c r="BC623" s="42"/>
      <c r="BI623" t="s">
        <v>302</v>
      </c>
      <c r="CS623" s="253" t="str">
        <f t="shared" si="447"/>
        <v/>
      </c>
      <c r="CT623" s="1" t="str">
        <f t="shared" si="448"/>
        <v/>
      </c>
      <c r="CU623" s="1" t="str">
        <f t="shared" si="449"/>
        <v/>
      </c>
      <c r="CV623" s="399"/>
    </row>
    <row r="624" spans="1:100" s="1" customFormat="1" ht="13.5" customHeight="1" x14ac:dyDescent="0.15">
      <c r="A624" s="63">
        <v>609</v>
      </c>
      <c r="B624" s="313"/>
      <c r="C624" s="313"/>
      <c r="D624" s="313"/>
      <c r="E624" s="313"/>
      <c r="F624" s="313"/>
      <c r="G624" s="313"/>
      <c r="H624" s="313"/>
      <c r="I624" s="313"/>
      <c r="J624" s="313"/>
      <c r="K624" s="313"/>
      <c r="L624" s="314"/>
      <c r="M624" s="313"/>
      <c r="N624" s="365"/>
      <c r="O624" s="366"/>
      <c r="P624" s="370" t="str">
        <f>IF(G624="R",IF(OR(AND(実績排出量!H624=SUM(実績事業所!$B$2-1),3&lt;実績排出量!I624),AND(実績排出量!H624=実績事業所!$B$2,4&gt;実績排出量!I624)),"新規",""),"")</f>
        <v/>
      </c>
      <c r="Q624" s="373" t="str">
        <f t="shared" si="410"/>
        <v/>
      </c>
      <c r="R624" s="374" t="str">
        <f t="shared" si="411"/>
        <v/>
      </c>
      <c r="S624" s="298" t="str">
        <f t="shared" si="412"/>
        <v/>
      </c>
      <c r="T624" s="87" t="str">
        <f t="shared" si="413"/>
        <v/>
      </c>
      <c r="U624" s="88" t="str">
        <f t="shared" si="414"/>
        <v/>
      </c>
      <c r="V624" s="89" t="str">
        <f t="shared" si="415"/>
        <v/>
      </c>
      <c r="W624" s="90" t="str">
        <f t="shared" si="416"/>
        <v/>
      </c>
      <c r="X624" s="90" t="str">
        <f t="shared" si="417"/>
        <v/>
      </c>
      <c r="Y624" s="110" t="str">
        <f t="shared" si="418"/>
        <v/>
      </c>
      <c r="Z624" s="16"/>
      <c r="AA624" s="15" t="str">
        <f t="shared" si="419"/>
        <v/>
      </c>
      <c r="AB624" s="15" t="str">
        <f t="shared" si="420"/>
        <v/>
      </c>
      <c r="AC624" s="14" t="str">
        <f t="shared" si="421"/>
        <v/>
      </c>
      <c r="AD624" s="6" t="e">
        <f t="shared" si="422"/>
        <v>#N/A</v>
      </c>
      <c r="AE624" s="6" t="e">
        <f t="shared" si="423"/>
        <v>#N/A</v>
      </c>
      <c r="AF624" s="6" t="e">
        <f t="shared" si="424"/>
        <v>#N/A</v>
      </c>
      <c r="AG624" s="6" t="str">
        <f t="shared" si="425"/>
        <v/>
      </c>
      <c r="AH624" s="6">
        <f t="shared" si="426"/>
        <v>1</v>
      </c>
      <c r="AI624" s="6" t="e">
        <f t="shared" si="427"/>
        <v>#N/A</v>
      </c>
      <c r="AJ624" s="6" t="e">
        <f t="shared" si="428"/>
        <v>#N/A</v>
      </c>
      <c r="AK624" s="6" t="e">
        <f t="shared" si="429"/>
        <v>#N/A</v>
      </c>
      <c r="AL624" s="6" t="e">
        <f t="shared" si="430"/>
        <v>#N/A</v>
      </c>
      <c r="AM624" s="7" t="str">
        <f t="shared" si="431"/>
        <v xml:space="preserve"> </v>
      </c>
      <c r="AN624" s="6" t="e">
        <f t="shared" si="432"/>
        <v>#N/A</v>
      </c>
      <c r="AO624" s="6" t="e">
        <f t="shared" si="433"/>
        <v>#N/A</v>
      </c>
      <c r="AP624" s="6" t="e">
        <f t="shared" si="434"/>
        <v>#N/A</v>
      </c>
      <c r="AQ624" s="6" t="e">
        <f t="shared" si="435"/>
        <v>#N/A</v>
      </c>
      <c r="AR624" s="6" t="e">
        <f t="shared" si="436"/>
        <v>#N/A</v>
      </c>
      <c r="AS624" s="6" t="e">
        <f t="shared" si="437"/>
        <v>#N/A</v>
      </c>
      <c r="AT624" s="6" t="e">
        <f t="shared" si="438"/>
        <v>#N/A</v>
      </c>
      <c r="AU624" s="6" t="e">
        <f t="shared" si="439"/>
        <v>#N/A</v>
      </c>
      <c r="AV624" s="6" t="e">
        <f t="shared" si="440"/>
        <v>#N/A</v>
      </c>
      <c r="AW624" s="6">
        <f t="shared" si="441"/>
        <v>0</v>
      </c>
      <c r="AX624" s="6" t="e">
        <f t="shared" si="442"/>
        <v>#N/A</v>
      </c>
      <c r="AY624" s="6" t="str">
        <f t="shared" si="443"/>
        <v/>
      </c>
      <c r="AZ624" s="6" t="str">
        <f t="shared" si="444"/>
        <v/>
      </c>
      <c r="BA624" s="6" t="str">
        <f t="shared" si="445"/>
        <v/>
      </c>
      <c r="BB624" s="6" t="str">
        <f t="shared" si="446"/>
        <v/>
      </c>
      <c r="BC624" s="42"/>
      <c r="BI624" t="s">
        <v>303</v>
      </c>
      <c r="CS624" s="253" t="str">
        <f t="shared" si="447"/>
        <v/>
      </c>
      <c r="CT624" s="1" t="str">
        <f t="shared" si="448"/>
        <v/>
      </c>
      <c r="CU624" s="1" t="str">
        <f t="shared" si="449"/>
        <v/>
      </c>
      <c r="CV624" s="399"/>
    </row>
    <row r="625" spans="1:100" s="1" customFormat="1" ht="13.5" customHeight="1" x14ac:dyDescent="0.15">
      <c r="A625" s="63">
        <v>610</v>
      </c>
      <c r="B625" s="313"/>
      <c r="C625" s="313"/>
      <c r="D625" s="313"/>
      <c r="E625" s="313"/>
      <c r="F625" s="313"/>
      <c r="G625" s="313"/>
      <c r="H625" s="313"/>
      <c r="I625" s="313"/>
      <c r="J625" s="313"/>
      <c r="K625" s="313"/>
      <c r="L625" s="314"/>
      <c r="M625" s="313"/>
      <c r="N625" s="365"/>
      <c r="O625" s="366"/>
      <c r="P625" s="370" t="str">
        <f>IF(G625="R",IF(OR(AND(実績排出量!H625=SUM(実績事業所!$B$2-1),3&lt;実績排出量!I625),AND(実績排出量!H625=実績事業所!$B$2,4&gt;実績排出量!I625)),"新規",""),"")</f>
        <v/>
      </c>
      <c r="Q625" s="373" t="str">
        <f t="shared" si="410"/>
        <v/>
      </c>
      <c r="R625" s="374" t="str">
        <f t="shared" si="411"/>
        <v/>
      </c>
      <c r="S625" s="298" t="str">
        <f t="shared" si="412"/>
        <v/>
      </c>
      <c r="T625" s="87" t="str">
        <f t="shared" si="413"/>
        <v/>
      </c>
      <c r="U625" s="88" t="str">
        <f t="shared" si="414"/>
        <v/>
      </c>
      <c r="V625" s="89" t="str">
        <f t="shared" si="415"/>
        <v/>
      </c>
      <c r="W625" s="90" t="str">
        <f t="shared" si="416"/>
        <v/>
      </c>
      <c r="X625" s="90" t="str">
        <f t="shared" si="417"/>
        <v/>
      </c>
      <c r="Y625" s="110" t="str">
        <f t="shared" si="418"/>
        <v/>
      </c>
      <c r="Z625" s="16"/>
      <c r="AA625" s="15" t="str">
        <f t="shared" si="419"/>
        <v/>
      </c>
      <c r="AB625" s="15" t="str">
        <f t="shared" si="420"/>
        <v/>
      </c>
      <c r="AC625" s="14" t="str">
        <f t="shared" si="421"/>
        <v/>
      </c>
      <c r="AD625" s="6" t="e">
        <f t="shared" si="422"/>
        <v>#N/A</v>
      </c>
      <c r="AE625" s="6" t="e">
        <f t="shared" si="423"/>
        <v>#N/A</v>
      </c>
      <c r="AF625" s="6" t="e">
        <f t="shared" si="424"/>
        <v>#N/A</v>
      </c>
      <c r="AG625" s="6" t="str">
        <f t="shared" si="425"/>
        <v/>
      </c>
      <c r="AH625" s="6">
        <f t="shared" si="426"/>
        <v>1</v>
      </c>
      <c r="AI625" s="6" t="e">
        <f t="shared" si="427"/>
        <v>#N/A</v>
      </c>
      <c r="AJ625" s="6" t="e">
        <f t="shared" si="428"/>
        <v>#N/A</v>
      </c>
      <c r="AK625" s="6" t="e">
        <f t="shared" si="429"/>
        <v>#N/A</v>
      </c>
      <c r="AL625" s="6" t="e">
        <f t="shared" si="430"/>
        <v>#N/A</v>
      </c>
      <c r="AM625" s="7" t="str">
        <f t="shared" si="431"/>
        <v xml:space="preserve"> </v>
      </c>
      <c r="AN625" s="6" t="e">
        <f t="shared" si="432"/>
        <v>#N/A</v>
      </c>
      <c r="AO625" s="6" t="e">
        <f t="shared" si="433"/>
        <v>#N/A</v>
      </c>
      <c r="AP625" s="6" t="e">
        <f t="shared" si="434"/>
        <v>#N/A</v>
      </c>
      <c r="AQ625" s="6" t="e">
        <f t="shared" si="435"/>
        <v>#N/A</v>
      </c>
      <c r="AR625" s="6" t="e">
        <f t="shared" si="436"/>
        <v>#N/A</v>
      </c>
      <c r="AS625" s="6" t="e">
        <f t="shared" si="437"/>
        <v>#N/A</v>
      </c>
      <c r="AT625" s="6" t="e">
        <f t="shared" si="438"/>
        <v>#N/A</v>
      </c>
      <c r="AU625" s="6" t="e">
        <f t="shared" si="439"/>
        <v>#N/A</v>
      </c>
      <c r="AV625" s="6" t="e">
        <f t="shared" si="440"/>
        <v>#N/A</v>
      </c>
      <c r="AW625" s="6">
        <f t="shared" si="441"/>
        <v>0</v>
      </c>
      <c r="AX625" s="6" t="e">
        <f t="shared" si="442"/>
        <v>#N/A</v>
      </c>
      <c r="AY625" s="6" t="str">
        <f t="shared" si="443"/>
        <v/>
      </c>
      <c r="AZ625" s="6" t="str">
        <f t="shared" si="444"/>
        <v/>
      </c>
      <c r="BA625" s="6" t="str">
        <f t="shared" si="445"/>
        <v/>
      </c>
      <c r="BB625" s="6" t="str">
        <f t="shared" si="446"/>
        <v/>
      </c>
      <c r="BC625" s="42"/>
      <c r="BI625" t="s">
        <v>304</v>
      </c>
      <c r="CS625" s="253" t="str">
        <f t="shared" si="447"/>
        <v/>
      </c>
      <c r="CT625" s="1" t="str">
        <f t="shared" si="448"/>
        <v/>
      </c>
      <c r="CU625" s="1" t="str">
        <f t="shared" si="449"/>
        <v/>
      </c>
      <c r="CV625" s="399"/>
    </row>
    <row r="626" spans="1:100" s="1" customFormat="1" ht="13.5" customHeight="1" x14ac:dyDescent="0.15">
      <c r="A626" s="63">
        <v>611</v>
      </c>
      <c r="B626" s="313"/>
      <c r="C626" s="313"/>
      <c r="D626" s="313"/>
      <c r="E626" s="313"/>
      <c r="F626" s="313"/>
      <c r="G626" s="313"/>
      <c r="H626" s="313"/>
      <c r="I626" s="313"/>
      <c r="J626" s="313"/>
      <c r="K626" s="313"/>
      <c r="L626" s="314"/>
      <c r="M626" s="313"/>
      <c r="N626" s="365"/>
      <c r="O626" s="366"/>
      <c r="P626" s="370" t="str">
        <f>IF(G626="R",IF(OR(AND(実績排出量!H626=SUM(実績事業所!$B$2-1),3&lt;実績排出量!I626),AND(実績排出量!H626=実績事業所!$B$2,4&gt;実績排出量!I626)),"新規",""),"")</f>
        <v/>
      </c>
      <c r="Q626" s="373" t="str">
        <f t="shared" si="410"/>
        <v/>
      </c>
      <c r="R626" s="374" t="str">
        <f t="shared" si="411"/>
        <v/>
      </c>
      <c r="S626" s="298" t="str">
        <f t="shared" si="412"/>
        <v/>
      </c>
      <c r="T626" s="87" t="str">
        <f t="shared" si="413"/>
        <v/>
      </c>
      <c r="U626" s="88" t="str">
        <f t="shared" si="414"/>
        <v/>
      </c>
      <c r="V626" s="89" t="str">
        <f t="shared" si="415"/>
        <v/>
      </c>
      <c r="W626" s="90" t="str">
        <f t="shared" si="416"/>
        <v/>
      </c>
      <c r="X626" s="90" t="str">
        <f t="shared" si="417"/>
        <v/>
      </c>
      <c r="Y626" s="110" t="str">
        <f t="shared" si="418"/>
        <v/>
      </c>
      <c r="Z626" s="16"/>
      <c r="AA626" s="15" t="str">
        <f t="shared" si="419"/>
        <v/>
      </c>
      <c r="AB626" s="15" t="str">
        <f t="shared" si="420"/>
        <v/>
      </c>
      <c r="AC626" s="14" t="str">
        <f t="shared" si="421"/>
        <v/>
      </c>
      <c r="AD626" s="6" t="e">
        <f t="shared" si="422"/>
        <v>#N/A</v>
      </c>
      <c r="AE626" s="6" t="e">
        <f t="shared" si="423"/>
        <v>#N/A</v>
      </c>
      <c r="AF626" s="6" t="e">
        <f t="shared" si="424"/>
        <v>#N/A</v>
      </c>
      <c r="AG626" s="6" t="str">
        <f t="shared" si="425"/>
        <v/>
      </c>
      <c r="AH626" s="6">
        <f t="shared" si="426"/>
        <v>1</v>
      </c>
      <c r="AI626" s="6" t="e">
        <f t="shared" si="427"/>
        <v>#N/A</v>
      </c>
      <c r="AJ626" s="6" t="e">
        <f t="shared" si="428"/>
        <v>#N/A</v>
      </c>
      <c r="AK626" s="6" t="e">
        <f t="shared" si="429"/>
        <v>#N/A</v>
      </c>
      <c r="AL626" s="6" t="e">
        <f t="shared" si="430"/>
        <v>#N/A</v>
      </c>
      <c r="AM626" s="7" t="str">
        <f t="shared" si="431"/>
        <v xml:space="preserve"> </v>
      </c>
      <c r="AN626" s="6" t="e">
        <f t="shared" si="432"/>
        <v>#N/A</v>
      </c>
      <c r="AO626" s="6" t="e">
        <f t="shared" si="433"/>
        <v>#N/A</v>
      </c>
      <c r="AP626" s="6" t="e">
        <f t="shared" si="434"/>
        <v>#N/A</v>
      </c>
      <c r="AQ626" s="6" t="e">
        <f t="shared" si="435"/>
        <v>#N/A</v>
      </c>
      <c r="AR626" s="6" t="e">
        <f t="shared" si="436"/>
        <v>#N/A</v>
      </c>
      <c r="AS626" s="6" t="e">
        <f t="shared" si="437"/>
        <v>#N/A</v>
      </c>
      <c r="AT626" s="6" t="e">
        <f t="shared" si="438"/>
        <v>#N/A</v>
      </c>
      <c r="AU626" s="6" t="e">
        <f t="shared" si="439"/>
        <v>#N/A</v>
      </c>
      <c r="AV626" s="6" t="e">
        <f t="shared" si="440"/>
        <v>#N/A</v>
      </c>
      <c r="AW626" s="6">
        <f t="shared" si="441"/>
        <v>0</v>
      </c>
      <c r="AX626" s="6" t="e">
        <f t="shared" si="442"/>
        <v>#N/A</v>
      </c>
      <c r="AY626" s="6" t="str">
        <f t="shared" si="443"/>
        <v/>
      </c>
      <c r="AZ626" s="6" t="str">
        <f t="shared" si="444"/>
        <v/>
      </c>
      <c r="BA626" s="6" t="str">
        <f t="shared" si="445"/>
        <v/>
      </c>
      <c r="BB626" s="6" t="str">
        <f t="shared" si="446"/>
        <v/>
      </c>
      <c r="BC626" s="42"/>
      <c r="BI626" t="s">
        <v>305</v>
      </c>
      <c r="CS626" s="253" t="str">
        <f t="shared" si="447"/>
        <v/>
      </c>
      <c r="CT626" s="1" t="str">
        <f t="shared" si="448"/>
        <v/>
      </c>
      <c r="CU626" s="1" t="str">
        <f t="shared" si="449"/>
        <v/>
      </c>
      <c r="CV626" s="399"/>
    </row>
    <row r="627" spans="1:100" s="1" customFormat="1" ht="13.5" customHeight="1" x14ac:dyDescent="0.15">
      <c r="A627" s="63">
        <v>612</v>
      </c>
      <c r="B627" s="313"/>
      <c r="C627" s="313"/>
      <c r="D627" s="313"/>
      <c r="E627" s="313"/>
      <c r="F627" s="313"/>
      <c r="G627" s="313"/>
      <c r="H627" s="313"/>
      <c r="I627" s="313"/>
      <c r="J627" s="313"/>
      <c r="K627" s="313"/>
      <c r="L627" s="314"/>
      <c r="M627" s="313"/>
      <c r="N627" s="365"/>
      <c r="O627" s="366"/>
      <c r="P627" s="370" t="str">
        <f>IF(G627="R",IF(OR(AND(実績排出量!H627=SUM(実績事業所!$B$2-1),3&lt;実績排出量!I627),AND(実績排出量!H627=実績事業所!$B$2,4&gt;実績排出量!I627)),"新規",""),"")</f>
        <v/>
      </c>
      <c r="Q627" s="373" t="str">
        <f t="shared" si="410"/>
        <v/>
      </c>
      <c r="R627" s="374" t="str">
        <f t="shared" si="411"/>
        <v/>
      </c>
      <c r="S627" s="298" t="str">
        <f t="shared" si="412"/>
        <v/>
      </c>
      <c r="T627" s="87" t="str">
        <f t="shared" si="413"/>
        <v/>
      </c>
      <c r="U627" s="88" t="str">
        <f t="shared" si="414"/>
        <v/>
      </c>
      <c r="V627" s="89" t="str">
        <f t="shared" si="415"/>
        <v/>
      </c>
      <c r="W627" s="90" t="str">
        <f t="shared" si="416"/>
        <v/>
      </c>
      <c r="X627" s="90" t="str">
        <f t="shared" si="417"/>
        <v/>
      </c>
      <c r="Y627" s="110" t="str">
        <f t="shared" si="418"/>
        <v/>
      </c>
      <c r="Z627" s="16"/>
      <c r="AA627" s="15" t="str">
        <f t="shared" si="419"/>
        <v/>
      </c>
      <c r="AB627" s="15" t="str">
        <f t="shared" si="420"/>
        <v/>
      </c>
      <c r="AC627" s="14" t="str">
        <f t="shared" si="421"/>
        <v/>
      </c>
      <c r="AD627" s="6" t="e">
        <f t="shared" si="422"/>
        <v>#N/A</v>
      </c>
      <c r="AE627" s="6" t="e">
        <f t="shared" si="423"/>
        <v>#N/A</v>
      </c>
      <c r="AF627" s="6" t="e">
        <f t="shared" si="424"/>
        <v>#N/A</v>
      </c>
      <c r="AG627" s="6" t="str">
        <f t="shared" si="425"/>
        <v/>
      </c>
      <c r="AH627" s="6">
        <f t="shared" si="426"/>
        <v>1</v>
      </c>
      <c r="AI627" s="6" t="e">
        <f t="shared" si="427"/>
        <v>#N/A</v>
      </c>
      <c r="AJ627" s="6" t="e">
        <f t="shared" si="428"/>
        <v>#N/A</v>
      </c>
      <c r="AK627" s="6" t="e">
        <f t="shared" si="429"/>
        <v>#N/A</v>
      </c>
      <c r="AL627" s="6" t="e">
        <f t="shared" si="430"/>
        <v>#N/A</v>
      </c>
      <c r="AM627" s="7" t="str">
        <f t="shared" si="431"/>
        <v xml:space="preserve"> </v>
      </c>
      <c r="AN627" s="6" t="e">
        <f t="shared" si="432"/>
        <v>#N/A</v>
      </c>
      <c r="AO627" s="6" t="e">
        <f t="shared" si="433"/>
        <v>#N/A</v>
      </c>
      <c r="AP627" s="6" t="e">
        <f t="shared" si="434"/>
        <v>#N/A</v>
      </c>
      <c r="AQ627" s="6" t="e">
        <f t="shared" si="435"/>
        <v>#N/A</v>
      </c>
      <c r="AR627" s="6" t="e">
        <f t="shared" si="436"/>
        <v>#N/A</v>
      </c>
      <c r="AS627" s="6" t="e">
        <f t="shared" si="437"/>
        <v>#N/A</v>
      </c>
      <c r="AT627" s="6" t="e">
        <f t="shared" si="438"/>
        <v>#N/A</v>
      </c>
      <c r="AU627" s="6" t="e">
        <f t="shared" si="439"/>
        <v>#N/A</v>
      </c>
      <c r="AV627" s="6" t="e">
        <f t="shared" si="440"/>
        <v>#N/A</v>
      </c>
      <c r="AW627" s="6">
        <f t="shared" si="441"/>
        <v>0</v>
      </c>
      <c r="AX627" s="6" t="e">
        <f t="shared" si="442"/>
        <v>#N/A</v>
      </c>
      <c r="AY627" s="6" t="str">
        <f t="shared" si="443"/>
        <v/>
      </c>
      <c r="AZ627" s="6" t="str">
        <f t="shared" si="444"/>
        <v/>
      </c>
      <c r="BA627" s="6" t="str">
        <f t="shared" si="445"/>
        <v/>
      </c>
      <c r="BB627" s="6" t="str">
        <f t="shared" si="446"/>
        <v/>
      </c>
      <c r="BC627" s="42"/>
      <c r="BI627" t="s">
        <v>306</v>
      </c>
      <c r="CS627" s="253" t="str">
        <f t="shared" si="447"/>
        <v/>
      </c>
      <c r="CT627" s="1" t="str">
        <f t="shared" si="448"/>
        <v/>
      </c>
      <c r="CU627" s="1" t="str">
        <f t="shared" si="449"/>
        <v/>
      </c>
      <c r="CV627" s="399"/>
    </row>
    <row r="628" spans="1:100" s="1" customFormat="1" ht="13.5" customHeight="1" x14ac:dyDescent="0.15">
      <c r="A628" s="63">
        <v>613</v>
      </c>
      <c r="B628" s="313"/>
      <c r="C628" s="313"/>
      <c r="D628" s="313"/>
      <c r="E628" s="313"/>
      <c r="F628" s="313"/>
      <c r="G628" s="313"/>
      <c r="H628" s="313"/>
      <c r="I628" s="313"/>
      <c r="J628" s="313"/>
      <c r="K628" s="313"/>
      <c r="L628" s="314"/>
      <c r="M628" s="313"/>
      <c r="N628" s="365"/>
      <c r="O628" s="366"/>
      <c r="P628" s="370" t="str">
        <f>IF(G628="R",IF(OR(AND(実績排出量!H628=SUM(実績事業所!$B$2-1),3&lt;実績排出量!I628),AND(実績排出量!H628=実績事業所!$B$2,4&gt;実績排出量!I628)),"新規",""),"")</f>
        <v/>
      </c>
      <c r="Q628" s="373" t="str">
        <f t="shared" si="410"/>
        <v/>
      </c>
      <c r="R628" s="374" t="str">
        <f t="shared" si="411"/>
        <v/>
      </c>
      <c r="S628" s="298" t="str">
        <f t="shared" si="412"/>
        <v/>
      </c>
      <c r="T628" s="87" t="str">
        <f t="shared" si="413"/>
        <v/>
      </c>
      <c r="U628" s="88" t="str">
        <f t="shared" si="414"/>
        <v/>
      </c>
      <c r="V628" s="89" t="str">
        <f t="shared" si="415"/>
        <v/>
      </c>
      <c r="W628" s="90" t="str">
        <f t="shared" si="416"/>
        <v/>
      </c>
      <c r="X628" s="90" t="str">
        <f t="shared" si="417"/>
        <v/>
      </c>
      <c r="Y628" s="110" t="str">
        <f t="shared" si="418"/>
        <v/>
      </c>
      <c r="Z628" s="16"/>
      <c r="AA628" s="15" t="str">
        <f t="shared" si="419"/>
        <v/>
      </c>
      <c r="AB628" s="15" t="str">
        <f t="shared" si="420"/>
        <v/>
      </c>
      <c r="AC628" s="14" t="str">
        <f t="shared" si="421"/>
        <v/>
      </c>
      <c r="AD628" s="6" t="e">
        <f t="shared" si="422"/>
        <v>#N/A</v>
      </c>
      <c r="AE628" s="6" t="e">
        <f t="shared" si="423"/>
        <v>#N/A</v>
      </c>
      <c r="AF628" s="6" t="e">
        <f t="shared" si="424"/>
        <v>#N/A</v>
      </c>
      <c r="AG628" s="6" t="str">
        <f t="shared" si="425"/>
        <v/>
      </c>
      <c r="AH628" s="6">
        <f t="shared" si="426"/>
        <v>1</v>
      </c>
      <c r="AI628" s="6" t="e">
        <f t="shared" si="427"/>
        <v>#N/A</v>
      </c>
      <c r="AJ628" s="6" t="e">
        <f t="shared" si="428"/>
        <v>#N/A</v>
      </c>
      <c r="AK628" s="6" t="e">
        <f t="shared" si="429"/>
        <v>#N/A</v>
      </c>
      <c r="AL628" s="6" t="e">
        <f t="shared" si="430"/>
        <v>#N/A</v>
      </c>
      <c r="AM628" s="7" t="str">
        <f t="shared" si="431"/>
        <v xml:space="preserve"> </v>
      </c>
      <c r="AN628" s="6" t="e">
        <f t="shared" si="432"/>
        <v>#N/A</v>
      </c>
      <c r="AO628" s="6" t="e">
        <f t="shared" si="433"/>
        <v>#N/A</v>
      </c>
      <c r="AP628" s="6" t="e">
        <f t="shared" si="434"/>
        <v>#N/A</v>
      </c>
      <c r="AQ628" s="6" t="e">
        <f t="shared" si="435"/>
        <v>#N/A</v>
      </c>
      <c r="AR628" s="6" t="e">
        <f t="shared" si="436"/>
        <v>#N/A</v>
      </c>
      <c r="AS628" s="6" t="e">
        <f t="shared" si="437"/>
        <v>#N/A</v>
      </c>
      <c r="AT628" s="6" t="e">
        <f t="shared" si="438"/>
        <v>#N/A</v>
      </c>
      <c r="AU628" s="6" t="e">
        <f t="shared" si="439"/>
        <v>#N/A</v>
      </c>
      <c r="AV628" s="6" t="e">
        <f t="shared" si="440"/>
        <v>#N/A</v>
      </c>
      <c r="AW628" s="6">
        <f t="shared" si="441"/>
        <v>0</v>
      </c>
      <c r="AX628" s="6" t="e">
        <f t="shared" si="442"/>
        <v>#N/A</v>
      </c>
      <c r="AY628" s="6" t="str">
        <f t="shared" si="443"/>
        <v/>
      </c>
      <c r="AZ628" s="6" t="str">
        <f t="shared" si="444"/>
        <v/>
      </c>
      <c r="BA628" s="6" t="str">
        <f t="shared" si="445"/>
        <v/>
      </c>
      <c r="BB628" s="6" t="str">
        <f t="shared" si="446"/>
        <v/>
      </c>
      <c r="BC628" s="42"/>
      <c r="BI628" t="s">
        <v>307</v>
      </c>
      <c r="CS628" s="253" t="str">
        <f t="shared" si="447"/>
        <v/>
      </c>
      <c r="CT628" s="1" t="str">
        <f t="shared" si="448"/>
        <v/>
      </c>
      <c r="CU628" s="1" t="str">
        <f t="shared" si="449"/>
        <v/>
      </c>
      <c r="CV628" s="399"/>
    </row>
    <row r="629" spans="1:100" s="1" customFormat="1" ht="13.5" customHeight="1" x14ac:dyDescent="0.15">
      <c r="A629" s="63">
        <v>614</v>
      </c>
      <c r="B629" s="313"/>
      <c r="C629" s="313"/>
      <c r="D629" s="313"/>
      <c r="E629" s="313"/>
      <c r="F629" s="313"/>
      <c r="G629" s="313"/>
      <c r="H629" s="313"/>
      <c r="I629" s="313"/>
      <c r="J629" s="313"/>
      <c r="K629" s="313"/>
      <c r="L629" s="314"/>
      <c r="M629" s="313"/>
      <c r="N629" s="365"/>
      <c r="O629" s="366"/>
      <c r="P629" s="370" t="str">
        <f>IF(G629="R",IF(OR(AND(実績排出量!H629=SUM(実績事業所!$B$2-1),3&lt;実績排出量!I629),AND(実績排出量!H629=実績事業所!$B$2,4&gt;実績排出量!I629)),"新規",""),"")</f>
        <v/>
      </c>
      <c r="Q629" s="373" t="str">
        <f t="shared" si="410"/>
        <v/>
      </c>
      <c r="R629" s="374" t="str">
        <f t="shared" si="411"/>
        <v/>
      </c>
      <c r="S629" s="298" t="str">
        <f t="shared" si="412"/>
        <v/>
      </c>
      <c r="T629" s="87" t="str">
        <f t="shared" si="413"/>
        <v/>
      </c>
      <c r="U629" s="88" t="str">
        <f t="shared" si="414"/>
        <v/>
      </c>
      <c r="V629" s="89" t="str">
        <f t="shared" si="415"/>
        <v/>
      </c>
      <c r="W629" s="90" t="str">
        <f t="shared" si="416"/>
        <v/>
      </c>
      <c r="X629" s="90" t="str">
        <f t="shared" si="417"/>
        <v/>
      </c>
      <c r="Y629" s="110" t="str">
        <f t="shared" si="418"/>
        <v/>
      </c>
      <c r="Z629" s="16"/>
      <c r="AA629" s="15" t="str">
        <f t="shared" si="419"/>
        <v/>
      </c>
      <c r="AB629" s="15" t="str">
        <f t="shared" si="420"/>
        <v/>
      </c>
      <c r="AC629" s="14" t="str">
        <f t="shared" si="421"/>
        <v/>
      </c>
      <c r="AD629" s="6" t="e">
        <f t="shared" si="422"/>
        <v>#N/A</v>
      </c>
      <c r="AE629" s="6" t="e">
        <f t="shared" si="423"/>
        <v>#N/A</v>
      </c>
      <c r="AF629" s="6" t="e">
        <f t="shared" si="424"/>
        <v>#N/A</v>
      </c>
      <c r="AG629" s="6" t="str">
        <f t="shared" si="425"/>
        <v/>
      </c>
      <c r="AH629" s="6">
        <f t="shared" si="426"/>
        <v>1</v>
      </c>
      <c r="AI629" s="6" t="e">
        <f t="shared" si="427"/>
        <v>#N/A</v>
      </c>
      <c r="AJ629" s="6" t="e">
        <f t="shared" si="428"/>
        <v>#N/A</v>
      </c>
      <c r="AK629" s="6" t="e">
        <f t="shared" si="429"/>
        <v>#N/A</v>
      </c>
      <c r="AL629" s="6" t="e">
        <f t="shared" si="430"/>
        <v>#N/A</v>
      </c>
      <c r="AM629" s="7" t="str">
        <f t="shared" si="431"/>
        <v xml:space="preserve"> </v>
      </c>
      <c r="AN629" s="6" t="e">
        <f t="shared" si="432"/>
        <v>#N/A</v>
      </c>
      <c r="AO629" s="6" t="e">
        <f t="shared" si="433"/>
        <v>#N/A</v>
      </c>
      <c r="AP629" s="6" t="e">
        <f t="shared" si="434"/>
        <v>#N/A</v>
      </c>
      <c r="AQ629" s="6" t="e">
        <f t="shared" si="435"/>
        <v>#N/A</v>
      </c>
      <c r="AR629" s="6" t="e">
        <f t="shared" si="436"/>
        <v>#N/A</v>
      </c>
      <c r="AS629" s="6" t="e">
        <f t="shared" si="437"/>
        <v>#N/A</v>
      </c>
      <c r="AT629" s="6" t="e">
        <f t="shared" si="438"/>
        <v>#N/A</v>
      </c>
      <c r="AU629" s="6" t="e">
        <f t="shared" si="439"/>
        <v>#N/A</v>
      </c>
      <c r="AV629" s="6" t="e">
        <f t="shared" si="440"/>
        <v>#N/A</v>
      </c>
      <c r="AW629" s="6">
        <f t="shared" si="441"/>
        <v>0</v>
      </c>
      <c r="AX629" s="6" t="e">
        <f t="shared" si="442"/>
        <v>#N/A</v>
      </c>
      <c r="AY629" s="6" t="str">
        <f t="shared" si="443"/>
        <v/>
      </c>
      <c r="AZ629" s="6" t="str">
        <f t="shared" si="444"/>
        <v/>
      </c>
      <c r="BA629" s="6" t="str">
        <f t="shared" si="445"/>
        <v/>
      </c>
      <c r="BB629" s="6" t="str">
        <f t="shared" si="446"/>
        <v/>
      </c>
      <c r="BC629" s="42"/>
      <c r="BI629" t="s">
        <v>308</v>
      </c>
      <c r="CS629" s="253" t="str">
        <f t="shared" si="447"/>
        <v/>
      </c>
      <c r="CT629" s="1" t="str">
        <f t="shared" si="448"/>
        <v/>
      </c>
      <c r="CU629" s="1" t="str">
        <f t="shared" si="449"/>
        <v/>
      </c>
      <c r="CV629" s="399"/>
    </row>
    <row r="630" spans="1:100" s="1" customFormat="1" ht="13.5" customHeight="1" x14ac:dyDescent="0.15">
      <c r="A630" s="63">
        <v>615</v>
      </c>
      <c r="B630" s="313"/>
      <c r="C630" s="313"/>
      <c r="D630" s="313"/>
      <c r="E630" s="313"/>
      <c r="F630" s="313"/>
      <c r="G630" s="313"/>
      <c r="H630" s="313"/>
      <c r="I630" s="313"/>
      <c r="J630" s="313"/>
      <c r="K630" s="313"/>
      <c r="L630" s="314"/>
      <c r="M630" s="313"/>
      <c r="N630" s="365"/>
      <c r="O630" s="366"/>
      <c r="P630" s="370" t="str">
        <f>IF(G630="R",IF(OR(AND(実績排出量!H630=SUM(実績事業所!$B$2-1),3&lt;実績排出量!I630),AND(実績排出量!H630=実績事業所!$B$2,4&gt;実績排出量!I630)),"新規",""),"")</f>
        <v/>
      </c>
      <c r="Q630" s="373" t="str">
        <f t="shared" si="410"/>
        <v/>
      </c>
      <c r="R630" s="374" t="str">
        <f t="shared" si="411"/>
        <v/>
      </c>
      <c r="S630" s="298" t="str">
        <f t="shared" si="412"/>
        <v/>
      </c>
      <c r="T630" s="87" t="str">
        <f t="shared" si="413"/>
        <v/>
      </c>
      <c r="U630" s="88" t="str">
        <f t="shared" si="414"/>
        <v/>
      </c>
      <c r="V630" s="89" t="str">
        <f t="shared" si="415"/>
        <v/>
      </c>
      <c r="W630" s="90" t="str">
        <f t="shared" si="416"/>
        <v/>
      </c>
      <c r="X630" s="90" t="str">
        <f t="shared" si="417"/>
        <v/>
      </c>
      <c r="Y630" s="110" t="str">
        <f t="shared" si="418"/>
        <v/>
      </c>
      <c r="Z630" s="16"/>
      <c r="AA630" s="15" t="str">
        <f t="shared" si="419"/>
        <v/>
      </c>
      <c r="AB630" s="15" t="str">
        <f t="shared" si="420"/>
        <v/>
      </c>
      <c r="AC630" s="14" t="str">
        <f t="shared" si="421"/>
        <v/>
      </c>
      <c r="AD630" s="6" t="e">
        <f t="shared" si="422"/>
        <v>#N/A</v>
      </c>
      <c r="AE630" s="6" t="e">
        <f t="shared" si="423"/>
        <v>#N/A</v>
      </c>
      <c r="AF630" s="6" t="e">
        <f t="shared" si="424"/>
        <v>#N/A</v>
      </c>
      <c r="AG630" s="6" t="str">
        <f t="shared" si="425"/>
        <v/>
      </c>
      <c r="AH630" s="6">
        <f t="shared" si="426"/>
        <v>1</v>
      </c>
      <c r="AI630" s="6" t="e">
        <f t="shared" si="427"/>
        <v>#N/A</v>
      </c>
      <c r="AJ630" s="6" t="e">
        <f t="shared" si="428"/>
        <v>#N/A</v>
      </c>
      <c r="AK630" s="6" t="e">
        <f t="shared" si="429"/>
        <v>#N/A</v>
      </c>
      <c r="AL630" s="6" t="e">
        <f t="shared" si="430"/>
        <v>#N/A</v>
      </c>
      <c r="AM630" s="7" t="str">
        <f t="shared" si="431"/>
        <v xml:space="preserve"> </v>
      </c>
      <c r="AN630" s="6" t="e">
        <f t="shared" si="432"/>
        <v>#N/A</v>
      </c>
      <c r="AO630" s="6" t="e">
        <f t="shared" si="433"/>
        <v>#N/A</v>
      </c>
      <c r="AP630" s="6" t="e">
        <f t="shared" si="434"/>
        <v>#N/A</v>
      </c>
      <c r="AQ630" s="6" t="e">
        <f t="shared" si="435"/>
        <v>#N/A</v>
      </c>
      <c r="AR630" s="6" t="e">
        <f t="shared" si="436"/>
        <v>#N/A</v>
      </c>
      <c r="AS630" s="6" t="e">
        <f t="shared" si="437"/>
        <v>#N/A</v>
      </c>
      <c r="AT630" s="6" t="e">
        <f t="shared" si="438"/>
        <v>#N/A</v>
      </c>
      <c r="AU630" s="6" t="e">
        <f t="shared" si="439"/>
        <v>#N/A</v>
      </c>
      <c r="AV630" s="6" t="e">
        <f t="shared" si="440"/>
        <v>#N/A</v>
      </c>
      <c r="AW630" s="6">
        <f t="shared" si="441"/>
        <v>0</v>
      </c>
      <c r="AX630" s="6" t="e">
        <f t="shared" si="442"/>
        <v>#N/A</v>
      </c>
      <c r="AY630" s="6" t="str">
        <f t="shared" si="443"/>
        <v/>
      </c>
      <c r="AZ630" s="6" t="str">
        <f t="shared" si="444"/>
        <v/>
      </c>
      <c r="BA630" s="6" t="str">
        <f t="shared" si="445"/>
        <v/>
      </c>
      <c r="BB630" s="6" t="str">
        <f t="shared" si="446"/>
        <v/>
      </c>
      <c r="BC630" s="42"/>
      <c r="BI630" t="s">
        <v>309</v>
      </c>
      <c r="CS630" s="253" t="str">
        <f t="shared" si="447"/>
        <v/>
      </c>
      <c r="CT630" s="1" t="str">
        <f t="shared" si="448"/>
        <v/>
      </c>
      <c r="CU630" s="1" t="str">
        <f t="shared" si="449"/>
        <v/>
      </c>
      <c r="CV630" s="399"/>
    </row>
    <row r="631" spans="1:100" s="1" customFormat="1" ht="13.5" customHeight="1" x14ac:dyDescent="0.15">
      <c r="A631" s="63">
        <v>616</v>
      </c>
      <c r="B631" s="313"/>
      <c r="C631" s="313"/>
      <c r="D631" s="313"/>
      <c r="E631" s="313"/>
      <c r="F631" s="313"/>
      <c r="G631" s="313"/>
      <c r="H631" s="313"/>
      <c r="I631" s="313"/>
      <c r="J631" s="313"/>
      <c r="K631" s="313"/>
      <c r="L631" s="314"/>
      <c r="M631" s="313"/>
      <c r="N631" s="365"/>
      <c r="O631" s="366"/>
      <c r="P631" s="370" t="str">
        <f>IF(G631="R",IF(OR(AND(実績排出量!H631=SUM(実績事業所!$B$2-1),3&lt;実績排出量!I631),AND(実績排出量!H631=実績事業所!$B$2,4&gt;実績排出量!I631)),"新規",""),"")</f>
        <v/>
      </c>
      <c r="Q631" s="373" t="str">
        <f t="shared" si="410"/>
        <v/>
      </c>
      <c r="R631" s="374" t="str">
        <f t="shared" si="411"/>
        <v/>
      </c>
      <c r="S631" s="298" t="str">
        <f t="shared" si="412"/>
        <v/>
      </c>
      <c r="T631" s="87" t="str">
        <f t="shared" si="413"/>
        <v/>
      </c>
      <c r="U631" s="88" t="str">
        <f t="shared" si="414"/>
        <v/>
      </c>
      <c r="V631" s="89" t="str">
        <f t="shared" si="415"/>
        <v/>
      </c>
      <c r="W631" s="90" t="str">
        <f t="shared" si="416"/>
        <v/>
      </c>
      <c r="X631" s="90" t="str">
        <f t="shared" si="417"/>
        <v/>
      </c>
      <c r="Y631" s="110" t="str">
        <f t="shared" si="418"/>
        <v/>
      </c>
      <c r="Z631" s="16"/>
      <c r="AA631" s="15" t="str">
        <f t="shared" si="419"/>
        <v/>
      </c>
      <c r="AB631" s="15" t="str">
        <f t="shared" si="420"/>
        <v/>
      </c>
      <c r="AC631" s="14" t="str">
        <f t="shared" si="421"/>
        <v/>
      </c>
      <c r="AD631" s="6" t="e">
        <f t="shared" si="422"/>
        <v>#N/A</v>
      </c>
      <c r="AE631" s="6" t="e">
        <f t="shared" si="423"/>
        <v>#N/A</v>
      </c>
      <c r="AF631" s="6" t="e">
        <f t="shared" si="424"/>
        <v>#N/A</v>
      </c>
      <c r="AG631" s="6" t="str">
        <f t="shared" si="425"/>
        <v/>
      </c>
      <c r="AH631" s="6">
        <f t="shared" si="426"/>
        <v>1</v>
      </c>
      <c r="AI631" s="6" t="e">
        <f t="shared" si="427"/>
        <v>#N/A</v>
      </c>
      <c r="AJ631" s="6" t="e">
        <f t="shared" si="428"/>
        <v>#N/A</v>
      </c>
      <c r="AK631" s="6" t="e">
        <f t="shared" si="429"/>
        <v>#N/A</v>
      </c>
      <c r="AL631" s="6" t="e">
        <f t="shared" si="430"/>
        <v>#N/A</v>
      </c>
      <c r="AM631" s="7" t="str">
        <f t="shared" si="431"/>
        <v xml:space="preserve"> </v>
      </c>
      <c r="AN631" s="6" t="e">
        <f t="shared" si="432"/>
        <v>#N/A</v>
      </c>
      <c r="AO631" s="6" t="e">
        <f t="shared" si="433"/>
        <v>#N/A</v>
      </c>
      <c r="AP631" s="6" t="e">
        <f t="shared" si="434"/>
        <v>#N/A</v>
      </c>
      <c r="AQ631" s="6" t="e">
        <f t="shared" si="435"/>
        <v>#N/A</v>
      </c>
      <c r="AR631" s="6" t="e">
        <f t="shared" si="436"/>
        <v>#N/A</v>
      </c>
      <c r="AS631" s="6" t="e">
        <f t="shared" si="437"/>
        <v>#N/A</v>
      </c>
      <c r="AT631" s="6" t="e">
        <f t="shared" si="438"/>
        <v>#N/A</v>
      </c>
      <c r="AU631" s="6" t="e">
        <f t="shared" si="439"/>
        <v>#N/A</v>
      </c>
      <c r="AV631" s="6" t="e">
        <f t="shared" si="440"/>
        <v>#N/A</v>
      </c>
      <c r="AW631" s="6">
        <f t="shared" si="441"/>
        <v>0</v>
      </c>
      <c r="AX631" s="6" t="e">
        <f t="shared" si="442"/>
        <v>#N/A</v>
      </c>
      <c r="AY631" s="6" t="str">
        <f t="shared" si="443"/>
        <v/>
      </c>
      <c r="AZ631" s="6" t="str">
        <f t="shared" si="444"/>
        <v/>
      </c>
      <c r="BA631" s="6" t="str">
        <f t="shared" si="445"/>
        <v/>
      </c>
      <c r="BB631" s="6" t="str">
        <f t="shared" si="446"/>
        <v/>
      </c>
      <c r="BC631" s="42"/>
      <c r="BI631" t="s">
        <v>310</v>
      </c>
      <c r="CS631" s="253" t="str">
        <f t="shared" si="447"/>
        <v/>
      </c>
      <c r="CT631" s="1" t="str">
        <f t="shared" si="448"/>
        <v/>
      </c>
      <c r="CU631" s="1" t="str">
        <f t="shared" si="449"/>
        <v/>
      </c>
      <c r="CV631" s="399"/>
    </row>
    <row r="632" spans="1:100" s="1" customFormat="1" ht="13.5" customHeight="1" x14ac:dyDescent="0.15">
      <c r="A632" s="63">
        <v>617</v>
      </c>
      <c r="B632" s="313"/>
      <c r="C632" s="313"/>
      <c r="D632" s="313"/>
      <c r="E632" s="313"/>
      <c r="F632" s="313"/>
      <c r="G632" s="313"/>
      <c r="H632" s="313"/>
      <c r="I632" s="313"/>
      <c r="J632" s="313"/>
      <c r="K632" s="313"/>
      <c r="L632" s="314"/>
      <c r="M632" s="313"/>
      <c r="N632" s="365"/>
      <c r="O632" s="366"/>
      <c r="P632" s="370" t="str">
        <f>IF(G632="R",IF(OR(AND(実績排出量!H632=SUM(実績事業所!$B$2-1),3&lt;実績排出量!I632),AND(実績排出量!H632=実績事業所!$B$2,4&gt;実績排出量!I632)),"新規",""),"")</f>
        <v/>
      </c>
      <c r="Q632" s="373" t="str">
        <f t="shared" si="410"/>
        <v/>
      </c>
      <c r="R632" s="374" t="str">
        <f t="shared" si="411"/>
        <v/>
      </c>
      <c r="S632" s="298" t="str">
        <f t="shared" si="412"/>
        <v/>
      </c>
      <c r="T632" s="87" t="str">
        <f t="shared" si="413"/>
        <v/>
      </c>
      <c r="U632" s="88" t="str">
        <f t="shared" si="414"/>
        <v/>
      </c>
      <c r="V632" s="89" t="str">
        <f t="shared" si="415"/>
        <v/>
      </c>
      <c r="W632" s="90" t="str">
        <f t="shared" si="416"/>
        <v/>
      </c>
      <c r="X632" s="90" t="str">
        <f t="shared" si="417"/>
        <v/>
      </c>
      <c r="Y632" s="110" t="str">
        <f t="shared" si="418"/>
        <v/>
      </c>
      <c r="Z632" s="16"/>
      <c r="AA632" s="15" t="str">
        <f t="shared" si="419"/>
        <v/>
      </c>
      <c r="AB632" s="15" t="str">
        <f t="shared" si="420"/>
        <v/>
      </c>
      <c r="AC632" s="14" t="str">
        <f t="shared" si="421"/>
        <v/>
      </c>
      <c r="AD632" s="6" t="e">
        <f t="shared" si="422"/>
        <v>#N/A</v>
      </c>
      <c r="AE632" s="6" t="e">
        <f t="shared" si="423"/>
        <v>#N/A</v>
      </c>
      <c r="AF632" s="6" t="e">
        <f t="shared" si="424"/>
        <v>#N/A</v>
      </c>
      <c r="AG632" s="6" t="str">
        <f t="shared" si="425"/>
        <v/>
      </c>
      <c r="AH632" s="6">
        <f t="shared" si="426"/>
        <v>1</v>
      </c>
      <c r="AI632" s="6" t="e">
        <f t="shared" si="427"/>
        <v>#N/A</v>
      </c>
      <c r="AJ632" s="6" t="e">
        <f t="shared" si="428"/>
        <v>#N/A</v>
      </c>
      <c r="AK632" s="6" t="e">
        <f t="shared" si="429"/>
        <v>#N/A</v>
      </c>
      <c r="AL632" s="6" t="e">
        <f t="shared" si="430"/>
        <v>#N/A</v>
      </c>
      <c r="AM632" s="7" t="str">
        <f t="shared" si="431"/>
        <v xml:space="preserve"> </v>
      </c>
      <c r="AN632" s="6" t="e">
        <f t="shared" si="432"/>
        <v>#N/A</v>
      </c>
      <c r="AO632" s="6" t="e">
        <f t="shared" si="433"/>
        <v>#N/A</v>
      </c>
      <c r="AP632" s="6" t="e">
        <f t="shared" si="434"/>
        <v>#N/A</v>
      </c>
      <c r="AQ632" s="6" t="e">
        <f t="shared" si="435"/>
        <v>#N/A</v>
      </c>
      <c r="AR632" s="6" t="e">
        <f t="shared" si="436"/>
        <v>#N/A</v>
      </c>
      <c r="AS632" s="6" t="e">
        <f t="shared" si="437"/>
        <v>#N/A</v>
      </c>
      <c r="AT632" s="6" t="e">
        <f t="shared" si="438"/>
        <v>#N/A</v>
      </c>
      <c r="AU632" s="6" t="e">
        <f t="shared" si="439"/>
        <v>#N/A</v>
      </c>
      <c r="AV632" s="6" t="e">
        <f t="shared" si="440"/>
        <v>#N/A</v>
      </c>
      <c r="AW632" s="6">
        <f t="shared" si="441"/>
        <v>0</v>
      </c>
      <c r="AX632" s="6" t="e">
        <f t="shared" si="442"/>
        <v>#N/A</v>
      </c>
      <c r="AY632" s="6" t="str">
        <f t="shared" si="443"/>
        <v/>
      </c>
      <c r="AZ632" s="6" t="str">
        <f t="shared" si="444"/>
        <v/>
      </c>
      <c r="BA632" s="6" t="str">
        <f t="shared" si="445"/>
        <v/>
      </c>
      <c r="BB632" s="6" t="str">
        <f t="shared" si="446"/>
        <v/>
      </c>
      <c r="BC632" s="42"/>
      <c r="BI632" t="s">
        <v>311</v>
      </c>
      <c r="CS632" s="253" t="str">
        <f t="shared" si="447"/>
        <v/>
      </c>
      <c r="CT632" s="1" t="str">
        <f t="shared" si="448"/>
        <v/>
      </c>
      <c r="CU632" s="1" t="str">
        <f t="shared" si="449"/>
        <v/>
      </c>
      <c r="CV632" s="399"/>
    </row>
    <row r="633" spans="1:100" s="1" customFormat="1" ht="13.5" customHeight="1" x14ac:dyDescent="0.15">
      <c r="A633" s="63">
        <v>618</v>
      </c>
      <c r="B633" s="313"/>
      <c r="C633" s="313"/>
      <c r="D633" s="313"/>
      <c r="E633" s="313"/>
      <c r="F633" s="313"/>
      <c r="G633" s="313"/>
      <c r="H633" s="313"/>
      <c r="I633" s="313"/>
      <c r="J633" s="313"/>
      <c r="K633" s="313"/>
      <c r="L633" s="314"/>
      <c r="M633" s="313"/>
      <c r="N633" s="365"/>
      <c r="O633" s="366"/>
      <c r="P633" s="370" t="str">
        <f>IF(G633="R",IF(OR(AND(実績排出量!H633=SUM(実績事業所!$B$2-1),3&lt;実績排出量!I633),AND(実績排出量!H633=実績事業所!$B$2,4&gt;実績排出量!I633)),"新規",""),"")</f>
        <v/>
      </c>
      <c r="Q633" s="373" t="str">
        <f t="shared" si="410"/>
        <v/>
      </c>
      <c r="R633" s="374" t="str">
        <f t="shared" si="411"/>
        <v/>
      </c>
      <c r="S633" s="298" t="str">
        <f t="shared" si="412"/>
        <v/>
      </c>
      <c r="T633" s="87" t="str">
        <f t="shared" si="413"/>
        <v/>
      </c>
      <c r="U633" s="88" t="str">
        <f t="shared" si="414"/>
        <v/>
      </c>
      <c r="V633" s="89" t="str">
        <f t="shared" si="415"/>
        <v/>
      </c>
      <c r="W633" s="90" t="str">
        <f t="shared" si="416"/>
        <v/>
      </c>
      <c r="X633" s="90" t="str">
        <f t="shared" si="417"/>
        <v/>
      </c>
      <c r="Y633" s="110" t="str">
        <f t="shared" si="418"/>
        <v/>
      </c>
      <c r="Z633" s="16"/>
      <c r="AA633" s="15" t="str">
        <f t="shared" si="419"/>
        <v/>
      </c>
      <c r="AB633" s="15" t="str">
        <f t="shared" si="420"/>
        <v/>
      </c>
      <c r="AC633" s="14" t="str">
        <f t="shared" si="421"/>
        <v/>
      </c>
      <c r="AD633" s="6" t="e">
        <f t="shared" si="422"/>
        <v>#N/A</v>
      </c>
      <c r="AE633" s="6" t="e">
        <f t="shared" si="423"/>
        <v>#N/A</v>
      </c>
      <c r="AF633" s="6" t="e">
        <f t="shared" si="424"/>
        <v>#N/A</v>
      </c>
      <c r="AG633" s="6" t="str">
        <f t="shared" si="425"/>
        <v/>
      </c>
      <c r="AH633" s="6">
        <f t="shared" si="426"/>
        <v>1</v>
      </c>
      <c r="AI633" s="6" t="e">
        <f t="shared" si="427"/>
        <v>#N/A</v>
      </c>
      <c r="AJ633" s="6" t="e">
        <f t="shared" si="428"/>
        <v>#N/A</v>
      </c>
      <c r="AK633" s="6" t="e">
        <f t="shared" si="429"/>
        <v>#N/A</v>
      </c>
      <c r="AL633" s="6" t="e">
        <f t="shared" si="430"/>
        <v>#N/A</v>
      </c>
      <c r="AM633" s="7" t="str">
        <f t="shared" si="431"/>
        <v xml:space="preserve"> </v>
      </c>
      <c r="AN633" s="6" t="e">
        <f t="shared" si="432"/>
        <v>#N/A</v>
      </c>
      <c r="AO633" s="6" t="e">
        <f t="shared" si="433"/>
        <v>#N/A</v>
      </c>
      <c r="AP633" s="6" t="e">
        <f t="shared" si="434"/>
        <v>#N/A</v>
      </c>
      <c r="AQ633" s="6" t="e">
        <f t="shared" si="435"/>
        <v>#N/A</v>
      </c>
      <c r="AR633" s="6" t="e">
        <f t="shared" si="436"/>
        <v>#N/A</v>
      </c>
      <c r="AS633" s="6" t="e">
        <f t="shared" si="437"/>
        <v>#N/A</v>
      </c>
      <c r="AT633" s="6" t="e">
        <f t="shared" si="438"/>
        <v>#N/A</v>
      </c>
      <c r="AU633" s="6" t="e">
        <f t="shared" si="439"/>
        <v>#N/A</v>
      </c>
      <c r="AV633" s="6" t="e">
        <f t="shared" si="440"/>
        <v>#N/A</v>
      </c>
      <c r="AW633" s="6">
        <f t="shared" si="441"/>
        <v>0</v>
      </c>
      <c r="AX633" s="6" t="e">
        <f t="shared" si="442"/>
        <v>#N/A</v>
      </c>
      <c r="AY633" s="6" t="str">
        <f t="shared" si="443"/>
        <v/>
      </c>
      <c r="AZ633" s="6" t="str">
        <f t="shared" si="444"/>
        <v/>
      </c>
      <c r="BA633" s="6" t="str">
        <f t="shared" si="445"/>
        <v/>
      </c>
      <c r="BB633" s="6" t="str">
        <f t="shared" si="446"/>
        <v/>
      </c>
      <c r="BC633" s="42"/>
      <c r="BI633" t="s">
        <v>312</v>
      </c>
      <c r="CS633" s="253" t="str">
        <f t="shared" si="447"/>
        <v/>
      </c>
      <c r="CT633" s="1" t="str">
        <f t="shared" si="448"/>
        <v/>
      </c>
      <c r="CU633" s="1" t="str">
        <f t="shared" si="449"/>
        <v/>
      </c>
      <c r="CV633" s="399"/>
    </row>
    <row r="634" spans="1:100" s="1" customFormat="1" ht="13.5" customHeight="1" x14ac:dyDescent="0.15">
      <c r="A634" s="63">
        <v>619</v>
      </c>
      <c r="B634" s="313"/>
      <c r="C634" s="313"/>
      <c r="D634" s="313"/>
      <c r="E634" s="313"/>
      <c r="F634" s="313"/>
      <c r="G634" s="313"/>
      <c r="H634" s="313"/>
      <c r="I634" s="313"/>
      <c r="J634" s="313"/>
      <c r="K634" s="313"/>
      <c r="L634" s="314"/>
      <c r="M634" s="313"/>
      <c r="N634" s="365"/>
      <c r="O634" s="366"/>
      <c r="P634" s="370" t="str">
        <f>IF(G634="R",IF(OR(AND(実績排出量!H634=SUM(実績事業所!$B$2-1),3&lt;実績排出量!I634),AND(実績排出量!H634=実績事業所!$B$2,4&gt;実績排出量!I634)),"新規",""),"")</f>
        <v/>
      </c>
      <c r="Q634" s="373" t="str">
        <f t="shared" si="410"/>
        <v/>
      </c>
      <c r="R634" s="374" t="str">
        <f t="shared" si="411"/>
        <v/>
      </c>
      <c r="S634" s="298" t="str">
        <f t="shared" si="412"/>
        <v/>
      </c>
      <c r="T634" s="87" t="str">
        <f t="shared" si="413"/>
        <v/>
      </c>
      <c r="U634" s="88" t="str">
        <f t="shared" si="414"/>
        <v/>
      </c>
      <c r="V634" s="89" t="str">
        <f t="shared" si="415"/>
        <v/>
      </c>
      <c r="W634" s="90" t="str">
        <f t="shared" si="416"/>
        <v/>
      </c>
      <c r="X634" s="90" t="str">
        <f t="shared" si="417"/>
        <v/>
      </c>
      <c r="Y634" s="110" t="str">
        <f t="shared" si="418"/>
        <v/>
      </c>
      <c r="Z634" s="16"/>
      <c r="AA634" s="15" t="str">
        <f t="shared" si="419"/>
        <v/>
      </c>
      <c r="AB634" s="15" t="str">
        <f t="shared" si="420"/>
        <v/>
      </c>
      <c r="AC634" s="14" t="str">
        <f t="shared" si="421"/>
        <v/>
      </c>
      <c r="AD634" s="6" t="e">
        <f t="shared" si="422"/>
        <v>#N/A</v>
      </c>
      <c r="AE634" s="6" t="e">
        <f t="shared" si="423"/>
        <v>#N/A</v>
      </c>
      <c r="AF634" s="6" t="e">
        <f t="shared" si="424"/>
        <v>#N/A</v>
      </c>
      <c r="AG634" s="6" t="str">
        <f t="shared" si="425"/>
        <v/>
      </c>
      <c r="AH634" s="6">
        <f t="shared" si="426"/>
        <v>1</v>
      </c>
      <c r="AI634" s="6" t="e">
        <f t="shared" si="427"/>
        <v>#N/A</v>
      </c>
      <c r="AJ634" s="6" t="e">
        <f t="shared" si="428"/>
        <v>#N/A</v>
      </c>
      <c r="AK634" s="6" t="e">
        <f t="shared" si="429"/>
        <v>#N/A</v>
      </c>
      <c r="AL634" s="6" t="e">
        <f t="shared" si="430"/>
        <v>#N/A</v>
      </c>
      <c r="AM634" s="7" t="str">
        <f t="shared" si="431"/>
        <v xml:space="preserve"> </v>
      </c>
      <c r="AN634" s="6" t="e">
        <f t="shared" si="432"/>
        <v>#N/A</v>
      </c>
      <c r="AO634" s="6" t="e">
        <f t="shared" si="433"/>
        <v>#N/A</v>
      </c>
      <c r="AP634" s="6" t="e">
        <f t="shared" si="434"/>
        <v>#N/A</v>
      </c>
      <c r="AQ634" s="6" t="e">
        <f t="shared" si="435"/>
        <v>#N/A</v>
      </c>
      <c r="AR634" s="6" t="e">
        <f t="shared" si="436"/>
        <v>#N/A</v>
      </c>
      <c r="AS634" s="6" t="e">
        <f t="shared" si="437"/>
        <v>#N/A</v>
      </c>
      <c r="AT634" s="6" t="e">
        <f t="shared" si="438"/>
        <v>#N/A</v>
      </c>
      <c r="AU634" s="6" t="e">
        <f t="shared" si="439"/>
        <v>#N/A</v>
      </c>
      <c r="AV634" s="6" t="e">
        <f t="shared" si="440"/>
        <v>#N/A</v>
      </c>
      <c r="AW634" s="6">
        <f t="shared" si="441"/>
        <v>0</v>
      </c>
      <c r="AX634" s="6" t="e">
        <f t="shared" si="442"/>
        <v>#N/A</v>
      </c>
      <c r="AY634" s="6" t="str">
        <f t="shared" si="443"/>
        <v/>
      </c>
      <c r="AZ634" s="6" t="str">
        <f t="shared" si="444"/>
        <v/>
      </c>
      <c r="BA634" s="6" t="str">
        <f t="shared" si="445"/>
        <v/>
      </c>
      <c r="BB634" s="6" t="str">
        <f t="shared" si="446"/>
        <v/>
      </c>
      <c r="BC634" s="42"/>
      <c r="BI634" t="s">
        <v>313</v>
      </c>
      <c r="CS634" s="253" t="str">
        <f t="shared" si="447"/>
        <v/>
      </c>
      <c r="CT634" s="1" t="str">
        <f t="shared" si="448"/>
        <v/>
      </c>
      <c r="CU634" s="1" t="str">
        <f t="shared" si="449"/>
        <v/>
      </c>
      <c r="CV634" s="399"/>
    </row>
    <row r="635" spans="1:100" s="1" customFormat="1" ht="13.5" customHeight="1" x14ac:dyDescent="0.15">
      <c r="A635" s="63">
        <v>620</v>
      </c>
      <c r="B635" s="313"/>
      <c r="C635" s="313"/>
      <c r="D635" s="313"/>
      <c r="E635" s="313"/>
      <c r="F635" s="313"/>
      <c r="G635" s="313"/>
      <c r="H635" s="313"/>
      <c r="I635" s="313"/>
      <c r="J635" s="313"/>
      <c r="K635" s="313"/>
      <c r="L635" s="314"/>
      <c r="M635" s="313"/>
      <c r="N635" s="365"/>
      <c r="O635" s="366"/>
      <c r="P635" s="370" t="str">
        <f>IF(G635="R",IF(OR(AND(実績排出量!H635=SUM(実績事業所!$B$2-1),3&lt;実績排出量!I635),AND(実績排出量!H635=実績事業所!$B$2,4&gt;実績排出量!I635)),"新規",""),"")</f>
        <v/>
      </c>
      <c r="Q635" s="373" t="str">
        <f t="shared" si="410"/>
        <v/>
      </c>
      <c r="R635" s="374" t="str">
        <f t="shared" si="411"/>
        <v/>
      </c>
      <c r="S635" s="298" t="str">
        <f t="shared" si="412"/>
        <v/>
      </c>
      <c r="T635" s="87" t="str">
        <f t="shared" si="413"/>
        <v/>
      </c>
      <c r="U635" s="88" t="str">
        <f t="shared" si="414"/>
        <v/>
      </c>
      <c r="V635" s="89" t="str">
        <f t="shared" si="415"/>
        <v/>
      </c>
      <c r="W635" s="90" t="str">
        <f t="shared" si="416"/>
        <v/>
      </c>
      <c r="X635" s="90" t="str">
        <f t="shared" si="417"/>
        <v/>
      </c>
      <c r="Y635" s="110" t="str">
        <f t="shared" si="418"/>
        <v/>
      </c>
      <c r="Z635" s="16"/>
      <c r="AA635" s="15" t="str">
        <f t="shared" si="419"/>
        <v/>
      </c>
      <c r="AB635" s="15" t="str">
        <f t="shared" si="420"/>
        <v/>
      </c>
      <c r="AC635" s="14" t="str">
        <f t="shared" si="421"/>
        <v/>
      </c>
      <c r="AD635" s="6" t="e">
        <f t="shared" si="422"/>
        <v>#N/A</v>
      </c>
      <c r="AE635" s="6" t="e">
        <f t="shared" si="423"/>
        <v>#N/A</v>
      </c>
      <c r="AF635" s="6" t="e">
        <f t="shared" si="424"/>
        <v>#N/A</v>
      </c>
      <c r="AG635" s="6" t="str">
        <f t="shared" si="425"/>
        <v/>
      </c>
      <c r="AH635" s="6">
        <f t="shared" si="426"/>
        <v>1</v>
      </c>
      <c r="AI635" s="6" t="e">
        <f t="shared" si="427"/>
        <v>#N/A</v>
      </c>
      <c r="AJ635" s="6" t="e">
        <f t="shared" si="428"/>
        <v>#N/A</v>
      </c>
      <c r="AK635" s="6" t="e">
        <f t="shared" si="429"/>
        <v>#N/A</v>
      </c>
      <c r="AL635" s="6" t="e">
        <f t="shared" si="430"/>
        <v>#N/A</v>
      </c>
      <c r="AM635" s="7" t="str">
        <f t="shared" si="431"/>
        <v xml:space="preserve"> </v>
      </c>
      <c r="AN635" s="6" t="e">
        <f t="shared" si="432"/>
        <v>#N/A</v>
      </c>
      <c r="AO635" s="6" t="e">
        <f t="shared" si="433"/>
        <v>#N/A</v>
      </c>
      <c r="AP635" s="6" t="e">
        <f t="shared" si="434"/>
        <v>#N/A</v>
      </c>
      <c r="AQ635" s="6" t="e">
        <f t="shared" si="435"/>
        <v>#N/A</v>
      </c>
      <c r="AR635" s="6" t="e">
        <f t="shared" si="436"/>
        <v>#N/A</v>
      </c>
      <c r="AS635" s="6" t="e">
        <f t="shared" si="437"/>
        <v>#N/A</v>
      </c>
      <c r="AT635" s="6" t="e">
        <f t="shared" si="438"/>
        <v>#N/A</v>
      </c>
      <c r="AU635" s="6" t="e">
        <f t="shared" si="439"/>
        <v>#N/A</v>
      </c>
      <c r="AV635" s="6" t="e">
        <f t="shared" si="440"/>
        <v>#N/A</v>
      </c>
      <c r="AW635" s="6">
        <f t="shared" si="441"/>
        <v>0</v>
      </c>
      <c r="AX635" s="6" t="e">
        <f t="shared" si="442"/>
        <v>#N/A</v>
      </c>
      <c r="AY635" s="6" t="str">
        <f t="shared" si="443"/>
        <v/>
      </c>
      <c r="AZ635" s="6" t="str">
        <f t="shared" si="444"/>
        <v/>
      </c>
      <c r="BA635" s="6" t="str">
        <f t="shared" si="445"/>
        <v/>
      </c>
      <c r="BB635" s="6" t="str">
        <f t="shared" si="446"/>
        <v/>
      </c>
      <c r="BC635" s="42"/>
      <c r="BI635" t="s">
        <v>314</v>
      </c>
      <c r="CS635" s="253" t="str">
        <f t="shared" si="447"/>
        <v/>
      </c>
      <c r="CT635" s="1" t="str">
        <f t="shared" si="448"/>
        <v/>
      </c>
      <c r="CU635" s="1" t="str">
        <f t="shared" si="449"/>
        <v/>
      </c>
      <c r="CV635" s="399"/>
    </row>
    <row r="636" spans="1:100" s="1" customFormat="1" ht="13.5" customHeight="1" x14ac:dyDescent="0.15">
      <c r="A636" s="63">
        <v>621</v>
      </c>
      <c r="B636" s="313"/>
      <c r="C636" s="313"/>
      <c r="D636" s="313"/>
      <c r="E636" s="313"/>
      <c r="F636" s="313"/>
      <c r="G636" s="313"/>
      <c r="H636" s="313"/>
      <c r="I636" s="313"/>
      <c r="J636" s="313"/>
      <c r="K636" s="313"/>
      <c r="L636" s="314"/>
      <c r="M636" s="313"/>
      <c r="N636" s="365"/>
      <c r="O636" s="366"/>
      <c r="P636" s="370" t="str">
        <f>IF(G636="R",IF(OR(AND(実績排出量!H636=SUM(実績事業所!$B$2-1),3&lt;実績排出量!I636),AND(実績排出量!H636=実績事業所!$B$2,4&gt;実績排出量!I636)),"新規",""),"")</f>
        <v/>
      </c>
      <c r="Q636" s="373" t="str">
        <f t="shared" si="410"/>
        <v/>
      </c>
      <c r="R636" s="374" t="str">
        <f t="shared" si="411"/>
        <v/>
      </c>
      <c r="S636" s="298" t="str">
        <f t="shared" si="412"/>
        <v/>
      </c>
      <c r="T636" s="87" t="str">
        <f t="shared" si="413"/>
        <v/>
      </c>
      <c r="U636" s="88" t="str">
        <f t="shared" si="414"/>
        <v/>
      </c>
      <c r="V636" s="89" t="str">
        <f t="shared" si="415"/>
        <v/>
      </c>
      <c r="W636" s="90" t="str">
        <f t="shared" si="416"/>
        <v/>
      </c>
      <c r="X636" s="90" t="str">
        <f t="shared" si="417"/>
        <v/>
      </c>
      <c r="Y636" s="110" t="str">
        <f t="shared" si="418"/>
        <v/>
      </c>
      <c r="Z636" s="16"/>
      <c r="AA636" s="15" t="str">
        <f t="shared" si="419"/>
        <v/>
      </c>
      <c r="AB636" s="15" t="str">
        <f t="shared" si="420"/>
        <v/>
      </c>
      <c r="AC636" s="14" t="str">
        <f t="shared" si="421"/>
        <v/>
      </c>
      <c r="AD636" s="6" t="e">
        <f t="shared" si="422"/>
        <v>#N/A</v>
      </c>
      <c r="AE636" s="6" t="e">
        <f t="shared" si="423"/>
        <v>#N/A</v>
      </c>
      <c r="AF636" s="6" t="e">
        <f t="shared" si="424"/>
        <v>#N/A</v>
      </c>
      <c r="AG636" s="6" t="str">
        <f t="shared" si="425"/>
        <v/>
      </c>
      <c r="AH636" s="6">
        <f t="shared" si="426"/>
        <v>1</v>
      </c>
      <c r="AI636" s="6" t="e">
        <f t="shared" si="427"/>
        <v>#N/A</v>
      </c>
      <c r="AJ636" s="6" t="e">
        <f t="shared" si="428"/>
        <v>#N/A</v>
      </c>
      <c r="AK636" s="6" t="e">
        <f t="shared" si="429"/>
        <v>#N/A</v>
      </c>
      <c r="AL636" s="6" t="e">
        <f t="shared" si="430"/>
        <v>#N/A</v>
      </c>
      <c r="AM636" s="7" t="str">
        <f t="shared" si="431"/>
        <v xml:space="preserve"> </v>
      </c>
      <c r="AN636" s="6" t="e">
        <f t="shared" si="432"/>
        <v>#N/A</v>
      </c>
      <c r="AO636" s="6" t="e">
        <f t="shared" si="433"/>
        <v>#N/A</v>
      </c>
      <c r="AP636" s="6" t="e">
        <f t="shared" si="434"/>
        <v>#N/A</v>
      </c>
      <c r="AQ636" s="6" t="e">
        <f t="shared" si="435"/>
        <v>#N/A</v>
      </c>
      <c r="AR636" s="6" t="e">
        <f t="shared" si="436"/>
        <v>#N/A</v>
      </c>
      <c r="AS636" s="6" t="e">
        <f t="shared" si="437"/>
        <v>#N/A</v>
      </c>
      <c r="AT636" s="6" t="e">
        <f t="shared" si="438"/>
        <v>#N/A</v>
      </c>
      <c r="AU636" s="6" t="e">
        <f t="shared" si="439"/>
        <v>#N/A</v>
      </c>
      <c r="AV636" s="6" t="e">
        <f t="shared" si="440"/>
        <v>#N/A</v>
      </c>
      <c r="AW636" s="6">
        <f t="shared" si="441"/>
        <v>0</v>
      </c>
      <c r="AX636" s="6" t="e">
        <f t="shared" si="442"/>
        <v>#N/A</v>
      </c>
      <c r="AY636" s="6" t="str">
        <f t="shared" si="443"/>
        <v/>
      </c>
      <c r="AZ636" s="6" t="str">
        <f t="shared" si="444"/>
        <v/>
      </c>
      <c r="BA636" s="6" t="str">
        <f t="shared" si="445"/>
        <v/>
      </c>
      <c r="BB636" s="6" t="str">
        <f t="shared" si="446"/>
        <v/>
      </c>
      <c r="BC636" s="42"/>
      <c r="BI636" t="s">
        <v>315</v>
      </c>
      <c r="CS636" s="253" t="str">
        <f t="shared" si="447"/>
        <v/>
      </c>
      <c r="CT636" s="1" t="str">
        <f t="shared" si="448"/>
        <v/>
      </c>
      <c r="CU636" s="1" t="str">
        <f t="shared" si="449"/>
        <v/>
      </c>
      <c r="CV636" s="399"/>
    </row>
    <row r="637" spans="1:100" s="1" customFormat="1" ht="13.5" customHeight="1" x14ac:dyDescent="0.15">
      <c r="A637" s="63">
        <v>622</v>
      </c>
      <c r="B637" s="313"/>
      <c r="C637" s="313"/>
      <c r="D637" s="313"/>
      <c r="E637" s="313"/>
      <c r="F637" s="313"/>
      <c r="G637" s="313"/>
      <c r="H637" s="313"/>
      <c r="I637" s="313"/>
      <c r="J637" s="313"/>
      <c r="K637" s="313"/>
      <c r="L637" s="314"/>
      <c r="M637" s="313"/>
      <c r="N637" s="365"/>
      <c r="O637" s="366"/>
      <c r="P637" s="370" t="str">
        <f>IF(G637="R",IF(OR(AND(実績排出量!H637=SUM(実績事業所!$B$2-1),3&lt;実績排出量!I637),AND(実績排出量!H637=実績事業所!$B$2,4&gt;実績排出量!I637)),"新規",""),"")</f>
        <v/>
      </c>
      <c r="Q637" s="373" t="str">
        <f t="shared" si="410"/>
        <v/>
      </c>
      <c r="R637" s="374" t="str">
        <f t="shared" si="411"/>
        <v/>
      </c>
      <c r="S637" s="298" t="str">
        <f t="shared" si="412"/>
        <v/>
      </c>
      <c r="T637" s="87" t="str">
        <f t="shared" si="413"/>
        <v/>
      </c>
      <c r="U637" s="88" t="str">
        <f t="shared" si="414"/>
        <v/>
      </c>
      <c r="V637" s="89" t="str">
        <f t="shared" si="415"/>
        <v/>
      </c>
      <c r="W637" s="90" t="str">
        <f t="shared" si="416"/>
        <v/>
      </c>
      <c r="X637" s="90" t="str">
        <f t="shared" si="417"/>
        <v/>
      </c>
      <c r="Y637" s="110" t="str">
        <f t="shared" si="418"/>
        <v/>
      </c>
      <c r="Z637" s="16"/>
      <c r="AA637" s="15" t="str">
        <f t="shared" si="419"/>
        <v/>
      </c>
      <c r="AB637" s="15" t="str">
        <f t="shared" si="420"/>
        <v/>
      </c>
      <c r="AC637" s="14" t="str">
        <f t="shared" si="421"/>
        <v/>
      </c>
      <c r="AD637" s="6" t="e">
        <f t="shared" si="422"/>
        <v>#N/A</v>
      </c>
      <c r="AE637" s="6" t="e">
        <f t="shared" si="423"/>
        <v>#N/A</v>
      </c>
      <c r="AF637" s="6" t="e">
        <f t="shared" si="424"/>
        <v>#N/A</v>
      </c>
      <c r="AG637" s="6" t="str">
        <f t="shared" si="425"/>
        <v/>
      </c>
      <c r="AH637" s="6">
        <f t="shared" si="426"/>
        <v>1</v>
      </c>
      <c r="AI637" s="6" t="e">
        <f t="shared" si="427"/>
        <v>#N/A</v>
      </c>
      <c r="AJ637" s="6" t="e">
        <f t="shared" si="428"/>
        <v>#N/A</v>
      </c>
      <c r="AK637" s="6" t="e">
        <f t="shared" si="429"/>
        <v>#N/A</v>
      </c>
      <c r="AL637" s="6" t="e">
        <f t="shared" si="430"/>
        <v>#N/A</v>
      </c>
      <c r="AM637" s="7" t="str">
        <f t="shared" si="431"/>
        <v xml:space="preserve"> </v>
      </c>
      <c r="AN637" s="6" t="e">
        <f t="shared" si="432"/>
        <v>#N/A</v>
      </c>
      <c r="AO637" s="6" t="e">
        <f t="shared" si="433"/>
        <v>#N/A</v>
      </c>
      <c r="AP637" s="6" t="e">
        <f t="shared" si="434"/>
        <v>#N/A</v>
      </c>
      <c r="AQ637" s="6" t="e">
        <f t="shared" si="435"/>
        <v>#N/A</v>
      </c>
      <c r="AR637" s="6" t="e">
        <f t="shared" si="436"/>
        <v>#N/A</v>
      </c>
      <c r="AS637" s="6" t="e">
        <f t="shared" si="437"/>
        <v>#N/A</v>
      </c>
      <c r="AT637" s="6" t="e">
        <f t="shared" si="438"/>
        <v>#N/A</v>
      </c>
      <c r="AU637" s="6" t="e">
        <f t="shared" si="439"/>
        <v>#N/A</v>
      </c>
      <c r="AV637" s="6" t="e">
        <f t="shared" si="440"/>
        <v>#N/A</v>
      </c>
      <c r="AW637" s="6">
        <f t="shared" si="441"/>
        <v>0</v>
      </c>
      <c r="AX637" s="6" t="e">
        <f t="shared" si="442"/>
        <v>#N/A</v>
      </c>
      <c r="AY637" s="6" t="str">
        <f t="shared" si="443"/>
        <v/>
      </c>
      <c r="AZ637" s="6" t="str">
        <f t="shared" si="444"/>
        <v/>
      </c>
      <c r="BA637" s="6" t="str">
        <f t="shared" si="445"/>
        <v/>
      </c>
      <c r="BB637" s="6" t="str">
        <f t="shared" si="446"/>
        <v/>
      </c>
      <c r="BC637" s="42"/>
      <c r="BI637" t="s">
        <v>316</v>
      </c>
      <c r="CS637" s="253" t="str">
        <f t="shared" si="447"/>
        <v/>
      </c>
      <c r="CT637" s="1" t="str">
        <f t="shared" si="448"/>
        <v/>
      </c>
      <c r="CU637" s="1" t="str">
        <f t="shared" si="449"/>
        <v/>
      </c>
      <c r="CV637" s="399"/>
    </row>
    <row r="638" spans="1:100" s="1" customFormat="1" ht="13.5" customHeight="1" x14ac:dyDescent="0.15">
      <c r="A638" s="63">
        <v>623</v>
      </c>
      <c r="B638" s="313"/>
      <c r="C638" s="313"/>
      <c r="D638" s="313"/>
      <c r="E638" s="313"/>
      <c r="F638" s="313"/>
      <c r="G638" s="313"/>
      <c r="H638" s="313"/>
      <c r="I638" s="313"/>
      <c r="J638" s="313"/>
      <c r="K638" s="313"/>
      <c r="L638" s="314"/>
      <c r="M638" s="313"/>
      <c r="N638" s="365"/>
      <c r="O638" s="366"/>
      <c r="P638" s="370" t="str">
        <f>IF(G638="R",IF(OR(AND(実績排出量!H638=SUM(実績事業所!$B$2-1),3&lt;実績排出量!I638),AND(実績排出量!H638=実績事業所!$B$2,4&gt;実績排出量!I638)),"新規",""),"")</f>
        <v/>
      </c>
      <c r="Q638" s="373" t="str">
        <f t="shared" si="410"/>
        <v/>
      </c>
      <c r="R638" s="374" t="str">
        <f t="shared" si="411"/>
        <v/>
      </c>
      <c r="S638" s="298" t="str">
        <f t="shared" si="412"/>
        <v/>
      </c>
      <c r="T638" s="87" t="str">
        <f t="shared" si="413"/>
        <v/>
      </c>
      <c r="U638" s="88" t="str">
        <f t="shared" si="414"/>
        <v/>
      </c>
      <c r="V638" s="89" t="str">
        <f t="shared" si="415"/>
        <v/>
      </c>
      <c r="W638" s="90" t="str">
        <f t="shared" si="416"/>
        <v/>
      </c>
      <c r="X638" s="90" t="str">
        <f t="shared" si="417"/>
        <v/>
      </c>
      <c r="Y638" s="110" t="str">
        <f t="shared" si="418"/>
        <v/>
      </c>
      <c r="Z638" s="16"/>
      <c r="AA638" s="15" t="str">
        <f t="shared" si="419"/>
        <v/>
      </c>
      <c r="AB638" s="15" t="str">
        <f t="shared" si="420"/>
        <v/>
      </c>
      <c r="AC638" s="14" t="str">
        <f t="shared" si="421"/>
        <v/>
      </c>
      <c r="AD638" s="6" t="e">
        <f t="shared" si="422"/>
        <v>#N/A</v>
      </c>
      <c r="AE638" s="6" t="e">
        <f t="shared" si="423"/>
        <v>#N/A</v>
      </c>
      <c r="AF638" s="6" t="e">
        <f t="shared" si="424"/>
        <v>#N/A</v>
      </c>
      <c r="AG638" s="6" t="str">
        <f t="shared" si="425"/>
        <v/>
      </c>
      <c r="AH638" s="6">
        <f t="shared" si="426"/>
        <v>1</v>
      </c>
      <c r="AI638" s="6" t="e">
        <f t="shared" si="427"/>
        <v>#N/A</v>
      </c>
      <c r="AJ638" s="6" t="e">
        <f t="shared" si="428"/>
        <v>#N/A</v>
      </c>
      <c r="AK638" s="6" t="e">
        <f t="shared" si="429"/>
        <v>#N/A</v>
      </c>
      <c r="AL638" s="6" t="e">
        <f t="shared" si="430"/>
        <v>#N/A</v>
      </c>
      <c r="AM638" s="7" t="str">
        <f t="shared" si="431"/>
        <v xml:space="preserve"> </v>
      </c>
      <c r="AN638" s="6" t="e">
        <f t="shared" si="432"/>
        <v>#N/A</v>
      </c>
      <c r="AO638" s="6" t="e">
        <f t="shared" si="433"/>
        <v>#N/A</v>
      </c>
      <c r="AP638" s="6" t="e">
        <f t="shared" si="434"/>
        <v>#N/A</v>
      </c>
      <c r="AQ638" s="6" t="e">
        <f t="shared" si="435"/>
        <v>#N/A</v>
      </c>
      <c r="AR638" s="6" t="e">
        <f t="shared" si="436"/>
        <v>#N/A</v>
      </c>
      <c r="AS638" s="6" t="e">
        <f t="shared" si="437"/>
        <v>#N/A</v>
      </c>
      <c r="AT638" s="6" t="e">
        <f t="shared" si="438"/>
        <v>#N/A</v>
      </c>
      <c r="AU638" s="6" t="e">
        <f t="shared" si="439"/>
        <v>#N/A</v>
      </c>
      <c r="AV638" s="6" t="e">
        <f t="shared" si="440"/>
        <v>#N/A</v>
      </c>
      <c r="AW638" s="6">
        <f t="shared" si="441"/>
        <v>0</v>
      </c>
      <c r="AX638" s="6" t="e">
        <f t="shared" si="442"/>
        <v>#N/A</v>
      </c>
      <c r="AY638" s="6" t="str">
        <f t="shared" si="443"/>
        <v/>
      </c>
      <c r="AZ638" s="6" t="str">
        <f t="shared" si="444"/>
        <v/>
      </c>
      <c r="BA638" s="6" t="str">
        <f t="shared" si="445"/>
        <v/>
      </c>
      <c r="BB638" s="6" t="str">
        <f t="shared" si="446"/>
        <v/>
      </c>
      <c r="BC638" s="42"/>
      <c r="BI638" t="s">
        <v>317</v>
      </c>
      <c r="CS638" s="253" t="str">
        <f t="shared" si="447"/>
        <v/>
      </c>
      <c r="CT638" s="1" t="str">
        <f t="shared" si="448"/>
        <v/>
      </c>
      <c r="CU638" s="1" t="str">
        <f t="shared" si="449"/>
        <v/>
      </c>
      <c r="CV638" s="399"/>
    </row>
    <row r="639" spans="1:100" s="1" customFormat="1" ht="13.5" customHeight="1" x14ac:dyDescent="0.15">
      <c r="A639" s="63">
        <v>624</v>
      </c>
      <c r="B639" s="313"/>
      <c r="C639" s="313"/>
      <c r="D639" s="313"/>
      <c r="E639" s="313"/>
      <c r="F639" s="313"/>
      <c r="G639" s="313"/>
      <c r="H639" s="313"/>
      <c r="I639" s="313"/>
      <c r="J639" s="313"/>
      <c r="K639" s="313"/>
      <c r="L639" s="314"/>
      <c r="M639" s="313"/>
      <c r="N639" s="365"/>
      <c r="O639" s="366"/>
      <c r="P639" s="370" t="str">
        <f>IF(G639="R",IF(OR(AND(実績排出量!H639=SUM(実績事業所!$B$2-1),3&lt;実績排出量!I639),AND(実績排出量!H639=実績事業所!$B$2,4&gt;実績排出量!I639)),"新規",""),"")</f>
        <v/>
      </c>
      <c r="Q639" s="373" t="str">
        <f t="shared" si="410"/>
        <v/>
      </c>
      <c r="R639" s="374" t="str">
        <f t="shared" si="411"/>
        <v/>
      </c>
      <c r="S639" s="298" t="str">
        <f t="shared" si="412"/>
        <v/>
      </c>
      <c r="T639" s="87" t="str">
        <f t="shared" si="413"/>
        <v/>
      </c>
      <c r="U639" s="88" t="str">
        <f t="shared" si="414"/>
        <v/>
      </c>
      <c r="V639" s="89" t="str">
        <f t="shared" si="415"/>
        <v/>
      </c>
      <c r="W639" s="90" t="str">
        <f t="shared" si="416"/>
        <v/>
      </c>
      <c r="X639" s="90" t="str">
        <f t="shared" si="417"/>
        <v/>
      </c>
      <c r="Y639" s="110" t="str">
        <f t="shared" si="418"/>
        <v/>
      </c>
      <c r="Z639" s="16"/>
      <c r="AA639" s="15" t="str">
        <f t="shared" si="419"/>
        <v/>
      </c>
      <c r="AB639" s="15" t="str">
        <f t="shared" si="420"/>
        <v/>
      </c>
      <c r="AC639" s="14" t="str">
        <f t="shared" si="421"/>
        <v/>
      </c>
      <c r="AD639" s="6" t="e">
        <f t="shared" si="422"/>
        <v>#N/A</v>
      </c>
      <c r="AE639" s="6" t="e">
        <f t="shared" si="423"/>
        <v>#N/A</v>
      </c>
      <c r="AF639" s="6" t="e">
        <f t="shared" si="424"/>
        <v>#N/A</v>
      </c>
      <c r="AG639" s="6" t="str">
        <f t="shared" si="425"/>
        <v/>
      </c>
      <c r="AH639" s="6">
        <f t="shared" si="426"/>
        <v>1</v>
      </c>
      <c r="AI639" s="6" t="e">
        <f t="shared" si="427"/>
        <v>#N/A</v>
      </c>
      <c r="AJ639" s="6" t="e">
        <f t="shared" si="428"/>
        <v>#N/A</v>
      </c>
      <c r="AK639" s="6" t="e">
        <f t="shared" si="429"/>
        <v>#N/A</v>
      </c>
      <c r="AL639" s="6" t="e">
        <f t="shared" si="430"/>
        <v>#N/A</v>
      </c>
      <c r="AM639" s="7" t="str">
        <f t="shared" si="431"/>
        <v xml:space="preserve"> </v>
      </c>
      <c r="AN639" s="6" t="e">
        <f t="shared" si="432"/>
        <v>#N/A</v>
      </c>
      <c r="AO639" s="6" t="e">
        <f t="shared" si="433"/>
        <v>#N/A</v>
      </c>
      <c r="AP639" s="6" t="e">
        <f t="shared" si="434"/>
        <v>#N/A</v>
      </c>
      <c r="AQ639" s="6" t="e">
        <f t="shared" si="435"/>
        <v>#N/A</v>
      </c>
      <c r="AR639" s="6" t="e">
        <f t="shared" si="436"/>
        <v>#N/A</v>
      </c>
      <c r="AS639" s="6" t="e">
        <f t="shared" si="437"/>
        <v>#N/A</v>
      </c>
      <c r="AT639" s="6" t="e">
        <f t="shared" si="438"/>
        <v>#N/A</v>
      </c>
      <c r="AU639" s="6" t="e">
        <f t="shared" si="439"/>
        <v>#N/A</v>
      </c>
      <c r="AV639" s="6" t="e">
        <f t="shared" si="440"/>
        <v>#N/A</v>
      </c>
      <c r="AW639" s="6">
        <f t="shared" si="441"/>
        <v>0</v>
      </c>
      <c r="AX639" s="6" t="e">
        <f t="shared" si="442"/>
        <v>#N/A</v>
      </c>
      <c r="AY639" s="6" t="str">
        <f t="shared" si="443"/>
        <v/>
      </c>
      <c r="AZ639" s="6" t="str">
        <f t="shared" si="444"/>
        <v/>
      </c>
      <c r="BA639" s="6" t="str">
        <f t="shared" si="445"/>
        <v/>
      </c>
      <c r="BB639" s="6" t="str">
        <f t="shared" si="446"/>
        <v/>
      </c>
      <c r="BC639" s="42"/>
      <c r="BI639" t="s">
        <v>318</v>
      </c>
      <c r="CS639" s="253" t="str">
        <f t="shared" si="447"/>
        <v/>
      </c>
      <c r="CT639" s="1" t="str">
        <f t="shared" si="448"/>
        <v/>
      </c>
      <c r="CU639" s="1" t="str">
        <f t="shared" si="449"/>
        <v/>
      </c>
      <c r="CV639" s="399"/>
    </row>
    <row r="640" spans="1:100" s="1" customFormat="1" ht="13.5" customHeight="1" x14ac:dyDescent="0.15">
      <c r="A640" s="63">
        <v>625</v>
      </c>
      <c r="B640" s="313"/>
      <c r="C640" s="313"/>
      <c r="D640" s="313"/>
      <c r="E640" s="313"/>
      <c r="F640" s="313"/>
      <c r="G640" s="313"/>
      <c r="H640" s="313"/>
      <c r="I640" s="313"/>
      <c r="J640" s="313"/>
      <c r="K640" s="313"/>
      <c r="L640" s="314"/>
      <c r="M640" s="313"/>
      <c r="N640" s="365"/>
      <c r="O640" s="366"/>
      <c r="P640" s="370" t="str">
        <f>IF(G640="R",IF(OR(AND(実績排出量!H640=SUM(実績事業所!$B$2-1),3&lt;実績排出量!I640),AND(実績排出量!H640=実績事業所!$B$2,4&gt;実績排出量!I640)),"新規",""),"")</f>
        <v/>
      </c>
      <c r="Q640" s="373" t="str">
        <f t="shared" si="410"/>
        <v/>
      </c>
      <c r="R640" s="374" t="str">
        <f t="shared" si="411"/>
        <v/>
      </c>
      <c r="S640" s="298" t="str">
        <f t="shared" si="412"/>
        <v/>
      </c>
      <c r="T640" s="87" t="str">
        <f t="shared" si="413"/>
        <v/>
      </c>
      <c r="U640" s="88" t="str">
        <f t="shared" si="414"/>
        <v/>
      </c>
      <c r="V640" s="89" t="str">
        <f t="shared" si="415"/>
        <v/>
      </c>
      <c r="W640" s="90" t="str">
        <f t="shared" si="416"/>
        <v/>
      </c>
      <c r="X640" s="90" t="str">
        <f t="shared" si="417"/>
        <v/>
      </c>
      <c r="Y640" s="110" t="str">
        <f t="shared" si="418"/>
        <v/>
      </c>
      <c r="Z640" s="16"/>
      <c r="AA640" s="15" t="str">
        <f t="shared" si="419"/>
        <v/>
      </c>
      <c r="AB640" s="15" t="str">
        <f t="shared" si="420"/>
        <v/>
      </c>
      <c r="AC640" s="14" t="str">
        <f t="shared" si="421"/>
        <v/>
      </c>
      <c r="AD640" s="6" t="e">
        <f t="shared" si="422"/>
        <v>#N/A</v>
      </c>
      <c r="AE640" s="6" t="e">
        <f t="shared" si="423"/>
        <v>#N/A</v>
      </c>
      <c r="AF640" s="6" t="e">
        <f t="shared" si="424"/>
        <v>#N/A</v>
      </c>
      <c r="AG640" s="6" t="str">
        <f t="shared" si="425"/>
        <v/>
      </c>
      <c r="AH640" s="6">
        <f t="shared" si="426"/>
        <v>1</v>
      </c>
      <c r="AI640" s="6" t="e">
        <f t="shared" si="427"/>
        <v>#N/A</v>
      </c>
      <c r="AJ640" s="6" t="e">
        <f t="shared" si="428"/>
        <v>#N/A</v>
      </c>
      <c r="AK640" s="6" t="e">
        <f t="shared" si="429"/>
        <v>#N/A</v>
      </c>
      <c r="AL640" s="6" t="e">
        <f t="shared" si="430"/>
        <v>#N/A</v>
      </c>
      <c r="AM640" s="7" t="str">
        <f t="shared" si="431"/>
        <v xml:space="preserve"> </v>
      </c>
      <c r="AN640" s="6" t="e">
        <f t="shared" si="432"/>
        <v>#N/A</v>
      </c>
      <c r="AO640" s="6" t="e">
        <f t="shared" si="433"/>
        <v>#N/A</v>
      </c>
      <c r="AP640" s="6" t="e">
        <f t="shared" si="434"/>
        <v>#N/A</v>
      </c>
      <c r="AQ640" s="6" t="e">
        <f t="shared" si="435"/>
        <v>#N/A</v>
      </c>
      <c r="AR640" s="6" t="e">
        <f t="shared" si="436"/>
        <v>#N/A</v>
      </c>
      <c r="AS640" s="6" t="e">
        <f t="shared" si="437"/>
        <v>#N/A</v>
      </c>
      <c r="AT640" s="6" t="e">
        <f t="shared" si="438"/>
        <v>#N/A</v>
      </c>
      <c r="AU640" s="6" t="e">
        <f t="shared" si="439"/>
        <v>#N/A</v>
      </c>
      <c r="AV640" s="6" t="e">
        <f t="shared" si="440"/>
        <v>#N/A</v>
      </c>
      <c r="AW640" s="6">
        <f t="shared" si="441"/>
        <v>0</v>
      </c>
      <c r="AX640" s="6" t="e">
        <f t="shared" si="442"/>
        <v>#N/A</v>
      </c>
      <c r="AY640" s="6" t="str">
        <f t="shared" si="443"/>
        <v/>
      </c>
      <c r="AZ640" s="6" t="str">
        <f t="shared" si="444"/>
        <v/>
      </c>
      <c r="BA640" s="6" t="str">
        <f t="shared" si="445"/>
        <v/>
      </c>
      <c r="BB640" s="6" t="str">
        <f t="shared" si="446"/>
        <v/>
      </c>
      <c r="BC640" s="42"/>
      <c r="BI640" t="s">
        <v>319</v>
      </c>
      <c r="CS640" s="253" t="str">
        <f t="shared" si="447"/>
        <v/>
      </c>
      <c r="CT640" s="1" t="str">
        <f t="shared" si="448"/>
        <v/>
      </c>
      <c r="CU640" s="1" t="str">
        <f t="shared" si="449"/>
        <v/>
      </c>
      <c r="CV640" s="399"/>
    </row>
    <row r="641" spans="1:100" s="1" customFormat="1" ht="13.5" customHeight="1" x14ac:dyDescent="0.15">
      <c r="A641" s="63">
        <v>626</v>
      </c>
      <c r="B641" s="313"/>
      <c r="C641" s="313"/>
      <c r="D641" s="313"/>
      <c r="E641" s="313"/>
      <c r="F641" s="313"/>
      <c r="G641" s="313"/>
      <c r="H641" s="313"/>
      <c r="I641" s="313"/>
      <c r="J641" s="313"/>
      <c r="K641" s="313"/>
      <c r="L641" s="314"/>
      <c r="M641" s="313"/>
      <c r="N641" s="365"/>
      <c r="O641" s="366"/>
      <c r="P641" s="370" t="str">
        <f>IF(G641="R",IF(OR(AND(実績排出量!H641=SUM(実績事業所!$B$2-1),3&lt;実績排出量!I641),AND(実績排出量!H641=実績事業所!$B$2,4&gt;実績排出量!I641)),"新規",""),"")</f>
        <v/>
      </c>
      <c r="Q641" s="373" t="str">
        <f t="shared" si="410"/>
        <v/>
      </c>
      <c r="R641" s="374" t="str">
        <f t="shared" si="411"/>
        <v/>
      </c>
      <c r="S641" s="298" t="str">
        <f t="shared" si="412"/>
        <v/>
      </c>
      <c r="T641" s="87" t="str">
        <f t="shared" si="413"/>
        <v/>
      </c>
      <c r="U641" s="88" t="str">
        <f t="shared" si="414"/>
        <v/>
      </c>
      <c r="V641" s="89" t="str">
        <f t="shared" si="415"/>
        <v/>
      </c>
      <c r="W641" s="90" t="str">
        <f t="shared" si="416"/>
        <v/>
      </c>
      <c r="X641" s="90" t="str">
        <f t="shared" si="417"/>
        <v/>
      </c>
      <c r="Y641" s="110" t="str">
        <f t="shared" si="418"/>
        <v/>
      </c>
      <c r="Z641" s="16"/>
      <c r="AA641" s="15" t="str">
        <f t="shared" si="419"/>
        <v/>
      </c>
      <c r="AB641" s="15" t="str">
        <f t="shared" si="420"/>
        <v/>
      </c>
      <c r="AC641" s="14" t="str">
        <f t="shared" si="421"/>
        <v/>
      </c>
      <c r="AD641" s="6" t="e">
        <f t="shared" si="422"/>
        <v>#N/A</v>
      </c>
      <c r="AE641" s="6" t="e">
        <f t="shared" si="423"/>
        <v>#N/A</v>
      </c>
      <c r="AF641" s="6" t="e">
        <f t="shared" si="424"/>
        <v>#N/A</v>
      </c>
      <c r="AG641" s="6" t="str">
        <f t="shared" si="425"/>
        <v/>
      </c>
      <c r="AH641" s="6">
        <f t="shared" si="426"/>
        <v>1</v>
      </c>
      <c r="AI641" s="6" t="e">
        <f t="shared" si="427"/>
        <v>#N/A</v>
      </c>
      <c r="AJ641" s="6" t="e">
        <f t="shared" si="428"/>
        <v>#N/A</v>
      </c>
      <c r="AK641" s="6" t="e">
        <f t="shared" si="429"/>
        <v>#N/A</v>
      </c>
      <c r="AL641" s="6" t="e">
        <f t="shared" si="430"/>
        <v>#N/A</v>
      </c>
      <c r="AM641" s="7" t="str">
        <f t="shared" si="431"/>
        <v xml:space="preserve"> </v>
      </c>
      <c r="AN641" s="6" t="e">
        <f t="shared" si="432"/>
        <v>#N/A</v>
      </c>
      <c r="AO641" s="6" t="e">
        <f t="shared" si="433"/>
        <v>#N/A</v>
      </c>
      <c r="AP641" s="6" t="e">
        <f t="shared" si="434"/>
        <v>#N/A</v>
      </c>
      <c r="AQ641" s="6" t="e">
        <f t="shared" si="435"/>
        <v>#N/A</v>
      </c>
      <c r="AR641" s="6" t="e">
        <f t="shared" si="436"/>
        <v>#N/A</v>
      </c>
      <c r="AS641" s="6" t="e">
        <f t="shared" si="437"/>
        <v>#N/A</v>
      </c>
      <c r="AT641" s="6" t="e">
        <f t="shared" si="438"/>
        <v>#N/A</v>
      </c>
      <c r="AU641" s="6" t="e">
        <f t="shared" si="439"/>
        <v>#N/A</v>
      </c>
      <c r="AV641" s="6" t="e">
        <f t="shared" si="440"/>
        <v>#N/A</v>
      </c>
      <c r="AW641" s="6">
        <f t="shared" si="441"/>
        <v>0</v>
      </c>
      <c r="AX641" s="6" t="e">
        <f t="shared" si="442"/>
        <v>#N/A</v>
      </c>
      <c r="AY641" s="6" t="str">
        <f t="shared" si="443"/>
        <v/>
      </c>
      <c r="AZ641" s="6" t="str">
        <f t="shared" si="444"/>
        <v/>
      </c>
      <c r="BA641" s="6" t="str">
        <f t="shared" si="445"/>
        <v/>
      </c>
      <c r="BB641" s="6" t="str">
        <f t="shared" si="446"/>
        <v/>
      </c>
      <c r="BC641" s="42"/>
      <c r="BI641" t="s">
        <v>320</v>
      </c>
      <c r="CS641" s="253" t="str">
        <f t="shared" si="447"/>
        <v/>
      </c>
      <c r="CT641" s="1" t="str">
        <f t="shared" si="448"/>
        <v/>
      </c>
      <c r="CU641" s="1" t="str">
        <f t="shared" si="449"/>
        <v/>
      </c>
      <c r="CV641" s="399"/>
    </row>
    <row r="642" spans="1:100" s="1" customFormat="1" ht="13.5" customHeight="1" x14ac:dyDescent="0.15">
      <c r="A642" s="63">
        <v>627</v>
      </c>
      <c r="B642" s="313"/>
      <c r="C642" s="313"/>
      <c r="D642" s="313"/>
      <c r="E642" s="313"/>
      <c r="F642" s="313"/>
      <c r="G642" s="313"/>
      <c r="H642" s="313"/>
      <c r="I642" s="313"/>
      <c r="J642" s="313"/>
      <c r="K642" s="313"/>
      <c r="L642" s="314"/>
      <c r="M642" s="313"/>
      <c r="N642" s="365"/>
      <c r="O642" s="366"/>
      <c r="P642" s="370" t="str">
        <f>IF(G642="R",IF(OR(AND(実績排出量!H642=SUM(実績事業所!$B$2-1),3&lt;実績排出量!I642),AND(実績排出量!H642=実績事業所!$B$2,4&gt;実績排出量!I642)),"新規",""),"")</f>
        <v/>
      </c>
      <c r="Q642" s="373" t="str">
        <f t="shared" si="410"/>
        <v/>
      </c>
      <c r="R642" s="374" t="str">
        <f t="shared" si="411"/>
        <v/>
      </c>
      <c r="S642" s="298" t="str">
        <f t="shared" si="412"/>
        <v/>
      </c>
      <c r="T642" s="87" t="str">
        <f t="shared" si="413"/>
        <v/>
      </c>
      <c r="U642" s="88" t="str">
        <f t="shared" si="414"/>
        <v/>
      </c>
      <c r="V642" s="89" t="str">
        <f t="shared" si="415"/>
        <v/>
      </c>
      <c r="W642" s="90" t="str">
        <f t="shared" si="416"/>
        <v/>
      </c>
      <c r="X642" s="90" t="str">
        <f t="shared" si="417"/>
        <v/>
      </c>
      <c r="Y642" s="110" t="str">
        <f t="shared" si="418"/>
        <v/>
      </c>
      <c r="Z642" s="16"/>
      <c r="AA642" s="15" t="str">
        <f t="shared" si="419"/>
        <v/>
      </c>
      <c r="AB642" s="15" t="str">
        <f t="shared" si="420"/>
        <v/>
      </c>
      <c r="AC642" s="14" t="str">
        <f t="shared" si="421"/>
        <v/>
      </c>
      <c r="AD642" s="6" t="e">
        <f t="shared" si="422"/>
        <v>#N/A</v>
      </c>
      <c r="AE642" s="6" t="e">
        <f t="shared" si="423"/>
        <v>#N/A</v>
      </c>
      <c r="AF642" s="6" t="e">
        <f t="shared" si="424"/>
        <v>#N/A</v>
      </c>
      <c r="AG642" s="6" t="str">
        <f t="shared" si="425"/>
        <v/>
      </c>
      <c r="AH642" s="6">
        <f t="shared" si="426"/>
        <v>1</v>
      </c>
      <c r="AI642" s="6" t="e">
        <f t="shared" si="427"/>
        <v>#N/A</v>
      </c>
      <c r="AJ642" s="6" t="e">
        <f t="shared" si="428"/>
        <v>#N/A</v>
      </c>
      <c r="AK642" s="6" t="e">
        <f t="shared" si="429"/>
        <v>#N/A</v>
      </c>
      <c r="AL642" s="6" t="e">
        <f t="shared" si="430"/>
        <v>#N/A</v>
      </c>
      <c r="AM642" s="7" t="str">
        <f t="shared" si="431"/>
        <v xml:space="preserve"> </v>
      </c>
      <c r="AN642" s="6" t="e">
        <f t="shared" si="432"/>
        <v>#N/A</v>
      </c>
      <c r="AO642" s="6" t="e">
        <f t="shared" si="433"/>
        <v>#N/A</v>
      </c>
      <c r="AP642" s="6" t="e">
        <f t="shared" si="434"/>
        <v>#N/A</v>
      </c>
      <c r="AQ642" s="6" t="e">
        <f t="shared" si="435"/>
        <v>#N/A</v>
      </c>
      <c r="AR642" s="6" t="e">
        <f t="shared" si="436"/>
        <v>#N/A</v>
      </c>
      <c r="AS642" s="6" t="e">
        <f t="shared" si="437"/>
        <v>#N/A</v>
      </c>
      <c r="AT642" s="6" t="e">
        <f t="shared" si="438"/>
        <v>#N/A</v>
      </c>
      <c r="AU642" s="6" t="e">
        <f t="shared" si="439"/>
        <v>#N/A</v>
      </c>
      <c r="AV642" s="6" t="e">
        <f t="shared" si="440"/>
        <v>#N/A</v>
      </c>
      <c r="AW642" s="6">
        <f t="shared" si="441"/>
        <v>0</v>
      </c>
      <c r="AX642" s="6" t="e">
        <f t="shared" si="442"/>
        <v>#N/A</v>
      </c>
      <c r="AY642" s="6" t="str">
        <f t="shared" si="443"/>
        <v/>
      </c>
      <c r="AZ642" s="6" t="str">
        <f t="shared" si="444"/>
        <v/>
      </c>
      <c r="BA642" s="6" t="str">
        <f t="shared" si="445"/>
        <v/>
      </c>
      <c r="BB642" s="6" t="str">
        <f t="shared" si="446"/>
        <v/>
      </c>
      <c r="BC642" s="42"/>
      <c r="BI642" t="s">
        <v>321</v>
      </c>
      <c r="CS642" s="253" t="str">
        <f t="shared" si="447"/>
        <v/>
      </c>
      <c r="CT642" s="1" t="str">
        <f t="shared" si="448"/>
        <v/>
      </c>
      <c r="CU642" s="1" t="str">
        <f t="shared" si="449"/>
        <v/>
      </c>
      <c r="CV642" s="399"/>
    </row>
    <row r="643" spans="1:100" s="1" customFormat="1" ht="13.5" customHeight="1" x14ac:dyDescent="0.15">
      <c r="A643" s="63">
        <v>628</v>
      </c>
      <c r="B643" s="313"/>
      <c r="C643" s="313"/>
      <c r="D643" s="313"/>
      <c r="E643" s="313"/>
      <c r="F643" s="313"/>
      <c r="G643" s="313"/>
      <c r="H643" s="313"/>
      <c r="I643" s="313"/>
      <c r="J643" s="313"/>
      <c r="K643" s="313"/>
      <c r="L643" s="314"/>
      <c r="M643" s="313"/>
      <c r="N643" s="365"/>
      <c r="O643" s="366"/>
      <c r="P643" s="370" t="str">
        <f>IF(G643="R",IF(OR(AND(実績排出量!H643=SUM(実績事業所!$B$2-1),3&lt;実績排出量!I643),AND(実績排出量!H643=実績事業所!$B$2,4&gt;実績排出量!I643)),"新規",""),"")</f>
        <v/>
      </c>
      <c r="Q643" s="373" t="str">
        <f t="shared" si="410"/>
        <v/>
      </c>
      <c r="R643" s="374" t="str">
        <f t="shared" si="411"/>
        <v/>
      </c>
      <c r="S643" s="298" t="str">
        <f t="shared" si="412"/>
        <v/>
      </c>
      <c r="T643" s="87" t="str">
        <f t="shared" si="413"/>
        <v/>
      </c>
      <c r="U643" s="88" t="str">
        <f t="shared" si="414"/>
        <v/>
      </c>
      <c r="V643" s="89" t="str">
        <f t="shared" si="415"/>
        <v/>
      </c>
      <c r="W643" s="90" t="str">
        <f t="shared" si="416"/>
        <v/>
      </c>
      <c r="X643" s="90" t="str">
        <f t="shared" si="417"/>
        <v/>
      </c>
      <c r="Y643" s="110" t="str">
        <f t="shared" si="418"/>
        <v/>
      </c>
      <c r="Z643" s="16"/>
      <c r="AA643" s="15" t="str">
        <f t="shared" si="419"/>
        <v/>
      </c>
      <c r="AB643" s="15" t="str">
        <f t="shared" si="420"/>
        <v/>
      </c>
      <c r="AC643" s="14" t="str">
        <f t="shared" si="421"/>
        <v/>
      </c>
      <c r="AD643" s="6" t="e">
        <f t="shared" si="422"/>
        <v>#N/A</v>
      </c>
      <c r="AE643" s="6" t="e">
        <f t="shared" si="423"/>
        <v>#N/A</v>
      </c>
      <c r="AF643" s="6" t="e">
        <f t="shared" si="424"/>
        <v>#N/A</v>
      </c>
      <c r="AG643" s="6" t="str">
        <f t="shared" si="425"/>
        <v/>
      </c>
      <c r="AH643" s="6">
        <f t="shared" si="426"/>
        <v>1</v>
      </c>
      <c r="AI643" s="6" t="e">
        <f t="shared" si="427"/>
        <v>#N/A</v>
      </c>
      <c r="AJ643" s="6" t="e">
        <f t="shared" si="428"/>
        <v>#N/A</v>
      </c>
      <c r="AK643" s="6" t="e">
        <f t="shared" si="429"/>
        <v>#N/A</v>
      </c>
      <c r="AL643" s="6" t="e">
        <f t="shared" si="430"/>
        <v>#N/A</v>
      </c>
      <c r="AM643" s="7" t="str">
        <f t="shared" si="431"/>
        <v xml:space="preserve"> </v>
      </c>
      <c r="AN643" s="6" t="e">
        <f t="shared" si="432"/>
        <v>#N/A</v>
      </c>
      <c r="AO643" s="6" t="e">
        <f t="shared" si="433"/>
        <v>#N/A</v>
      </c>
      <c r="AP643" s="6" t="e">
        <f t="shared" si="434"/>
        <v>#N/A</v>
      </c>
      <c r="AQ643" s="6" t="e">
        <f t="shared" si="435"/>
        <v>#N/A</v>
      </c>
      <c r="AR643" s="6" t="e">
        <f t="shared" si="436"/>
        <v>#N/A</v>
      </c>
      <c r="AS643" s="6" t="e">
        <f t="shared" si="437"/>
        <v>#N/A</v>
      </c>
      <c r="AT643" s="6" t="e">
        <f t="shared" si="438"/>
        <v>#N/A</v>
      </c>
      <c r="AU643" s="6" t="e">
        <f t="shared" si="439"/>
        <v>#N/A</v>
      </c>
      <c r="AV643" s="6" t="e">
        <f t="shared" si="440"/>
        <v>#N/A</v>
      </c>
      <c r="AW643" s="6">
        <f t="shared" si="441"/>
        <v>0</v>
      </c>
      <c r="AX643" s="6" t="e">
        <f t="shared" si="442"/>
        <v>#N/A</v>
      </c>
      <c r="AY643" s="6" t="str">
        <f t="shared" si="443"/>
        <v/>
      </c>
      <c r="AZ643" s="6" t="str">
        <f t="shared" si="444"/>
        <v/>
      </c>
      <c r="BA643" s="6" t="str">
        <f t="shared" si="445"/>
        <v/>
      </c>
      <c r="BB643" s="6" t="str">
        <f t="shared" si="446"/>
        <v/>
      </c>
      <c r="BC643" s="42"/>
      <c r="BI643" t="s">
        <v>322</v>
      </c>
      <c r="CS643" s="253" t="str">
        <f t="shared" si="447"/>
        <v/>
      </c>
      <c r="CT643" s="1" t="str">
        <f t="shared" si="448"/>
        <v/>
      </c>
      <c r="CU643" s="1" t="str">
        <f t="shared" si="449"/>
        <v/>
      </c>
      <c r="CV643" s="399"/>
    </row>
    <row r="644" spans="1:100" s="1" customFormat="1" ht="13.5" customHeight="1" x14ac:dyDescent="0.15">
      <c r="A644" s="63">
        <v>629</v>
      </c>
      <c r="B644" s="313"/>
      <c r="C644" s="313"/>
      <c r="D644" s="313"/>
      <c r="E644" s="313"/>
      <c r="F644" s="313"/>
      <c r="G644" s="313"/>
      <c r="H644" s="313"/>
      <c r="I644" s="313"/>
      <c r="J644" s="313"/>
      <c r="K644" s="313"/>
      <c r="L644" s="314"/>
      <c r="M644" s="313"/>
      <c r="N644" s="365"/>
      <c r="O644" s="366"/>
      <c r="P644" s="370" t="str">
        <f>IF(G644="R",IF(OR(AND(実績排出量!H644=SUM(実績事業所!$B$2-1),3&lt;実績排出量!I644),AND(実績排出量!H644=実績事業所!$B$2,4&gt;実績排出量!I644)),"新規",""),"")</f>
        <v/>
      </c>
      <c r="Q644" s="373" t="str">
        <f t="shared" si="410"/>
        <v/>
      </c>
      <c r="R644" s="374" t="str">
        <f t="shared" si="411"/>
        <v/>
      </c>
      <c r="S644" s="298" t="str">
        <f t="shared" si="412"/>
        <v/>
      </c>
      <c r="T644" s="87" t="str">
        <f t="shared" si="413"/>
        <v/>
      </c>
      <c r="U644" s="88" t="str">
        <f t="shared" si="414"/>
        <v/>
      </c>
      <c r="V644" s="89" t="str">
        <f t="shared" si="415"/>
        <v/>
      </c>
      <c r="W644" s="90" t="str">
        <f t="shared" si="416"/>
        <v/>
      </c>
      <c r="X644" s="90" t="str">
        <f t="shared" si="417"/>
        <v/>
      </c>
      <c r="Y644" s="110" t="str">
        <f t="shared" si="418"/>
        <v/>
      </c>
      <c r="Z644" s="16"/>
      <c r="AA644" s="15" t="str">
        <f t="shared" si="419"/>
        <v/>
      </c>
      <c r="AB644" s="15" t="str">
        <f t="shared" si="420"/>
        <v/>
      </c>
      <c r="AC644" s="14" t="str">
        <f t="shared" si="421"/>
        <v/>
      </c>
      <c r="AD644" s="6" t="e">
        <f t="shared" si="422"/>
        <v>#N/A</v>
      </c>
      <c r="AE644" s="6" t="e">
        <f t="shared" si="423"/>
        <v>#N/A</v>
      </c>
      <c r="AF644" s="6" t="e">
        <f t="shared" si="424"/>
        <v>#N/A</v>
      </c>
      <c r="AG644" s="6" t="str">
        <f t="shared" si="425"/>
        <v/>
      </c>
      <c r="AH644" s="6">
        <f t="shared" si="426"/>
        <v>1</v>
      </c>
      <c r="AI644" s="6" t="e">
        <f t="shared" si="427"/>
        <v>#N/A</v>
      </c>
      <c r="AJ644" s="6" t="e">
        <f t="shared" si="428"/>
        <v>#N/A</v>
      </c>
      <c r="AK644" s="6" t="e">
        <f t="shared" si="429"/>
        <v>#N/A</v>
      </c>
      <c r="AL644" s="6" t="e">
        <f t="shared" si="430"/>
        <v>#N/A</v>
      </c>
      <c r="AM644" s="7" t="str">
        <f t="shared" si="431"/>
        <v xml:space="preserve"> </v>
      </c>
      <c r="AN644" s="6" t="e">
        <f t="shared" si="432"/>
        <v>#N/A</v>
      </c>
      <c r="AO644" s="6" t="e">
        <f t="shared" si="433"/>
        <v>#N/A</v>
      </c>
      <c r="AP644" s="6" t="e">
        <f t="shared" si="434"/>
        <v>#N/A</v>
      </c>
      <c r="AQ644" s="6" t="e">
        <f t="shared" si="435"/>
        <v>#N/A</v>
      </c>
      <c r="AR644" s="6" t="e">
        <f t="shared" si="436"/>
        <v>#N/A</v>
      </c>
      <c r="AS644" s="6" t="e">
        <f t="shared" si="437"/>
        <v>#N/A</v>
      </c>
      <c r="AT644" s="6" t="e">
        <f t="shared" si="438"/>
        <v>#N/A</v>
      </c>
      <c r="AU644" s="6" t="e">
        <f t="shared" si="439"/>
        <v>#N/A</v>
      </c>
      <c r="AV644" s="6" t="e">
        <f t="shared" si="440"/>
        <v>#N/A</v>
      </c>
      <c r="AW644" s="6">
        <f t="shared" si="441"/>
        <v>0</v>
      </c>
      <c r="AX644" s="6" t="e">
        <f t="shared" si="442"/>
        <v>#N/A</v>
      </c>
      <c r="AY644" s="6" t="str">
        <f t="shared" si="443"/>
        <v/>
      </c>
      <c r="AZ644" s="6" t="str">
        <f t="shared" si="444"/>
        <v/>
      </c>
      <c r="BA644" s="6" t="str">
        <f t="shared" si="445"/>
        <v/>
      </c>
      <c r="BB644" s="6" t="str">
        <f t="shared" si="446"/>
        <v/>
      </c>
      <c r="BC644" s="42"/>
      <c r="BI644" t="s">
        <v>323</v>
      </c>
      <c r="CS644" s="253" t="str">
        <f t="shared" si="447"/>
        <v/>
      </c>
      <c r="CT644" s="1" t="str">
        <f t="shared" si="448"/>
        <v/>
      </c>
      <c r="CU644" s="1" t="str">
        <f t="shared" si="449"/>
        <v/>
      </c>
      <c r="CV644" s="399"/>
    </row>
    <row r="645" spans="1:100" s="1" customFormat="1" ht="13.5" customHeight="1" x14ac:dyDescent="0.15">
      <c r="A645" s="63">
        <v>630</v>
      </c>
      <c r="B645" s="313"/>
      <c r="C645" s="313"/>
      <c r="D645" s="313"/>
      <c r="E645" s="313"/>
      <c r="F645" s="313"/>
      <c r="G645" s="313"/>
      <c r="H645" s="313"/>
      <c r="I645" s="313"/>
      <c r="J645" s="313"/>
      <c r="K645" s="313"/>
      <c r="L645" s="314"/>
      <c r="M645" s="313"/>
      <c r="N645" s="365"/>
      <c r="O645" s="366"/>
      <c r="P645" s="370" t="str">
        <f>IF(G645="R",IF(OR(AND(実績排出量!H645=SUM(実績事業所!$B$2-1),3&lt;実績排出量!I645),AND(実績排出量!H645=実績事業所!$B$2,4&gt;実績排出量!I645)),"新規",""),"")</f>
        <v/>
      </c>
      <c r="Q645" s="373" t="str">
        <f t="shared" si="410"/>
        <v/>
      </c>
      <c r="R645" s="374" t="str">
        <f t="shared" si="411"/>
        <v/>
      </c>
      <c r="S645" s="298" t="str">
        <f t="shared" si="412"/>
        <v/>
      </c>
      <c r="T645" s="87" t="str">
        <f t="shared" si="413"/>
        <v/>
      </c>
      <c r="U645" s="88" t="str">
        <f t="shared" si="414"/>
        <v/>
      </c>
      <c r="V645" s="89" t="str">
        <f t="shared" si="415"/>
        <v/>
      </c>
      <c r="W645" s="90" t="str">
        <f t="shared" si="416"/>
        <v/>
      </c>
      <c r="X645" s="90" t="str">
        <f t="shared" si="417"/>
        <v/>
      </c>
      <c r="Y645" s="110" t="str">
        <f t="shared" si="418"/>
        <v/>
      </c>
      <c r="Z645" s="16"/>
      <c r="AA645" s="15" t="str">
        <f t="shared" si="419"/>
        <v/>
      </c>
      <c r="AB645" s="15" t="str">
        <f t="shared" si="420"/>
        <v/>
      </c>
      <c r="AC645" s="14" t="str">
        <f t="shared" si="421"/>
        <v/>
      </c>
      <c r="AD645" s="6" t="e">
        <f t="shared" si="422"/>
        <v>#N/A</v>
      </c>
      <c r="AE645" s="6" t="e">
        <f t="shared" si="423"/>
        <v>#N/A</v>
      </c>
      <c r="AF645" s="6" t="e">
        <f t="shared" si="424"/>
        <v>#N/A</v>
      </c>
      <c r="AG645" s="6" t="str">
        <f t="shared" si="425"/>
        <v/>
      </c>
      <c r="AH645" s="6">
        <f t="shared" si="426"/>
        <v>1</v>
      </c>
      <c r="AI645" s="6" t="e">
        <f t="shared" si="427"/>
        <v>#N/A</v>
      </c>
      <c r="AJ645" s="6" t="e">
        <f t="shared" si="428"/>
        <v>#N/A</v>
      </c>
      <c r="AK645" s="6" t="e">
        <f t="shared" si="429"/>
        <v>#N/A</v>
      </c>
      <c r="AL645" s="6" t="e">
        <f t="shared" si="430"/>
        <v>#N/A</v>
      </c>
      <c r="AM645" s="7" t="str">
        <f t="shared" si="431"/>
        <v xml:space="preserve"> </v>
      </c>
      <c r="AN645" s="6" t="e">
        <f t="shared" si="432"/>
        <v>#N/A</v>
      </c>
      <c r="AO645" s="6" t="e">
        <f t="shared" si="433"/>
        <v>#N/A</v>
      </c>
      <c r="AP645" s="6" t="e">
        <f t="shared" si="434"/>
        <v>#N/A</v>
      </c>
      <c r="AQ645" s="6" t="e">
        <f t="shared" si="435"/>
        <v>#N/A</v>
      </c>
      <c r="AR645" s="6" t="e">
        <f t="shared" si="436"/>
        <v>#N/A</v>
      </c>
      <c r="AS645" s="6" t="e">
        <f t="shared" si="437"/>
        <v>#N/A</v>
      </c>
      <c r="AT645" s="6" t="e">
        <f t="shared" si="438"/>
        <v>#N/A</v>
      </c>
      <c r="AU645" s="6" t="e">
        <f t="shared" si="439"/>
        <v>#N/A</v>
      </c>
      <c r="AV645" s="6" t="e">
        <f t="shared" si="440"/>
        <v>#N/A</v>
      </c>
      <c r="AW645" s="6">
        <f t="shared" si="441"/>
        <v>0</v>
      </c>
      <c r="AX645" s="6" t="e">
        <f t="shared" si="442"/>
        <v>#N/A</v>
      </c>
      <c r="AY645" s="6" t="str">
        <f t="shared" si="443"/>
        <v/>
      </c>
      <c r="AZ645" s="6" t="str">
        <f t="shared" si="444"/>
        <v/>
      </c>
      <c r="BA645" s="6" t="str">
        <f t="shared" si="445"/>
        <v/>
      </c>
      <c r="BB645" s="6" t="str">
        <f t="shared" si="446"/>
        <v/>
      </c>
      <c r="BC645" s="42"/>
      <c r="BI645" t="s">
        <v>324</v>
      </c>
      <c r="CS645" s="253" t="str">
        <f t="shared" si="447"/>
        <v/>
      </c>
      <c r="CT645" s="1" t="str">
        <f t="shared" si="448"/>
        <v/>
      </c>
      <c r="CU645" s="1" t="str">
        <f t="shared" si="449"/>
        <v/>
      </c>
      <c r="CV645" s="399"/>
    </row>
    <row r="646" spans="1:100" s="1" customFormat="1" ht="13.5" customHeight="1" x14ac:dyDescent="0.15">
      <c r="A646" s="63">
        <v>631</v>
      </c>
      <c r="B646" s="313"/>
      <c r="C646" s="313"/>
      <c r="D646" s="313"/>
      <c r="E646" s="313"/>
      <c r="F646" s="313"/>
      <c r="G646" s="313"/>
      <c r="H646" s="313"/>
      <c r="I646" s="313"/>
      <c r="J646" s="313"/>
      <c r="K646" s="313"/>
      <c r="L646" s="314"/>
      <c r="M646" s="313"/>
      <c r="N646" s="365"/>
      <c r="O646" s="366"/>
      <c r="P646" s="370" t="str">
        <f>IF(G646="R",IF(OR(AND(実績排出量!H646=SUM(実績事業所!$B$2-1),3&lt;実績排出量!I646),AND(実績排出量!H646=実績事業所!$B$2,4&gt;実績排出量!I646)),"新規",""),"")</f>
        <v/>
      </c>
      <c r="Q646" s="373" t="str">
        <f t="shared" si="410"/>
        <v/>
      </c>
      <c r="R646" s="374" t="str">
        <f t="shared" si="411"/>
        <v/>
      </c>
      <c r="S646" s="298" t="str">
        <f t="shared" si="412"/>
        <v/>
      </c>
      <c r="T646" s="87" t="str">
        <f t="shared" si="413"/>
        <v/>
      </c>
      <c r="U646" s="88" t="str">
        <f t="shared" si="414"/>
        <v/>
      </c>
      <c r="V646" s="89" t="str">
        <f t="shared" si="415"/>
        <v/>
      </c>
      <c r="W646" s="90" t="str">
        <f t="shared" si="416"/>
        <v/>
      </c>
      <c r="X646" s="90" t="str">
        <f t="shared" si="417"/>
        <v/>
      </c>
      <c r="Y646" s="110" t="str">
        <f t="shared" si="418"/>
        <v/>
      </c>
      <c r="Z646" s="16"/>
      <c r="AA646" s="15" t="str">
        <f t="shared" si="419"/>
        <v/>
      </c>
      <c r="AB646" s="15" t="str">
        <f t="shared" si="420"/>
        <v/>
      </c>
      <c r="AC646" s="14" t="str">
        <f t="shared" si="421"/>
        <v/>
      </c>
      <c r="AD646" s="6" t="e">
        <f t="shared" si="422"/>
        <v>#N/A</v>
      </c>
      <c r="AE646" s="6" t="e">
        <f t="shared" si="423"/>
        <v>#N/A</v>
      </c>
      <c r="AF646" s="6" t="e">
        <f t="shared" si="424"/>
        <v>#N/A</v>
      </c>
      <c r="AG646" s="6" t="str">
        <f t="shared" si="425"/>
        <v/>
      </c>
      <c r="AH646" s="6">
        <f t="shared" si="426"/>
        <v>1</v>
      </c>
      <c r="AI646" s="6" t="e">
        <f t="shared" si="427"/>
        <v>#N/A</v>
      </c>
      <c r="AJ646" s="6" t="e">
        <f t="shared" si="428"/>
        <v>#N/A</v>
      </c>
      <c r="AK646" s="6" t="e">
        <f t="shared" si="429"/>
        <v>#N/A</v>
      </c>
      <c r="AL646" s="6" t="e">
        <f t="shared" si="430"/>
        <v>#N/A</v>
      </c>
      <c r="AM646" s="7" t="str">
        <f t="shared" si="431"/>
        <v xml:space="preserve"> </v>
      </c>
      <c r="AN646" s="6" t="e">
        <f t="shared" si="432"/>
        <v>#N/A</v>
      </c>
      <c r="AO646" s="6" t="e">
        <f t="shared" si="433"/>
        <v>#N/A</v>
      </c>
      <c r="AP646" s="6" t="e">
        <f t="shared" si="434"/>
        <v>#N/A</v>
      </c>
      <c r="AQ646" s="6" t="e">
        <f t="shared" si="435"/>
        <v>#N/A</v>
      </c>
      <c r="AR646" s="6" t="e">
        <f t="shared" si="436"/>
        <v>#N/A</v>
      </c>
      <c r="AS646" s="6" t="e">
        <f t="shared" si="437"/>
        <v>#N/A</v>
      </c>
      <c r="AT646" s="6" t="e">
        <f t="shared" si="438"/>
        <v>#N/A</v>
      </c>
      <c r="AU646" s="6" t="e">
        <f t="shared" si="439"/>
        <v>#N/A</v>
      </c>
      <c r="AV646" s="6" t="e">
        <f t="shared" si="440"/>
        <v>#N/A</v>
      </c>
      <c r="AW646" s="6">
        <f t="shared" si="441"/>
        <v>0</v>
      </c>
      <c r="AX646" s="6" t="e">
        <f t="shared" si="442"/>
        <v>#N/A</v>
      </c>
      <c r="AY646" s="6" t="str">
        <f t="shared" si="443"/>
        <v/>
      </c>
      <c r="AZ646" s="6" t="str">
        <f t="shared" si="444"/>
        <v/>
      </c>
      <c r="BA646" s="6" t="str">
        <f t="shared" si="445"/>
        <v/>
      </c>
      <c r="BB646" s="6" t="str">
        <f t="shared" si="446"/>
        <v/>
      </c>
      <c r="BC646" s="42"/>
      <c r="BI646" t="s">
        <v>325</v>
      </c>
      <c r="CS646" s="253" t="str">
        <f t="shared" si="447"/>
        <v/>
      </c>
      <c r="CT646" s="1" t="str">
        <f t="shared" si="448"/>
        <v/>
      </c>
      <c r="CU646" s="1" t="str">
        <f t="shared" si="449"/>
        <v/>
      </c>
      <c r="CV646" s="399"/>
    </row>
    <row r="647" spans="1:100" s="1" customFormat="1" ht="13.5" customHeight="1" x14ac:dyDescent="0.15">
      <c r="A647" s="63">
        <v>632</v>
      </c>
      <c r="B647" s="313"/>
      <c r="C647" s="313"/>
      <c r="D647" s="313"/>
      <c r="E647" s="313"/>
      <c r="F647" s="313"/>
      <c r="G647" s="313"/>
      <c r="H647" s="313"/>
      <c r="I647" s="313"/>
      <c r="J647" s="313"/>
      <c r="K647" s="313"/>
      <c r="L647" s="314"/>
      <c r="M647" s="313"/>
      <c r="N647" s="365"/>
      <c r="O647" s="366"/>
      <c r="P647" s="370" t="str">
        <f>IF(G647="R",IF(OR(AND(実績排出量!H647=SUM(実績事業所!$B$2-1),3&lt;実績排出量!I647),AND(実績排出量!H647=実績事業所!$B$2,4&gt;実績排出量!I647)),"新規",""),"")</f>
        <v/>
      </c>
      <c r="Q647" s="373" t="str">
        <f t="shared" si="410"/>
        <v/>
      </c>
      <c r="R647" s="374" t="str">
        <f t="shared" si="411"/>
        <v/>
      </c>
      <c r="S647" s="298" t="str">
        <f t="shared" si="412"/>
        <v/>
      </c>
      <c r="T647" s="87" t="str">
        <f t="shared" si="413"/>
        <v/>
      </c>
      <c r="U647" s="88" t="str">
        <f t="shared" si="414"/>
        <v/>
      </c>
      <c r="V647" s="89" t="str">
        <f t="shared" si="415"/>
        <v/>
      </c>
      <c r="W647" s="90" t="str">
        <f t="shared" si="416"/>
        <v/>
      </c>
      <c r="X647" s="90" t="str">
        <f t="shared" si="417"/>
        <v/>
      </c>
      <c r="Y647" s="110" t="str">
        <f t="shared" si="418"/>
        <v/>
      </c>
      <c r="Z647" s="16"/>
      <c r="AA647" s="15" t="str">
        <f t="shared" si="419"/>
        <v/>
      </c>
      <c r="AB647" s="15" t="str">
        <f t="shared" si="420"/>
        <v/>
      </c>
      <c r="AC647" s="14" t="str">
        <f t="shared" si="421"/>
        <v/>
      </c>
      <c r="AD647" s="6" t="e">
        <f t="shared" si="422"/>
        <v>#N/A</v>
      </c>
      <c r="AE647" s="6" t="e">
        <f t="shared" si="423"/>
        <v>#N/A</v>
      </c>
      <c r="AF647" s="6" t="e">
        <f t="shared" si="424"/>
        <v>#N/A</v>
      </c>
      <c r="AG647" s="6" t="str">
        <f t="shared" si="425"/>
        <v/>
      </c>
      <c r="AH647" s="6">
        <f t="shared" si="426"/>
        <v>1</v>
      </c>
      <c r="AI647" s="6" t="e">
        <f t="shared" si="427"/>
        <v>#N/A</v>
      </c>
      <c r="AJ647" s="6" t="e">
        <f t="shared" si="428"/>
        <v>#N/A</v>
      </c>
      <c r="AK647" s="6" t="e">
        <f t="shared" si="429"/>
        <v>#N/A</v>
      </c>
      <c r="AL647" s="6" t="e">
        <f t="shared" si="430"/>
        <v>#N/A</v>
      </c>
      <c r="AM647" s="7" t="str">
        <f t="shared" si="431"/>
        <v xml:space="preserve"> </v>
      </c>
      <c r="AN647" s="6" t="e">
        <f t="shared" si="432"/>
        <v>#N/A</v>
      </c>
      <c r="AO647" s="6" t="e">
        <f t="shared" si="433"/>
        <v>#N/A</v>
      </c>
      <c r="AP647" s="6" t="e">
        <f t="shared" si="434"/>
        <v>#N/A</v>
      </c>
      <c r="AQ647" s="6" t="e">
        <f t="shared" si="435"/>
        <v>#N/A</v>
      </c>
      <c r="AR647" s="6" t="e">
        <f t="shared" si="436"/>
        <v>#N/A</v>
      </c>
      <c r="AS647" s="6" t="e">
        <f t="shared" si="437"/>
        <v>#N/A</v>
      </c>
      <c r="AT647" s="6" t="e">
        <f t="shared" si="438"/>
        <v>#N/A</v>
      </c>
      <c r="AU647" s="6" t="e">
        <f t="shared" si="439"/>
        <v>#N/A</v>
      </c>
      <c r="AV647" s="6" t="e">
        <f t="shared" si="440"/>
        <v>#N/A</v>
      </c>
      <c r="AW647" s="6">
        <f t="shared" si="441"/>
        <v>0</v>
      </c>
      <c r="AX647" s="6" t="e">
        <f t="shared" si="442"/>
        <v>#N/A</v>
      </c>
      <c r="AY647" s="6" t="str">
        <f t="shared" si="443"/>
        <v/>
      </c>
      <c r="AZ647" s="6" t="str">
        <f t="shared" si="444"/>
        <v/>
      </c>
      <c r="BA647" s="6" t="str">
        <f t="shared" si="445"/>
        <v/>
      </c>
      <c r="BB647" s="6" t="str">
        <f t="shared" si="446"/>
        <v/>
      </c>
      <c r="BC647" s="42"/>
      <c r="BI647" t="s">
        <v>326</v>
      </c>
      <c r="CS647" s="253" t="str">
        <f t="shared" si="447"/>
        <v/>
      </c>
      <c r="CT647" s="1" t="str">
        <f t="shared" si="448"/>
        <v/>
      </c>
      <c r="CU647" s="1" t="str">
        <f t="shared" si="449"/>
        <v/>
      </c>
      <c r="CV647" s="399"/>
    </row>
    <row r="648" spans="1:100" s="1" customFormat="1" ht="13.5" customHeight="1" x14ac:dyDescent="0.15">
      <c r="A648" s="63">
        <v>633</v>
      </c>
      <c r="B648" s="313"/>
      <c r="C648" s="313"/>
      <c r="D648" s="313"/>
      <c r="E648" s="313"/>
      <c r="F648" s="313"/>
      <c r="G648" s="313"/>
      <c r="H648" s="313"/>
      <c r="I648" s="313"/>
      <c r="J648" s="313"/>
      <c r="K648" s="313"/>
      <c r="L648" s="314"/>
      <c r="M648" s="313"/>
      <c r="N648" s="365"/>
      <c r="O648" s="366"/>
      <c r="P648" s="370" t="str">
        <f>IF(G648="R",IF(OR(AND(実績排出量!H648=SUM(実績事業所!$B$2-1),3&lt;実績排出量!I648),AND(実績排出量!H648=実績事業所!$B$2,4&gt;実績排出量!I648)),"新規",""),"")</f>
        <v/>
      </c>
      <c r="Q648" s="373" t="str">
        <f t="shared" si="410"/>
        <v/>
      </c>
      <c r="R648" s="374" t="str">
        <f t="shared" si="411"/>
        <v/>
      </c>
      <c r="S648" s="298" t="str">
        <f t="shared" si="412"/>
        <v/>
      </c>
      <c r="T648" s="87" t="str">
        <f t="shared" si="413"/>
        <v/>
      </c>
      <c r="U648" s="88" t="str">
        <f t="shared" si="414"/>
        <v/>
      </c>
      <c r="V648" s="89" t="str">
        <f t="shared" si="415"/>
        <v/>
      </c>
      <c r="W648" s="90" t="str">
        <f t="shared" si="416"/>
        <v/>
      </c>
      <c r="X648" s="90" t="str">
        <f t="shared" si="417"/>
        <v/>
      </c>
      <c r="Y648" s="110" t="str">
        <f t="shared" si="418"/>
        <v/>
      </c>
      <c r="Z648" s="16"/>
      <c r="AA648" s="15" t="str">
        <f t="shared" si="419"/>
        <v/>
      </c>
      <c r="AB648" s="15" t="str">
        <f t="shared" si="420"/>
        <v/>
      </c>
      <c r="AC648" s="14" t="str">
        <f t="shared" si="421"/>
        <v/>
      </c>
      <c r="AD648" s="6" t="e">
        <f t="shared" si="422"/>
        <v>#N/A</v>
      </c>
      <c r="AE648" s="6" t="e">
        <f t="shared" si="423"/>
        <v>#N/A</v>
      </c>
      <c r="AF648" s="6" t="e">
        <f t="shared" si="424"/>
        <v>#N/A</v>
      </c>
      <c r="AG648" s="6" t="str">
        <f t="shared" si="425"/>
        <v/>
      </c>
      <c r="AH648" s="6">
        <f t="shared" si="426"/>
        <v>1</v>
      </c>
      <c r="AI648" s="6" t="e">
        <f t="shared" si="427"/>
        <v>#N/A</v>
      </c>
      <c r="AJ648" s="6" t="e">
        <f t="shared" si="428"/>
        <v>#N/A</v>
      </c>
      <c r="AK648" s="6" t="e">
        <f t="shared" si="429"/>
        <v>#N/A</v>
      </c>
      <c r="AL648" s="6" t="e">
        <f t="shared" si="430"/>
        <v>#N/A</v>
      </c>
      <c r="AM648" s="7" t="str">
        <f t="shared" si="431"/>
        <v xml:space="preserve"> </v>
      </c>
      <c r="AN648" s="6" t="e">
        <f t="shared" si="432"/>
        <v>#N/A</v>
      </c>
      <c r="AO648" s="6" t="e">
        <f t="shared" si="433"/>
        <v>#N/A</v>
      </c>
      <c r="AP648" s="6" t="e">
        <f t="shared" si="434"/>
        <v>#N/A</v>
      </c>
      <c r="AQ648" s="6" t="e">
        <f t="shared" si="435"/>
        <v>#N/A</v>
      </c>
      <c r="AR648" s="6" t="e">
        <f t="shared" si="436"/>
        <v>#N/A</v>
      </c>
      <c r="AS648" s="6" t="e">
        <f t="shared" si="437"/>
        <v>#N/A</v>
      </c>
      <c r="AT648" s="6" t="e">
        <f t="shared" si="438"/>
        <v>#N/A</v>
      </c>
      <c r="AU648" s="6" t="e">
        <f t="shared" si="439"/>
        <v>#N/A</v>
      </c>
      <c r="AV648" s="6" t="e">
        <f t="shared" si="440"/>
        <v>#N/A</v>
      </c>
      <c r="AW648" s="6">
        <f t="shared" si="441"/>
        <v>0</v>
      </c>
      <c r="AX648" s="6" t="e">
        <f t="shared" si="442"/>
        <v>#N/A</v>
      </c>
      <c r="AY648" s="6" t="str">
        <f t="shared" si="443"/>
        <v/>
      </c>
      <c r="AZ648" s="6" t="str">
        <f t="shared" si="444"/>
        <v/>
      </c>
      <c r="BA648" s="6" t="str">
        <f t="shared" si="445"/>
        <v/>
      </c>
      <c r="BB648" s="6" t="str">
        <f t="shared" si="446"/>
        <v/>
      </c>
      <c r="BC648" s="42"/>
      <c r="BI648" t="s">
        <v>327</v>
      </c>
      <c r="CS648" s="253" t="str">
        <f t="shared" si="447"/>
        <v/>
      </c>
      <c r="CT648" s="1" t="str">
        <f t="shared" si="448"/>
        <v/>
      </c>
      <c r="CU648" s="1" t="str">
        <f t="shared" si="449"/>
        <v/>
      </c>
      <c r="CV648" s="399"/>
    </row>
    <row r="649" spans="1:100" s="1" customFormat="1" ht="13.5" customHeight="1" x14ac:dyDescent="0.15">
      <c r="A649" s="63">
        <v>634</v>
      </c>
      <c r="B649" s="313"/>
      <c r="C649" s="313"/>
      <c r="D649" s="313"/>
      <c r="E649" s="313"/>
      <c r="F649" s="313"/>
      <c r="G649" s="313"/>
      <c r="H649" s="313"/>
      <c r="I649" s="313"/>
      <c r="J649" s="313"/>
      <c r="K649" s="313"/>
      <c r="L649" s="314"/>
      <c r="M649" s="313"/>
      <c r="N649" s="365"/>
      <c r="O649" s="366"/>
      <c r="P649" s="370" t="str">
        <f>IF(G649="R",IF(OR(AND(実績排出量!H649=SUM(実績事業所!$B$2-1),3&lt;実績排出量!I649),AND(実績排出量!H649=実績事業所!$B$2,4&gt;実績排出量!I649)),"新規",""),"")</f>
        <v/>
      </c>
      <c r="Q649" s="373" t="str">
        <f t="shared" si="410"/>
        <v/>
      </c>
      <c r="R649" s="374" t="str">
        <f t="shared" si="411"/>
        <v/>
      </c>
      <c r="S649" s="298" t="str">
        <f t="shared" si="412"/>
        <v/>
      </c>
      <c r="T649" s="87" t="str">
        <f t="shared" si="413"/>
        <v/>
      </c>
      <c r="U649" s="88" t="str">
        <f t="shared" si="414"/>
        <v/>
      </c>
      <c r="V649" s="89" t="str">
        <f t="shared" si="415"/>
        <v/>
      </c>
      <c r="W649" s="90" t="str">
        <f t="shared" si="416"/>
        <v/>
      </c>
      <c r="X649" s="90" t="str">
        <f t="shared" si="417"/>
        <v/>
      </c>
      <c r="Y649" s="110" t="str">
        <f t="shared" si="418"/>
        <v/>
      </c>
      <c r="Z649" s="16"/>
      <c r="AA649" s="15" t="str">
        <f t="shared" si="419"/>
        <v/>
      </c>
      <c r="AB649" s="15" t="str">
        <f t="shared" si="420"/>
        <v/>
      </c>
      <c r="AC649" s="14" t="str">
        <f t="shared" si="421"/>
        <v/>
      </c>
      <c r="AD649" s="6" t="e">
        <f t="shared" si="422"/>
        <v>#N/A</v>
      </c>
      <c r="AE649" s="6" t="e">
        <f t="shared" si="423"/>
        <v>#N/A</v>
      </c>
      <c r="AF649" s="6" t="e">
        <f t="shared" si="424"/>
        <v>#N/A</v>
      </c>
      <c r="AG649" s="6" t="str">
        <f t="shared" si="425"/>
        <v/>
      </c>
      <c r="AH649" s="6">
        <f t="shared" si="426"/>
        <v>1</v>
      </c>
      <c r="AI649" s="6" t="e">
        <f t="shared" si="427"/>
        <v>#N/A</v>
      </c>
      <c r="AJ649" s="6" t="e">
        <f t="shared" si="428"/>
        <v>#N/A</v>
      </c>
      <c r="AK649" s="6" t="e">
        <f t="shared" si="429"/>
        <v>#N/A</v>
      </c>
      <c r="AL649" s="6" t="e">
        <f t="shared" si="430"/>
        <v>#N/A</v>
      </c>
      <c r="AM649" s="7" t="str">
        <f t="shared" si="431"/>
        <v xml:space="preserve"> </v>
      </c>
      <c r="AN649" s="6" t="e">
        <f t="shared" si="432"/>
        <v>#N/A</v>
      </c>
      <c r="AO649" s="6" t="e">
        <f t="shared" si="433"/>
        <v>#N/A</v>
      </c>
      <c r="AP649" s="6" t="e">
        <f t="shared" si="434"/>
        <v>#N/A</v>
      </c>
      <c r="AQ649" s="6" t="e">
        <f t="shared" si="435"/>
        <v>#N/A</v>
      </c>
      <c r="AR649" s="6" t="e">
        <f t="shared" si="436"/>
        <v>#N/A</v>
      </c>
      <c r="AS649" s="6" t="e">
        <f t="shared" si="437"/>
        <v>#N/A</v>
      </c>
      <c r="AT649" s="6" t="e">
        <f t="shared" si="438"/>
        <v>#N/A</v>
      </c>
      <c r="AU649" s="6" t="e">
        <f t="shared" si="439"/>
        <v>#N/A</v>
      </c>
      <c r="AV649" s="6" t="e">
        <f t="shared" si="440"/>
        <v>#N/A</v>
      </c>
      <c r="AW649" s="6">
        <f t="shared" si="441"/>
        <v>0</v>
      </c>
      <c r="AX649" s="6" t="e">
        <f t="shared" si="442"/>
        <v>#N/A</v>
      </c>
      <c r="AY649" s="6" t="str">
        <f t="shared" si="443"/>
        <v/>
      </c>
      <c r="AZ649" s="6" t="str">
        <f t="shared" si="444"/>
        <v/>
      </c>
      <c r="BA649" s="6" t="str">
        <f t="shared" si="445"/>
        <v/>
      </c>
      <c r="BB649" s="6" t="str">
        <f t="shared" si="446"/>
        <v/>
      </c>
      <c r="BC649" s="42"/>
      <c r="BI649" t="s">
        <v>328</v>
      </c>
      <c r="CS649" s="253" t="str">
        <f t="shared" si="447"/>
        <v/>
      </c>
      <c r="CT649" s="1" t="str">
        <f t="shared" si="448"/>
        <v/>
      </c>
      <c r="CU649" s="1" t="str">
        <f t="shared" si="449"/>
        <v/>
      </c>
      <c r="CV649" s="399"/>
    </row>
    <row r="650" spans="1:100" s="1" customFormat="1" ht="13.5" customHeight="1" x14ac:dyDescent="0.15">
      <c r="A650" s="63">
        <v>635</v>
      </c>
      <c r="B650" s="313"/>
      <c r="C650" s="313"/>
      <c r="D650" s="313"/>
      <c r="E650" s="313"/>
      <c r="F650" s="313"/>
      <c r="G650" s="313"/>
      <c r="H650" s="313"/>
      <c r="I650" s="313"/>
      <c r="J650" s="313"/>
      <c r="K650" s="313"/>
      <c r="L650" s="314"/>
      <c r="M650" s="313"/>
      <c r="N650" s="365"/>
      <c r="O650" s="366"/>
      <c r="P650" s="370" t="str">
        <f>IF(G650="R",IF(OR(AND(実績排出量!H650=SUM(実績事業所!$B$2-1),3&lt;実績排出量!I650),AND(実績排出量!H650=実績事業所!$B$2,4&gt;実績排出量!I650)),"新規",""),"")</f>
        <v/>
      </c>
      <c r="Q650" s="373" t="str">
        <f t="shared" si="410"/>
        <v/>
      </c>
      <c r="R650" s="374" t="str">
        <f t="shared" si="411"/>
        <v/>
      </c>
      <c r="S650" s="298" t="str">
        <f t="shared" si="412"/>
        <v/>
      </c>
      <c r="T650" s="87" t="str">
        <f t="shared" si="413"/>
        <v/>
      </c>
      <c r="U650" s="88" t="str">
        <f t="shared" si="414"/>
        <v/>
      </c>
      <c r="V650" s="89" t="str">
        <f t="shared" si="415"/>
        <v/>
      </c>
      <c r="W650" s="90" t="str">
        <f t="shared" si="416"/>
        <v/>
      </c>
      <c r="X650" s="90" t="str">
        <f t="shared" si="417"/>
        <v/>
      </c>
      <c r="Y650" s="110" t="str">
        <f t="shared" si="418"/>
        <v/>
      </c>
      <c r="Z650" s="16"/>
      <c r="AA650" s="15" t="str">
        <f t="shared" si="419"/>
        <v/>
      </c>
      <c r="AB650" s="15" t="str">
        <f t="shared" si="420"/>
        <v/>
      </c>
      <c r="AC650" s="14" t="str">
        <f t="shared" si="421"/>
        <v/>
      </c>
      <c r="AD650" s="6" t="e">
        <f t="shared" si="422"/>
        <v>#N/A</v>
      </c>
      <c r="AE650" s="6" t="e">
        <f t="shared" si="423"/>
        <v>#N/A</v>
      </c>
      <c r="AF650" s="6" t="e">
        <f t="shared" si="424"/>
        <v>#N/A</v>
      </c>
      <c r="AG650" s="6" t="str">
        <f t="shared" si="425"/>
        <v/>
      </c>
      <c r="AH650" s="6">
        <f t="shared" si="426"/>
        <v>1</v>
      </c>
      <c r="AI650" s="6" t="e">
        <f t="shared" si="427"/>
        <v>#N/A</v>
      </c>
      <c r="AJ650" s="6" t="e">
        <f t="shared" si="428"/>
        <v>#N/A</v>
      </c>
      <c r="AK650" s="6" t="e">
        <f t="shared" si="429"/>
        <v>#N/A</v>
      </c>
      <c r="AL650" s="6" t="e">
        <f t="shared" si="430"/>
        <v>#N/A</v>
      </c>
      <c r="AM650" s="7" t="str">
        <f t="shared" si="431"/>
        <v xml:space="preserve"> </v>
      </c>
      <c r="AN650" s="6" t="e">
        <f t="shared" si="432"/>
        <v>#N/A</v>
      </c>
      <c r="AO650" s="6" t="e">
        <f t="shared" si="433"/>
        <v>#N/A</v>
      </c>
      <c r="AP650" s="6" t="e">
        <f t="shared" si="434"/>
        <v>#N/A</v>
      </c>
      <c r="AQ650" s="6" t="e">
        <f t="shared" si="435"/>
        <v>#N/A</v>
      </c>
      <c r="AR650" s="6" t="e">
        <f t="shared" si="436"/>
        <v>#N/A</v>
      </c>
      <c r="AS650" s="6" t="e">
        <f t="shared" si="437"/>
        <v>#N/A</v>
      </c>
      <c r="AT650" s="6" t="e">
        <f t="shared" si="438"/>
        <v>#N/A</v>
      </c>
      <c r="AU650" s="6" t="e">
        <f t="shared" si="439"/>
        <v>#N/A</v>
      </c>
      <c r="AV650" s="6" t="e">
        <f t="shared" si="440"/>
        <v>#N/A</v>
      </c>
      <c r="AW650" s="6">
        <f t="shared" si="441"/>
        <v>0</v>
      </c>
      <c r="AX650" s="6" t="e">
        <f t="shared" si="442"/>
        <v>#N/A</v>
      </c>
      <c r="AY650" s="6" t="str">
        <f t="shared" si="443"/>
        <v/>
      </c>
      <c r="AZ650" s="6" t="str">
        <f t="shared" si="444"/>
        <v/>
      </c>
      <c r="BA650" s="6" t="str">
        <f t="shared" si="445"/>
        <v/>
      </c>
      <c r="BB650" s="6" t="str">
        <f t="shared" si="446"/>
        <v/>
      </c>
      <c r="BC650" s="42"/>
      <c r="BI650" t="s">
        <v>329</v>
      </c>
      <c r="CS650" s="253" t="str">
        <f t="shared" si="447"/>
        <v/>
      </c>
      <c r="CT650" s="1" t="str">
        <f t="shared" si="448"/>
        <v/>
      </c>
      <c r="CU650" s="1" t="str">
        <f t="shared" si="449"/>
        <v/>
      </c>
      <c r="CV650" s="399"/>
    </row>
    <row r="651" spans="1:100" s="1" customFormat="1" ht="13.5" customHeight="1" x14ac:dyDescent="0.15">
      <c r="A651" s="63">
        <v>636</v>
      </c>
      <c r="B651" s="313"/>
      <c r="C651" s="313"/>
      <c r="D651" s="313"/>
      <c r="E651" s="313"/>
      <c r="F651" s="313"/>
      <c r="G651" s="313"/>
      <c r="H651" s="313"/>
      <c r="I651" s="313"/>
      <c r="J651" s="313"/>
      <c r="K651" s="313"/>
      <c r="L651" s="314"/>
      <c r="M651" s="313"/>
      <c r="N651" s="365"/>
      <c r="O651" s="366"/>
      <c r="P651" s="370" t="str">
        <f>IF(G651="R",IF(OR(AND(実績排出量!H651=SUM(実績事業所!$B$2-1),3&lt;実績排出量!I651),AND(実績排出量!H651=実績事業所!$B$2,4&gt;実績排出量!I651)),"新規",""),"")</f>
        <v/>
      </c>
      <c r="Q651" s="373" t="str">
        <f t="shared" si="410"/>
        <v/>
      </c>
      <c r="R651" s="374" t="str">
        <f t="shared" si="411"/>
        <v/>
      </c>
      <c r="S651" s="298" t="str">
        <f t="shared" si="412"/>
        <v/>
      </c>
      <c r="T651" s="87" t="str">
        <f t="shared" si="413"/>
        <v/>
      </c>
      <c r="U651" s="88" t="str">
        <f t="shared" si="414"/>
        <v/>
      </c>
      <c r="V651" s="89" t="str">
        <f t="shared" si="415"/>
        <v/>
      </c>
      <c r="W651" s="90" t="str">
        <f t="shared" si="416"/>
        <v/>
      </c>
      <c r="X651" s="90" t="str">
        <f t="shared" si="417"/>
        <v/>
      </c>
      <c r="Y651" s="110" t="str">
        <f t="shared" si="418"/>
        <v/>
      </c>
      <c r="Z651" s="16"/>
      <c r="AA651" s="15" t="str">
        <f t="shared" si="419"/>
        <v/>
      </c>
      <c r="AB651" s="15" t="str">
        <f t="shared" si="420"/>
        <v/>
      </c>
      <c r="AC651" s="14" t="str">
        <f t="shared" si="421"/>
        <v/>
      </c>
      <c r="AD651" s="6" t="e">
        <f t="shared" si="422"/>
        <v>#N/A</v>
      </c>
      <c r="AE651" s="6" t="e">
        <f t="shared" si="423"/>
        <v>#N/A</v>
      </c>
      <c r="AF651" s="6" t="e">
        <f t="shared" si="424"/>
        <v>#N/A</v>
      </c>
      <c r="AG651" s="6" t="str">
        <f t="shared" si="425"/>
        <v/>
      </c>
      <c r="AH651" s="6">
        <f t="shared" si="426"/>
        <v>1</v>
      </c>
      <c r="AI651" s="6" t="e">
        <f t="shared" si="427"/>
        <v>#N/A</v>
      </c>
      <c r="AJ651" s="6" t="e">
        <f t="shared" si="428"/>
        <v>#N/A</v>
      </c>
      <c r="AK651" s="6" t="e">
        <f t="shared" si="429"/>
        <v>#N/A</v>
      </c>
      <c r="AL651" s="6" t="e">
        <f t="shared" si="430"/>
        <v>#N/A</v>
      </c>
      <c r="AM651" s="7" t="str">
        <f t="shared" si="431"/>
        <v xml:space="preserve"> </v>
      </c>
      <c r="AN651" s="6" t="e">
        <f t="shared" si="432"/>
        <v>#N/A</v>
      </c>
      <c r="AO651" s="6" t="e">
        <f t="shared" si="433"/>
        <v>#N/A</v>
      </c>
      <c r="AP651" s="6" t="e">
        <f t="shared" si="434"/>
        <v>#N/A</v>
      </c>
      <c r="AQ651" s="6" t="e">
        <f t="shared" si="435"/>
        <v>#N/A</v>
      </c>
      <c r="AR651" s="6" t="e">
        <f t="shared" si="436"/>
        <v>#N/A</v>
      </c>
      <c r="AS651" s="6" t="e">
        <f t="shared" si="437"/>
        <v>#N/A</v>
      </c>
      <c r="AT651" s="6" t="e">
        <f t="shared" si="438"/>
        <v>#N/A</v>
      </c>
      <c r="AU651" s="6" t="e">
        <f t="shared" si="439"/>
        <v>#N/A</v>
      </c>
      <c r="AV651" s="6" t="e">
        <f t="shared" si="440"/>
        <v>#N/A</v>
      </c>
      <c r="AW651" s="6">
        <f t="shared" si="441"/>
        <v>0</v>
      </c>
      <c r="AX651" s="6" t="e">
        <f t="shared" si="442"/>
        <v>#N/A</v>
      </c>
      <c r="AY651" s="6" t="str">
        <f t="shared" si="443"/>
        <v/>
      </c>
      <c r="AZ651" s="6" t="str">
        <f t="shared" si="444"/>
        <v/>
      </c>
      <c r="BA651" s="6" t="str">
        <f t="shared" si="445"/>
        <v/>
      </c>
      <c r="BB651" s="6" t="str">
        <f t="shared" si="446"/>
        <v/>
      </c>
      <c r="BC651" s="42"/>
      <c r="BI651" t="s">
        <v>330</v>
      </c>
      <c r="CS651" s="253" t="str">
        <f t="shared" si="447"/>
        <v/>
      </c>
      <c r="CT651" s="1" t="str">
        <f t="shared" si="448"/>
        <v/>
      </c>
      <c r="CU651" s="1" t="str">
        <f t="shared" si="449"/>
        <v/>
      </c>
      <c r="CV651" s="399"/>
    </row>
    <row r="652" spans="1:100" s="1" customFormat="1" ht="13.5" customHeight="1" x14ac:dyDescent="0.15">
      <c r="A652" s="63">
        <v>637</v>
      </c>
      <c r="B652" s="313"/>
      <c r="C652" s="313"/>
      <c r="D652" s="313"/>
      <c r="E652" s="313"/>
      <c r="F652" s="313"/>
      <c r="G652" s="313"/>
      <c r="H652" s="313"/>
      <c r="I652" s="313"/>
      <c r="J652" s="313"/>
      <c r="K652" s="313"/>
      <c r="L652" s="314"/>
      <c r="M652" s="313"/>
      <c r="N652" s="365"/>
      <c r="O652" s="366"/>
      <c r="P652" s="370" t="str">
        <f>IF(G652="R",IF(OR(AND(実績排出量!H652=SUM(実績事業所!$B$2-1),3&lt;実績排出量!I652),AND(実績排出量!H652=実績事業所!$B$2,4&gt;実績排出量!I652)),"新規",""),"")</f>
        <v/>
      </c>
      <c r="Q652" s="373" t="str">
        <f t="shared" si="410"/>
        <v/>
      </c>
      <c r="R652" s="374" t="str">
        <f t="shared" si="411"/>
        <v/>
      </c>
      <c r="S652" s="298" t="str">
        <f t="shared" si="412"/>
        <v/>
      </c>
      <c r="T652" s="87" t="str">
        <f t="shared" si="413"/>
        <v/>
      </c>
      <c r="U652" s="88" t="str">
        <f t="shared" si="414"/>
        <v/>
      </c>
      <c r="V652" s="89" t="str">
        <f t="shared" si="415"/>
        <v/>
      </c>
      <c r="W652" s="90" t="str">
        <f t="shared" si="416"/>
        <v/>
      </c>
      <c r="X652" s="90" t="str">
        <f t="shared" si="417"/>
        <v/>
      </c>
      <c r="Y652" s="110" t="str">
        <f t="shared" si="418"/>
        <v/>
      </c>
      <c r="Z652" s="16"/>
      <c r="AA652" s="15" t="str">
        <f t="shared" si="419"/>
        <v/>
      </c>
      <c r="AB652" s="15" t="str">
        <f t="shared" si="420"/>
        <v/>
      </c>
      <c r="AC652" s="14" t="str">
        <f t="shared" si="421"/>
        <v/>
      </c>
      <c r="AD652" s="6" t="e">
        <f t="shared" si="422"/>
        <v>#N/A</v>
      </c>
      <c r="AE652" s="6" t="e">
        <f t="shared" si="423"/>
        <v>#N/A</v>
      </c>
      <c r="AF652" s="6" t="e">
        <f t="shared" si="424"/>
        <v>#N/A</v>
      </c>
      <c r="AG652" s="6" t="str">
        <f t="shared" si="425"/>
        <v/>
      </c>
      <c r="AH652" s="6">
        <f t="shared" si="426"/>
        <v>1</v>
      </c>
      <c r="AI652" s="6" t="e">
        <f t="shared" si="427"/>
        <v>#N/A</v>
      </c>
      <c r="AJ652" s="6" t="e">
        <f t="shared" si="428"/>
        <v>#N/A</v>
      </c>
      <c r="AK652" s="6" t="e">
        <f t="shared" si="429"/>
        <v>#N/A</v>
      </c>
      <c r="AL652" s="6" t="e">
        <f t="shared" si="430"/>
        <v>#N/A</v>
      </c>
      <c r="AM652" s="7" t="str">
        <f t="shared" si="431"/>
        <v xml:space="preserve"> </v>
      </c>
      <c r="AN652" s="6" t="e">
        <f t="shared" si="432"/>
        <v>#N/A</v>
      </c>
      <c r="AO652" s="6" t="e">
        <f t="shared" si="433"/>
        <v>#N/A</v>
      </c>
      <c r="AP652" s="6" t="e">
        <f t="shared" si="434"/>
        <v>#N/A</v>
      </c>
      <c r="AQ652" s="6" t="e">
        <f t="shared" si="435"/>
        <v>#N/A</v>
      </c>
      <c r="AR652" s="6" t="e">
        <f t="shared" si="436"/>
        <v>#N/A</v>
      </c>
      <c r="AS652" s="6" t="e">
        <f t="shared" si="437"/>
        <v>#N/A</v>
      </c>
      <c r="AT652" s="6" t="e">
        <f t="shared" si="438"/>
        <v>#N/A</v>
      </c>
      <c r="AU652" s="6" t="e">
        <f t="shared" si="439"/>
        <v>#N/A</v>
      </c>
      <c r="AV652" s="6" t="e">
        <f t="shared" si="440"/>
        <v>#N/A</v>
      </c>
      <c r="AW652" s="6">
        <f t="shared" si="441"/>
        <v>0</v>
      </c>
      <c r="AX652" s="6" t="e">
        <f t="shared" si="442"/>
        <v>#N/A</v>
      </c>
      <c r="AY652" s="6" t="str">
        <f t="shared" si="443"/>
        <v/>
      </c>
      <c r="AZ652" s="6" t="str">
        <f t="shared" si="444"/>
        <v/>
      </c>
      <c r="BA652" s="6" t="str">
        <f t="shared" si="445"/>
        <v/>
      </c>
      <c r="BB652" s="6" t="str">
        <f t="shared" si="446"/>
        <v/>
      </c>
      <c r="BC652" s="42"/>
      <c r="BI652" t="s">
        <v>331</v>
      </c>
      <c r="CS652" s="253" t="str">
        <f t="shared" si="447"/>
        <v/>
      </c>
      <c r="CT652" s="1" t="str">
        <f t="shared" si="448"/>
        <v/>
      </c>
      <c r="CU652" s="1" t="str">
        <f t="shared" si="449"/>
        <v/>
      </c>
      <c r="CV652" s="399"/>
    </row>
    <row r="653" spans="1:100" s="1" customFormat="1" ht="13.5" customHeight="1" x14ac:dyDescent="0.15">
      <c r="A653" s="63">
        <v>638</v>
      </c>
      <c r="B653" s="313"/>
      <c r="C653" s="313"/>
      <c r="D653" s="313"/>
      <c r="E653" s="313"/>
      <c r="F653" s="313"/>
      <c r="G653" s="313"/>
      <c r="H653" s="313"/>
      <c r="I653" s="313"/>
      <c r="J653" s="313"/>
      <c r="K653" s="313"/>
      <c r="L653" s="314"/>
      <c r="M653" s="313"/>
      <c r="N653" s="365"/>
      <c r="O653" s="366"/>
      <c r="P653" s="370" t="str">
        <f>IF(G653="R",IF(OR(AND(実績排出量!H653=SUM(実績事業所!$B$2-1),3&lt;実績排出量!I653),AND(実績排出量!H653=実績事業所!$B$2,4&gt;実績排出量!I653)),"新規",""),"")</f>
        <v/>
      </c>
      <c r="Q653" s="373" t="str">
        <f t="shared" si="410"/>
        <v/>
      </c>
      <c r="R653" s="374" t="str">
        <f t="shared" si="411"/>
        <v/>
      </c>
      <c r="S653" s="298" t="str">
        <f t="shared" si="412"/>
        <v/>
      </c>
      <c r="T653" s="87" t="str">
        <f t="shared" si="413"/>
        <v/>
      </c>
      <c r="U653" s="88" t="str">
        <f t="shared" si="414"/>
        <v/>
      </c>
      <c r="V653" s="89" t="str">
        <f t="shared" si="415"/>
        <v/>
      </c>
      <c r="W653" s="90" t="str">
        <f t="shared" si="416"/>
        <v/>
      </c>
      <c r="X653" s="90" t="str">
        <f t="shared" si="417"/>
        <v/>
      </c>
      <c r="Y653" s="110" t="str">
        <f t="shared" si="418"/>
        <v/>
      </c>
      <c r="Z653" s="16"/>
      <c r="AA653" s="15" t="str">
        <f t="shared" si="419"/>
        <v/>
      </c>
      <c r="AB653" s="15" t="str">
        <f t="shared" si="420"/>
        <v/>
      </c>
      <c r="AC653" s="14" t="str">
        <f t="shared" si="421"/>
        <v/>
      </c>
      <c r="AD653" s="6" t="e">
        <f t="shared" si="422"/>
        <v>#N/A</v>
      </c>
      <c r="AE653" s="6" t="e">
        <f t="shared" si="423"/>
        <v>#N/A</v>
      </c>
      <c r="AF653" s="6" t="e">
        <f t="shared" si="424"/>
        <v>#N/A</v>
      </c>
      <c r="AG653" s="6" t="str">
        <f t="shared" si="425"/>
        <v/>
      </c>
      <c r="AH653" s="6">
        <f t="shared" si="426"/>
        <v>1</v>
      </c>
      <c r="AI653" s="6" t="e">
        <f t="shared" si="427"/>
        <v>#N/A</v>
      </c>
      <c r="AJ653" s="6" t="e">
        <f t="shared" si="428"/>
        <v>#N/A</v>
      </c>
      <c r="AK653" s="6" t="e">
        <f t="shared" si="429"/>
        <v>#N/A</v>
      </c>
      <c r="AL653" s="6" t="e">
        <f t="shared" si="430"/>
        <v>#N/A</v>
      </c>
      <c r="AM653" s="7" t="str">
        <f t="shared" si="431"/>
        <v xml:space="preserve"> </v>
      </c>
      <c r="AN653" s="6" t="e">
        <f t="shared" si="432"/>
        <v>#N/A</v>
      </c>
      <c r="AO653" s="6" t="e">
        <f t="shared" si="433"/>
        <v>#N/A</v>
      </c>
      <c r="AP653" s="6" t="e">
        <f t="shared" si="434"/>
        <v>#N/A</v>
      </c>
      <c r="AQ653" s="6" t="e">
        <f t="shared" si="435"/>
        <v>#N/A</v>
      </c>
      <c r="AR653" s="6" t="e">
        <f t="shared" si="436"/>
        <v>#N/A</v>
      </c>
      <c r="AS653" s="6" t="e">
        <f t="shared" si="437"/>
        <v>#N/A</v>
      </c>
      <c r="AT653" s="6" t="e">
        <f t="shared" si="438"/>
        <v>#N/A</v>
      </c>
      <c r="AU653" s="6" t="e">
        <f t="shared" si="439"/>
        <v>#N/A</v>
      </c>
      <c r="AV653" s="6" t="e">
        <f t="shared" si="440"/>
        <v>#N/A</v>
      </c>
      <c r="AW653" s="6">
        <f t="shared" si="441"/>
        <v>0</v>
      </c>
      <c r="AX653" s="6" t="e">
        <f t="shared" si="442"/>
        <v>#N/A</v>
      </c>
      <c r="AY653" s="6" t="str">
        <f t="shared" si="443"/>
        <v/>
      </c>
      <c r="AZ653" s="6" t="str">
        <f t="shared" si="444"/>
        <v/>
      </c>
      <c r="BA653" s="6" t="str">
        <f t="shared" si="445"/>
        <v/>
      </c>
      <c r="BB653" s="6" t="str">
        <f t="shared" si="446"/>
        <v/>
      </c>
      <c r="BC653" s="42"/>
      <c r="BI653" t="s">
        <v>332</v>
      </c>
      <c r="CS653" s="253" t="str">
        <f t="shared" si="447"/>
        <v/>
      </c>
      <c r="CT653" s="1" t="str">
        <f t="shared" si="448"/>
        <v/>
      </c>
      <c r="CU653" s="1" t="str">
        <f t="shared" si="449"/>
        <v/>
      </c>
      <c r="CV653" s="399"/>
    </row>
    <row r="654" spans="1:100" s="1" customFormat="1" ht="13.5" customHeight="1" x14ac:dyDescent="0.15">
      <c r="A654" s="63">
        <v>639</v>
      </c>
      <c r="B654" s="313"/>
      <c r="C654" s="313"/>
      <c r="D654" s="313"/>
      <c r="E654" s="313"/>
      <c r="F654" s="313"/>
      <c r="G654" s="313"/>
      <c r="H654" s="313"/>
      <c r="I654" s="313"/>
      <c r="J654" s="313"/>
      <c r="K654" s="313"/>
      <c r="L654" s="314"/>
      <c r="M654" s="313"/>
      <c r="N654" s="365"/>
      <c r="O654" s="366"/>
      <c r="P654" s="370" t="str">
        <f>IF(G654="R",IF(OR(AND(実績排出量!H654=SUM(実績事業所!$B$2-1),3&lt;実績排出量!I654),AND(実績排出量!H654=実績事業所!$B$2,4&gt;実績排出量!I654)),"新規",""),"")</f>
        <v/>
      </c>
      <c r="Q654" s="373" t="str">
        <f t="shared" si="410"/>
        <v/>
      </c>
      <c r="R654" s="374" t="str">
        <f t="shared" si="411"/>
        <v/>
      </c>
      <c r="S654" s="298" t="str">
        <f t="shared" si="412"/>
        <v/>
      </c>
      <c r="T654" s="87" t="str">
        <f t="shared" si="413"/>
        <v/>
      </c>
      <c r="U654" s="88" t="str">
        <f t="shared" si="414"/>
        <v/>
      </c>
      <c r="V654" s="89" t="str">
        <f t="shared" si="415"/>
        <v/>
      </c>
      <c r="W654" s="90" t="str">
        <f t="shared" si="416"/>
        <v/>
      </c>
      <c r="X654" s="90" t="str">
        <f t="shared" si="417"/>
        <v/>
      </c>
      <c r="Y654" s="110" t="str">
        <f t="shared" si="418"/>
        <v/>
      </c>
      <c r="Z654" s="16"/>
      <c r="AA654" s="15" t="str">
        <f t="shared" si="419"/>
        <v/>
      </c>
      <c r="AB654" s="15" t="str">
        <f t="shared" si="420"/>
        <v/>
      </c>
      <c r="AC654" s="14" t="str">
        <f t="shared" si="421"/>
        <v/>
      </c>
      <c r="AD654" s="6" t="e">
        <f t="shared" si="422"/>
        <v>#N/A</v>
      </c>
      <c r="AE654" s="6" t="e">
        <f t="shared" si="423"/>
        <v>#N/A</v>
      </c>
      <c r="AF654" s="6" t="e">
        <f t="shared" si="424"/>
        <v>#N/A</v>
      </c>
      <c r="AG654" s="6" t="str">
        <f t="shared" si="425"/>
        <v/>
      </c>
      <c r="AH654" s="6">
        <f t="shared" si="426"/>
        <v>1</v>
      </c>
      <c r="AI654" s="6" t="e">
        <f t="shared" si="427"/>
        <v>#N/A</v>
      </c>
      <c r="AJ654" s="6" t="e">
        <f t="shared" si="428"/>
        <v>#N/A</v>
      </c>
      <c r="AK654" s="6" t="e">
        <f t="shared" si="429"/>
        <v>#N/A</v>
      </c>
      <c r="AL654" s="6" t="e">
        <f t="shared" si="430"/>
        <v>#N/A</v>
      </c>
      <c r="AM654" s="7" t="str">
        <f t="shared" si="431"/>
        <v xml:space="preserve"> </v>
      </c>
      <c r="AN654" s="6" t="e">
        <f t="shared" si="432"/>
        <v>#N/A</v>
      </c>
      <c r="AO654" s="6" t="e">
        <f t="shared" si="433"/>
        <v>#N/A</v>
      </c>
      <c r="AP654" s="6" t="e">
        <f t="shared" si="434"/>
        <v>#N/A</v>
      </c>
      <c r="AQ654" s="6" t="e">
        <f t="shared" si="435"/>
        <v>#N/A</v>
      </c>
      <c r="AR654" s="6" t="e">
        <f t="shared" si="436"/>
        <v>#N/A</v>
      </c>
      <c r="AS654" s="6" t="e">
        <f t="shared" si="437"/>
        <v>#N/A</v>
      </c>
      <c r="AT654" s="6" t="e">
        <f t="shared" si="438"/>
        <v>#N/A</v>
      </c>
      <c r="AU654" s="6" t="e">
        <f t="shared" si="439"/>
        <v>#N/A</v>
      </c>
      <c r="AV654" s="6" t="e">
        <f t="shared" si="440"/>
        <v>#N/A</v>
      </c>
      <c r="AW654" s="6">
        <f t="shared" si="441"/>
        <v>0</v>
      </c>
      <c r="AX654" s="6" t="e">
        <f t="shared" si="442"/>
        <v>#N/A</v>
      </c>
      <c r="AY654" s="6" t="str">
        <f t="shared" si="443"/>
        <v/>
      </c>
      <c r="AZ654" s="6" t="str">
        <f t="shared" si="444"/>
        <v/>
      </c>
      <c r="BA654" s="6" t="str">
        <f t="shared" si="445"/>
        <v/>
      </c>
      <c r="BB654" s="6" t="str">
        <f t="shared" si="446"/>
        <v/>
      </c>
      <c r="BC654" s="42"/>
      <c r="BI654" t="s">
        <v>1101</v>
      </c>
      <c r="CS654" s="253" t="str">
        <f t="shared" si="447"/>
        <v/>
      </c>
      <c r="CT654" s="1" t="str">
        <f t="shared" si="448"/>
        <v/>
      </c>
      <c r="CU654" s="1" t="str">
        <f t="shared" si="449"/>
        <v/>
      </c>
      <c r="CV654" s="399"/>
    </row>
    <row r="655" spans="1:100" s="1" customFormat="1" ht="13.5" customHeight="1" x14ac:dyDescent="0.15">
      <c r="A655" s="63">
        <v>640</v>
      </c>
      <c r="B655" s="313"/>
      <c r="C655" s="313"/>
      <c r="D655" s="313"/>
      <c r="E655" s="313"/>
      <c r="F655" s="313"/>
      <c r="G655" s="313"/>
      <c r="H655" s="313"/>
      <c r="I655" s="313"/>
      <c r="J655" s="313"/>
      <c r="K655" s="313"/>
      <c r="L655" s="314"/>
      <c r="M655" s="313"/>
      <c r="N655" s="365"/>
      <c r="O655" s="366"/>
      <c r="P655" s="370" t="str">
        <f>IF(G655="R",IF(OR(AND(実績排出量!H655=SUM(実績事業所!$B$2-1),3&lt;実績排出量!I655),AND(実績排出量!H655=実績事業所!$B$2,4&gt;実績排出量!I655)),"新規",""),"")</f>
        <v/>
      </c>
      <c r="Q655" s="373" t="str">
        <f t="shared" si="410"/>
        <v/>
      </c>
      <c r="R655" s="374" t="str">
        <f t="shared" si="411"/>
        <v/>
      </c>
      <c r="S655" s="298" t="str">
        <f t="shared" si="412"/>
        <v/>
      </c>
      <c r="T655" s="87" t="str">
        <f t="shared" si="413"/>
        <v/>
      </c>
      <c r="U655" s="88" t="str">
        <f t="shared" si="414"/>
        <v/>
      </c>
      <c r="V655" s="89" t="str">
        <f t="shared" si="415"/>
        <v/>
      </c>
      <c r="W655" s="90" t="str">
        <f t="shared" si="416"/>
        <v/>
      </c>
      <c r="X655" s="90" t="str">
        <f t="shared" si="417"/>
        <v/>
      </c>
      <c r="Y655" s="110" t="str">
        <f t="shared" si="418"/>
        <v/>
      </c>
      <c r="Z655" s="16"/>
      <c r="AA655" s="15" t="str">
        <f t="shared" si="419"/>
        <v/>
      </c>
      <c r="AB655" s="15" t="str">
        <f t="shared" si="420"/>
        <v/>
      </c>
      <c r="AC655" s="14" t="str">
        <f t="shared" si="421"/>
        <v/>
      </c>
      <c r="AD655" s="6" t="e">
        <f t="shared" si="422"/>
        <v>#N/A</v>
      </c>
      <c r="AE655" s="6" t="e">
        <f t="shared" si="423"/>
        <v>#N/A</v>
      </c>
      <c r="AF655" s="6" t="e">
        <f t="shared" si="424"/>
        <v>#N/A</v>
      </c>
      <c r="AG655" s="6" t="str">
        <f t="shared" si="425"/>
        <v/>
      </c>
      <c r="AH655" s="6">
        <f t="shared" si="426"/>
        <v>1</v>
      </c>
      <c r="AI655" s="6" t="e">
        <f t="shared" si="427"/>
        <v>#N/A</v>
      </c>
      <c r="AJ655" s="6" t="e">
        <f t="shared" si="428"/>
        <v>#N/A</v>
      </c>
      <c r="AK655" s="6" t="e">
        <f t="shared" si="429"/>
        <v>#N/A</v>
      </c>
      <c r="AL655" s="6" t="e">
        <f t="shared" si="430"/>
        <v>#N/A</v>
      </c>
      <c r="AM655" s="7" t="str">
        <f t="shared" si="431"/>
        <v xml:space="preserve"> </v>
      </c>
      <c r="AN655" s="6" t="e">
        <f t="shared" si="432"/>
        <v>#N/A</v>
      </c>
      <c r="AO655" s="6" t="e">
        <f t="shared" si="433"/>
        <v>#N/A</v>
      </c>
      <c r="AP655" s="6" t="e">
        <f t="shared" si="434"/>
        <v>#N/A</v>
      </c>
      <c r="AQ655" s="6" t="e">
        <f t="shared" si="435"/>
        <v>#N/A</v>
      </c>
      <c r="AR655" s="6" t="e">
        <f t="shared" si="436"/>
        <v>#N/A</v>
      </c>
      <c r="AS655" s="6" t="e">
        <f t="shared" si="437"/>
        <v>#N/A</v>
      </c>
      <c r="AT655" s="6" t="e">
        <f t="shared" si="438"/>
        <v>#N/A</v>
      </c>
      <c r="AU655" s="6" t="e">
        <f t="shared" si="439"/>
        <v>#N/A</v>
      </c>
      <c r="AV655" s="6" t="e">
        <f t="shared" si="440"/>
        <v>#N/A</v>
      </c>
      <c r="AW655" s="6">
        <f t="shared" si="441"/>
        <v>0</v>
      </c>
      <c r="AX655" s="6" t="e">
        <f t="shared" si="442"/>
        <v>#N/A</v>
      </c>
      <c r="AY655" s="6" t="str">
        <f t="shared" si="443"/>
        <v/>
      </c>
      <c r="AZ655" s="6" t="str">
        <f t="shared" si="444"/>
        <v/>
      </c>
      <c r="BA655" s="6" t="str">
        <f t="shared" si="445"/>
        <v/>
      </c>
      <c r="BB655" s="6" t="str">
        <f t="shared" si="446"/>
        <v/>
      </c>
      <c r="BC655" s="42"/>
      <c r="BI655" t="s">
        <v>1125</v>
      </c>
      <c r="CS655" s="253" t="str">
        <f t="shared" si="447"/>
        <v/>
      </c>
      <c r="CT655" s="1" t="str">
        <f t="shared" si="448"/>
        <v/>
      </c>
      <c r="CU655" s="1" t="str">
        <f t="shared" si="449"/>
        <v/>
      </c>
      <c r="CV655" s="399"/>
    </row>
    <row r="656" spans="1:100" s="1" customFormat="1" ht="13.5" customHeight="1" x14ac:dyDescent="0.15">
      <c r="A656" s="63">
        <v>641</v>
      </c>
      <c r="B656" s="313"/>
      <c r="C656" s="313"/>
      <c r="D656" s="313"/>
      <c r="E656" s="313"/>
      <c r="F656" s="313"/>
      <c r="G656" s="313"/>
      <c r="H656" s="313"/>
      <c r="I656" s="313"/>
      <c r="J656" s="313"/>
      <c r="K656" s="313"/>
      <c r="L656" s="314"/>
      <c r="M656" s="313"/>
      <c r="N656" s="365"/>
      <c r="O656" s="366"/>
      <c r="P656" s="370" t="str">
        <f>IF(G656="R",IF(OR(AND(実績排出量!H656=SUM(実績事業所!$B$2-1),3&lt;実績排出量!I656),AND(実績排出量!H656=実績事業所!$B$2,4&gt;実績排出量!I656)),"新規",""),"")</f>
        <v/>
      </c>
      <c r="Q656" s="373" t="str">
        <f t="shared" si="410"/>
        <v/>
      </c>
      <c r="R656" s="374" t="str">
        <f t="shared" si="411"/>
        <v/>
      </c>
      <c r="S656" s="298" t="str">
        <f t="shared" si="412"/>
        <v/>
      </c>
      <c r="T656" s="87" t="str">
        <f t="shared" si="413"/>
        <v/>
      </c>
      <c r="U656" s="88" t="str">
        <f t="shared" si="414"/>
        <v/>
      </c>
      <c r="V656" s="89" t="str">
        <f t="shared" si="415"/>
        <v/>
      </c>
      <c r="W656" s="90" t="str">
        <f t="shared" si="416"/>
        <v/>
      </c>
      <c r="X656" s="90" t="str">
        <f t="shared" si="417"/>
        <v/>
      </c>
      <c r="Y656" s="110" t="str">
        <f t="shared" si="418"/>
        <v/>
      </c>
      <c r="Z656" s="16"/>
      <c r="AA656" s="15" t="str">
        <f t="shared" si="419"/>
        <v/>
      </c>
      <c r="AB656" s="15" t="str">
        <f t="shared" si="420"/>
        <v/>
      </c>
      <c r="AC656" s="14" t="str">
        <f t="shared" si="421"/>
        <v/>
      </c>
      <c r="AD656" s="6" t="e">
        <f t="shared" si="422"/>
        <v>#N/A</v>
      </c>
      <c r="AE656" s="6" t="e">
        <f t="shared" si="423"/>
        <v>#N/A</v>
      </c>
      <c r="AF656" s="6" t="e">
        <f t="shared" si="424"/>
        <v>#N/A</v>
      </c>
      <c r="AG656" s="6" t="str">
        <f t="shared" si="425"/>
        <v/>
      </c>
      <c r="AH656" s="6">
        <f t="shared" si="426"/>
        <v>1</v>
      </c>
      <c r="AI656" s="6" t="e">
        <f t="shared" si="427"/>
        <v>#N/A</v>
      </c>
      <c r="AJ656" s="6" t="e">
        <f t="shared" si="428"/>
        <v>#N/A</v>
      </c>
      <c r="AK656" s="6" t="e">
        <f t="shared" si="429"/>
        <v>#N/A</v>
      </c>
      <c r="AL656" s="6" t="e">
        <f t="shared" si="430"/>
        <v>#N/A</v>
      </c>
      <c r="AM656" s="7" t="str">
        <f t="shared" si="431"/>
        <v xml:space="preserve"> </v>
      </c>
      <c r="AN656" s="6" t="e">
        <f t="shared" si="432"/>
        <v>#N/A</v>
      </c>
      <c r="AO656" s="6" t="e">
        <f t="shared" si="433"/>
        <v>#N/A</v>
      </c>
      <c r="AP656" s="6" t="e">
        <f t="shared" si="434"/>
        <v>#N/A</v>
      </c>
      <c r="AQ656" s="6" t="e">
        <f t="shared" si="435"/>
        <v>#N/A</v>
      </c>
      <c r="AR656" s="6" t="e">
        <f t="shared" si="436"/>
        <v>#N/A</v>
      </c>
      <c r="AS656" s="6" t="e">
        <f t="shared" si="437"/>
        <v>#N/A</v>
      </c>
      <c r="AT656" s="6" t="e">
        <f t="shared" si="438"/>
        <v>#N/A</v>
      </c>
      <c r="AU656" s="6" t="e">
        <f t="shared" si="439"/>
        <v>#N/A</v>
      </c>
      <c r="AV656" s="6" t="e">
        <f t="shared" si="440"/>
        <v>#N/A</v>
      </c>
      <c r="AW656" s="6">
        <f t="shared" si="441"/>
        <v>0</v>
      </c>
      <c r="AX656" s="6" t="e">
        <f t="shared" si="442"/>
        <v>#N/A</v>
      </c>
      <c r="AY656" s="6" t="str">
        <f t="shared" si="443"/>
        <v/>
      </c>
      <c r="AZ656" s="6" t="str">
        <f t="shared" si="444"/>
        <v/>
      </c>
      <c r="BA656" s="6" t="str">
        <f t="shared" si="445"/>
        <v/>
      </c>
      <c r="BB656" s="6" t="str">
        <f t="shared" si="446"/>
        <v/>
      </c>
      <c r="BC656" s="42"/>
      <c r="BI656" t="s">
        <v>1153</v>
      </c>
      <c r="CS656" s="253" t="str">
        <f t="shared" si="447"/>
        <v/>
      </c>
      <c r="CT656" s="1" t="str">
        <f t="shared" si="448"/>
        <v/>
      </c>
      <c r="CU656" s="1" t="str">
        <f t="shared" si="449"/>
        <v/>
      </c>
      <c r="CV656" s="399"/>
    </row>
    <row r="657" spans="1:100" s="1" customFormat="1" ht="13.5" customHeight="1" x14ac:dyDescent="0.15">
      <c r="A657" s="63">
        <v>642</v>
      </c>
      <c r="B657" s="313"/>
      <c r="C657" s="313"/>
      <c r="D657" s="313"/>
      <c r="E657" s="313"/>
      <c r="F657" s="313"/>
      <c r="G657" s="313"/>
      <c r="H657" s="313"/>
      <c r="I657" s="313"/>
      <c r="J657" s="313"/>
      <c r="K657" s="313"/>
      <c r="L657" s="314"/>
      <c r="M657" s="313"/>
      <c r="N657" s="365"/>
      <c r="O657" s="366"/>
      <c r="P657" s="370" t="str">
        <f>IF(G657="R",IF(OR(AND(実績排出量!H657=SUM(実績事業所!$B$2-1),3&lt;実績排出量!I657),AND(実績排出量!H657=実績事業所!$B$2,4&gt;実績排出量!I657)),"新規",""),"")</f>
        <v/>
      </c>
      <c r="Q657" s="373" t="str">
        <f t="shared" si="410"/>
        <v/>
      </c>
      <c r="R657" s="374" t="str">
        <f t="shared" si="411"/>
        <v/>
      </c>
      <c r="S657" s="298" t="str">
        <f t="shared" si="412"/>
        <v/>
      </c>
      <c r="T657" s="87" t="str">
        <f t="shared" si="413"/>
        <v/>
      </c>
      <c r="U657" s="88" t="str">
        <f t="shared" si="414"/>
        <v/>
      </c>
      <c r="V657" s="89" t="str">
        <f t="shared" si="415"/>
        <v/>
      </c>
      <c r="W657" s="90" t="str">
        <f t="shared" si="416"/>
        <v/>
      </c>
      <c r="X657" s="90" t="str">
        <f t="shared" si="417"/>
        <v/>
      </c>
      <c r="Y657" s="110" t="str">
        <f t="shared" si="418"/>
        <v/>
      </c>
      <c r="Z657" s="16"/>
      <c r="AA657" s="15" t="str">
        <f t="shared" si="419"/>
        <v/>
      </c>
      <c r="AB657" s="15" t="str">
        <f t="shared" si="420"/>
        <v/>
      </c>
      <c r="AC657" s="14" t="str">
        <f t="shared" si="421"/>
        <v/>
      </c>
      <c r="AD657" s="6" t="e">
        <f t="shared" si="422"/>
        <v>#N/A</v>
      </c>
      <c r="AE657" s="6" t="e">
        <f t="shared" si="423"/>
        <v>#N/A</v>
      </c>
      <c r="AF657" s="6" t="e">
        <f t="shared" si="424"/>
        <v>#N/A</v>
      </c>
      <c r="AG657" s="6" t="str">
        <f t="shared" si="425"/>
        <v/>
      </c>
      <c r="AH657" s="6">
        <f t="shared" si="426"/>
        <v>1</v>
      </c>
      <c r="AI657" s="6" t="e">
        <f t="shared" si="427"/>
        <v>#N/A</v>
      </c>
      <c r="AJ657" s="6" t="e">
        <f t="shared" si="428"/>
        <v>#N/A</v>
      </c>
      <c r="AK657" s="6" t="e">
        <f t="shared" si="429"/>
        <v>#N/A</v>
      </c>
      <c r="AL657" s="6" t="e">
        <f t="shared" si="430"/>
        <v>#N/A</v>
      </c>
      <c r="AM657" s="7" t="str">
        <f t="shared" si="431"/>
        <v xml:space="preserve"> </v>
      </c>
      <c r="AN657" s="6" t="e">
        <f t="shared" si="432"/>
        <v>#N/A</v>
      </c>
      <c r="AO657" s="6" t="e">
        <f t="shared" si="433"/>
        <v>#N/A</v>
      </c>
      <c r="AP657" s="6" t="e">
        <f t="shared" si="434"/>
        <v>#N/A</v>
      </c>
      <c r="AQ657" s="6" t="e">
        <f t="shared" si="435"/>
        <v>#N/A</v>
      </c>
      <c r="AR657" s="6" t="e">
        <f t="shared" si="436"/>
        <v>#N/A</v>
      </c>
      <c r="AS657" s="6" t="e">
        <f t="shared" si="437"/>
        <v>#N/A</v>
      </c>
      <c r="AT657" s="6" t="e">
        <f t="shared" si="438"/>
        <v>#N/A</v>
      </c>
      <c r="AU657" s="6" t="e">
        <f t="shared" si="439"/>
        <v>#N/A</v>
      </c>
      <c r="AV657" s="6" t="e">
        <f t="shared" si="440"/>
        <v>#N/A</v>
      </c>
      <c r="AW657" s="6">
        <f t="shared" si="441"/>
        <v>0</v>
      </c>
      <c r="AX657" s="6" t="e">
        <f t="shared" si="442"/>
        <v>#N/A</v>
      </c>
      <c r="AY657" s="6" t="str">
        <f t="shared" si="443"/>
        <v/>
      </c>
      <c r="AZ657" s="6" t="str">
        <f t="shared" si="444"/>
        <v/>
      </c>
      <c r="BA657" s="6" t="str">
        <f t="shared" si="445"/>
        <v/>
      </c>
      <c r="BB657" s="6" t="str">
        <f t="shared" si="446"/>
        <v/>
      </c>
      <c r="BC657" s="42"/>
      <c r="BI657" t="s">
        <v>333</v>
      </c>
      <c r="CS657" s="253" t="str">
        <f t="shared" si="447"/>
        <v/>
      </c>
      <c r="CT657" s="1" t="str">
        <f t="shared" si="448"/>
        <v/>
      </c>
      <c r="CU657" s="1" t="str">
        <f t="shared" si="449"/>
        <v/>
      </c>
      <c r="CV657" s="399"/>
    </row>
    <row r="658" spans="1:100" s="1" customFormat="1" ht="13.5" customHeight="1" x14ac:dyDescent="0.15">
      <c r="A658" s="63">
        <v>643</v>
      </c>
      <c r="B658" s="313"/>
      <c r="C658" s="313"/>
      <c r="D658" s="313"/>
      <c r="E658" s="313"/>
      <c r="F658" s="313"/>
      <c r="G658" s="313"/>
      <c r="H658" s="313"/>
      <c r="I658" s="313"/>
      <c r="J658" s="313"/>
      <c r="K658" s="313"/>
      <c r="L658" s="314"/>
      <c r="M658" s="313"/>
      <c r="N658" s="365"/>
      <c r="O658" s="366"/>
      <c r="P658" s="370" t="str">
        <f>IF(G658="R",IF(OR(AND(実績排出量!H658=SUM(実績事業所!$B$2-1),3&lt;実績排出量!I658),AND(実績排出量!H658=実績事業所!$B$2,4&gt;実績排出量!I658)),"新規",""),"")</f>
        <v/>
      </c>
      <c r="Q658" s="373" t="str">
        <f t="shared" si="410"/>
        <v/>
      </c>
      <c r="R658" s="374" t="str">
        <f t="shared" si="411"/>
        <v/>
      </c>
      <c r="S658" s="298" t="str">
        <f t="shared" si="412"/>
        <v/>
      </c>
      <c r="T658" s="87" t="str">
        <f t="shared" si="413"/>
        <v/>
      </c>
      <c r="U658" s="88" t="str">
        <f t="shared" si="414"/>
        <v/>
      </c>
      <c r="V658" s="89" t="str">
        <f t="shared" si="415"/>
        <v/>
      </c>
      <c r="W658" s="90" t="str">
        <f t="shared" si="416"/>
        <v/>
      </c>
      <c r="X658" s="90" t="str">
        <f t="shared" si="417"/>
        <v/>
      </c>
      <c r="Y658" s="110" t="str">
        <f t="shared" si="418"/>
        <v/>
      </c>
      <c r="Z658" s="16"/>
      <c r="AA658" s="15" t="str">
        <f t="shared" si="419"/>
        <v/>
      </c>
      <c r="AB658" s="15" t="str">
        <f t="shared" si="420"/>
        <v/>
      </c>
      <c r="AC658" s="14" t="str">
        <f t="shared" si="421"/>
        <v/>
      </c>
      <c r="AD658" s="6" t="e">
        <f t="shared" si="422"/>
        <v>#N/A</v>
      </c>
      <c r="AE658" s="6" t="e">
        <f t="shared" si="423"/>
        <v>#N/A</v>
      </c>
      <c r="AF658" s="6" t="e">
        <f t="shared" si="424"/>
        <v>#N/A</v>
      </c>
      <c r="AG658" s="6" t="str">
        <f t="shared" si="425"/>
        <v/>
      </c>
      <c r="AH658" s="6">
        <f t="shared" si="426"/>
        <v>1</v>
      </c>
      <c r="AI658" s="6" t="e">
        <f t="shared" si="427"/>
        <v>#N/A</v>
      </c>
      <c r="AJ658" s="6" t="e">
        <f t="shared" si="428"/>
        <v>#N/A</v>
      </c>
      <c r="AK658" s="6" t="e">
        <f t="shared" si="429"/>
        <v>#N/A</v>
      </c>
      <c r="AL658" s="6" t="e">
        <f t="shared" si="430"/>
        <v>#N/A</v>
      </c>
      <c r="AM658" s="7" t="str">
        <f t="shared" si="431"/>
        <v xml:space="preserve"> </v>
      </c>
      <c r="AN658" s="6" t="e">
        <f t="shared" si="432"/>
        <v>#N/A</v>
      </c>
      <c r="AO658" s="6" t="e">
        <f t="shared" si="433"/>
        <v>#N/A</v>
      </c>
      <c r="AP658" s="6" t="e">
        <f t="shared" si="434"/>
        <v>#N/A</v>
      </c>
      <c r="AQ658" s="6" t="e">
        <f t="shared" si="435"/>
        <v>#N/A</v>
      </c>
      <c r="AR658" s="6" t="e">
        <f t="shared" si="436"/>
        <v>#N/A</v>
      </c>
      <c r="AS658" s="6" t="e">
        <f t="shared" si="437"/>
        <v>#N/A</v>
      </c>
      <c r="AT658" s="6" t="e">
        <f t="shared" si="438"/>
        <v>#N/A</v>
      </c>
      <c r="AU658" s="6" t="e">
        <f t="shared" si="439"/>
        <v>#N/A</v>
      </c>
      <c r="AV658" s="6" t="e">
        <f t="shared" si="440"/>
        <v>#N/A</v>
      </c>
      <c r="AW658" s="6">
        <f t="shared" si="441"/>
        <v>0</v>
      </c>
      <c r="AX658" s="6" t="e">
        <f t="shared" si="442"/>
        <v>#N/A</v>
      </c>
      <c r="AY658" s="6" t="str">
        <f t="shared" si="443"/>
        <v/>
      </c>
      <c r="AZ658" s="6" t="str">
        <f t="shared" si="444"/>
        <v/>
      </c>
      <c r="BA658" s="6" t="str">
        <f t="shared" si="445"/>
        <v/>
      </c>
      <c r="BB658" s="6" t="str">
        <f t="shared" si="446"/>
        <v/>
      </c>
      <c r="BC658" s="42"/>
      <c r="BI658" t="s">
        <v>1163</v>
      </c>
      <c r="CS658" s="253" t="str">
        <f t="shared" si="447"/>
        <v/>
      </c>
      <c r="CT658" s="1" t="str">
        <f t="shared" si="448"/>
        <v/>
      </c>
      <c r="CU658" s="1" t="str">
        <f t="shared" si="449"/>
        <v/>
      </c>
      <c r="CV658" s="399"/>
    </row>
    <row r="659" spans="1:100" s="1" customFormat="1" ht="13.5" customHeight="1" x14ac:dyDescent="0.15">
      <c r="A659" s="63">
        <v>644</v>
      </c>
      <c r="B659" s="313"/>
      <c r="C659" s="313"/>
      <c r="D659" s="313"/>
      <c r="E659" s="313"/>
      <c r="F659" s="313"/>
      <c r="G659" s="313"/>
      <c r="H659" s="313"/>
      <c r="I659" s="313"/>
      <c r="J659" s="313"/>
      <c r="K659" s="313"/>
      <c r="L659" s="314"/>
      <c r="M659" s="313"/>
      <c r="N659" s="365"/>
      <c r="O659" s="366"/>
      <c r="P659" s="370" t="str">
        <f>IF(G659="R",IF(OR(AND(実績排出量!H659=SUM(実績事業所!$B$2-1),3&lt;実績排出量!I659),AND(実績排出量!H659=実績事業所!$B$2,4&gt;実績排出量!I659)),"新規",""),"")</f>
        <v/>
      </c>
      <c r="Q659" s="373" t="str">
        <f t="shared" si="410"/>
        <v/>
      </c>
      <c r="R659" s="374" t="str">
        <f t="shared" si="411"/>
        <v/>
      </c>
      <c r="S659" s="298" t="str">
        <f t="shared" si="412"/>
        <v/>
      </c>
      <c r="T659" s="87" t="str">
        <f t="shared" si="413"/>
        <v/>
      </c>
      <c r="U659" s="88" t="str">
        <f t="shared" si="414"/>
        <v/>
      </c>
      <c r="V659" s="89" t="str">
        <f t="shared" si="415"/>
        <v/>
      </c>
      <c r="W659" s="90" t="str">
        <f t="shared" si="416"/>
        <v/>
      </c>
      <c r="X659" s="90" t="str">
        <f t="shared" si="417"/>
        <v/>
      </c>
      <c r="Y659" s="110" t="str">
        <f t="shared" si="418"/>
        <v/>
      </c>
      <c r="Z659" s="16"/>
      <c r="AA659" s="15" t="str">
        <f t="shared" si="419"/>
        <v/>
      </c>
      <c r="AB659" s="15" t="str">
        <f t="shared" si="420"/>
        <v/>
      </c>
      <c r="AC659" s="14" t="str">
        <f t="shared" si="421"/>
        <v/>
      </c>
      <c r="AD659" s="6" t="e">
        <f t="shared" si="422"/>
        <v>#N/A</v>
      </c>
      <c r="AE659" s="6" t="e">
        <f t="shared" si="423"/>
        <v>#N/A</v>
      </c>
      <c r="AF659" s="6" t="e">
        <f t="shared" si="424"/>
        <v>#N/A</v>
      </c>
      <c r="AG659" s="6" t="str">
        <f t="shared" si="425"/>
        <v/>
      </c>
      <c r="AH659" s="6">
        <f t="shared" si="426"/>
        <v>1</v>
      </c>
      <c r="AI659" s="6" t="e">
        <f t="shared" si="427"/>
        <v>#N/A</v>
      </c>
      <c r="AJ659" s="6" t="e">
        <f t="shared" si="428"/>
        <v>#N/A</v>
      </c>
      <c r="AK659" s="6" t="e">
        <f t="shared" si="429"/>
        <v>#N/A</v>
      </c>
      <c r="AL659" s="6" t="e">
        <f t="shared" si="430"/>
        <v>#N/A</v>
      </c>
      <c r="AM659" s="7" t="str">
        <f t="shared" si="431"/>
        <v xml:space="preserve"> </v>
      </c>
      <c r="AN659" s="6" t="e">
        <f t="shared" si="432"/>
        <v>#N/A</v>
      </c>
      <c r="AO659" s="6" t="e">
        <f t="shared" si="433"/>
        <v>#N/A</v>
      </c>
      <c r="AP659" s="6" t="e">
        <f t="shared" si="434"/>
        <v>#N/A</v>
      </c>
      <c r="AQ659" s="6" t="e">
        <f t="shared" si="435"/>
        <v>#N/A</v>
      </c>
      <c r="AR659" s="6" t="e">
        <f t="shared" si="436"/>
        <v>#N/A</v>
      </c>
      <c r="AS659" s="6" t="e">
        <f t="shared" si="437"/>
        <v>#N/A</v>
      </c>
      <c r="AT659" s="6" t="e">
        <f t="shared" si="438"/>
        <v>#N/A</v>
      </c>
      <c r="AU659" s="6" t="e">
        <f t="shared" si="439"/>
        <v>#N/A</v>
      </c>
      <c r="AV659" s="6" t="e">
        <f t="shared" si="440"/>
        <v>#N/A</v>
      </c>
      <c r="AW659" s="6">
        <f t="shared" si="441"/>
        <v>0</v>
      </c>
      <c r="AX659" s="6" t="e">
        <f t="shared" si="442"/>
        <v>#N/A</v>
      </c>
      <c r="AY659" s="6" t="str">
        <f t="shared" si="443"/>
        <v/>
      </c>
      <c r="AZ659" s="6" t="str">
        <f t="shared" si="444"/>
        <v/>
      </c>
      <c r="BA659" s="6" t="str">
        <f t="shared" si="445"/>
        <v/>
      </c>
      <c r="BB659" s="6" t="str">
        <f t="shared" si="446"/>
        <v/>
      </c>
      <c r="BC659" s="42"/>
      <c r="BI659" t="s">
        <v>1198</v>
      </c>
      <c r="CS659" s="253" t="str">
        <f t="shared" si="447"/>
        <v/>
      </c>
      <c r="CT659" s="1" t="str">
        <f t="shared" si="448"/>
        <v/>
      </c>
      <c r="CU659" s="1" t="str">
        <f t="shared" si="449"/>
        <v/>
      </c>
      <c r="CV659" s="399"/>
    </row>
    <row r="660" spans="1:100" s="1" customFormat="1" ht="13.5" customHeight="1" x14ac:dyDescent="0.15">
      <c r="A660" s="63">
        <v>645</v>
      </c>
      <c r="B660" s="313"/>
      <c r="C660" s="313"/>
      <c r="D660" s="313"/>
      <c r="E660" s="313"/>
      <c r="F660" s="313"/>
      <c r="G660" s="313"/>
      <c r="H660" s="313"/>
      <c r="I660" s="313"/>
      <c r="J660" s="313"/>
      <c r="K660" s="313"/>
      <c r="L660" s="314"/>
      <c r="M660" s="313"/>
      <c r="N660" s="365"/>
      <c r="O660" s="366"/>
      <c r="P660" s="370" t="str">
        <f>IF(G660="R",IF(OR(AND(実績排出量!H660=SUM(実績事業所!$B$2-1),3&lt;実績排出量!I660),AND(実績排出量!H660=実績事業所!$B$2,4&gt;実績排出量!I660)),"新規",""),"")</f>
        <v/>
      </c>
      <c r="Q660" s="373" t="str">
        <f t="shared" si="410"/>
        <v/>
      </c>
      <c r="R660" s="374" t="str">
        <f t="shared" si="411"/>
        <v/>
      </c>
      <c r="S660" s="298" t="str">
        <f t="shared" si="412"/>
        <v/>
      </c>
      <c r="T660" s="87" t="str">
        <f t="shared" si="413"/>
        <v/>
      </c>
      <c r="U660" s="88" t="str">
        <f t="shared" si="414"/>
        <v/>
      </c>
      <c r="V660" s="89" t="str">
        <f t="shared" si="415"/>
        <v/>
      </c>
      <c r="W660" s="90" t="str">
        <f t="shared" si="416"/>
        <v/>
      </c>
      <c r="X660" s="90" t="str">
        <f t="shared" si="417"/>
        <v/>
      </c>
      <c r="Y660" s="110" t="str">
        <f t="shared" si="418"/>
        <v/>
      </c>
      <c r="Z660" s="16"/>
      <c r="AA660" s="15" t="str">
        <f t="shared" si="419"/>
        <v/>
      </c>
      <c r="AB660" s="15" t="str">
        <f t="shared" si="420"/>
        <v/>
      </c>
      <c r="AC660" s="14" t="str">
        <f t="shared" si="421"/>
        <v/>
      </c>
      <c r="AD660" s="6" t="e">
        <f t="shared" si="422"/>
        <v>#N/A</v>
      </c>
      <c r="AE660" s="6" t="e">
        <f t="shared" si="423"/>
        <v>#N/A</v>
      </c>
      <c r="AF660" s="6" t="e">
        <f t="shared" si="424"/>
        <v>#N/A</v>
      </c>
      <c r="AG660" s="6" t="str">
        <f t="shared" si="425"/>
        <v/>
      </c>
      <c r="AH660" s="6">
        <f t="shared" si="426"/>
        <v>1</v>
      </c>
      <c r="AI660" s="6" t="e">
        <f t="shared" si="427"/>
        <v>#N/A</v>
      </c>
      <c r="AJ660" s="6" t="e">
        <f t="shared" si="428"/>
        <v>#N/A</v>
      </c>
      <c r="AK660" s="6" t="e">
        <f t="shared" si="429"/>
        <v>#N/A</v>
      </c>
      <c r="AL660" s="6" t="e">
        <f t="shared" si="430"/>
        <v>#N/A</v>
      </c>
      <c r="AM660" s="7" t="str">
        <f t="shared" si="431"/>
        <v xml:space="preserve"> </v>
      </c>
      <c r="AN660" s="6" t="e">
        <f t="shared" si="432"/>
        <v>#N/A</v>
      </c>
      <c r="AO660" s="6" t="e">
        <f t="shared" si="433"/>
        <v>#N/A</v>
      </c>
      <c r="AP660" s="6" t="e">
        <f t="shared" si="434"/>
        <v>#N/A</v>
      </c>
      <c r="AQ660" s="6" t="e">
        <f t="shared" si="435"/>
        <v>#N/A</v>
      </c>
      <c r="AR660" s="6" t="e">
        <f t="shared" si="436"/>
        <v>#N/A</v>
      </c>
      <c r="AS660" s="6" t="e">
        <f t="shared" si="437"/>
        <v>#N/A</v>
      </c>
      <c r="AT660" s="6" t="e">
        <f t="shared" si="438"/>
        <v>#N/A</v>
      </c>
      <c r="AU660" s="6" t="e">
        <f t="shared" si="439"/>
        <v>#N/A</v>
      </c>
      <c r="AV660" s="6" t="e">
        <f t="shared" si="440"/>
        <v>#N/A</v>
      </c>
      <c r="AW660" s="6">
        <f t="shared" si="441"/>
        <v>0</v>
      </c>
      <c r="AX660" s="6" t="e">
        <f t="shared" si="442"/>
        <v>#N/A</v>
      </c>
      <c r="AY660" s="6" t="str">
        <f t="shared" si="443"/>
        <v/>
      </c>
      <c r="AZ660" s="6" t="str">
        <f t="shared" si="444"/>
        <v/>
      </c>
      <c r="BA660" s="6" t="str">
        <f t="shared" si="445"/>
        <v/>
      </c>
      <c r="BB660" s="6" t="str">
        <f t="shared" si="446"/>
        <v/>
      </c>
      <c r="BC660" s="42"/>
      <c r="BI660" t="s">
        <v>1232</v>
      </c>
      <c r="CS660" s="253" t="str">
        <f t="shared" si="447"/>
        <v/>
      </c>
      <c r="CT660" s="1" t="str">
        <f t="shared" si="448"/>
        <v/>
      </c>
      <c r="CU660" s="1" t="str">
        <f t="shared" si="449"/>
        <v/>
      </c>
      <c r="CV660" s="399"/>
    </row>
    <row r="661" spans="1:100" s="1" customFormat="1" ht="13.5" customHeight="1" x14ac:dyDescent="0.15">
      <c r="A661" s="63">
        <v>646</v>
      </c>
      <c r="B661" s="313"/>
      <c r="C661" s="313"/>
      <c r="D661" s="313"/>
      <c r="E661" s="313"/>
      <c r="F661" s="313"/>
      <c r="G661" s="313"/>
      <c r="H661" s="313"/>
      <c r="I661" s="313"/>
      <c r="J661" s="313"/>
      <c r="K661" s="313"/>
      <c r="L661" s="314"/>
      <c r="M661" s="313"/>
      <c r="N661" s="365"/>
      <c r="O661" s="366"/>
      <c r="P661" s="370" t="str">
        <f>IF(G661="R",IF(OR(AND(実績排出量!H661=SUM(実績事業所!$B$2-1),3&lt;実績排出量!I661),AND(実績排出量!H661=実績事業所!$B$2,4&gt;実績排出量!I661)),"新規",""),"")</f>
        <v/>
      </c>
      <c r="Q661" s="373" t="str">
        <f t="shared" si="410"/>
        <v/>
      </c>
      <c r="R661" s="374" t="str">
        <f t="shared" si="411"/>
        <v/>
      </c>
      <c r="S661" s="298" t="str">
        <f t="shared" si="412"/>
        <v/>
      </c>
      <c r="T661" s="87" t="str">
        <f t="shared" si="413"/>
        <v/>
      </c>
      <c r="U661" s="88" t="str">
        <f t="shared" si="414"/>
        <v/>
      </c>
      <c r="V661" s="89" t="str">
        <f t="shared" si="415"/>
        <v/>
      </c>
      <c r="W661" s="90" t="str">
        <f t="shared" si="416"/>
        <v/>
      </c>
      <c r="X661" s="90" t="str">
        <f t="shared" si="417"/>
        <v/>
      </c>
      <c r="Y661" s="110" t="str">
        <f t="shared" si="418"/>
        <v/>
      </c>
      <c r="Z661" s="16"/>
      <c r="AA661" s="15" t="str">
        <f t="shared" si="419"/>
        <v/>
      </c>
      <c r="AB661" s="15" t="str">
        <f t="shared" si="420"/>
        <v/>
      </c>
      <c r="AC661" s="14" t="str">
        <f t="shared" si="421"/>
        <v/>
      </c>
      <c r="AD661" s="6" t="e">
        <f t="shared" si="422"/>
        <v>#N/A</v>
      </c>
      <c r="AE661" s="6" t="e">
        <f t="shared" si="423"/>
        <v>#N/A</v>
      </c>
      <c r="AF661" s="6" t="e">
        <f t="shared" si="424"/>
        <v>#N/A</v>
      </c>
      <c r="AG661" s="6" t="str">
        <f t="shared" si="425"/>
        <v/>
      </c>
      <c r="AH661" s="6">
        <f t="shared" si="426"/>
        <v>1</v>
      </c>
      <c r="AI661" s="6" t="e">
        <f t="shared" si="427"/>
        <v>#N/A</v>
      </c>
      <c r="AJ661" s="6" t="e">
        <f t="shared" si="428"/>
        <v>#N/A</v>
      </c>
      <c r="AK661" s="6" t="e">
        <f t="shared" si="429"/>
        <v>#N/A</v>
      </c>
      <c r="AL661" s="6" t="e">
        <f t="shared" si="430"/>
        <v>#N/A</v>
      </c>
      <c r="AM661" s="7" t="str">
        <f t="shared" si="431"/>
        <v xml:space="preserve"> </v>
      </c>
      <c r="AN661" s="6" t="e">
        <f t="shared" si="432"/>
        <v>#N/A</v>
      </c>
      <c r="AO661" s="6" t="e">
        <f t="shared" si="433"/>
        <v>#N/A</v>
      </c>
      <c r="AP661" s="6" t="e">
        <f t="shared" si="434"/>
        <v>#N/A</v>
      </c>
      <c r="AQ661" s="6" t="e">
        <f t="shared" si="435"/>
        <v>#N/A</v>
      </c>
      <c r="AR661" s="6" t="e">
        <f t="shared" si="436"/>
        <v>#N/A</v>
      </c>
      <c r="AS661" s="6" t="e">
        <f t="shared" si="437"/>
        <v>#N/A</v>
      </c>
      <c r="AT661" s="6" t="e">
        <f t="shared" si="438"/>
        <v>#N/A</v>
      </c>
      <c r="AU661" s="6" t="e">
        <f t="shared" si="439"/>
        <v>#N/A</v>
      </c>
      <c r="AV661" s="6" t="e">
        <f t="shared" si="440"/>
        <v>#N/A</v>
      </c>
      <c r="AW661" s="6">
        <f t="shared" si="441"/>
        <v>0</v>
      </c>
      <c r="AX661" s="6" t="e">
        <f t="shared" si="442"/>
        <v>#N/A</v>
      </c>
      <c r="AY661" s="6" t="str">
        <f t="shared" si="443"/>
        <v/>
      </c>
      <c r="AZ661" s="6" t="str">
        <f t="shared" si="444"/>
        <v/>
      </c>
      <c r="BA661" s="6" t="str">
        <f t="shared" si="445"/>
        <v/>
      </c>
      <c r="BB661" s="6" t="str">
        <f t="shared" si="446"/>
        <v/>
      </c>
      <c r="BC661" s="42"/>
      <c r="BI661" t="s">
        <v>334</v>
      </c>
      <c r="CS661" s="253" t="str">
        <f t="shared" si="447"/>
        <v/>
      </c>
      <c r="CT661" s="1" t="str">
        <f t="shared" si="448"/>
        <v/>
      </c>
      <c r="CU661" s="1" t="str">
        <f t="shared" si="449"/>
        <v/>
      </c>
      <c r="CV661" s="399"/>
    </row>
    <row r="662" spans="1:100" s="1" customFormat="1" ht="13.5" customHeight="1" x14ac:dyDescent="0.15">
      <c r="A662" s="63">
        <v>647</v>
      </c>
      <c r="B662" s="313"/>
      <c r="C662" s="313"/>
      <c r="D662" s="313"/>
      <c r="E662" s="313"/>
      <c r="F662" s="313"/>
      <c r="G662" s="313"/>
      <c r="H662" s="313"/>
      <c r="I662" s="313"/>
      <c r="J662" s="313"/>
      <c r="K662" s="313"/>
      <c r="L662" s="314"/>
      <c r="M662" s="313"/>
      <c r="N662" s="365"/>
      <c r="O662" s="366"/>
      <c r="P662" s="370" t="str">
        <f>IF(G662="R",IF(OR(AND(実績排出量!H662=SUM(実績事業所!$B$2-1),3&lt;実績排出量!I662),AND(実績排出量!H662=実績事業所!$B$2,4&gt;実績排出量!I662)),"新規",""),"")</f>
        <v/>
      </c>
      <c r="Q662" s="373" t="str">
        <f t="shared" si="410"/>
        <v/>
      </c>
      <c r="R662" s="374" t="str">
        <f t="shared" si="411"/>
        <v/>
      </c>
      <c r="S662" s="298" t="str">
        <f t="shared" si="412"/>
        <v/>
      </c>
      <c r="T662" s="87" t="str">
        <f t="shared" si="413"/>
        <v/>
      </c>
      <c r="U662" s="88" t="str">
        <f t="shared" si="414"/>
        <v/>
      </c>
      <c r="V662" s="89" t="str">
        <f t="shared" si="415"/>
        <v/>
      </c>
      <c r="W662" s="90" t="str">
        <f t="shared" si="416"/>
        <v/>
      </c>
      <c r="X662" s="90" t="str">
        <f t="shared" si="417"/>
        <v/>
      </c>
      <c r="Y662" s="110" t="str">
        <f t="shared" si="418"/>
        <v/>
      </c>
      <c r="Z662" s="16"/>
      <c r="AA662" s="15" t="str">
        <f t="shared" si="419"/>
        <v/>
      </c>
      <c r="AB662" s="15" t="str">
        <f t="shared" si="420"/>
        <v/>
      </c>
      <c r="AC662" s="14" t="str">
        <f t="shared" si="421"/>
        <v/>
      </c>
      <c r="AD662" s="6" t="e">
        <f t="shared" si="422"/>
        <v>#N/A</v>
      </c>
      <c r="AE662" s="6" t="e">
        <f t="shared" si="423"/>
        <v>#N/A</v>
      </c>
      <c r="AF662" s="6" t="e">
        <f t="shared" si="424"/>
        <v>#N/A</v>
      </c>
      <c r="AG662" s="6" t="str">
        <f t="shared" si="425"/>
        <v/>
      </c>
      <c r="AH662" s="6">
        <f t="shared" si="426"/>
        <v>1</v>
      </c>
      <c r="AI662" s="6" t="e">
        <f t="shared" si="427"/>
        <v>#N/A</v>
      </c>
      <c r="AJ662" s="6" t="e">
        <f t="shared" si="428"/>
        <v>#N/A</v>
      </c>
      <c r="AK662" s="6" t="e">
        <f t="shared" si="429"/>
        <v>#N/A</v>
      </c>
      <c r="AL662" s="6" t="e">
        <f t="shared" si="430"/>
        <v>#N/A</v>
      </c>
      <c r="AM662" s="7" t="str">
        <f t="shared" si="431"/>
        <v xml:space="preserve"> </v>
      </c>
      <c r="AN662" s="6" t="e">
        <f t="shared" si="432"/>
        <v>#N/A</v>
      </c>
      <c r="AO662" s="6" t="e">
        <f t="shared" si="433"/>
        <v>#N/A</v>
      </c>
      <c r="AP662" s="6" t="e">
        <f t="shared" si="434"/>
        <v>#N/A</v>
      </c>
      <c r="AQ662" s="6" t="e">
        <f t="shared" si="435"/>
        <v>#N/A</v>
      </c>
      <c r="AR662" s="6" t="e">
        <f t="shared" si="436"/>
        <v>#N/A</v>
      </c>
      <c r="AS662" s="6" t="e">
        <f t="shared" si="437"/>
        <v>#N/A</v>
      </c>
      <c r="AT662" s="6" t="e">
        <f t="shared" si="438"/>
        <v>#N/A</v>
      </c>
      <c r="AU662" s="6" t="e">
        <f t="shared" si="439"/>
        <v>#N/A</v>
      </c>
      <c r="AV662" s="6" t="e">
        <f t="shared" si="440"/>
        <v>#N/A</v>
      </c>
      <c r="AW662" s="6">
        <f t="shared" si="441"/>
        <v>0</v>
      </c>
      <c r="AX662" s="6" t="e">
        <f t="shared" si="442"/>
        <v>#N/A</v>
      </c>
      <c r="AY662" s="6" t="str">
        <f t="shared" si="443"/>
        <v/>
      </c>
      <c r="AZ662" s="6" t="str">
        <f t="shared" si="444"/>
        <v/>
      </c>
      <c r="BA662" s="6" t="str">
        <f t="shared" si="445"/>
        <v/>
      </c>
      <c r="BB662" s="6" t="str">
        <f t="shared" si="446"/>
        <v/>
      </c>
      <c r="BC662" s="42"/>
      <c r="BI662" t="s">
        <v>335</v>
      </c>
      <c r="CS662" s="253" t="str">
        <f t="shared" si="447"/>
        <v/>
      </c>
      <c r="CT662" s="1" t="str">
        <f t="shared" si="448"/>
        <v/>
      </c>
      <c r="CU662" s="1" t="str">
        <f t="shared" si="449"/>
        <v/>
      </c>
      <c r="CV662" s="399"/>
    </row>
    <row r="663" spans="1:100" s="1" customFormat="1" ht="13.5" customHeight="1" x14ac:dyDescent="0.15">
      <c r="A663" s="63">
        <v>648</v>
      </c>
      <c r="B663" s="313"/>
      <c r="C663" s="313"/>
      <c r="D663" s="313"/>
      <c r="E663" s="313"/>
      <c r="F663" s="313"/>
      <c r="G663" s="313"/>
      <c r="H663" s="313"/>
      <c r="I663" s="313"/>
      <c r="J663" s="313"/>
      <c r="K663" s="313"/>
      <c r="L663" s="314"/>
      <c r="M663" s="313"/>
      <c r="N663" s="365"/>
      <c r="O663" s="366"/>
      <c r="P663" s="370" t="str">
        <f>IF(G663="R",IF(OR(AND(実績排出量!H663=SUM(実績事業所!$B$2-1),3&lt;実績排出量!I663),AND(実績排出量!H663=実績事業所!$B$2,4&gt;実績排出量!I663)),"新規",""),"")</f>
        <v/>
      </c>
      <c r="Q663" s="373" t="str">
        <f t="shared" si="410"/>
        <v/>
      </c>
      <c r="R663" s="374" t="str">
        <f t="shared" si="411"/>
        <v/>
      </c>
      <c r="S663" s="298" t="str">
        <f t="shared" si="412"/>
        <v/>
      </c>
      <c r="T663" s="87" t="str">
        <f t="shared" si="413"/>
        <v/>
      </c>
      <c r="U663" s="88" t="str">
        <f t="shared" si="414"/>
        <v/>
      </c>
      <c r="V663" s="89" t="str">
        <f t="shared" si="415"/>
        <v/>
      </c>
      <c r="W663" s="90" t="str">
        <f t="shared" si="416"/>
        <v/>
      </c>
      <c r="X663" s="90" t="str">
        <f t="shared" si="417"/>
        <v/>
      </c>
      <c r="Y663" s="110" t="str">
        <f t="shared" si="418"/>
        <v/>
      </c>
      <c r="Z663" s="16"/>
      <c r="AA663" s="15" t="str">
        <f t="shared" si="419"/>
        <v/>
      </c>
      <c r="AB663" s="15" t="str">
        <f t="shared" si="420"/>
        <v/>
      </c>
      <c r="AC663" s="14" t="str">
        <f t="shared" si="421"/>
        <v/>
      </c>
      <c r="AD663" s="6" t="e">
        <f t="shared" si="422"/>
        <v>#N/A</v>
      </c>
      <c r="AE663" s="6" t="e">
        <f t="shared" si="423"/>
        <v>#N/A</v>
      </c>
      <c r="AF663" s="6" t="e">
        <f t="shared" si="424"/>
        <v>#N/A</v>
      </c>
      <c r="AG663" s="6" t="str">
        <f t="shared" si="425"/>
        <v/>
      </c>
      <c r="AH663" s="6">
        <f t="shared" si="426"/>
        <v>1</v>
      </c>
      <c r="AI663" s="6" t="e">
        <f t="shared" si="427"/>
        <v>#N/A</v>
      </c>
      <c r="AJ663" s="6" t="e">
        <f t="shared" si="428"/>
        <v>#N/A</v>
      </c>
      <c r="AK663" s="6" t="e">
        <f t="shared" si="429"/>
        <v>#N/A</v>
      </c>
      <c r="AL663" s="6" t="e">
        <f t="shared" si="430"/>
        <v>#N/A</v>
      </c>
      <c r="AM663" s="7" t="str">
        <f t="shared" si="431"/>
        <v xml:space="preserve"> </v>
      </c>
      <c r="AN663" s="6" t="e">
        <f t="shared" si="432"/>
        <v>#N/A</v>
      </c>
      <c r="AO663" s="6" t="e">
        <f t="shared" si="433"/>
        <v>#N/A</v>
      </c>
      <c r="AP663" s="6" t="e">
        <f t="shared" si="434"/>
        <v>#N/A</v>
      </c>
      <c r="AQ663" s="6" t="e">
        <f t="shared" si="435"/>
        <v>#N/A</v>
      </c>
      <c r="AR663" s="6" t="e">
        <f t="shared" si="436"/>
        <v>#N/A</v>
      </c>
      <c r="AS663" s="6" t="e">
        <f t="shared" si="437"/>
        <v>#N/A</v>
      </c>
      <c r="AT663" s="6" t="e">
        <f t="shared" si="438"/>
        <v>#N/A</v>
      </c>
      <c r="AU663" s="6" t="e">
        <f t="shared" si="439"/>
        <v>#N/A</v>
      </c>
      <c r="AV663" s="6" t="e">
        <f t="shared" si="440"/>
        <v>#N/A</v>
      </c>
      <c r="AW663" s="6">
        <f t="shared" si="441"/>
        <v>0</v>
      </c>
      <c r="AX663" s="6" t="e">
        <f t="shared" si="442"/>
        <v>#N/A</v>
      </c>
      <c r="AY663" s="6" t="str">
        <f t="shared" si="443"/>
        <v/>
      </c>
      <c r="AZ663" s="6" t="str">
        <f t="shared" si="444"/>
        <v/>
      </c>
      <c r="BA663" s="6" t="str">
        <f t="shared" si="445"/>
        <v/>
      </c>
      <c r="BB663" s="6" t="str">
        <f t="shared" si="446"/>
        <v/>
      </c>
      <c r="BC663" s="42"/>
      <c r="BI663" t="s">
        <v>336</v>
      </c>
      <c r="CS663" s="253" t="str">
        <f t="shared" si="447"/>
        <v/>
      </c>
      <c r="CT663" s="1" t="str">
        <f t="shared" si="448"/>
        <v/>
      </c>
      <c r="CU663" s="1" t="str">
        <f t="shared" si="449"/>
        <v/>
      </c>
      <c r="CV663" s="399"/>
    </row>
    <row r="664" spans="1:100" s="1" customFormat="1" ht="13.5" customHeight="1" x14ac:dyDescent="0.15">
      <c r="A664" s="63">
        <v>649</v>
      </c>
      <c r="B664" s="313"/>
      <c r="C664" s="313"/>
      <c r="D664" s="313"/>
      <c r="E664" s="313"/>
      <c r="F664" s="313"/>
      <c r="G664" s="313"/>
      <c r="H664" s="313"/>
      <c r="I664" s="313"/>
      <c r="J664" s="313"/>
      <c r="K664" s="313"/>
      <c r="L664" s="314"/>
      <c r="M664" s="313"/>
      <c r="N664" s="365"/>
      <c r="O664" s="366"/>
      <c r="P664" s="370" t="str">
        <f>IF(G664="R",IF(OR(AND(実績排出量!H664=SUM(実績事業所!$B$2-1),3&lt;実績排出量!I664),AND(実績排出量!H664=実績事業所!$B$2,4&gt;実績排出量!I664)),"新規",""),"")</f>
        <v/>
      </c>
      <c r="Q664" s="373" t="str">
        <f t="shared" ref="Q664:Q727" si="450">IF(P664="減車","－","")</f>
        <v/>
      </c>
      <c r="R664" s="374" t="str">
        <f t="shared" ref="R664:R727" si="451">IF(P664="減車","－","")</f>
        <v/>
      </c>
      <c r="S664" s="298" t="str">
        <f t="shared" ref="S664:S727" si="452">IF(ISBLANK(M664)=TRUE,"",IF(ISNUMBER(AO664)=TRUE,AO664,"エラー"))</f>
        <v/>
      </c>
      <c r="T664" s="87" t="str">
        <f t="shared" ref="T664:T727" si="453">IF(ISBLANK(M664)=TRUE,"",IF(ISNUMBER(AR664)=TRUE,AR664,"エラー"))</f>
        <v/>
      </c>
      <c r="U664" s="88" t="str">
        <f t="shared" ref="U664:U727" si="454">IF(ISBLANK(M664)=TRUE,"",IF(ISNUMBER(AX664)=TRUE,AX664,"エラー"))</f>
        <v/>
      </c>
      <c r="V664" s="89" t="str">
        <f t="shared" ref="V664:V727" si="455">IF(P664="減車",0,IF(OR(AA664="",AB664=""),"",AA664/AB664))</f>
        <v/>
      </c>
      <c r="W664" s="90" t="str">
        <f t="shared" ref="W664:W727" si="456">IF(P664="減車","-",IF(S664="","",IF(ISERROR(S664*AA664*AH664),"エラー",IF(ISBLANK(AA664)=TRUE,"エラー",IF(ISBLANK(S664)=TRUE,"エラー",IF(BA664=1,"エラー",S664*AH664*AA664/1000))))))</f>
        <v/>
      </c>
      <c r="X664" s="90" t="str">
        <f t="shared" ref="X664:X727" si="457">IF(P664="減車","-",IF(T664="","",IF(ISERROR(T664*AA664*AH664),"エラー",IF(ISBLANK(AA664)=TRUE,"エラー",IF(ISBLANK(T664)=TRUE,"エラー",IF(BA664=1,"エラー",T664*AH664*AA664/1000))))))</f>
        <v/>
      </c>
      <c r="Y664" s="110" t="str">
        <f t="shared" ref="Y664:Y727" si="458">IF(P664="減車","-",IF(U664="","",IF(ISERROR(U664*AB664),"エラー",IF(ISBLANK(AB664)=TRUE,"エラー",IF(ISBLANK(U664)=TRUE,"エラー",IF(BA664=1,"エラー",U664*AB664/1000))))))</f>
        <v/>
      </c>
      <c r="Z664" s="16"/>
      <c r="AA664" s="15" t="str">
        <f t="shared" ref="AA664:AA727" si="459">IF(Q664="","",Q664)</f>
        <v/>
      </c>
      <c r="AB664" s="15" t="str">
        <f t="shared" ref="AB664:AB727" si="460">IF(R664="","",R664)</f>
        <v/>
      </c>
      <c r="AC664" s="14" t="str">
        <f t="shared" ref="AC664:AC727" si="461">IF(ISBLANK(J664)=TRUE,"",IF(OR(ISBLANK(B664)=TRUE),1,""))</f>
        <v/>
      </c>
      <c r="AD664" s="6" t="e">
        <f t="shared" ref="AD664:AD727" si="462">VLOOKUP(J664,$BD$17:$BG$23,2,FALSE)</f>
        <v>#N/A</v>
      </c>
      <c r="AE664" s="6" t="e">
        <f t="shared" ref="AE664:AE727" si="463">VLOOKUP(J664,$BD$17:$BG$23,3,FALSE)</f>
        <v>#N/A</v>
      </c>
      <c r="AF664" s="6" t="e">
        <f t="shared" ref="AF664:AF727" si="464">VLOOKUP(J664,$BD$17:$BG$23,4,FALSE)</f>
        <v>#N/A</v>
      </c>
      <c r="AG664" s="6" t="str">
        <f t="shared" ref="AG664:AG727" si="465">IF(ISERROR(SEARCH("-",K664,1))=TRUE,ASC(UPPER(K664)),ASC(UPPER(LEFT(K664,SEARCH("-",K664,1)-1))))</f>
        <v/>
      </c>
      <c r="AH664" s="6">
        <f t="shared" ref="AH664:AH727" si="466">IF(L664&gt;3500,L664/1000,1)</f>
        <v>1</v>
      </c>
      <c r="AI664" s="6" t="e">
        <f t="shared" ref="AI664:AI727" si="467">IF(AF664=9,0,IF(L664&lt;=1700,1,IF(L664&lt;=2500,2,IF(L664&lt;=3500,3,4))))</f>
        <v>#N/A</v>
      </c>
      <c r="AJ664" s="6" t="e">
        <f t="shared" ref="AJ664:AJ727" si="468">IF(AF664=5,0,IF(AF664=9,0,IF(L664&lt;=1700,1,IF(L664&lt;=2500,2,IF(L664&lt;=3500,3,4)))))</f>
        <v>#N/A</v>
      </c>
      <c r="AK664" s="6" t="e">
        <f t="shared" ref="AK664:AK727" si="469">VLOOKUP(M664,$BL$17:$BM$27,2,FALSE)</f>
        <v>#N/A</v>
      </c>
      <c r="AL664" s="6" t="e">
        <f t="shared" ref="AL664:AL727" si="470">VLOOKUP(AN664,排出係数表,9,FALSE)</f>
        <v>#N/A</v>
      </c>
      <c r="AM664" s="7" t="str">
        <f t="shared" ref="AM664:AM727" si="471">IF(OR(ISBLANK(M664)=TRUE,ISBLANK(B664)=TRUE)," ",P664&amp;CONCATENATE(B664,AF664,AI664))</f>
        <v xml:space="preserve"> </v>
      </c>
      <c r="AN664" s="6" t="e">
        <f t="shared" ref="AN664:AN727" si="472">CONCATENATE(AD664,AJ664,AK664,AG664)</f>
        <v>#N/A</v>
      </c>
      <c r="AO664" s="6" t="e">
        <f t="shared" ref="AO664:AO727" si="473">IF(AND(N664="あり",AK664="軽"),AQ664,AP664)</f>
        <v>#N/A</v>
      </c>
      <c r="AP664" s="6" t="e">
        <f t="shared" ref="AP664:AP727" si="474">VLOOKUP(AN664,排出係数表,6,FALSE)</f>
        <v>#N/A</v>
      </c>
      <c r="AQ664" s="6" t="e">
        <f t="shared" ref="AQ664:AQ727" si="475">VLOOKUP(AJ664,$BZ$17:$CD$21,2,FALSE)</f>
        <v>#N/A</v>
      </c>
      <c r="AR664" s="6" t="e">
        <f t="shared" ref="AR664:AR727" si="476">IF(AND(N664="あり",O664="なし",AK664="軽"),AT664,IF(AND(N664="あり",O664="あり(H17なし)",AK664="軽"),AT664,IF(AND(N664="あり",O664="",AK664="軽"),AT664,IF(AND(N664="なし",O664="あり(H17なし)",AK664="軽"),AU664,IF(AND(N664="",O664="あり(H17なし)",AK664="軽"),AU664,IF(AND(O664="あり(H17あり)",AK664="軽"),AV664,AS664))))))</f>
        <v>#N/A</v>
      </c>
      <c r="AS664" s="6" t="e">
        <f t="shared" ref="AS664:AS727" si="477">VLOOKUP(AN664,排出係数表,7,FALSE)</f>
        <v>#N/A</v>
      </c>
      <c r="AT664" s="6" t="e">
        <f t="shared" ref="AT664:AT727" si="478">VLOOKUP(AJ664,$BZ$17:$CD$21,3,FALSE)</f>
        <v>#N/A</v>
      </c>
      <c r="AU664" s="6" t="e">
        <f t="shared" ref="AU664:AU727" si="479">VLOOKUP(AJ664,$BZ$17:$CD$21,4,FALSE)</f>
        <v>#N/A</v>
      </c>
      <c r="AV664" s="6" t="e">
        <f t="shared" ref="AV664:AV727" si="480">VLOOKUP(AJ664,$BZ$17:$CD$21,5,FALSE)</f>
        <v>#N/A</v>
      </c>
      <c r="AW664" s="6">
        <f t="shared" ref="AW664:AW727" si="481">IF(AND(N664="なし",O664="なし"),0,IF(AND(N664="",O664=""),0,IF(AND(N664="",O664="なし"),0,IF(AND(N664="なし",O664=""),0,1))))</f>
        <v>0</v>
      </c>
      <c r="AX664" s="6" t="e">
        <f t="shared" ref="AX664:AX727" si="482">VLOOKUP(AN664,排出係数表,8,FALSE)</f>
        <v>#N/A</v>
      </c>
      <c r="AY664" s="6" t="str">
        <f t="shared" ref="AY664:AY727" si="483">IF(J664="","",VLOOKUP(J664,$BD$17:$BH$25,5,FALSE))</f>
        <v/>
      </c>
      <c r="AZ664" s="6" t="str">
        <f t="shared" ref="AZ664:AZ727" si="484">IF(D664="","",VLOOKUP(CONCATENATE("A",LEFT(D664)),$BW$17:$BX$26,2,FALSE))</f>
        <v/>
      </c>
      <c r="BA664" s="6" t="str">
        <f t="shared" ref="BA664:BA727" si="485">IF(AY664=AZ664,"",1)</f>
        <v/>
      </c>
      <c r="BB664" s="6" t="str">
        <f t="shared" ref="BB664:BB727" si="486">CONCATENATE(C664,D664,E664,F664)</f>
        <v/>
      </c>
      <c r="BC664" s="42"/>
      <c r="BI664" t="s">
        <v>337</v>
      </c>
      <c r="CS664" s="253" t="str">
        <f t="shared" ref="CS664:CS727" si="487">IFERROR(VLOOKUP(AL664,$CQ$17:$CR$33,2,0),"")</f>
        <v/>
      </c>
      <c r="CT664" s="1" t="str">
        <f t="shared" ref="CT664:CT727" si="488">IF(P664="","",IF(P664="新規",P664&amp;CS664,IF(P664="減車",P664&amp;CS664,"")))</f>
        <v/>
      </c>
      <c r="CU664" s="1" t="str">
        <f t="shared" ref="CU664:CU727" si="489">IF("新規"=P664,IF(OR(N664="あり",O664="あり(H17あり)",O664="あり(H17なし)"),"新規後付",""),IF("減車"=P664,IF(OR(N664="あり",O664="あり(H17あり)",O664="あり(H17なし)"),"減車後付",""),""))</f>
        <v/>
      </c>
      <c r="CV664" s="399"/>
    </row>
    <row r="665" spans="1:100" s="1" customFormat="1" ht="13.5" customHeight="1" x14ac:dyDescent="0.15">
      <c r="A665" s="63">
        <v>650</v>
      </c>
      <c r="B665" s="313"/>
      <c r="C665" s="313"/>
      <c r="D665" s="313"/>
      <c r="E665" s="313"/>
      <c r="F665" s="313"/>
      <c r="G665" s="313"/>
      <c r="H665" s="313"/>
      <c r="I665" s="313"/>
      <c r="J665" s="313"/>
      <c r="K665" s="313"/>
      <c r="L665" s="314"/>
      <c r="M665" s="313"/>
      <c r="N665" s="365"/>
      <c r="O665" s="366"/>
      <c r="P665" s="370" t="str">
        <f>IF(G665="R",IF(OR(AND(実績排出量!H665=SUM(実績事業所!$B$2-1),3&lt;実績排出量!I665),AND(実績排出量!H665=実績事業所!$B$2,4&gt;実績排出量!I665)),"新規",""),"")</f>
        <v/>
      </c>
      <c r="Q665" s="373" t="str">
        <f t="shared" si="450"/>
        <v/>
      </c>
      <c r="R665" s="374" t="str">
        <f t="shared" si="451"/>
        <v/>
      </c>
      <c r="S665" s="298" t="str">
        <f t="shared" si="452"/>
        <v/>
      </c>
      <c r="T665" s="87" t="str">
        <f t="shared" si="453"/>
        <v/>
      </c>
      <c r="U665" s="88" t="str">
        <f t="shared" si="454"/>
        <v/>
      </c>
      <c r="V665" s="89" t="str">
        <f t="shared" si="455"/>
        <v/>
      </c>
      <c r="W665" s="90" t="str">
        <f t="shared" si="456"/>
        <v/>
      </c>
      <c r="X665" s="90" t="str">
        <f t="shared" si="457"/>
        <v/>
      </c>
      <c r="Y665" s="110" t="str">
        <f t="shared" si="458"/>
        <v/>
      </c>
      <c r="Z665" s="16"/>
      <c r="AA665" s="15" t="str">
        <f t="shared" si="459"/>
        <v/>
      </c>
      <c r="AB665" s="15" t="str">
        <f t="shared" si="460"/>
        <v/>
      </c>
      <c r="AC665" s="14" t="str">
        <f t="shared" si="461"/>
        <v/>
      </c>
      <c r="AD665" s="6" t="e">
        <f t="shared" si="462"/>
        <v>#N/A</v>
      </c>
      <c r="AE665" s="6" t="e">
        <f t="shared" si="463"/>
        <v>#N/A</v>
      </c>
      <c r="AF665" s="6" t="e">
        <f t="shared" si="464"/>
        <v>#N/A</v>
      </c>
      <c r="AG665" s="6" t="str">
        <f t="shared" si="465"/>
        <v/>
      </c>
      <c r="AH665" s="6">
        <f t="shared" si="466"/>
        <v>1</v>
      </c>
      <c r="AI665" s="6" t="e">
        <f t="shared" si="467"/>
        <v>#N/A</v>
      </c>
      <c r="AJ665" s="6" t="e">
        <f t="shared" si="468"/>
        <v>#N/A</v>
      </c>
      <c r="AK665" s="6" t="e">
        <f t="shared" si="469"/>
        <v>#N/A</v>
      </c>
      <c r="AL665" s="6" t="e">
        <f t="shared" si="470"/>
        <v>#N/A</v>
      </c>
      <c r="AM665" s="7" t="str">
        <f t="shared" si="471"/>
        <v xml:space="preserve"> </v>
      </c>
      <c r="AN665" s="6" t="e">
        <f t="shared" si="472"/>
        <v>#N/A</v>
      </c>
      <c r="AO665" s="6" t="e">
        <f t="shared" si="473"/>
        <v>#N/A</v>
      </c>
      <c r="AP665" s="6" t="e">
        <f t="shared" si="474"/>
        <v>#N/A</v>
      </c>
      <c r="AQ665" s="6" t="e">
        <f t="shared" si="475"/>
        <v>#N/A</v>
      </c>
      <c r="AR665" s="6" t="e">
        <f t="shared" si="476"/>
        <v>#N/A</v>
      </c>
      <c r="AS665" s="6" t="e">
        <f t="shared" si="477"/>
        <v>#N/A</v>
      </c>
      <c r="AT665" s="6" t="e">
        <f t="shared" si="478"/>
        <v>#N/A</v>
      </c>
      <c r="AU665" s="6" t="e">
        <f t="shared" si="479"/>
        <v>#N/A</v>
      </c>
      <c r="AV665" s="6" t="e">
        <f t="shared" si="480"/>
        <v>#N/A</v>
      </c>
      <c r="AW665" s="6">
        <f t="shared" si="481"/>
        <v>0</v>
      </c>
      <c r="AX665" s="6" t="e">
        <f t="shared" si="482"/>
        <v>#N/A</v>
      </c>
      <c r="AY665" s="6" t="str">
        <f t="shared" si="483"/>
        <v/>
      </c>
      <c r="AZ665" s="6" t="str">
        <f t="shared" si="484"/>
        <v/>
      </c>
      <c r="BA665" s="6" t="str">
        <f t="shared" si="485"/>
        <v/>
      </c>
      <c r="BB665" s="6" t="str">
        <f t="shared" si="486"/>
        <v/>
      </c>
      <c r="BC665" s="42"/>
      <c r="BI665" t="s">
        <v>1231</v>
      </c>
      <c r="CS665" s="253" t="str">
        <f t="shared" si="487"/>
        <v/>
      </c>
      <c r="CT665" s="1" t="str">
        <f t="shared" si="488"/>
        <v/>
      </c>
      <c r="CU665" s="1" t="str">
        <f t="shared" si="489"/>
        <v/>
      </c>
      <c r="CV665" s="399"/>
    </row>
    <row r="666" spans="1:100" s="1" customFormat="1" ht="13.5" customHeight="1" x14ac:dyDescent="0.15">
      <c r="A666" s="63">
        <v>651</v>
      </c>
      <c r="B666" s="313"/>
      <c r="C666" s="313"/>
      <c r="D666" s="313"/>
      <c r="E666" s="313"/>
      <c r="F666" s="313"/>
      <c r="G666" s="313"/>
      <c r="H666" s="313"/>
      <c r="I666" s="313"/>
      <c r="J666" s="313"/>
      <c r="K666" s="313"/>
      <c r="L666" s="314"/>
      <c r="M666" s="313"/>
      <c r="N666" s="365"/>
      <c r="O666" s="366"/>
      <c r="P666" s="370" t="str">
        <f>IF(G666="R",IF(OR(AND(実績排出量!H666=SUM(実績事業所!$B$2-1),3&lt;実績排出量!I666),AND(実績排出量!H666=実績事業所!$B$2,4&gt;実績排出量!I666)),"新規",""),"")</f>
        <v/>
      </c>
      <c r="Q666" s="373" t="str">
        <f t="shared" si="450"/>
        <v/>
      </c>
      <c r="R666" s="374" t="str">
        <f t="shared" si="451"/>
        <v/>
      </c>
      <c r="S666" s="298" t="str">
        <f t="shared" si="452"/>
        <v/>
      </c>
      <c r="T666" s="87" t="str">
        <f t="shared" si="453"/>
        <v/>
      </c>
      <c r="U666" s="88" t="str">
        <f t="shared" si="454"/>
        <v/>
      </c>
      <c r="V666" s="89" t="str">
        <f t="shared" si="455"/>
        <v/>
      </c>
      <c r="W666" s="90" t="str">
        <f t="shared" si="456"/>
        <v/>
      </c>
      <c r="X666" s="90" t="str">
        <f t="shared" si="457"/>
        <v/>
      </c>
      <c r="Y666" s="110" t="str">
        <f t="shared" si="458"/>
        <v/>
      </c>
      <c r="Z666" s="16"/>
      <c r="AA666" s="15" t="str">
        <f t="shared" si="459"/>
        <v/>
      </c>
      <c r="AB666" s="15" t="str">
        <f t="shared" si="460"/>
        <v/>
      </c>
      <c r="AC666" s="14" t="str">
        <f t="shared" si="461"/>
        <v/>
      </c>
      <c r="AD666" s="6" t="e">
        <f t="shared" si="462"/>
        <v>#N/A</v>
      </c>
      <c r="AE666" s="6" t="e">
        <f t="shared" si="463"/>
        <v>#N/A</v>
      </c>
      <c r="AF666" s="6" t="e">
        <f t="shared" si="464"/>
        <v>#N/A</v>
      </c>
      <c r="AG666" s="6" t="str">
        <f t="shared" si="465"/>
        <v/>
      </c>
      <c r="AH666" s="6">
        <f t="shared" si="466"/>
        <v>1</v>
      </c>
      <c r="AI666" s="6" t="e">
        <f t="shared" si="467"/>
        <v>#N/A</v>
      </c>
      <c r="AJ666" s="6" t="e">
        <f t="shared" si="468"/>
        <v>#N/A</v>
      </c>
      <c r="AK666" s="6" t="e">
        <f t="shared" si="469"/>
        <v>#N/A</v>
      </c>
      <c r="AL666" s="6" t="e">
        <f t="shared" si="470"/>
        <v>#N/A</v>
      </c>
      <c r="AM666" s="7" t="str">
        <f t="shared" si="471"/>
        <v xml:space="preserve"> </v>
      </c>
      <c r="AN666" s="6" t="e">
        <f t="shared" si="472"/>
        <v>#N/A</v>
      </c>
      <c r="AO666" s="6" t="e">
        <f t="shared" si="473"/>
        <v>#N/A</v>
      </c>
      <c r="AP666" s="6" t="e">
        <f t="shared" si="474"/>
        <v>#N/A</v>
      </c>
      <c r="AQ666" s="6" t="e">
        <f t="shared" si="475"/>
        <v>#N/A</v>
      </c>
      <c r="AR666" s="6" t="e">
        <f t="shared" si="476"/>
        <v>#N/A</v>
      </c>
      <c r="AS666" s="6" t="e">
        <f t="shared" si="477"/>
        <v>#N/A</v>
      </c>
      <c r="AT666" s="6" t="e">
        <f t="shared" si="478"/>
        <v>#N/A</v>
      </c>
      <c r="AU666" s="6" t="e">
        <f t="shared" si="479"/>
        <v>#N/A</v>
      </c>
      <c r="AV666" s="6" t="e">
        <f t="shared" si="480"/>
        <v>#N/A</v>
      </c>
      <c r="AW666" s="6">
        <f t="shared" si="481"/>
        <v>0</v>
      </c>
      <c r="AX666" s="6" t="e">
        <f t="shared" si="482"/>
        <v>#N/A</v>
      </c>
      <c r="AY666" s="6" t="str">
        <f t="shared" si="483"/>
        <v/>
      </c>
      <c r="AZ666" s="6" t="str">
        <f t="shared" si="484"/>
        <v/>
      </c>
      <c r="BA666" s="6" t="str">
        <f t="shared" si="485"/>
        <v/>
      </c>
      <c r="BB666" s="6" t="str">
        <f t="shared" si="486"/>
        <v/>
      </c>
      <c r="BC666" s="42"/>
      <c r="BI666" t="s">
        <v>1085</v>
      </c>
      <c r="CS666" s="253" t="str">
        <f t="shared" si="487"/>
        <v/>
      </c>
      <c r="CT666" s="1" t="str">
        <f t="shared" si="488"/>
        <v/>
      </c>
      <c r="CU666" s="1" t="str">
        <f t="shared" si="489"/>
        <v/>
      </c>
      <c r="CV666" s="399"/>
    </row>
    <row r="667" spans="1:100" s="1" customFormat="1" ht="13.5" customHeight="1" x14ac:dyDescent="0.15">
      <c r="A667" s="63">
        <v>652</v>
      </c>
      <c r="B667" s="313"/>
      <c r="C667" s="313"/>
      <c r="D667" s="313"/>
      <c r="E667" s="313"/>
      <c r="F667" s="313"/>
      <c r="G667" s="313"/>
      <c r="H667" s="313"/>
      <c r="I667" s="313"/>
      <c r="J667" s="313"/>
      <c r="K667" s="313"/>
      <c r="L667" s="314"/>
      <c r="M667" s="313"/>
      <c r="N667" s="365"/>
      <c r="O667" s="366"/>
      <c r="P667" s="370" t="str">
        <f>IF(G667="R",IF(OR(AND(実績排出量!H667=SUM(実績事業所!$B$2-1),3&lt;実績排出量!I667),AND(実績排出量!H667=実績事業所!$B$2,4&gt;実績排出量!I667)),"新規",""),"")</f>
        <v/>
      </c>
      <c r="Q667" s="373" t="str">
        <f t="shared" si="450"/>
        <v/>
      </c>
      <c r="R667" s="374" t="str">
        <f t="shared" si="451"/>
        <v/>
      </c>
      <c r="S667" s="298" t="str">
        <f t="shared" si="452"/>
        <v/>
      </c>
      <c r="T667" s="87" t="str">
        <f t="shared" si="453"/>
        <v/>
      </c>
      <c r="U667" s="88" t="str">
        <f t="shared" si="454"/>
        <v/>
      </c>
      <c r="V667" s="89" t="str">
        <f t="shared" si="455"/>
        <v/>
      </c>
      <c r="W667" s="90" t="str">
        <f t="shared" si="456"/>
        <v/>
      </c>
      <c r="X667" s="90" t="str">
        <f t="shared" si="457"/>
        <v/>
      </c>
      <c r="Y667" s="110" t="str">
        <f t="shared" si="458"/>
        <v/>
      </c>
      <c r="Z667" s="16"/>
      <c r="AA667" s="15" t="str">
        <f t="shared" si="459"/>
        <v/>
      </c>
      <c r="AB667" s="15" t="str">
        <f t="shared" si="460"/>
        <v/>
      </c>
      <c r="AC667" s="14" t="str">
        <f t="shared" si="461"/>
        <v/>
      </c>
      <c r="AD667" s="6" t="e">
        <f t="shared" si="462"/>
        <v>#N/A</v>
      </c>
      <c r="AE667" s="6" t="e">
        <f t="shared" si="463"/>
        <v>#N/A</v>
      </c>
      <c r="AF667" s="6" t="e">
        <f t="shared" si="464"/>
        <v>#N/A</v>
      </c>
      <c r="AG667" s="6" t="str">
        <f t="shared" si="465"/>
        <v/>
      </c>
      <c r="AH667" s="6">
        <f t="shared" si="466"/>
        <v>1</v>
      </c>
      <c r="AI667" s="6" t="e">
        <f t="shared" si="467"/>
        <v>#N/A</v>
      </c>
      <c r="AJ667" s="6" t="e">
        <f t="shared" si="468"/>
        <v>#N/A</v>
      </c>
      <c r="AK667" s="6" t="e">
        <f t="shared" si="469"/>
        <v>#N/A</v>
      </c>
      <c r="AL667" s="6" t="e">
        <f t="shared" si="470"/>
        <v>#N/A</v>
      </c>
      <c r="AM667" s="7" t="str">
        <f t="shared" si="471"/>
        <v xml:space="preserve"> </v>
      </c>
      <c r="AN667" s="6" t="e">
        <f t="shared" si="472"/>
        <v>#N/A</v>
      </c>
      <c r="AO667" s="6" t="e">
        <f t="shared" si="473"/>
        <v>#N/A</v>
      </c>
      <c r="AP667" s="6" t="e">
        <f t="shared" si="474"/>
        <v>#N/A</v>
      </c>
      <c r="AQ667" s="6" t="e">
        <f t="shared" si="475"/>
        <v>#N/A</v>
      </c>
      <c r="AR667" s="6" t="e">
        <f t="shared" si="476"/>
        <v>#N/A</v>
      </c>
      <c r="AS667" s="6" t="e">
        <f t="shared" si="477"/>
        <v>#N/A</v>
      </c>
      <c r="AT667" s="6" t="e">
        <f t="shared" si="478"/>
        <v>#N/A</v>
      </c>
      <c r="AU667" s="6" t="e">
        <f t="shared" si="479"/>
        <v>#N/A</v>
      </c>
      <c r="AV667" s="6" t="e">
        <f t="shared" si="480"/>
        <v>#N/A</v>
      </c>
      <c r="AW667" s="6">
        <f t="shared" si="481"/>
        <v>0</v>
      </c>
      <c r="AX667" s="6" t="e">
        <f t="shared" si="482"/>
        <v>#N/A</v>
      </c>
      <c r="AY667" s="6" t="str">
        <f t="shared" si="483"/>
        <v/>
      </c>
      <c r="AZ667" s="6" t="str">
        <f t="shared" si="484"/>
        <v/>
      </c>
      <c r="BA667" s="6" t="str">
        <f t="shared" si="485"/>
        <v/>
      </c>
      <c r="BB667" s="6" t="str">
        <f t="shared" si="486"/>
        <v/>
      </c>
      <c r="BC667" s="42"/>
      <c r="BI667" t="s">
        <v>653</v>
      </c>
      <c r="CS667" s="253" t="str">
        <f t="shared" si="487"/>
        <v/>
      </c>
      <c r="CT667" s="1" t="str">
        <f t="shared" si="488"/>
        <v/>
      </c>
      <c r="CU667" s="1" t="str">
        <f t="shared" si="489"/>
        <v/>
      </c>
      <c r="CV667" s="399"/>
    </row>
    <row r="668" spans="1:100" s="1" customFormat="1" ht="13.5" customHeight="1" x14ac:dyDescent="0.15">
      <c r="A668" s="63">
        <v>653</v>
      </c>
      <c r="B668" s="313"/>
      <c r="C668" s="313"/>
      <c r="D668" s="313"/>
      <c r="E668" s="313"/>
      <c r="F668" s="313"/>
      <c r="G668" s="313"/>
      <c r="H668" s="313"/>
      <c r="I668" s="313"/>
      <c r="J668" s="313"/>
      <c r="K668" s="313"/>
      <c r="L668" s="314"/>
      <c r="M668" s="313"/>
      <c r="N668" s="365"/>
      <c r="O668" s="366"/>
      <c r="P668" s="370" t="str">
        <f>IF(G668="R",IF(OR(AND(実績排出量!H668=SUM(実績事業所!$B$2-1),3&lt;実績排出量!I668),AND(実績排出量!H668=実績事業所!$B$2,4&gt;実績排出量!I668)),"新規",""),"")</f>
        <v/>
      </c>
      <c r="Q668" s="373" t="str">
        <f t="shared" si="450"/>
        <v/>
      </c>
      <c r="R668" s="374" t="str">
        <f t="shared" si="451"/>
        <v/>
      </c>
      <c r="S668" s="298" t="str">
        <f t="shared" si="452"/>
        <v/>
      </c>
      <c r="T668" s="87" t="str">
        <f t="shared" si="453"/>
        <v/>
      </c>
      <c r="U668" s="88" t="str">
        <f t="shared" si="454"/>
        <v/>
      </c>
      <c r="V668" s="89" t="str">
        <f t="shared" si="455"/>
        <v/>
      </c>
      <c r="W668" s="90" t="str">
        <f t="shared" si="456"/>
        <v/>
      </c>
      <c r="X668" s="90" t="str">
        <f t="shared" si="457"/>
        <v/>
      </c>
      <c r="Y668" s="110" t="str">
        <f t="shared" si="458"/>
        <v/>
      </c>
      <c r="Z668" s="16"/>
      <c r="AA668" s="15" t="str">
        <f t="shared" si="459"/>
        <v/>
      </c>
      <c r="AB668" s="15" t="str">
        <f t="shared" si="460"/>
        <v/>
      </c>
      <c r="AC668" s="14" t="str">
        <f t="shared" si="461"/>
        <v/>
      </c>
      <c r="AD668" s="6" t="e">
        <f t="shared" si="462"/>
        <v>#N/A</v>
      </c>
      <c r="AE668" s="6" t="e">
        <f t="shared" si="463"/>
        <v>#N/A</v>
      </c>
      <c r="AF668" s="6" t="e">
        <f t="shared" si="464"/>
        <v>#N/A</v>
      </c>
      <c r="AG668" s="6" t="str">
        <f t="shared" si="465"/>
        <v/>
      </c>
      <c r="AH668" s="6">
        <f t="shared" si="466"/>
        <v>1</v>
      </c>
      <c r="AI668" s="6" t="e">
        <f t="shared" si="467"/>
        <v>#N/A</v>
      </c>
      <c r="AJ668" s="6" t="e">
        <f t="shared" si="468"/>
        <v>#N/A</v>
      </c>
      <c r="AK668" s="6" t="e">
        <f t="shared" si="469"/>
        <v>#N/A</v>
      </c>
      <c r="AL668" s="6" t="e">
        <f t="shared" si="470"/>
        <v>#N/A</v>
      </c>
      <c r="AM668" s="7" t="str">
        <f t="shared" si="471"/>
        <v xml:space="preserve"> </v>
      </c>
      <c r="AN668" s="6" t="e">
        <f t="shared" si="472"/>
        <v>#N/A</v>
      </c>
      <c r="AO668" s="6" t="e">
        <f t="shared" si="473"/>
        <v>#N/A</v>
      </c>
      <c r="AP668" s="6" t="e">
        <f t="shared" si="474"/>
        <v>#N/A</v>
      </c>
      <c r="AQ668" s="6" t="e">
        <f t="shared" si="475"/>
        <v>#N/A</v>
      </c>
      <c r="AR668" s="6" t="e">
        <f t="shared" si="476"/>
        <v>#N/A</v>
      </c>
      <c r="AS668" s="6" t="e">
        <f t="shared" si="477"/>
        <v>#N/A</v>
      </c>
      <c r="AT668" s="6" t="e">
        <f t="shared" si="478"/>
        <v>#N/A</v>
      </c>
      <c r="AU668" s="6" t="e">
        <f t="shared" si="479"/>
        <v>#N/A</v>
      </c>
      <c r="AV668" s="6" t="e">
        <f t="shared" si="480"/>
        <v>#N/A</v>
      </c>
      <c r="AW668" s="6">
        <f t="shared" si="481"/>
        <v>0</v>
      </c>
      <c r="AX668" s="6" t="e">
        <f t="shared" si="482"/>
        <v>#N/A</v>
      </c>
      <c r="AY668" s="6" t="str">
        <f t="shared" si="483"/>
        <v/>
      </c>
      <c r="AZ668" s="6" t="str">
        <f t="shared" si="484"/>
        <v/>
      </c>
      <c r="BA668" s="6" t="str">
        <f t="shared" si="485"/>
        <v/>
      </c>
      <c r="BB668" s="6" t="str">
        <f t="shared" si="486"/>
        <v/>
      </c>
      <c r="BC668" s="42"/>
      <c r="BI668" t="s">
        <v>654</v>
      </c>
      <c r="CS668" s="253" t="str">
        <f t="shared" si="487"/>
        <v/>
      </c>
      <c r="CT668" s="1" t="str">
        <f t="shared" si="488"/>
        <v/>
      </c>
      <c r="CU668" s="1" t="str">
        <f t="shared" si="489"/>
        <v/>
      </c>
      <c r="CV668" s="399"/>
    </row>
    <row r="669" spans="1:100" s="1" customFormat="1" ht="13.5" customHeight="1" x14ac:dyDescent="0.15">
      <c r="A669" s="63">
        <v>654</v>
      </c>
      <c r="B669" s="313"/>
      <c r="C669" s="313"/>
      <c r="D669" s="313"/>
      <c r="E669" s="313"/>
      <c r="F669" s="313"/>
      <c r="G669" s="313"/>
      <c r="H669" s="313"/>
      <c r="I669" s="313"/>
      <c r="J669" s="313"/>
      <c r="K669" s="313"/>
      <c r="L669" s="314"/>
      <c r="M669" s="313"/>
      <c r="N669" s="365"/>
      <c r="O669" s="366"/>
      <c r="P669" s="370" t="str">
        <f>IF(G669="R",IF(OR(AND(実績排出量!H669=SUM(実績事業所!$B$2-1),3&lt;実績排出量!I669),AND(実績排出量!H669=実績事業所!$B$2,4&gt;実績排出量!I669)),"新規",""),"")</f>
        <v/>
      </c>
      <c r="Q669" s="373" t="str">
        <f t="shared" si="450"/>
        <v/>
      </c>
      <c r="R669" s="374" t="str">
        <f t="shared" si="451"/>
        <v/>
      </c>
      <c r="S669" s="298" t="str">
        <f t="shared" si="452"/>
        <v/>
      </c>
      <c r="T669" s="87" t="str">
        <f t="shared" si="453"/>
        <v/>
      </c>
      <c r="U669" s="88" t="str">
        <f t="shared" si="454"/>
        <v/>
      </c>
      <c r="V669" s="89" t="str">
        <f t="shared" si="455"/>
        <v/>
      </c>
      <c r="W669" s="90" t="str">
        <f t="shared" si="456"/>
        <v/>
      </c>
      <c r="X669" s="90" t="str">
        <f t="shared" si="457"/>
        <v/>
      </c>
      <c r="Y669" s="110" t="str">
        <f t="shared" si="458"/>
        <v/>
      </c>
      <c r="Z669" s="16"/>
      <c r="AA669" s="15" t="str">
        <f t="shared" si="459"/>
        <v/>
      </c>
      <c r="AB669" s="15" t="str">
        <f t="shared" si="460"/>
        <v/>
      </c>
      <c r="AC669" s="14" t="str">
        <f t="shared" si="461"/>
        <v/>
      </c>
      <c r="AD669" s="6" t="e">
        <f t="shared" si="462"/>
        <v>#N/A</v>
      </c>
      <c r="AE669" s="6" t="e">
        <f t="shared" si="463"/>
        <v>#N/A</v>
      </c>
      <c r="AF669" s="6" t="e">
        <f t="shared" si="464"/>
        <v>#N/A</v>
      </c>
      <c r="AG669" s="6" t="str">
        <f t="shared" si="465"/>
        <v/>
      </c>
      <c r="AH669" s="6">
        <f t="shared" si="466"/>
        <v>1</v>
      </c>
      <c r="AI669" s="6" t="e">
        <f t="shared" si="467"/>
        <v>#N/A</v>
      </c>
      <c r="AJ669" s="6" t="e">
        <f t="shared" si="468"/>
        <v>#N/A</v>
      </c>
      <c r="AK669" s="6" t="e">
        <f t="shared" si="469"/>
        <v>#N/A</v>
      </c>
      <c r="AL669" s="6" t="e">
        <f t="shared" si="470"/>
        <v>#N/A</v>
      </c>
      <c r="AM669" s="7" t="str">
        <f t="shared" si="471"/>
        <v xml:space="preserve"> </v>
      </c>
      <c r="AN669" s="6" t="e">
        <f t="shared" si="472"/>
        <v>#N/A</v>
      </c>
      <c r="AO669" s="6" t="e">
        <f t="shared" si="473"/>
        <v>#N/A</v>
      </c>
      <c r="AP669" s="6" t="e">
        <f t="shared" si="474"/>
        <v>#N/A</v>
      </c>
      <c r="AQ669" s="6" t="e">
        <f t="shared" si="475"/>
        <v>#N/A</v>
      </c>
      <c r="AR669" s="6" t="e">
        <f t="shared" si="476"/>
        <v>#N/A</v>
      </c>
      <c r="AS669" s="6" t="e">
        <f t="shared" si="477"/>
        <v>#N/A</v>
      </c>
      <c r="AT669" s="6" t="e">
        <f t="shared" si="478"/>
        <v>#N/A</v>
      </c>
      <c r="AU669" s="6" t="e">
        <f t="shared" si="479"/>
        <v>#N/A</v>
      </c>
      <c r="AV669" s="6" t="e">
        <f t="shared" si="480"/>
        <v>#N/A</v>
      </c>
      <c r="AW669" s="6">
        <f t="shared" si="481"/>
        <v>0</v>
      </c>
      <c r="AX669" s="6" t="e">
        <f t="shared" si="482"/>
        <v>#N/A</v>
      </c>
      <c r="AY669" s="6" t="str">
        <f t="shared" si="483"/>
        <v/>
      </c>
      <c r="AZ669" s="6" t="str">
        <f t="shared" si="484"/>
        <v/>
      </c>
      <c r="BA669" s="6" t="str">
        <f t="shared" si="485"/>
        <v/>
      </c>
      <c r="BB669" s="6" t="str">
        <f t="shared" si="486"/>
        <v/>
      </c>
      <c r="BC669" s="42"/>
      <c r="BI669" t="s">
        <v>655</v>
      </c>
      <c r="CS669" s="253" t="str">
        <f t="shared" si="487"/>
        <v/>
      </c>
      <c r="CT669" s="1" t="str">
        <f t="shared" si="488"/>
        <v/>
      </c>
      <c r="CU669" s="1" t="str">
        <f t="shared" si="489"/>
        <v/>
      </c>
      <c r="CV669" s="399"/>
    </row>
    <row r="670" spans="1:100" s="1" customFormat="1" ht="13.5" customHeight="1" x14ac:dyDescent="0.15">
      <c r="A670" s="63">
        <v>655</v>
      </c>
      <c r="B670" s="313"/>
      <c r="C670" s="313"/>
      <c r="D670" s="313"/>
      <c r="E670" s="313"/>
      <c r="F670" s="313"/>
      <c r="G670" s="313"/>
      <c r="H670" s="313"/>
      <c r="I670" s="313"/>
      <c r="J670" s="313"/>
      <c r="K670" s="313"/>
      <c r="L670" s="314"/>
      <c r="M670" s="313"/>
      <c r="N670" s="365"/>
      <c r="O670" s="366"/>
      <c r="P670" s="370" t="str">
        <f>IF(G670="R",IF(OR(AND(実績排出量!H670=SUM(実績事業所!$B$2-1),3&lt;実績排出量!I670),AND(実績排出量!H670=実績事業所!$B$2,4&gt;実績排出量!I670)),"新規",""),"")</f>
        <v/>
      </c>
      <c r="Q670" s="373" t="str">
        <f t="shared" si="450"/>
        <v/>
      </c>
      <c r="R670" s="374" t="str">
        <f t="shared" si="451"/>
        <v/>
      </c>
      <c r="S670" s="298" t="str">
        <f t="shared" si="452"/>
        <v/>
      </c>
      <c r="T670" s="87" t="str">
        <f t="shared" si="453"/>
        <v/>
      </c>
      <c r="U670" s="88" t="str">
        <f t="shared" si="454"/>
        <v/>
      </c>
      <c r="V670" s="89" t="str">
        <f t="shared" si="455"/>
        <v/>
      </c>
      <c r="W670" s="90" t="str">
        <f t="shared" si="456"/>
        <v/>
      </c>
      <c r="X670" s="90" t="str">
        <f t="shared" si="457"/>
        <v/>
      </c>
      <c r="Y670" s="110" t="str">
        <f t="shared" si="458"/>
        <v/>
      </c>
      <c r="Z670" s="16"/>
      <c r="AA670" s="15" t="str">
        <f t="shared" si="459"/>
        <v/>
      </c>
      <c r="AB670" s="15" t="str">
        <f t="shared" si="460"/>
        <v/>
      </c>
      <c r="AC670" s="14" t="str">
        <f t="shared" si="461"/>
        <v/>
      </c>
      <c r="AD670" s="6" t="e">
        <f t="shared" si="462"/>
        <v>#N/A</v>
      </c>
      <c r="AE670" s="6" t="e">
        <f t="shared" si="463"/>
        <v>#N/A</v>
      </c>
      <c r="AF670" s="6" t="e">
        <f t="shared" si="464"/>
        <v>#N/A</v>
      </c>
      <c r="AG670" s="6" t="str">
        <f t="shared" si="465"/>
        <v/>
      </c>
      <c r="AH670" s="6">
        <f t="shared" si="466"/>
        <v>1</v>
      </c>
      <c r="AI670" s="6" t="e">
        <f t="shared" si="467"/>
        <v>#N/A</v>
      </c>
      <c r="AJ670" s="6" t="e">
        <f t="shared" si="468"/>
        <v>#N/A</v>
      </c>
      <c r="AK670" s="6" t="e">
        <f t="shared" si="469"/>
        <v>#N/A</v>
      </c>
      <c r="AL670" s="6" t="e">
        <f t="shared" si="470"/>
        <v>#N/A</v>
      </c>
      <c r="AM670" s="7" t="str">
        <f t="shared" si="471"/>
        <v xml:space="preserve"> </v>
      </c>
      <c r="AN670" s="6" t="e">
        <f t="shared" si="472"/>
        <v>#N/A</v>
      </c>
      <c r="AO670" s="6" t="e">
        <f t="shared" si="473"/>
        <v>#N/A</v>
      </c>
      <c r="AP670" s="6" t="e">
        <f t="shared" si="474"/>
        <v>#N/A</v>
      </c>
      <c r="AQ670" s="6" t="e">
        <f t="shared" si="475"/>
        <v>#N/A</v>
      </c>
      <c r="AR670" s="6" t="e">
        <f t="shared" si="476"/>
        <v>#N/A</v>
      </c>
      <c r="AS670" s="6" t="e">
        <f t="shared" si="477"/>
        <v>#N/A</v>
      </c>
      <c r="AT670" s="6" t="e">
        <f t="shared" si="478"/>
        <v>#N/A</v>
      </c>
      <c r="AU670" s="6" t="e">
        <f t="shared" si="479"/>
        <v>#N/A</v>
      </c>
      <c r="AV670" s="6" t="e">
        <f t="shared" si="480"/>
        <v>#N/A</v>
      </c>
      <c r="AW670" s="6">
        <f t="shared" si="481"/>
        <v>0</v>
      </c>
      <c r="AX670" s="6" t="e">
        <f t="shared" si="482"/>
        <v>#N/A</v>
      </c>
      <c r="AY670" s="6" t="str">
        <f t="shared" si="483"/>
        <v/>
      </c>
      <c r="AZ670" s="6" t="str">
        <f t="shared" si="484"/>
        <v/>
      </c>
      <c r="BA670" s="6" t="str">
        <f t="shared" si="485"/>
        <v/>
      </c>
      <c r="BB670" s="6" t="str">
        <f t="shared" si="486"/>
        <v/>
      </c>
      <c r="BC670" s="42"/>
      <c r="BI670" t="s">
        <v>656</v>
      </c>
      <c r="CS670" s="253" t="str">
        <f t="shared" si="487"/>
        <v/>
      </c>
      <c r="CT670" s="1" t="str">
        <f t="shared" si="488"/>
        <v/>
      </c>
      <c r="CU670" s="1" t="str">
        <f t="shared" si="489"/>
        <v/>
      </c>
      <c r="CV670" s="399"/>
    </row>
    <row r="671" spans="1:100" s="1" customFormat="1" ht="13.5" customHeight="1" x14ac:dyDescent="0.15">
      <c r="A671" s="63">
        <v>656</v>
      </c>
      <c r="B671" s="313"/>
      <c r="C671" s="313"/>
      <c r="D671" s="313"/>
      <c r="E671" s="313"/>
      <c r="F671" s="313"/>
      <c r="G671" s="313"/>
      <c r="H671" s="313"/>
      <c r="I671" s="313"/>
      <c r="J671" s="313"/>
      <c r="K671" s="313"/>
      <c r="L671" s="314"/>
      <c r="M671" s="313"/>
      <c r="N671" s="365"/>
      <c r="O671" s="366"/>
      <c r="P671" s="370" t="str">
        <f>IF(G671="R",IF(OR(AND(実績排出量!H671=SUM(実績事業所!$B$2-1),3&lt;実績排出量!I671),AND(実績排出量!H671=実績事業所!$B$2,4&gt;実績排出量!I671)),"新規",""),"")</f>
        <v/>
      </c>
      <c r="Q671" s="373" t="str">
        <f t="shared" si="450"/>
        <v/>
      </c>
      <c r="R671" s="374" t="str">
        <f t="shared" si="451"/>
        <v/>
      </c>
      <c r="S671" s="298" t="str">
        <f t="shared" si="452"/>
        <v/>
      </c>
      <c r="T671" s="87" t="str">
        <f t="shared" si="453"/>
        <v/>
      </c>
      <c r="U671" s="88" t="str">
        <f t="shared" si="454"/>
        <v/>
      </c>
      <c r="V671" s="89" t="str">
        <f t="shared" si="455"/>
        <v/>
      </c>
      <c r="W671" s="90" t="str">
        <f t="shared" si="456"/>
        <v/>
      </c>
      <c r="X671" s="90" t="str">
        <f t="shared" si="457"/>
        <v/>
      </c>
      <c r="Y671" s="110" t="str">
        <f t="shared" si="458"/>
        <v/>
      </c>
      <c r="Z671" s="16"/>
      <c r="AA671" s="15" t="str">
        <f t="shared" si="459"/>
        <v/>
      </c>
      <c r="AB671" s="15" t="str">
        <f t="shared" si="460"/>
        <v/>
      </c>
      <c r="AC671" s="14" t="str">
        <f t="shared" si="461"/>
        <v/>
      </c>
      <c r="AD671" s="6" t="e">
        <f t="shared" si="462"/>
        <v>#N/A</v>
      </c>
      <c r="AE671" s="6" t="e">
        <f t="shared" si="463"/>
        <v>#N/A</v>
      </c>
      <c r="AF671" s="6" t="e">
        <f t="shared" si="464"/>
        <v>#N/A</v>
      </c>
      <c r="AG671" s="6" t="str">
        <f t="shared" si="465"/>
        <v/>
      </c>
      <c r="AH671" s="6">
        <f t="shared" si="466"/>
        <v>1</v>
      </c>
      <c r="AI671" s="6" t="e">
        <f t="shared" si="467"/>
        <v>#N/A</v>
      </c>
      <c r="AJ671" s="6" t="e">
        <f t="shared" si="468"/>
        <v>#N/A</v>
      </c>
      <c r="AK671" s="6" t="e">
        <f t="shared" si="469"/>
        <v>#N/A</v>
      </c>
      <c r="AL671" s="6" t="e">
        <f t="shared" si="470"/>
        <v>#N/A</v>
      </c>
      <c r="AM671" s="7" t="str">
        <f t="shared" si="471"/>
        <v xml:space="preserve"> </v>
      </c>
      <c r="AN671" s="6" t="e">
        <f t="shared" si="472"/>
        <v>#N/A</v>
      </c>
      <c r="AO671" s="6" t="e">
        <f t="shared" si="473"/>
        <v>#N/A</v>
      </c>
      <c r="AP671" s="6" t="e">
        <f t="shared" si="474"/>
        <v>#N/A</v>
      </c>
      <c r="AQ671" s="6" t="e">
        <f t="shared" si="475"/>
        <v>#N/A</v>
      </c>
      <c r="AR671" s="6" t="e">
        <f t="shared" si="476"/>
        <v>#N/A</v>
      </c>
      <c r="AS671" s="6" t="e">
        <f t="shared" si="477"/>
        <v>#N/A</v>
      </c>
      <c r="AT671" s="6" t="e">
        <f t="shared" si="478"/>
        <v>#N/A</v>
      </c>
      <c r="AU671" s="6" t="e">
        <f t="shared" si="479"/>
        <v>#N/A</v>
      </c>
      <c r="AV671" s="6" t="e">
        <f t="shared" si="480"/>
        <v>#N/A</v>
      </c>
      <c r="AW671" s="6">
        <f t="shared" si="481"/>
        <v>0</v>
      </c>
      <c r="AX671" s="6" t="e">
        <f t="shared" si="482"/>
        <v>#N/A</v>
      </c>
      <c r="AY671" s="6" t="str">
        <f t="shared" si="483"/>
        <v/>
      </c>
      <c r="AZ671" s="6" t="str">
        <f t="shared" si="484"/>
        <v/>
      </c>
      <c r="BA671" s="6" t="str">
        <f t="shared" si="485"/>
        <v/>
      </c>
      <c r="BB671" s="6" t="str">
        <f t="shared" si="486"/>
        <v/>
      </c>
      <c r="BC671" s="42"/>
      <c r="BI671" t="s">
        <v>657</v>
      </c>
      <c r="CS671" s="253" t="str">
        <f t="shared" si="487"/>
        <v/>
      </c>
      <c r="CT671" s="1" t="str">
        <f t="shared" si="488"/>
        <v/>
      </c>
      <c r="CU671" s="1" t="str">
        <f t="shared" si="489"/>
        <v/>
      </c>
      <c r="CV671" s="399"/>
    </row>
    <row r="672" spans="1:100" s="1" customFormat="1" ht="13.5" customHeight="1" x14ac:dyDescent="0.15">
      <c r="A672" s="63">
        <v>657</v>
      </c>
      <c r="B672" s="313"/>
      <c r="C672" s="313"/>
      <c r="D672" s="313"/>
      <c r="E672" s="313"/>
      <c r="F672" s="313"/>
      <c r="G672" s="313"/>
      <c r="H672" s="313"/>
      <c r="I672" s="313"/>
      <c r="J672" s="313"/>
      <c r="K672" s="313"/>
      <c r="L672" s="314"/>
      <c r="M672" s="313"/>
      <c r="N672" s="365"/>
      <c r="O672" s="366"/>
      <c r="P672" s="370" t="str">
        <f>IF(G672="R",IF(OR(AND(実績排出量!H672=SUM(実績事業所!$B$2-1),3&lt;実績排出量!I672),AND(実績排出量!H672=実績事業所!$B$2,4&gt;実績排出量!I672)),"新規",""),"")</f>
        <v/>
      </c>
      <c r="Q672" s="373" t="str">
        <f t="shared" si="450"/>
        <v/>
      </c>
      <c r="R672" s="374" t="str">
        <f t="shared" si="451"/>
        <v/>
      </c>
      <c r="S672" s="298" t="str">
        <f t="shared" si="452"/>
        <v/>
      </c>
      <c r="T672" s="87" t="str">
        <f t="shared" si="453"/>
        <v/>
      </c>
      <c r="U672" s="88" t="str">
        <f t="shared" si="454"/>
        <v/>
      </c>
      <c r="V672" s="89" t="str">
        <f t="shared" si="455"/>
        <v/>
      </c>
      <c r="W672" s="90" t="str">
        <f t="shared" si="456"/>
        <v/>
      </c>
      <c r="X672" s="90" t="str">
        <f t="shared" si="457"/>
        <v/>
      </c>
      <c r="Y672" s="110" t="str">
        <f t="shared" si="458"/>
        <v/>
      </c>
      <c r="Z672" s="16"/>
      <c r="AA672" s="15" t="str">
        <f t="shared" si="459"/>
        <v/>
      </c>
      <c r="AB672" s="15" t="str">
        <f t="shared" si="460"/>
        <v/>
      </c>
      <c r="AC672" s="14" t="str">
        <f t="shared" si="461"/>
        <v/>
      </c>
      <c r="AD672" s="6" t="e">
        <f t="shared" si="462"/>
        <v>#N/A</v>
      </c>
      <c r="AE672" s="6" t="e">
        <f t="shared" si="463"/>
        <v>#N/A</v>
      </c>
      <c r="AF672" s="6" t="e">
        <f t="shared" si="464"/>
        <v>#N/A</v>
      </c>
      <c r="AG672" s="6" t="str">
        <f t="shared" si="465"/>
        <v/>
      </c>
      <c r="AH672" s="6">
        <f t="shared" si="466"/>
        <v>1</v>
      </c>
      <c r="AI672" s="6" t="e">
        <f t="shared" si="467"/>
        <v>#N/A</v>
      </c>
      <c r="AJ672" s="6" t="e">
        <f t="shared" si="468"/>
        <v>#N/A</v>
      </c>
      <c r="AK672" s="6" t="e">
        <f t="shared" si="469"/>
        <v>#N/A</v>
      </c>
      <c r="AL672" s="6" t="e">
        <f t="shared" si="470"/>
        <v>#N/A</v>
      </c>
      <c r="AM672" s="7" t="str">
        <f t="shared" si="471"/>
        <v xml:space="preserve"> </v>
      </c>
      <c r="AN672" s="6" t="e">
        <f t="shared" si="472"/>
        <v>#N/A</v>
      </c>
      <c r="AO672" s="6" t="e">
        <f t="shared" si="473"/>
        <v>#N/A</v>
      </c>
      <c r="AP672" s="6" t="e">
        <f t="shared" si="474"/>
        <v>#N/A</v>
      </c>
      <c r="AQ672" s="6" t="e">
        <f t="shared" si="475"/>
        <v>#N/A</v>
      </c>
      <c r="AR672" s="6" t="e">
        <f t="shared" si="476"/>
        <v>#N/A</v>
      </c>
      <c r="AS672" s="6" t="e">
        <f t="shared" si="477"/>
        <v>#N/A</v>
      </c>
      <c r="AT672" s="6" t="e">
        <f t="shared" si="478"/>
        <v>#N/A</v>
      </c>
      <c r="AU672" s="6" t="e">
        <f t="shared" si="479"/>
        <v>#N/A</v>
      </c>
      <c r="AV672" s="6" t="e">
        <f t="shared" si="480"/>
        <v>#N/A</v>
      </c>
      <c r="AW672" s="6">
        <f t="shared" si="481"/>
        <v>0</v>
      </c>
      <c r="AX672" s="6" t="e">
        <f t="shared" si="482"/>
        <v>#N/A</v>
      </c>
      <c r="AY672" s="6" t="str">
        <f t="shared" si="483"/>
        <v/>
      </c>
      <c r="AZ672" s="6" t="str">
        <f t="shared" si="484"/>
        <v/>
      </c>
      <c r="BA672" s="6" t="str">
        <f t="shared" si="485"/>
        <v/>
      </c>
      <c r="BB672" s="6" t="str">
        <f t="shared" si="486"/>
        <v/>
      </c>
      <c r="BC672" s="42"/>
      <c r="BI672" t="s">
        <v>658</v>
      </c>
      <c r="CS672" s="253" t="str">
        <f t="shared" si="487"/>
        <v/>
      </c>
      <c r="CT672" s="1" t="str">
        <f t="shared" si="488"/>
        <v/>
      </c>
      <c r="CU672" s="1" t="str">
        <f t="shared" si="489"/>
        <v/>
      </c>
      <c r="CV672" s="399"/>
    </row>
    <row r="673" spans="1:100" s="1" customFormat="1" ht="13.5" customHeight="1" x14ac:dyDescent="0.15">
      <c r="A673" s="63">
        <v>658</v>
      </c>
      <c r="B673" s="313"/>
      <c r="C673" s="313"/>
      <c r="D673" s="313"/>
      <c r="E673" s="313"/>
      <c r="F673" s="313"/>
      <c r="G673" s="313"/>
      <c r="H673" s="313"/>
      <c r="I673" s="313"/>
      <c r="J673" s="313"/>
      <c r="K673" s="313"/>
      <c r="L673" s="314"/>
      <c r="M673" s="313"/>
      <c r="N673" s="365"/>
      <c r="O673" s="366"/>
      <c r="P673" s="370" t="str">
        <f>IF(G673="R",IF(OR(AND(実績排出量!H673=SUM(実績事業所!$B$2-1),3&lt;実績排出量!I673),AND(実績排出量!H673=実績事業所!$B$2,4&gt;実績排出量!I673)),"新規",""),"")</f>
        <v/>
      </c>
      <c r="Q673" s="373" t="str">
        <f t="shared" si="450"/>
        <v/>
      </c>
      <c r="R673" s="374" t="str">
        <f t="shared" si="451"/>
        <v/>
      </c>
      <c r="S673" s="298" t="str">
        <f t="shared" si="452"/>
        <v/>
      </c>
      <c r="T673" s="87" t="str">
        <f t="shared" si="453"/>
        <v/>
      </c>
      <c r="U673" s="88" t="str">
        <f t="shared" si="454"/>
        <v/>
      </c>
      <c r="V673" s="89" t="str">
        <f t="shared" si="455"/>
        <v/>
      </c>
      <c r="W673" s="90" t="str">
        <f t="shared" si="456"/>
        <v/>
      </c>
      <c r="X673" s="90" t="str">
        <f t="shared" si="457"/>
        <v/>
      </c>
      <c r="Y673" s="110" t="str">
        <f t="shared" si="458"/>
        <v/>
      </c>
      <c r="Z673" s="16"/>
      <c r="AA673" s="15" t="str">
        <f t="shared" si="459"/>
        <v/>
      </c>
      <c r="AB673" s="15" t="str">
        <f t="shared" si="460"/>
        <v/>
      </c>
      <c r="AC673" s="14" t="str">
        <f t="shared" si="461"/>
        <v/>
      </c>
      <c r="AD673" s="6" t="e">
        <f t="shared" si="462"/>
        <v>#N/A</v>
      </c>
      <c r="AE673" s="6" t="e">
        <f t="shared" si="463"/>
        <v>#N/A</v>
      </c>
      <c r="AF673" s="6" t="e">
        <f t="shared" si="464"/>
        <v>#N/A</v>
      </c>
      <c r="AG673" s="6" t="str">
        <f t="shared" si="465"/>
        <v/>
      </c>
      <c r="AH673" s="6">
        <f t="shared" si="466"/>
        <v>1</v>
      </c>
      <c r="AI673" s="6" t="e">
        <f t="shared" si="467"/>
        <v>#N/A</v>
      </c>
      <c r="AJ673" s="6" t="e">
        <f t="shared" si="468"/>
        <v>#N/A</v>
      </c>
      <c r="AK673" s="6" t="e">
        <f t="shared" si="469"/>
        <v>#N/A</v>
      </c>
      <c r="AL673" s="6" t="e">
        <f t="shared" si="470"/>
        <v>#N/A</v>
      </c>
      <c r="AM673" s="7" t="str">
        <f t="shared" si="471"/>
        <v xml:space="preserve"> </v>
      </c>
      <c r="AN673" s="6" t="e">
        <f t="shared" si="472"/>
        <v>#N/A</v>
      </c>
      <c r="AO673" s="6" t="e">
        <f t="shared" si="473"/>
        <v>#N/A</v>
      </c>
      <c r="AP673" s="6" t="e">
        <f t="shared" si="474"/>
        <v>#N/A</v>
      </c>
      <c r="AQ673" s="6" t="e">
        <f t="shared" si="475"/>
        <v>#N/A</v>
      </c>
      <c r="AR673" s="6" t="e">
        <f t="shared" si="476"/>
        <v>#N/A</v>
      </c>
      <c r="AS673" s="6" t="e">
        <f t="shared" si="477"/>
        <v>#N/A</v>
      </c>
      <c r="AT673" s="6" t="e">
        <f t="shared" si="478"/>
        <v>#N/A</v>
      </c>
      <c r="AU673" s="6" t="e">
        <f t="shared" si="479"/>
        <v>#N/A</v>
      </c>
      <c r="AV673" s="6" t="e">
        <f t="shared" si="480"/>
        <v>#N/A</v>
      </c>
      <c r="AW673" s="6">
        <f t="shared" si="481"/>
        <v>0</v>
      </c>
      <c r="AX673" s="6" t="e">
        <f t="shared" si="482"/>
        <v>#N/A</v>
      </c>
      <c r="AY673" s="6" t="str">
        <f t="shared" si="483"/>
        <v/>
      </c>
      <c r="AZ673" s="6" t="str">
        <f t="shared" si="484"/>
        <v/>
      </c>
      <c r="BA673" s="6" t="str">
        <f t="shared" si="485"/>
        <v/>
      </c>
      <c r="BB673" s="6" t="str">
        <f t="shared" si="486"/>
        <v/>
      </c>
      <c r="BC673" s="42"/>
      <c r="BI673" t="s">
        <v>659</v>
      </c>
      <c r="CS673" s="253" t="str">
        <f t="shared" si="487"/>
        <v/>
      </c>
      <c r="CT673" s="1" t="str">
        <f t="shared" si="488"/>
        <v/>
      </c>
      <c r="CU673" s="1" t="str">
        <f t="shared" si="489"/>
        <v/>
      </c>
      <c r="CV673" s="399"/>
    </row>
    <row r="674" spans="1:100" s="1" customFormat="1" ht="13.5" customHeight="1" x14ac:dyDescent="0.15">
      <c r="A674" s="63">
        <v>659</v>
      </c>
      <c r="B674" s="313"/>
      <c r="C674" s="313"/>
      <c r="D674" s="313"/>
      <c r="E674" s="313"/>
      <c r="F674" s="313"/>
      <c r="G674" s="313"/>
      <c r="H674" s="313"/>
      <c r="I674" s="313"/>
      <c r="J674" s="313"/>
      <c r="K674" s="313"/>
      <c r="L674" s="314"/>
      <c r="M674" s="313"/>
      <c r="N674" s="365"/>
      <c r="O674" s="366"/>
      <c r="P674" s="370" t="str">
        <f>IF(G674="R",IF(OR(AND(実績排出量!H674=SUM(実績事業所!$B$2-1),3&lt;実績排出量!I674),AND(実績排出量!H674=実績事業所!$B$2,4&gt;実績排出量!I674)),"新規",""),"")</f>
        <v/>
      </c>
      <c r="Q674" s="373" t="str">
        <f t="shared" si="450"/>
        <v/>
      </c>
      <c r="R674" s="374" t="str">
        <f t="shared" si="451"/>
        <v/>
      </c>
      <c r="S674" s="298" t="str">
        <f t="shared" si="452"/>
        <v/>
      </c>
      <c r="T674" s="87" t="str">
        <f t="shared" si="453"/>
        <v/>
      </c>
      <c r="U674" s="88" t="str">
        <f t="shared" si="454"/>
        <v/>
      </c>
      <c r="V674" s="89" t="str">
        <f t="shared" si="455"/>
        <v/>
      </c>
      <c r="W674" s="90" t="str">
        <f t="shared" si="456"/>
        <v/>
      </c>
      <c r="X674" s="90" t="str">
        <f t="shared" si="457"/>
        <v/>
      </c>
      <c r="Y674" s="110" t="str">
        <f t="shared" si="458"/>
        <v/>
      </c>
      <c r="Z674" s="16"/>
      <c r="AA674" s="15" t="str">
        <f t="shared" si="459"/>
        <v/>
      </c>
      <c r="AB674" s="15" t="str">
        <f t="shared" si="460"/>
        <v/>
      </c>
      <c r="AC674" s="14" t="str">
        <f t="shared" si="461"/>
        <v/>
      </c>
      <c r="AD674" s="6" t="e">
        <f t="shared" si="462"/>
        <v>#N/A</v>
      </c>
      <c r="AE674" s="6" t="e">
        <f t="shared" si="463"/>
        <v>#N/A</v>
      </c>
      <c r="AF674" s="6" t="e">
        <f t="shared" si="464"/>
        <v>#N/A</v>
      </c>
      <c r="AG674" s="6" t="str">
        <f t="shared" si="465"/>
        <v/>
      </c>
      <c r="AH674" s="6">
        <f t="shared" si="466"/>
        <v>1</v>
      </c>
      <c r="AI674" s="6" t="e">
        <f t="shared" si="467"/>
        <v>#N/A</v>
      </c>
      <c r="AJ674" s="6" t="e">
        <f t="shared" si="468"/>
        <v>#N/A</v>
      </c>
      <c r="AK674" s="6" t="e">
        <f t="shared" si="469"/>
        <v>#N/A</v>
      </c>
      <c r="AL674" s="6" t="e">
        <f t="shared" si="470"/>
        <v>#N/A</v>
      </c>
      <c r="AM674" s="7" t="str">
        <f t="shared" si="471"/>
        <v xml:space="preserve"> </v>
      </c>
      <c r="AN674" s="6" t="e">
        <f t="shared" si="472"/>
        <v>#N/A</v>
      </c>
      <c r="AO674" s="6" t="e">
        <f t="shared" si="473"/>
        <v>#N/A</v>
      </c>
      <c r="AP674" s="6" t="e">
        <f t="shared" si="474"/>
        <v>#N/A</v>
      </c>
      <c r="AQ674" s="6" t="e">
        <f t="shared" si="475"/>
        <v>#N/A</v>
      </c>
      <c r="AR674" s="6" t="e">
        <f t="shared" si="476"/>
        <v>#N/A</v>
      </c>
      <c r="AS674" s="6" t="e">
        <f t="shared" si="477"/>
        <v>#N/A</v>
      </c>
      <c r="AT674" s="6" t="e">
        <f t="shared" si="478"/>
        <v>#N/A</v>
      </c>
      <c r="AU674" s="6" t="e">
        <f t="shared" si="479"/>
        <v>#N/A</v>
      </c>
      <c r="AV674" s="6" t="e">
        <f t="shared" si="480"/>
        <v>#N/A</v>
      </c>
      <c r="AW674" s="6">
        <f t="shared" si="481"/>
        <v>0</v>
      </c>
      <c r="AX674" s="6" t="e">
        <f t="shared" si="482"/>
        <v>#N/A</v>
      </c>
      <c r="AY674" s="6" t="str">
        <f t="shared" si="483"/>
        <v/>
      </c>
      <c r="AZ674" s="6" t="str">
        <f t="shared" si="484"/>
        <v/>
      </c>
      <c r="BA674" s="6" t="str">
        <f t="shared" si="485"/>
        <v/>
      </c>
      <c r="BB674" s="6" t="str">
        <f t="shared" si="486"/>
        <v/>
      </c>
      <c r="BC674" s="42"/>
      <c r="BI674" t="s">
        <v>660</v>
      </c>
      <c r="CS674" s="253" t="str">
        <f t="shared" si="487"/>
        <v/>
      </c>
      <c r="CT674" s="1" t="str">
        <f t="shared" si="488"/>
        <v/>
      </c>
      <c r="CU674" s="1" t="str">
        <f t="shared" si="489"/>
        <v/>
      </c>
      <c r="CV674" s="399"/>
    </row>
    <row r="675" spans="1:100" s="1" customFormat="1" ht="13.5" customHeight="1" x14ac:dyDescent="0.15">
      <c r="A675" s="63">
        <v>660</v>
      </c>
      <c r="B675" s="313"/>
      <c r="C675" s="313"/>
      <c r="D675" s="313"/>
      <c r="E675" s="313"/>
      <c r="F675" s="313"/>
      <c r="G675" s="313"/>
      <c r="H675" s="313"/>
      <c r="I675" s="313"/>
      <c r="J675" s="313"/>
      <c r="K675" s="313"/>
      <c r="L675" s="314"/>
      <c r="M675" s="313"/>
      <c r="N675" s="365"/>
      <c r="O675" s="366"/>
      <c r="P675" s="370" t="str">
        <f>IF(G675="R",IF(OR(AND(実績排出量!H675=SUM(実績事業所!$B$2-1),3&lt;実績排出量!I675),AND(実績排出量!H675=実績事業所!$B$2,4&gt;実績排出量!I675)),"新規",""),"")</f>
        <v/>
      </c>
      <c r="Q675" s="373" t="str">
        <f t="shared" si="450"/>
        <v/>
      </c>
      <c r="R675" s="374" t="str">
        <f t="shared" si="451"/>
        <v/>
      </c>
      <c r="S675" s="298" t="str">
        <f t="shared" si="452"/>
        <v/>
      </c>
      <c r="T675" s="87" t="str">
        <f t="shared" si="453"/>
        <v/>
      </c>
      <c r="U675" s="88" t="str">
        <f t="shared" si="454"/>
        <v/>
      </c>
      <c r="V675" s="89" t="str">
        <f t="shared" si="455"/>
        <v/>
      </c>
      <c r="W675" s="90" t="str">
        <f t="shared" si="456"/>
        <v/>
      </c>
      <c r="X675" s="90" t="str">
        <f t="shared" si="457"/>
        <v/>
      </c>
      <c r="Y675" s="110" t="str">
        <f t="shared" si="458"/>
        <v/>
      </c>
      <c r="Z675" s="16"/>
      <c r="AA675" s="15" t="str">
        <f t="shared" si="459"/>
        <v/>
      </c>
      <c r="AB675" s="15" t="str">
        <f t="shared" si="460"/>
        <v/>
      </c>
      <c r="AC675" s="14" t="str">
        <f t="shared" si="461"/>
        <v/>
      </c>
      <c r="AD675" s="6" t="e">
        <f t="shared" si="462"/>
        <v>#N/A</v>
      </c>
      <c r="AE675" s="6" t="e">
        <f t="shared" si="463"/>
        <v>#N/A</v>
      </c>
      <c r="AF675" s="6" t="e">
        <f t="shared" si="464"/>
        <v>#N/A</v>
      </c>
      <c r="AG675" s="6" t="str">
        <f t="shared" si="465"/>
        <v/>
      </c>
      <c r="AH675" s="6">
        <f t="shared" si="466"/>
        <v>1</v>
      </c>
      <c r="AI675" s="6" t="e">
        <f t="shared" si="467"/>
        <v>#N/A</v>
      </c>
      <c r="AJ675" s="6" t="e">
        <f t="shared" si="468"/>
        <v>#N/A</v>
      </c>
      <c r="AK675" s="6" t="e">
        <f t="shared" si="469"/>
        <v>#N/A</v>
      </c>
      <c r="AL675" s="6" t="e">
        <f t="shared" si="470"/>
        <v>#N/A</v>
      </c>
      <c r="AM675" s="7" t="str">
        <f t="shared" si="471"/>
        <v xml:space="preserve"> </v>
      </c>
      <c r="AN675" s="6" t="e">
        <f t="shared" si="472"/>
        <v>#N/A</v>
      </c>
      <c r="AO675" s="6" t="e">
        <f t="shared" si="473"/>
        <v>#N/A</v>
      </c>
      <c r="AP675" s="6" t="e">
        <f t="shared" si="474"/>
        <v>#N/A</v>
      </c>
      <c r="AQ675" s="6" t="e">
        <f t="shared" si="475"/>
        <v>#N/A</v>
      </c>
      <c r="AR675" s="6" t="e">
        <f t="shared" si="476"/>
        <v>#N/A</v>
      </c>
      <c r="AS675" s="6" t="e">
        <f t="shared" si="477"/>
        <v>#N/A</v>
      </c>
      <c r="AT675" s="6" t="e">
        <f t="shared" si="478"/>
        <v>#N/A</v>
      </c>
      <c r="AU675" s="6" t="e">
        <f t="shared" si="479"/>
        <v>#N/A</v>
      </c>
      <c r="AV675" s="6" t="e">
        <f t="shared" si="480"/>
        <v>#N/A</v>
      </c>
      <c r="AW675" s="6">
        <f t="shared" si="481"/>
        <v>0</v>
      </c>
      <c r="AX675" s="6" t="e">
        <f t="shared" si="482"/>
        <v>#N/A</v>
      </c>
      <c r="AY675" s="6" t="str">
        <f t="shared" si="483"/>
        <v/>
      </c>
      <c r="AZ675" s="6" t="str">
        <f t="shared" si="484"/>
        <v/>
      </c>
      <c r="BA675" s="6" t="str">
        <f t="shared" si="485"/>
        <v/>
      </c>
      <c r="BB675" s="6" t="str">
        <f t="shared" si="486"/>
        <v/>
      </c>
      <c r="BC675" s="42"/>
      <c r="BI675" t="s">
        <v>661</v>
      </c>
      <c r="CS675" s="253" t="str">
        <f t="shared" si="487"/>
        <v/>
      </c>
      <c r="CT675" s="1" t="str">
        <f t="shared" si="488"/>
        <v/>
      </c>
      <c r="CU675" s="1" t="str">
        <f t="shared" si="489"/>
        <v/>
      </c>
      <c r="CV675" s="399"/>
    </row>
    <row r="676" spans="1:100" s="1" customFormat="1" ht="13.5" customHeight="1" x14ac:dyDescent="0.15">
      <c r="A676" s="63">
        <v>661</v>
      </c>
      <c r="B676" s="313"/>
      <c r="C676" s="313"/>
      <c r="D676" s="313"/>
      <c r="E676" s="313"/>
      <c r="F676" s="313"/>
      <c r="G676" s="313"/>
      <c r="H676" s="313"/>
      <c r="I676" s="313"/>
      <c r="J676" s="313"/>
      <c r="K676" s="313"/>
      <c r="L676" s="314"/>
      <c r="M676" s="313"/>
      <c r="N676" s="365"/>
      <c r="O676" s="366"/>
      <c r="P676" s="370" t="str">
        <f>IF(G676="R",IF(OR(AND(実績排出量!H676=SUM(実績事業所!$B$2-1),3&lt;実績排出量!I676),AND(実績排出量!H676=実績事業所!$B$2,4&gt;実績排出量!I676)),"新規",""),"")</f>
        <v/>
      </c>
      <c r="Q676" s="373" t="str">
        <f t="shared" si="450"/>
        <v/>
      </c>
      <c r="R676" s="374" t="str">
        <f t="shared" si="451"/>
        <v/>
      </c>
      <c r="S676" s="298" t="str">
        <f t="shared" si="452"/>
        <v/>
      </c>
      <c r="T676" s="87" t="str">
        <f t="shared" si="453"/>
        <v/>
      </c>
      <c r="U676" s="88" t="str">
        <f t="shared" si="454"/>
        <v/>
      </c>
      <c r="V676" s="89" t="str">
        <f t="shared" si="455"/>
        <v/>
      </c>
      <c r="W676" s="90" t="str">
        <f t="shared" si="456"/>
        <v/>
      </c>
      <c r="X676" s="90" t="str">
        <f t="shared" si="457"/>
        <v/>
      </c>
      <c r="Y676" s="110" t="str">
        <f t="shared" si="458"/>
        <v/>
      </c>
      <c r="Z676" s="16"/>
      <c r="AA676" s="15" t="str">
        <f t="shared" si="459"/>
        <v/>
      </c>
      <c r="AB676" s="15" t="str">
        <f t="shared" si="460"/>
        <v/>
      </c>
      <c r="AC676" s="14" t="str">
        <f t="shared" si="461"/>
        <v/>
      </c>
      <c r="AD676" s="6" t="e">
        <f t="shared" si="462"/>
        <v>#N/A</v>
      </c>
      <c r="AE676" s="6" t="e">
        <f t="shared" si="463"/>
        <v>#N/A</v>
      </c>
      <c r="AF676" s="6" t="e">
        <f t="shared" si="464"/>
        <v>#N/A</v>
      </c>
      <c r="AG676" s="6" t="str">
        <f t="shared" si="465"/>
        <v/>
      </c>
      <c r="AH676" s="6">
        <f t="shared" si="466"/>
        <v>1</v>
      </c>
      <c r="AI676" s="6" t="e">
        <f t="shared" si="467"/>
        <v>#N/A</v>
      </c>
      <c r="AJ676" s="6" t="e">
        <f t="shared" si="468"/>
        <v>#N/A</v>
      </c>
      <c r="AK676" s="6" t="e">
        <f t="shared" si="469"/>
        <v>#N/A</v>
      </c>
      <c r="AL676" s="6" t="e">
        <f t="shared" si="470"/>
        <v>#N/A</v>
      </c>
      <c r="AM676" s="7" t="str">
        <f t="shared" si="471"/>
        <v xml:space="preserve"> </v>
      </c>
      <c r="AN676" s="6" t="e">
        <f t="shared" si="472"/>
        <v>#N/A</v>
      </c>
      <c r="AO676" s="6" t="e">
        <f t="shared" si="473"/>
        <v>#N/A</v>
      </c>
      <c r="AP676" s="6" t="e">
        <f t="shared" si="474"/>
        <v>#N/A</v>
      </c>
      <c r="AQ676" s="6" t="e">
        <f t="shared" si="475"/>
        <v>#N/A</v>
      </c>
      <c r="AR676" s="6" t="e">
        <f t="shared" si="476"/>
        <v>#N/A</v>
      </c>
      <c r="AS676" s="6" t="e">
        <f t="shared" si="477"/>
        <v>#N/A</v>
      </c>
      <c r="AT676" s="6" t="e">
        <f t="shared" si="478"/>
        <v>#N/A</v>
      </c>
      <c r="AU676" s="6" t="e">
        <f t="shared" si="479"/>
        <v>#N/A</v>
      </c>
      <c r="AV676" s="6" t="e">
        <f t="shared" si="480"/>
        <v>#N/A</v>
      </c>
      <c r="AW676" s="6">
        <f t="shared" si="481"/>
        <v>0</v>
      </c>
      <c r="AX676" s="6" t="e">
        <f t="shared" si="482"/>
        <v>#N/A</v>
      </c>
      <c r="AY676" s="6" t="str">
        <f t="shared" si="483"/>
        <v/>
      </c>
      <c r="AZ676" s="6" t="str">
        <f t="shared" si="484"/>
        <v/>
      </c>
      <c r="BA676" s="6" t="str">
        <f t="shared" si="485"/>
        <v/>
      </c>
      <c r="BB676" s="6" t="str">
        <f t="shared" si="486"/>
        <v/>
      </c>
      <c r="BC676" s="42"/>
      <c r="BI676" t="s">
        <v>662</v>
      </c>
      <c r="CS676" s="253" t="str">
        <f t="shared" si="487"/>
        <v/>
      </c>
      <c r="CT676" s="1" t="str">
        <f t="shared" si="488"/>
        <v/>
      </c>
      <c r="CU676" s="1" t="str">
        <f t="shared" si="489"/>
        <v/>
      </c>
      <c r="CV676" s="399"/>
    </row>
    <row r="677" spans="1:100" s="1" customFormat="1" ht="13.5" customHeight="1" x14ac:dyDescent="0.15">
      <c r="A677" s="63">
        <v>662</v>
      </c>
      <c r="B677" s="313"/>
      <c r="C677" s="313"/>
      <c r="D677" s="313"/>
      <c r="E677" s="313"/>
      <c r="F677" s="313"/>
      <c r="G677" s="313"/>
      <c r="H677" s="313"/>
      <c r="I677" s="313"/>
      <c r="J677" s="313"/>
      <c r="K677" s="313"/>
      <c r="L677" s="314"/>
      <c r="M677" s="313"/>
      <c r="N677" s="365"/>
      <c r="O677" s="366"/>
      <c r="P677" s="370" t="str">
        <f>IF(G677="R",IF(OR(AND(実績排出量!H677=SUM(実績事業所!$B$2-1),3&lt;実績排出量!I677),AND(実績排出量!H677=実績事業所!$B$2,4&gt;実績排出量!I677)),"新規",""),"")</f>
        <v/>
      </c>
      <c r="Q677" s="373" t="str">
        <f t="shared" si="450"/>
        <v/>
      </c>
      <c r="R677" s="374" t="str">
        <f t="shared" si="451"/>
        <v/>
      </c>
      <c r="S677" s="298" t="str">
        <f t="shared" si="452"/>
        <v/>
      </c>
      <c r="T677" s="87" t="str">
        <f t="shared" si="453"/>
        <v/>
      </c>
      <c r="U677" s="88" t="str">
        <f t="shared" si="454"/>
        <v/>
      </c>
      <c r="V677" s="89" t="str">
        <f t="shared" si="455"/>
        <v/>
      </c>
      <c r="W677" s="90" t="str">
        <f t="shared" si="456"/>
        <v/>
      </c>
      <c r="X677" s="90" t="str">
        <f t="shared" si="457"/>
        <v/>
      </c>
      <c r="Y677" s="110" t="str">
        <f t="shared" si="458"/>
        <v/>
      </c>
      <c r="Z677" s="16"/>
      <c r="AA677" s="15" t="str">
        <f t="shared" si="459"/>
        <v/>
      </c>
      <c r="AB677" s="15" t="str">
        <f t="shared" si="460"/>
        <v/>
      </c>
      <c r="AC677" s="14" t="str">
        <f t="shared" si="461"/>
        <v/>
      </c>
      <c r="AD677" s="6" t="e">
        <f t="shared" si="462"/>
        <v>#N/A</v>
      </c>
      <c r="AE677" s="6" t="e">
        <f t="shared" si="463"/>
        <v>#N/A</v>
      </c>
      <c r="AF677" s="6" t="e">
        <f t="shared" si="464"/>
        <v>#N/A</v>
      </c>
      <c r="AG677" s="6" t="str">
        <f t="shared" si="465"/>
        <v/>
      </c>
      <c r="AH677" s="6">
        <f t="shared" si="466"/>
        <v>1</v>
      </c>
      <c r="AI677" s="6" t="e">
        <f t="shared" si="467"/>
        <v>#N/A</v>
      </c>
      <c r="AJ677" s="6" t="e">
        <f t="shared" si="468"/>
        <v>#N/A</v>
      </c>
      <c r="AK677" s="6" t="e">
        <f t="shared" si="469"/>
        <v>#N/A</v>
      </c>
      <c r="AL677" s="6" t="e">
        <f t="shared" si="470"/>
        <v>#N/A</v>
      </c>
      <c r="AM677" s="7" t="str">
        <f t="shared" si="471"/>
        <v xml:space="preserve"> </v>
      </c>
      <c r="AN677" s="6" t="e">
        <f t="shared" si="472"/>
        <v>#N/A</v>
      </c>
      <c r="AO677" s="6" t="e">
        <f t="shared" si="473"/>
        <v>#N/A</v>
      </c>
      <c r="AP677" s="6" t="e">
        <f t="shared" si="474"/>
        <v>#N/A</v>
      </c>
      <c r="AQ677" s="6" t="e">
        <f t="shared" si="475"/>
        <v>#N/A</v>
      </c>
      <c r="AR677" s="6" t="e">
        <f t="shared" si="476"/>
        <v>#N/A</v>
      </c>
      <c r="AS677" s="6" t="e">
        <f t="shared" si="477"/>
        <v>#N/A</v>
      </c>
      <c r="AT677" s="6" t="e">
        <f t="shared" si="478"/>
        <v>#N/A</v>
      </c>
      <c r="AU677" s="6" t="e">
        <f t="shared" si="479"/>
        <v>#N/A</v>
      </c>
      <c r="AV677" s="6" t="e">
        <f t="shared" si="480"/>
        <v>#N/A</v>
      </c>
      <c r="AW677" s="6">
        <f t="shared" si="481"/>
        <v>0</v>
      </c>
      <c r="AX677" s="6" t="e">
        <f t="shared" si="482"/>
        <v>#N/A</v>
      </c>
      <c r="AY677" s="6" t="str">
        <f t="shared" si="483"/>
        <v/>
      </c>
      <c r="AZ677" s="6" t="str">
        <f t="shared" si="484"/>
        <v/>
      </c>
      <c r="BA677" s="6" t="str">
        <f t="shared" si="485"/>
        <v/>
      </c>
      <c r="BB677" s="6" t="str">
        <f t="shared" si="486"/>
        <v/>
      </c>
      <c r="BC677" s="42"/>
      <c r="BI677" t="s">
        <v>663</v>
      </c>
      <c r="CS677" s="253" t="str">
        <f t="shared" si="487"/>
        <v/>
      </c>
      <c r="CT677" s="1" t="str">
        <f t="shared" si="488"/>
        <v/>
      </c>
      <c r="CU677" s="1" t="str">
        <f t="shared" si="489"/>
        <v/>
      </c>
      <c r="CV677" s="399"/>
    </row>
    <row r="678" spans="1:100" s="1" customFormat="1" ht="13.5" customHeight="1" x14ac:dyDescent="0.15">
      <c r="A678" s="63">
        <v>663</v>
      </c>
      <c r="B678" s="313"/>
      <c r="C678" s="313"/>
      <c r="D678" s="313"/>
      <c r="E678" s="313"/>
      <c r="F678" s="313"/>
      <c r="G678" s="313"/>
      <c r="H678" s="313"/>
      <c r="I678" s="313"/>
      <c r="J678" s="313"/>
      <c r="K678" s="313"/>
      <c r="L678" s="314"/>
      <c r="M678" s="313"/>
      <c r="N678" s="365"/>
      <c r="O678" s="366"/>
      <c r="P678" s="370" t="str">
        <f>IF(G678="R",IF(OR(AND(実績排出量!H678=SUM(実績事業所!$B$2-1),3&lt;実績排出量!I678),AND(実績排出量!H678=実績事業所!$B$2,4&gt;実績排出量!I678)),"新規",""),"")</f>
        <v/>
      </c>
      <c r="Q678" s="373" t="str">
        <f t="shared" si="450"/>
        <v/>
      </c>
      <c r="R678" s="374" t="str">
        <f t="shared" si="451"/>
        <v/>
      </c>
      <c r="S678" s="298" t="str">
        <f t="shared" si="452"/>
        <v/>
      </c>
      <c r="T678" s="87" t="str">
        <f t="shared" si="453"/>
        <v/>
      </c>
      <c r="U678" s="88" t="str">
        <f t="shared" si="454"/>
        <v/>
      </c>
      <c r="V678" s="89" t="str">
        <f t="shared" si="455"/>
        <v/>
      </c>
      <c r="W678" s="90" t="str">
        <f t="shared" si="456"/>
        <v/>
      </c>
      <c r="X678" s="90" t="str">
        <f t="shared" si="457"/>
        <v/>
      </c>
      <c r="Y678" s="110" t="str">
        <f t="shared" si="458"/>
        <v/>
      </c>
      <c r="Z678" s="16"/>
      <c r="AA678" s="15" t="str">
        <f t="shared" si="459"/>
        <v/>
      </c>
      <c r="AB678" s="15" t="str">
        <f t="shared" si="460"/>
        <v/>
      </c>
      <c r="AC678" s="14" t="str">
        <f t="shared" si="461"/>
        <v/>
      </c>
      <c r="AD678" s="6" t="e">
        <f t="shared" si="462"/>
        <v>#N/A</v>
      </c>
      <c r="AE678" s="6" t="e">
        <f t="shared" si="463"/>
        <v>#N/A</v>
      </c>
      <c r="AF678" s="6" t="e">
        <f t="shared" si="464"/>
        <v>#N/A</v>
      </c>
      <c r="AG678" s="6" t="str">
        <f t="shared" si="465"/>
        <v/>
      </c>
      <c r="AH678" s="6">
        <f t="shared" si="466"/>
        <v>1</v>
      </c>
      <c r="AI678" s="6" t="e">
        <f t="shared" si="467"/>
        <v>#N/A</v>
      </c>
      <c r="AJ678" s="6" t="e">
        <f t="shared" si="468"/>
        <v>#N/A</v>
      </c>
      <c r="AK678" s="6" t="e">
        <f t="shared" si="469"/>
        <v>#N/A</v>
      </c>
      <c r="AL678" s="6" t="e">
        <f t="shared" si="470"/>
        <v>#N/A</v>
      </c>
      <c r="AM678" s="7" t="str">
        <f t="shared" si="471"/>
        <v xml:space="preserve"> </v>
      </c>
      <c r="AN678" s="6" t="e">
        <f t="shared" si="472"/>
        <v>#N/A</v>
      </c>
      <c r="AO678" s="6" t="e">
        <f t="shared" si="473"/>
        <v>#N/A</v>
      </c>
      <c r="AP678" s="6" t="e">
        <f t="shared" si="474"/>
        <v>#N/A</v>
      </c>
      <c r="AQ678" s="6" t="e">
        <f t="shared" si="475"/>
        <v>#N/A</v>
      </c>
      <c r="AR678" s="6" t="e">
        <f t="shared" si="476"/>
        <v>#N/A</v>
      </c>
      <c r="AS678" s="6" t="e">
        <f t="shared" si="477"/>
        <v>#N/A</v>
      </c>
      <c r="AT678" s="6" t="e">
        <f t="shared" si="478"/>
        <v>#N/A</v>
      </c>
      <c r="AU678" s="6" t="e">
        <f t="shared" si="479"/>
        <v>#N/A</v>
      </c>
      <c r="AV678" s="6" t="e">
        <f t="shared" si="480"/>
        <v>#N/A</v>
      </c>
      <c r="AW678" s="6">
        <f t="shared" si="481"/>
        <v>0</v>
      </c>
      <c r="AX678" s="6" t="e">
        <f t="shared" si="482"/>
        <v>#N/A</v>
      </c>
      <c r="AY678" s="6" t="str">
        <f t="shared" si="483"/>
        <v/>
      </c>
      <c r="AZ678" s="6" t="str">
        <f t="shared" si="484"/>
        <v/>
      </c>
      <c r="BA678" s="6" t="str">
        <f t="shared" si="485"/>
        <v/>
      </c>
      <c r="BB678" s="6" t="str">
        <f t="shared" si="486"/>
        <v/>
      </c>
      <c r="BC678" s="42"/>
      <c r="BI678" t="s">
        <v>664</v>
      </c>
      <c r="CS678" s="253" t="str">
        <f t="shared" si="487"/>
        <v/>
      </c>
      <c r="CT678" s="1" t="str">
        <f t="shared" si="488"/>
        <v/>
      </c>
      <c r="CU678" s="1" t="str">
        <f t="shared" si="489"/>
        <v/>
      </c>
      <c r="CV678" s="399"/>
    </row>
    <row r="679" spans="1:100" s="1" customFormat="1" ht="13.5" customHeight="1" x14ac:dyDescent="0.15">
      <c r="A679" s="63">
        <v>664</v>
      </c>
      <c r="B679" s="313"/>
      <c r="C679" s="313"/>
      <c r="D679" s="313"/>
      <c r="E679" s="313"/>
      <c r="F679" s="313"/>
      <c r="G679" s="313"/>
      <c r="H679" s="313"/>
      <c r="I679" s="313"/>
      <c r="J679" s="313"/>
      <c r="K679" s="313"/>
      <c r="L679" s="314"/>
      <c r="M679" s="313"/>
      <c r="N679" s="365"/>
      <c r="O679" s="366"/>
      <c r="P679" s="370" t="str">
        <f>IF(G679="R",IF(OR(AND(実績排出量!H679=SUM(実績事業所!$B$2-1),3&lt;実績排出量!I679),AND(実績排出量!H679=実績事業所!$B$2,4&gt;実績排出量!I679)),"新規",""),"")</f>
        <v/>
      </c>
      <c r="Q679" s="373" t="str">
        <f t="shared" si="450"/>
        <v/>
      </c>
      <c r="R679" s="374" t="str">
        <f t="shared" si="451"/>
        <v/>
      </c>
      <c r="S679" s="298" t="str">
        <f t="shared" si="452"/>
        <v/>
      </c>
      <c r="T679" s="87" t="str">
        <f t="shared" si="453"/>
        <v/>
      </c>
      <c r="U679" s="88" t="str">
        <f t="shared" si="454"/>
        <v/>
      </c>
      <c r="V679" s="89" t="str">
        <f t="shared" si="455"/>
        <v/>
      </c>
      <c r="W679" s="90" t="str">
        <f t="shared" si="456"/>
        <v/>
      </c>
      <c r="X679" s="90" t="str">
        <f t="shared" si="457"/>
        <v/>
      </c>
      <c r="Y679" s="110" t="str">
        <f t="shared" si="458"/>
        <v/>
      </c>
      <c r="Z679" s="16"/>
      <c r="AA679" s="15" t="str">
        <f t="shared" si="459"/>
        <v/>
      </c>
      <c r="AB679" s="15" t="str">
        <f t="shared" si="460"/>
        <v/>
      </c>
      <c r="AC679" s="14" t="str">
        <f t="shared" si="461"/>
        <v/>
      </c>
      <c r="AD679" s="6" t="e">
        <f t="shared" si="462"/>
        <v>#N/A</v>
      </c>
      <c r="AE679" s="6" t="e">
        <f t="shared" si="463"/>
        <v>#N/A</v>
      </c>
      <c r="AF679" s="6" t="e">
        <f t="shared" si="464"/>
        <v>#N/A</v>
      </c>
      <c r="AG679" s="6" t="str">
        <f t="shared" si="465"/>
        <v/>
      </c>
      <c r="AH679" s="6">
        <f t="shared" si="466"/>
        <v>1</v>
      </c>
      <c r="AI679" s="6" t="e">
        <f t="shared" si="467"/>
        <v>#N/A</v>
      </c>
      <c r="AJ679" s="6" t="e">
        <f t="shared" si="468"/>
        <v>#N/A</v>
      </c>
      <c r="AK679" s="6" t="e">
        <f t="shared" si="469"/>
        <v>#N/A</v>
      </c>
      <c r="AL679" s="6" t="e">
        <f t="shared" si="470"/>
        <v>#N/A</v>
      </c>
      <c r="AM679" s="7" t="str">
        <f t="shared" si="471"/>
        <v xml:space="preserve"> </v>
      </c>
      <c r="AN679" s="6" t="e">
        <f t="shared" si="472"/>
        <v>#N/A</v>
      </c>
      <c r="AO679" s="6" t="e">
        <f t="shared" si="473"/>
        <v>#N/A</v>
      </c>
      <c r="AP679" s="6" t="e">
        <f t="shared" si="474"/>
        <v>#N/A</v>
      </c>
      <c r="AQ679" s="6" t="e">
        <f t="shared" si="475"/>
        <v>#N/A</v>
      </c>
      <c r="AR679" s="6" t="e">
        <f t="shared" si="476"/>
        <v>#N/A</v>
      </c>
      <c r="AS679" s="6" t="e">
        <f t="shared" si="477"/>
        <v>#N/A</v>
      </c>
      <c r="AT679" s="6" t="e">
        <f t="shared" si="478"/>
        <v>#N/A</v>
      </c>
      <c r="AU679" s="6" t="e">
        <f t="shared" si="479"/>
        <v>#N/A</v>
      </c>
      <c r="AV679" s="6" t="e">
        <f t="shared" si="480"/>
        <v>#N/A</v>
      </c>
      <c r="AW679" s="6">
        <f t="shared" si="481"/>
        <v>0</v>
      </c>
      <c r="AX679" s="6" t="e">
        <f t="shared" si="482"/>
        <v>#N/A</v>
      </c>
      <c r="AY679" s="6" t="str">
        <f t="shared" si="483"/>
        <v/>
      </c>
      <c r="AZ679" s="6" t="str">
        <f t="shared" si="484"/>
        <v/>
      </c>
      <c r="BA679" s="6" t="str">
        <f t="shared" si="485"/>
        <v/>
      </c>
      <c r="BB679" s="6" t="str">
        <f t="shared" si="486"/>
        <v/>
      </c>
      <c r="BC679" s="42"/>
      <c r="BI679" t="s">
        <v>665</v>
      </c>
      <c r="CS679" s="253" t="str">
        <f t="shared" si="487"/>
        <v/>
      </c>
      <c r="CT679" s="1" t="str">
        <f t="shared" si="488"/>
        <v/>
      </c>
      <c r="CU679" s="1" t="str">
        <f t="shared" si="489"/>
        <v/>
      </c>
      <c r="CV679" s="399"/>
    </row>
    <row r="680" spans="1:100" s="1" customFormat="1" ht="13.5" customHeight="1" x14ac:dyDescent="0.15">
      <c r="A680" s="63">
        <v>665</v>
      </c>
      <c r="B680" s="313"/>
      <c r="C680" s="313"/>
      <c r="D680" s="313"/>
      <c r="E680" s="313"/>
      <c r="F680" s="313"/>
      <c r="G680" s="313"/>
      <c r="H680" s="313"/>
      <c r="I680" s="313"/>
      <c r="J680" s="313"/>
      <c r="K680" s="313"/>
      <c r="L680" s="314"/>
      <c r="M680" s="313"/>
      <c r="N680" s="365"/>
      <c r="O680" s="366"/>
      <c r="P680" s="370" t="str">
        <f>IF(G680="R",IF(OR(AND(実績排出量!H680=SUM(実績事業所!$B$2-1),3&lt;実績排出量!I680),AND(実績排出量!H680=実績事業所!$B$2,4&gt;実績排出量!I680)),"新規",""),"")</f>
        <v/>
      </c>
      <c r="Q680" s="373" t="str">
        <f t="shared" si="450"/>
        <v/>
      </c>
      <c r="R680" s="374" t="str">
        <f t="shared" si="451"/>
        <v/>
      </c>
      <c r="S680" s="298" t="str">
        <f t="shared" si="452"/>
        <v/>
      </c>
      <c r="T680" s="87" t="str">
        <f t="shared" si="453"/>
        <v/>
      </c>
      <c r="U680" s="88" t="str">
        <f t="shared" si="454"/>
        <v/>
      </c>
      <c r="V680" s="89" t="str">
        <f t="shared" si="455"/>
        <v/>
      </c>
      <c r="W680" s="90" t="str">
        <f t="shared" si="456"/>
        <v/>
      </c>
      <c r="X680" s="90" t="str">
        <f t="shared" si="457"/>
        <v/>
      </c>
      <c r="Y680" s="110" t="str">
        <f t="shared" si="458"/>
        <v/>
      </c>
      <c r="Z680" s="16"/>
      <c r="AA680" s="15" t="str">
        <f t="shared" si="459"/>
        <v/>
      </c>
      <c r="AB680" s="15" t="str">
        <f t="shared" si="460"/>
        <v/>
      </c>
      <c r="AC680" s="14" t="str">
        <f t="shared" si="461"/>
        <v/>
      </c>
      <c r="AD680" s="6" t="e">
        <f t="shared" si="462"/>
        <v>#N/A</v>
      </c>
      <c r="AE680" s="6" t="e">
        <f t="shared" si="463"/>
        <v>#N/A</v>
      </c>
      <c r="AF680" s="6" t="e">
        <f t="shared" si="464"/>
        <v>#N/A</v>
      </c>
      <c r="AG680" s="6" t="str">
        <f t="shared" si="465"/>
        <v/>
      </c>
      <c r="AH680" s="6">
        <f t="shared" si="466"/>
        <v>1</v>
      </c>
      <c r="AI680" s="6" t="e">
        <f t="shared" si="467"/>
        <v>#N/A</v>
      </c>
      <c r="AJ680" s="6" t="e">
        <f t="shared" si="468"/>
        <v>#N/A</v>
      </c>
      <c r="AK680" s="6" t="e">
        <f t="shared" si="469"/>
        <v>#N/A</v>
      </c>
      <c r="AL680" s="6" t="e">
        <f t="shared" si="470"/>
        <v>#N/A</v>
      </c>
      <c r="AM680" s="7" t="str">
        <f t="shared" si="471"/>
        <v xml:space="preserve"> </v>
      </c>
      <c r="AN680" s="6" t="e">
        <f t="shared" si="472"/>
        <v>#N/A</v>
      </c>
      <c r="AO680" s="6" t="e">
        <f t="shared" si="473"/>
        <v>#N/A</v>
      </c>
      <c r="AP680" s="6" t="e">
        <f t="shared" si="474"/>
        <v>#N/A</v>
      </c>
      <c r="AQ680" s="6" t="e">
        <f t="shared" si="475"/>
        <v>#N/A</v>
      </c>
      <c r="AR680" s="6" t="e">
        <f t="shared" si="476"/>
        <v>#N/A</v>
      </c>
      <c r="AS680" s="6" t="e">
        <f t="shared" si="477"/>
        <v>#N/A</v>
      </c>
      <c r="AT680" s="6" t="e">
        <f t="shared" si="478"/>
        <v>#N/A</v>
      </c>
      <c r="AU680" s="6" t="e">
        <f t="shared" si="479"/>
        <v>#N/A</v>
      </c>
      <c r="AV680" s="6" t="e">
        <f t="shared" si="480"/>
        <v>#N/A</v>
      </c>
      <c r="AW680" s="6">
        <f t="shared" si="481"/>
        <v>0</v>
      </c>
      <c r="AX680" s="6" t="e">
        <f t="shared" si="482"/>
        <v>#N/A</v>
      </c>
      <c r="AY680" s="6" t="str">
        <f t="shared" si="483"/>
        <v/>
      </c>
      <c r="AZ680" s="6" t="str">
        <f t="shared" si="484"/>
        <v/>
      </c>
      <c r="BA680" s="6" t="str">
        <f t="shared" si="485"/>
        <v/>
      </c>
      <c r="BB680" s="6" t="str">
        <f t="shared" si="486"/>
        <v/>
      </c>
      <c r="BC680" s="42"/>
      <c r="BI680" t="s">
        <v>666</v>
      </c>
      <c r="CS680" s="253" t="str">
        <f t="shared" si="487"/>
        <v/>
      </c>
      <c r="CT680" s="1" t="str">
        <f t="shared" si="488"/>
        <v/>
      </c>
      <c r="CU680" s="1" t="str">
        <f t="shared" si="489"/>
        <v/>
      </c>
      <c r="CV680" s="399"/>
    </row>
    <row r="681" spans="1:100" s="1" customFormat="1" ht="13.5" customHeight="1" x14ac:dyDescent="0.15">
      <c r="A681" s="63">
        <v>666</v>
      </c>
      <c r="B681" s="313"/>
      <c r="C681" s="313"/>
      <c r="D681" s="313"/>
      <c r="E681" s="313"/>
      <c r="F681" s="313"/>
      <c r="G681" s="313"/>
      <c r="H681" s="313"/>
      <c r="I681" s="313"/>
      <c r="J681" s="313"/>
      <c r="K681" s="313"/>
      <c r="L681" s="314"/>
      <c r="M681" s="313"/>
      <c r="N681" s="365"/>
      <c r="O681" s="366"/>
      <c r="P681" s="370" t="str">
        <f>IF(G681="R",IF(OR(AND(実績排出量!H681=SUM(実績事業所!$B$2-1),3&lt;実績排出量!I681),AND(実績排出量!H681=実績事業所!$B$2,4&gt;実績排出量!I681)),"新規",""),"")</f>
        <v/>
      </c>
      <c r="Q681" s="373" t="str">
        <f t="shared" si="450"/>
        <v/>
      </c>
      <c r="R681" s="374" t="str">
        <f t="shared" si="451"/>
        <v/>
      </c>
      <c r="S681" s="298" t="str">
        <f t="shared" si="452"/>
        <v/>
      </c>
      <c r="T681" s="87" t="str">
        <f t="shared" si="453"/>
        <v/>
      </c>
      <c r="U681" s="88" t="str">
        <f t="shared" si="454"/>
        <v/>
      </c>
      <c r="V681" s="89" t="str">
        <f t="shared" si="455"/>
        <v/>
      </c>
      <c r="W681" s="90" t="str">
        <f t="shared" si="456"/>
        <v/>
      </c>
      <c r="X681" s="90" t="str">
        <f t="shared" si="457"/>
        <v/>
      </c>
      <c r="Y681" s="110" t="str">
        <f t="shared" si="458"/>
        <v/>
      </c>
      <c r="Z681" s="16"/>
      <c r="AA681" s="15" t="str">
        <f t="shared" si="459"/>
        <v/>
      </c>
      <c r="AB681" s="15" t="str">
        <f t="shared" si="460"/>
        <v/>
      </c>
      <c r="AC681" s="14" t="str">
        <f t="shared" si="461"/>
        <v/>
      </c>
      <c r="AD681" s="6" t="e">
        <f t="shared" si="462"/>
        <v>#N/A</v>
      </c>
      <c r="AE681" s="6" t="e">
        <f t="shared" si="463"/>
        <v>#N/A</v>
      </c>
      <c r="AF681" s="6" t="e">
        <f t="shared" si="464"/>
        <v>#N/A</v>
      </c>
      <c r="AG681" s="6" t="str">
        <f t="shared" si="465"/>
        <v/>
      </c>
      <c r="AH681" s="6">
        <f t="shared" si="466"/>
        <v>1</v>
      </c>
      <c r="AI681" s="6" t="e">
        <f t="shared" si="467"/>
        <v>#N/A</v>
      </c>
      <c r="AJ681" s="6" t="e">
        <f t="shared" si="468"/>
        <v>#N/A</v>
      </c>
      <c r="AK681" s="6" t="e">
        <f t="shared" si="469"/>
        <v>#N/A</v>
      </c>
      <c r="AL681" s="6" t="e">
        <f t="shared" si="470"/>
        <v>#N/A</v>
      </c>
      <c r="AM681" s="7" t="str">
        <f t="shared" si="471"/>
        <v xml:space="preserve"> </v>
      </c>
      <c r="AN681" s="6" t="e">
        <f t="shared" si="472"/>
        <v>#N/A</v>
      </c>
      <c r="AO681" s="6" t="e">
        <f t="shared" si="473"/>
        <v>#N/A</v>
      </c>
      <c r="AP681" s="6" t="e">
        <f t="shared" si="474"/>
        <v>#N/A</v>
      </c>
      <c r="AQ681" s="6" t="e">
        <f t="shared" si="475"/>
        <v>#N/A</v>
      </c>
      <c r="AR681" s="6" t="e">
        <f t="shared" si="476"/>
        <v>#N/A</v>
      </c>
      <c r="AS681" s="6" t="e">
        <f t="shared" si="477"/>
        <v>#N/A</v>
      </c>
      <c r="AT681" s="6" t="e">
        <f t="shared" si="478"/>
        <v>#N/A</v>
      </c>
      <c r="AU681" s="6" t="e">
        <f t="shared" si="479"/>
        <v>#N/A</v>
      </c>
      <c r="AV681" s="6" t="e">
        <f t="shared" si="480"/>
        <v>#N/A</v>
      </c>
      <c r="AW681" s="6">
        <f t="shared" si="481"/>
        <v>0</v>
      </c>
      <c r="AX681" s="6" t="e">
        <f t="shared" si="482"/>
        <v>#N/A</v>
      </c>
      <c r="AY681" s="6" t="str">
        <f t="shared" si="483"/>
        <v/>
      </c>
      <c r="AZ681" s="6" t="str">
        <f t="shared" si="484"/>
        <v/>
      </c>
      <c r="BA681" s="6" t="str">
        <f t="shared" si="485"/>
        <v/>
      </c>
      <c r="BB681" s="6" t="str">
        <f t="shared" si="486"/>
        <v/>
      </c>
      <c r="BC681" s="42"/>
      <c r="BI681" t="s">
        <v>667</v>
      </c>
      <c r="CS681" s="253" t="str">
        <f t="shared" si="487"/>
        <v/>
      </c>
      <c r="CT681" s="1" t="str">
        <f t="shared" si="488"/>
        <v/>
      </c>
      <c r="CU681" s="1" t="str">
        <f t="shared" si="489"/>
        <v/>
      </c>
      <c r="CV681" s="399"/>
    </row>
    <row r="682" spans="1:100" s="1" customFormat="1" ht="13.5" customHeight="1" x14ac:dyDescent="0.15">
      <c r="A682" s="63">
        <v>667</v>
      </c>
      <c r="B682" s="313"/>
      <c r="C682" s="313"/>
      <c r="D682" s="313"/>
      <c r="E682" s="313"/>
      <c r="F682" s="313"/>
      <c r="G682" s="313"/>
      <c r="H682" s="313"/>
      <c r="I682" s="313"/>
      <c r="J682" s="313"/>
      <c r="K682" s="313"/>
      <c r="L682" s="314"/>
      <c r="M682" s="313"/>
      <c r="N682" s="365"/>
      <c r="O682" s="366"/>
      <c r="P682" s="370" t="str">
        <f>IF(G682="R",IF(OR(AND(実績排出量!H682=SUM(実績事業所!$B$2-1),3&lt;実績排出量!I682),AND(実績排出量!H682=実績事業所!$B$2,4&gt;実績排出量!I682)),"新規",""),"")</f>
        <v/>
      </c>
      <c r="Q682" s="373" t="str">
        <f t="shared" si="450"/>
        <v/>
      </c>
      <c r="R682" s="374" t="str">
        <f t="shared" si="451"/>
        <v/>
      </c>
      <c r="S682" s="298" t="str">
        <f t="shared" si="452"/>
        <v/>
      </c>
      <c r="T682" s="87" t="str">
        <f t="shared" si="453"/>
        <v/>
      </c>
      <c r="U682" s="88" t="str">
        <f t="shared" si="454"/>
        <v/>
      </c>
      <c r="V682" s="89" t="str">
        <f t="shared" si="455"/>
        <v/>
      </c>
      <c r="W682" s="90" t="str">
        <f t="shared" si="456"/>
        <v/>
      </c>
      <c r="X682" s="90" t="str">
        <f t="shared" si="457"/>
        <v/>
      </c>
      <c r="Y682" s="110" t="str">
        <f t="shared" si="458"/>
        <v/>
      </c>
      <c r="Z682" s="16"/>
      <c r="AA682" s="15" t="str">
        <f t="shared" si="459"/>
        <v/>
      </c>
      <c r="AB682" s="15" t="str">
        <f t="shared" si="460"/>
        <v/>
      </c>
      <c r="AC682" s="14" t="str">
        <f t="shared" si="461"/>
        <v/>
      </c>
      <c r="AD682" s="6" t="e">
        <f t="shared" si="462"/>
        <v>#N/A</v>
      </c>
      <c r="AE682" s="6" t="e">
        <f t="shared" si="463"/>
        <v>#N/A</v>
      </c>
      <c r="AF682" s="6" t="e">
        <f t="shared" si="464"/>
        <v>#N/A</v>
      </c>
      <c r="AG682" s="6" t="str">
        <f t="shared" si="465"/>
        <v/>
      </c>
      <c r="AH682" s="6">
        <f t="shared" si="466"/>
        <v>1</v>
      </c>
      <c r="AI682" s="6" t="e">
        <f t="shared" si="467"/>
        <v>#N/A</v>
      </c>
      <c r="AJ682" s="6" t="e">
        <f t="shared" si="468"/>
        <v>#N/A</v>
      </c>
      <c r="AK682" s="6" t="e">
        <f t="shared" si="469"/>
        <v>#N/A</v>
      </c>
      <c r="AL682" s="6" t="e">
        <f t="shared" si="470"/>
        <v>#N/A</v>
      </c>
      <c r="AM682" s="7" t="str">
        <f t="shared" si="471"/>
        <v xml:space="preserve"> </v>
      </c>
      <c r="AN682" s="6" t="e">
        <f t="shared" si="472"/>
        <v>#N/A</v>
      </c>
      <c r="AO682" s="6" t="e">
        <f t="shared" si="473"/>
        <v>#N/A</v>
      </c>
      <c r="AP682" s="6" t="e">
        <f t="shared" si="474"/>
        <v>#N/A</v>
      </c>
      <c r="AQ682" s="6" t="e">
        <f t="shared" si="475"/>
        <v>#N/A</v>
      </c>
      <c r="AR682" s="6" t="e">
        <f t="shared" si="476"/>
        <v>#N/A</v>
      </c>
      <c r="AS682" s="6" t="e">
        <f t="shared" si="477"/>
        <v>#N/A</v>
      </c>
      <c r="AT682" s="6" t="e">
        <f t="shared" si="478"/>
        <v>#N/A</v>
      </c>
      <c r="AU682" s="6" t="e">
        <f t="shared" si="479"/>
        <v>#N/A</v>
      </c>
      <c r="AV682" s="6" t="e">
        <f t="shared" si="480"/>
        <v>#N/A</v>
      </c>
      <c r="AW682" s="6">
        <f t="shared" si="481"/>
        <v>0</v>
      </c>
      <c r="AX682" s="6" t="e">
        <f t="shared" si="482"/>
        <v>#N/A</v>
      </c>
      <c r="AY682" s="6" t="str">
        <f t="shared" si="483"/>
        <v/>
      </c>
      <c r="AZ682" s="6" t="str">
        <f t="shared" si="484"/>
        <v/>
      </c>
      <c r="BA682" s="6" t="str">
        <f t="shared" si="485"/>
        <v/>
      </c>
      <c r="BB682" s="6" t="str">
        <f t="shared" si="486"/>
        <v/>
      </c>
      <c r="BC682" s="42"/>
      <c r="BI682" t="s">
        <v>668</v>
      </c>
      <c r="CS682" s="253" t="str">
        <f t="shared" si="487"/>
        <v/>
      </c>
      <c r="CT682" s="1" t="str">
        <f t="shared" si="488"/>
        <v/>
      </c>
      <c r="CU682" s="1" t="str">
        <f t="shared" si="489"/>
        <v/>
      </c>
      <c r="CV682" s="399"/>
    </row>
    <row r="683" spans="1:100" s="1" customFormat="1" ht="13.5" customHeight="1" x14ac:dyDescent="0.15">
      <c r="A683" s="63">
        <v>668</v>
      </c>
      <c r="B683" s="313"/>
      <c r="C683" s="313"/>
      <c r="D683" s="313"/>
      <c r="E683" s="313"/>
      <c r="F683" s="313"/>
      <c r="G683" s="313"/>
      <c r="H683" s="313"/>
      <c r="I683" s="313"/>
      <c r="J683" s="313"/>
      <c r="K683" s="313"/>
      <c r="L683" s="314"/>
      <c r="M683" s="313"/>
      <c r="N683" s="365"/>
      <c r="O683" s="366"/>
      <c r="P683" s="370" t="str">
        <f>IF(G683="R",IF(OR(AND(実績排出量!H683=SUM(実績事業所!$B$2-1),3&lt;実績排出量!I683),AND(実績排出量!H683=実績事業所!$B$2,4&gt;実績排出量!I683)),"新規",""),"")</f>
        <v/>
      </c>
      <c r="Q683" s="373" t="str">
        <f t="shared" si="450"/>
        <v/>
      </c>
      <c r="R683" s="374" t="str">
        <f t="shared" si="451"/>
        <v/>
      </c>
      <c r="S683" s="298" t="str">
        <f t="shared" si="452"/>
        <v/>
      </c>
      <c r="T683" s="87" t="str">
        <f t="shared" si="453"/>
        <v/>
      </c>
      <c r="U683" s="88" t="str">
        <f t="shared" si="454"/>
        <v/>
      </c>
      <c r="V683" s="89" t="str">
        <f t="shared" si="455"/>
        <v/>
      </c>
      <c r="W683" s="90" t="str">
        <f t="shared" si="456"/>
        <v/>
      </c>
      <c r="X683" s="90" t="str">
        <f t="shared" si="457"/>
        <v/>
      </c>
      <c r="Y683" s="110" t="str">
        <f t="shared" si="458"/>
        <v/>
      </c>
      <c r="Z683" s="16"/>
      <c r="AA683" s="15" t="str">
        <f t="shared" si="459"/>
        <v/>
      </c>
      <c r="AB683" s="15" t="str">
        <f t="shared" si="460"/>
        <v/>
      </c>
      <c r="AC683" s="14" t="str">
        <f t="shared" si="461"/>
        <v/>
      </c>
      <c r="AD683" s="6" t="e">
        <f t="shared" si="462"/>
        <v>#N/A</v>
      </c>
      <c r="AE683" s="6" t="e">
        <f t="shared" si="463"/>
        <v>#N/A</v>
      </c>
      <c r="AF683" s="6" t="e">
        <f t="shared" si="464"/>
        <v>#N/A</v>
      </c>
      <c r="AG683" s="6" t="str">
        <f t="shared" si="465"/>
        <v/>
      </c>
      <c r="AH683" s="6">
        <f t="shared" si="466"/>
        <v>1</v>
      </c>
      <c r="AI683" s="6" t="e">
        <f t="shared" si="467"/>
        <v>#N/A</v>
      </c>
      <c r="AJ683" s="6" t="e">
        <f t="shared" si="468"/>
        <v>#N/A</v>
      </c>
      <c r="AK683" s="6" t="e">
        <f t="shared" si="469"/>
        <v>#N/A</v>
      </c>
      <c r="AL683" s="6" t="e">
        <f t="shared" si="470"/>
        <v>#N/A</v>
      </c>
      <c r="AM683" s="7" t="str">
        <f t="shared" si="471"/>
        <v xml:space="preserve"> </v>
      </c>
      <c r="AN683" s="6" t="e">
        <f t="shared" si="472"/>
        <v>#N/A</v>
      </c>
      <c r="AO683" s="6" t="e">
        <f t="shared" si="473"/>
        <v>#N/A</v>
      </c>
      <c r="AP683" s="6" t="e">
        <f t="shared" si="474"/>
        <v>#N/A</v>
      </c>
      <c r="AQ683" s="6" t="e">
        <f t="shared" si="475"/>
        <v>#N/A</v>
      </c>
      <c r="AR683" s="6" t="e">
        <f t="shared" si="476"/>
        <v>#N/A</v>
      </c>
      <c r="AS683" s="6" t="e">
        <f t="shared" si="477"/>
        <v>#N/A</v>
      </c>
      <c r="AT683" s="6" t="e">
        <f t="shared" si="478"/>
        <v>#N/A</v>
      </c>
      <c r="AU683" s="6" t="e">
        <f t="shared" si="479"/>
        <v>#N/A</v>
      </c>
      <c r="AV683" s="6" t="e">
        <f t="shared" si="480"/>
        <v>#N/A</v>
      </c>
      <c r="AW683" s="6">
        <f t="shared" si="481"/>
        <v>0</v>
      </c>
      <c r="AX683" s="6" t="e">
        <f t="shared" si="482"/>
        <v>#N/A</v>
      </c>
      <c r="AY683" s="6" t="str">
        <f t="shared" si="483"/>
        <v/>
      </c>
      <c r="AZ683" s="6" t="str">
        <f t="shared" si="484"/>
        <v/>
      </c>
      <c r="BA683" s="6" t="str">
        <f t="shared" si="485"/>
        <v/>
      </c>
      <c r="BB683" s="6" t="str">
        <f t="shared" si="486"/>
        <v/>
      </c>
      <c r="BC683" s="42"/>
      <c r="BI683" t="s">
        <v>669</v>
      </c>
      <c r="CS683" s="253" t="str">
        <f t="shared" si="487"/>
        <v/>
      </c>
      <c r="CT683" s="1" t="str">
        <f t="shared" si="488"/>
        <v/>
      </c>
      <c r="CU683" s="1" t="str">
        <f t="shared" si="489"/>
        <v/>
      </c>
      <c r="CV683" s="399"/>
    </row>
    <row r="684" spans="1:100" s="1" customFormat="1" ht="13.5" customHeight="1" x14ac:dyDescent="0.15">
      <c r="A684" s="63">
        <v>669</v>
      </c>
      <c r="B684" s="313"/>
      <c r="C684" s="313"/>
      <c r="D684" s="313"/>
      <c r="E684" s="313"/>
      <c r="F684" s="313"/>
      <c r="G684" s="313"/>
      <c r="H684" s="313"/>
      <c r="I684" s="313"/>
      <c r="J684" s="313"/>
      <c r="K684" s="313"/>
      <c r="L684" s="314"/>
      <c r="M684" s="313"/>
      <c r="N684" s="365"/>
      <c r="O684" s="366"/>
      <c r="P684" s="370" t="str">
        <f>IF(G684="R",IF(OR(AND(実績排出量!H684=SUM(実績事業所!$B$2-1),3&lt;実績排出量!I684),AND(実績排出量!H684=実績事業所!$B$2,4&gt;実績排出量!I684)),"新規",""),"")</f>
        <v/>
      </c>
      <c r="Q684" s="373" t="str">
        <f t="shared" si="450"/>
        <v/>
      </c>
      <c r="R684" s="374" t="str">
        <f t="shared" si="451"/>
        <v/>
      </c>
      <c r="S684" s="298" t="str">
        <f t="shared" si="452"/>
        <v/>
      </c>
      <c r="T684" s="87" t="str">
        <f t="shared" si="453"/>
        <v/>
      </c>
      <c r="U684" s="88" t="str">
        <f t="shared" si="454"/>
        <v/>
      </c>
      <c r="V684" s="89" t="str">
        <f t="shared" si="455"/>
        <v/>
      </c>
      <c r="W684" s="90" t="str">
        <f t="shared" si="456"/>
        <v/>
      </c>
      <c r="X684" s="90" t="str">
        <f t="shared" si="457"/>
        <v/>
      </c>
      <c r="Y684" s="110" t="str">
        <f t="shared" si="458"/>
        <v/>
      </c>
      <c r="Z684" s="16"/>
      <c r="AA684" s="15" t="str">
        <f t="shared" si="459"/>
        <v/>
      </c>
      <c r="AB684" s="15" t="str">
        <f t="shared" si="460"/>
        <v/>
      </c>
      <c r="AC684" s="14" t="str">
        <f t="shared" si="461"/>
        <v/>
      </c>
      <c r="AD684" s="6" t="e">
        <f t="shared" si="462"/>
        <v>#N/A</v>
      </c>
      <c r="AE684" s="6" t="e">
        <f t="shared" si="463"/>
        <v>#N/A</v>
      </c>
      <c r="AF684" s="6" t="e">
        <f t="shared" si="464"/>
        <v>#N/A</v>
      </c>
      <c r="AG684" s="6" t="str">
        <f t="shared" si="465"/>
        <v/>
      </c>
      <c r="AH684" s="6">
        <f t="shared" si="466"/>
        <v>1</v>
      </c>
      <c r="AI684" s="6" t="e">
        <f t="shared" si="467"/>
        <v>#N/A</v>
      </c>
      <c r="AJ684" s="6" t="e">
        <f t="shared" si="468"/>
        <v>#N/A</v>
      </c>
      <c r="AK684" s="6" t="e">
        <f t="shared" si="469"/>
        <v>#N/A</v>
      </c>
      <c r="AL684" s="6" t="e">
        <f t="shared" si="470"/>
        <v>#N/A</v>
      </c>
      <c r="AM684" s="7" t="str">
        <f t="shared" si="471"/>
        <v xml:space="preserve"> </v>
      </c>
      <c r="AN684" s="6" t="e">
        <f t="shared" si="472"/>
        <v>#N/A</v>
      </c>
      <c r="AO684" s="6" t="e">
        <f t="shared" si="473"/>
        <v>#N/A</v>
      </c>
      <c r="AP684" s="6" t="e">
        <f t="shared" si="474"/>
        <v>#N/A</v>
      </c>
      <c r="AQ684" s="6" t="e">
        <f t="shared" si="475"/>
        <v>#N/A</v>
      </c>
      <c r="AR684" s="6" t="e">
        <f t="shared" si="476"/>
        <v>#N/A</v>
      </c>
      <c r="AS684" s="6" t="e">
        <f t="shared" si="477"/>
        <v>#N/A</v>
      </c>
      <c r="AT684" s="6" t="e">
        <f t="shared" si="478"/>
        <v>#N/A</v>
      </c>
      <c r="AU684" s="6" t="e">
        <f t="shared" si="479"/>
        <v>#N/A</v>
      </c>
      <c r="AV684" s="6" t="e">
        <f t="shared" si="480"/>
        <v>#N/A</v>
      </c>
      <c r="AW684" s="6">
        <f t="shared" si="481"/>
        <v>0</v>
      </c>
      <c r="AX684" s="6" t="e">
        <f t="shared" si="482"/>
        <v>#N/A</v>
      </c>
      <c r="AY684" s="6" t="str">
        <f t="shared" si="483"/>
        <v/>
      </c>
      <c r="AZ684" s="6" t="str">
        <f t="shared" si="484"/>
        <v/>
      </c>
      <c r="BA684" s="6" t="str">
        <f t="shared" si="485"/>
        <v/>
      </c>
      <c r="BB684" s="6" t="str">
        <f t="shared" si="486"/>
        <v/>
      </c>
      <c r="BC684" s="42"/>
      <c r="BI684" t="s">
        <v>670</v>
      </c>
      <c r="CS684" s="253" t="str">
        <f t="shared" si="487"/>
        <v/>
      </c>
      <c r="CT684" s="1" t="str">
        <f t="shared" si="488"/>
        <v/>
      </c>
      <c r="CU684" s="1" t="str">
        <f t="shared" si="489"/>
        <v/>
      </c>
      <c r="CV684" s="399"/>
    </row>
    <row r="685" spans="1:100" s="1" customFormat="1" ht="13.5" customHeight="1" x14ac:dyDescent="0.15">
      <c r="A685" s="63">
        <v>670</v>
      </c>
      <c r="B685" s="313"/>
      <c r="C685" s="313"/>
      <c r="D685" s="313"/>
      <c r="E685" s="313"/>
      <c r="F685" s="313"/>
      <c r="G685" s="313"/>
      <c r="H685" s="313"/>
      <c r="I685" s="313"/>
      <c r="J685" s="313"/>
      <c r="K685" s="313"/>
      <c r="L685" s="314"/>
      <c r="M685" s="313"/>
      <c r="N685" s="365"/>
      <c r="O685" s="366"/>
      <c r="P685" s="370" t="str">
        <f>IF(G685="R",IF(OR(AND(実績排出量!H685=SUM(実績事業所!$B$2-1),3&lt;実績排出量!I685),AND(実績排出量!H685=実績事業所!$B$2,4&gt;実績排出量!I685)),"新規",""),"")</f>
        <v/>
      </c>
      <c r="Q685" s="373" t="str">
        <f t="shared" si="450"/>
        <v/>
      </c>
      <c r="R685" s="374" t="str">
        <f t="shared" si="451"/>
        <v/>
      </c>
      <c r="S685" s="298" t="str">
        <f t="shared" si="452"/>
        <v/>
      </c>
      <c r="T685" s="87" t="str">
        <f t="shared" si="453"/>
        <v/>
      </c>
      <c r="U685" s="88" t="str">
        <f t="shared" si="454"/>
        <v/>
      </c>
      <c r="V685" s="89" t="str">
        <f t="shared" si="455"/>
        <v/>
      </c>
      <c r="W685" s="90" t="str">
        <f t="shared" si="456"/>
        <v/>
      </c>
      <c r="X685" s="90" t="str">
        <f t="shared" si="457"/>
        <v/>
      </c>
      <c r="Y685" s="110" t="str">
        <f t="shared" si="458"/>
        <v/>
      </c>
      <c r="Z685" s="16"/>
      <c r="AA685" s="15" t="str">
        <f t="shared" si="459"/>
        <v/>
      </c>
      <c r="AB685" s="15" t="str">
        <f t="shared" si="460"/>
        <v/>
      </c>
      <c r="AC685" s="14" t="str">
        <f t="shared" si="461"/>
        <v/>
      </c>
      <c r="AD685" s="6" t="e">
        <f t="shared" si="462"/>
        <v>#N/A</v>
      </c>
      <c r="AE685" s="6" t="e">
        <f t="shared" si="463"/>
        <v>#N/A</v>
      </c>
      <c r="AF685" s="6" t="e">
        <f t="shared" si="464"/>
        <v>#N/A</v>
      </c>
      <c r="AG685" s="6" t="str">
        <f t="shared" si="465"/>
        <v/>
      </c>
      <c r="AH685" s="6">
        <f t="shared" si="466"/>
        <v>1</v>
      </c>
      <c r="AI685" s="6" t="e">
        <f t="shared" si="467"/>
        <v>#N/A</v>
      </c>
      <c r="AJ685" s="6" t="e">
        <f t="shared" si="468"/>
        <v>#N/A</v>
      </c>
      <c r="AK685" s="6" t="e">
        <f t="shared" si="469"/>
        <v>#N/A</v>
      </c>
      <c r="AL685" s="6" t="e">
        <f t="shared" si="470"/>
        <v>#N/A</v>
      </c>
      <c r="AM685" s="7" t="str">
        <f t="shared" si="471"/>
        <v xml:space="preserve"> </v>
      </c>
      <c r="AN685" s="6" t="e">
        <f t="shared" si="472"/>
        <v>#N/A</v>
      </c>
      <c r="AO685" s="6" t="e">
        <f t="shared" si="473"/>
        <v>#N/A</v>
      </c>
      <c r="AP685" s="6" t="e">
        <f t="shared" si="474"/>
        <v>#N/A</v>
      </c>
      <c r="AQ685" s="6" t="e">
        <f t="shared" si="475"/>
        <v>#N/A</v>
      </c>
      <c r="AR685" s="6" t="e">
        <f t="shared" si="476"/>
        <v>#N/A</v>
      </c>
      <c r="AS685" s="6" t="e">
        <f t="shared" si="477"/>
        <v>#N/A</v>
      </c>
      <c r="AT685" s="6" t="e">
        <f t="shared" si="478"/>
        <v>#N/A</v>
      </c>
      <c r="AU685" s="6" t="e">
        <f t="shared" si="479"/>
        <v>#N/A</v>
      </c>
      <c r="AV685" s="6" t="e">
        <f t="shared" si="480"/>
        <v>#N/A</v>
      </c>
      <c r="AW685" s="6">
        <f t="shared" si="481"/>
        <v>0</v>
      </c>
      <c r="AX685" s="6" t="e">
        <f t="shared" si="482"/>
        <v>#N/A</v>
      </c>
      <c r="AY685" s="6" t="str">
        <f t="shared" si="483"/>
        <v/>
      </c>
      <c r="AZ685" s="6" t="str">
        <f t="shared" si="484"/>
        <v/>
      </c>
      <c r="BA685" s="6" t="str">
        <f t="shared" si="485"/>
        <v/>
      </c>
      <c r="BB685" s="6" t="str">
        <f t="shared" si="486"/>
        <v/>
      </c>
      <c r="BC685" s="42"/>
      <c r="BI685" t="s">
        <v>671</v>
      </c>
      <c r="CS685" s="253" t="str">
        <f t="shared" si="487"/>
        <v/>
      </c>
      <c r="CT685" s="1" t="str">
        <f t="shared" si="488"/>
        <v/>
      </c>
      <c r="CU685" s="1" t="str">
        <f t="shared" si="489"/>
        <v/>
      </c>
      <c r="CV685" s="399"/>
    </row>
    <row r="686" spans="1:100" s="1" customFormat="1" ht="13.5" customHeight="1" x14ac:dyDescent="0.15">
      <c r="A686" s="63">
        <v>671</v>
      </c>
      <c r="B686" s="313"/>
      <c r="C686" s="313"/>
      <c r="D686" s="313"/>
      <c r="E686" s="313"/>
      <c r="F686" s="313"/>
      <c r="G686" s="313"/>
      <c r="H686" s="313"/>
      <c r="I686" s="313"/>
      <c r="J686" s="313"/>
      <c r="K686" s="313"/>
      <c r="L686" s="314"/>
      <c r="M686" s="313"/>
      <c r="N686" s="365"/>
      <c r="O686" s="366"/>
      <c r="P686" s="370" t="str">
        <f>IF(G686="R",IF(OR(AND(実績排出量!H686=SUM(実績事業所!$B$2-1),3&lt;実績排出量!I686),AND(実績排出量!H686=実績事業所!$B$2,4&gt;実績排出量!I686)),"新規",""),"")</f>
        <v/>
      </c>
      <c r="Q686" s="373" t="str">
        <f t="shared" si="450"/>
        <v/>
      </c>
      <c r="R686" s="374" t="str">
        <f t="shared" si="451"/>
        <v/>
      </c>
      <c r="S686" s="298" t="str">
        <f t="shared" si="452"/>
        <v/>
      </c>
      <c r="T686" s="87" t="str">
        <f t="shared" si="453"/>
        <v/>
      </c>
      <c r="U686" s="88" t="str">
        <f t="shared" si="454"/>
        <v/>
      </c>
      <c r="V686" s="89" t="str">
        <f t="shared" si="455"/>
        <v/>
      </c>
      <c r="W686" s="90" t="str">
        <f t="shared" si="456"/>
        <v/>
      </c>
      <c r="X686" s="90" t="str">
        <f t="shared" si="457"/>
        <v/>
      </c>
      <c r="Y686" s="110" t="str">
        <f t="shared" si="458"/>
        <v/>
      </c>
      <c r="Z686" s="16"/>
      <c r="AA686" s="15" t="str">
        <f t="shared" si="459"/>
        <v/>
      </c>
      <c r="AB686" s="15" t="str">
        <f t="shared" si="460"/>
        <v/>
      </c>
      <c r="AC686" s="14" t="str">
        <f t="shared" si="461"/>
        <v/>
      </c>
      <c r="AD686" s="6" t="e">
        <f t="shared" si="462"/>
        <v>#N/A</v>
      </c>
      <c r="AE686" s="6" t="e">
        <f t="shared" si="463"/>
        <v>#N/A</v>
      </c>
      <c r="AF686" s="6" t="e">
        <f t="shared" si="464"/>
        <v>#N/A</v>
      </c>
      <c r="AG686" s="6" t="str">
        <f t="shared" si="465"/>
        <v/>
      </c>
      <c r="AH686" s="6">
        <f t="shared" si="466"/>
        <v>1</v>
      </c>
      <c r="AI686" s="6" t="e">
        <f t="shared" si="467"/>
        <v>#N/A</v>
      </c>
      <c r="AJ686" s="6" t="e">
        <f t="shared" si="468"/>
        <v>#N/A</v>
      </c>
      <c r="AK686" s="6" t="e">
        <f t="shared" si="469"/>
        <v>#N/A</v>
      </c>
      <c r="AL686" s="6" t="e">
        <f t="shared" si="470"/>
        <v>#N/A</v>
      </c>
      <c r="AM686" s="7" t="str">
        <f t="shared" si="471"/>
        <v xml:space="preserve"> </v>
      </c>
      <c r="AN686" s="6" t="e">
        <f t="shared" si="472"/>
        <v>#N/A</v>
      </c>
      <c r="AO686" s="6" t="e">
        <f t="shared" si="473"/>
        <v>#N/A</v>
      </c>
      <c r="AP686" s="6" t="e">
        <f t="shared" si="474"/>
        <v>#N/A</v>
      </c>
      <c r="AQ686" s="6" t="e">
        <f t="shared" si="475"/>
        <v>#N/A</v>
      </c>
      <c r="AR686" s="6" t="e">
        <f t="shared" si="476"/>
        <v>#N/A</v>
      </c>
      <c r="AS686" s="6" t="e">
        <f t="shared" si="477"/>
        <v>#N/A</v>
      </c>
      <c r="AT686" s="6" t="e">
        <f t="shared" si="478"/>
        <v>#N/A</v>
      </c>
      <c r="AU686" s="6" t="e">
        <f t="shared" si="479"/>
        <v>#N/A</v>
      </c>
      <c r="AV686" s="6" t="e">
        <f t="shared" si="480"/>
        <v>#N/A</v>
      </c>
      <c r="AW686" s="6">
        <f t="shared" si="481"/>
        <v>0</v>
      </c>
      <c r="AX686" s="6" t="e">
        <f t="shared" si="482"/>
        <v>#N/A</v>
      </c>
      <c r="AY686" s="6" t="str">
        <f t="shared" si="483"/>
        <v/>
      </c>
      <c r="AZ686" s="6" t="str">
        <f t="shared" si="484"/>
        <v/>
      </c>
      <c r="BA686" s="6" t="str">
        <f t="shared" si="485"/>
        <v/>
      </c>
      <c r="BB686" s="6" t="str">
        <f t="shared" si="486"/>
        <v/>
      </c>
      <c r="BC686" s="42"/>
      <c r="BI686" t="s">
        <v>672</v>
      </c>
      <c r="CS686" s="253" t="str">
        <f t="shared" si="487"/>
        <v/>
      </c>
      <c r="CT686" s="1" t="str">
        <f t="shared" si="488"/>
        <v/>
      </c>
      <c r="CU686" s="1" t="str">
        <f t="shared" si="489"/>
        <v/>
      </c>
      <c r="CV686" s="399"/>
    </row>
    <row r="687" spans="1:100" s="1" customFormat="1" ht="13.5" customHeight="1" x14ac:dyDescent="0.15">
      <c r="A687" s="63">
        <v>672</v>
      </c>
      <c r="B687" s="313"/>
      <c r="C687" s="313"/>
      <c r="D687" s="313"/>
      <c r="E687" s="313"/>
      <c r="F687" s="313"/>
      <c r="G687" s="313"/>
      <c r="H687" s="313"/>
      <c r="I687" s="313"/>
      <c r="J687" s="313"/>
      <c r="K687" s="313"/>
      <c r="L687" s="314"/>
      <c r="M687" s="313"/>
      <c r="N687" s="365"/>
      <c r="O687" s="366"/>
      <c r="P687" s="370" t="str">
        <f>IF(G687="R",IF(OR(AND(実績排出量!H687=SUM(実績事業所!$B$2-1),3&lt;実績排出量!I687),AND(実績排出量!H687=実績事業所!$B$2,4&gt;実績排出量!I687)),"新規",""),"")</f>
        <v/>
      </c>
      <c r="Q687" s="373" t="str">
        <f t="shared" si="450"/>
        <v/>
      </c>
      <c r="R687" s="374" t="str">
        <f t="shared" si="451"/>
        <v/>
      </c>
      <c r="S687" s="298" t="str">
        <f t="shared" si="452"/>
        <v/>
      </c>
      <c r="T687" s="87" t="str">
        <f t="shared" si="453"/>
        <v/>
      </c>
      <c r="U687" s="88" t="str">
        <f t="shared" si="454"/>
        <v/>
      </c>
      <c r="V687" s="89" t="str">
        <f t="shared" si="455"/>
        <v/>
      </c>
      <c r="W687" s="90" t="str">
        <f t="shared" si="456"/>
        <v/>
      </c>
      <c r="X687" s="90" t="str">
        <f t="shared" si="457"/>
        <v/>
      </c>
      <c r="Y687" s="110" t="str">
        <f t="shared" si="458"/>
        <v/>
      </c>
      <c r="Z687" s="16"/>
      <c r="AA687" s="15" t="str">
        <f t="shared" si="459"/>
        <v/>
      </c>
      <c r="AB687" s="15" t="str">
        <f t="shared" si="460"/>
        <v/>
      </c>
      <c r="AC687" s="14" t="str">
        <f t="shared" si="461"/>
        <v/>
      </c>
      <c r="AD687" s="6" t="e">
        <f t="shared" si="462"/>
        <v>#N/A</v>
      </c>
      <c r="AE687" s="6" t="e">
        <f t="shared" si="463"/>
        <v>#N/A</v>
      </c>
      <c r="AF687" s="6" t="e">
        <f t="shared" si="464"/>
        <v>#N/A</v>
      </c>
      <c r="AG687" s="6" t="str">
        <f t="shared" si="465"/>
        <v/>
      </c>
      <c r="AH687" s="6">
        <f t="shared" si="466"/>
        <v>1</v>
      </c>
      <c r="AI687" s="6" t="e">
        <f t="shared" si="467"/>
        <v>#N/A</v>
      </c>
      <c r="AJ687" s="6" t="e">
        <f t="shared" si="468"/>
        <v>#N/A</v>
      </c>
      <c r="AK687" s="6" t="e">
        <f t="shared" si="469"/>
        <v>#N/A</v>
      </c>
      <c r="AL687" s="6" t="e">
        <f t="shared" si="470"/>
        <v>#N/A</v>
      </c>
      <c r="AM687" s="7" t="str">
        <f t="shared" si="471"/>
        <v xml:space="preserve"> </v>
      </c>
      <c r="AN687" s="6" t="e">
        <f t="shared" si="472"/>
        <v>#N/A</v>
      </c>
      <c r="AO687" s="6" t="e">
        <f t="shared" si="473"/>
        <v>#N/A</v>
      </c>
      <c r="AP687" s="6" t="e">
        <f t="shared" si="474"/>
        <v>#N/A</v>
      </c>
      <c r="AQ687" s="6" t="e">
        <f t="shared" si="475"/>
        <v>#N/A</v>
      </c>
      <c r="AR687" s="6" t="e">
        <f t="shared" si="476"/>
        <v>#N/A</v>
      </c>
      <c r="AS687" s="6" t="e">
        <f t="shared" si="477"/>
        <v>#N/A</v>
      </c>
      <c r="AT687" s="6" t="e">
        <f t="shared" si="478"/>
        <v>#N/A</v>
      </c>
      <c r="AU687" s="6" t="e">
        <f t="shared" si="479"/>
        <v>#N/A</v>
      </c>
      <c r="AV687" s="6" t="e">
        <f t="shared" si="480"/>
        <v>#N/A</v>
      </c>
      <c r="AW687" s="6">
        <f t="shared" si="481"/>
        <v>0</v>
      </c>
      <c r="AX687" s="6" t="e">
        <f t="shared" si="482"/>
        <v>#N/A</v>
      </c>
      <c r="AY687" s="6" t="str">
        <f t="shared" si="483"/>
        <v/>
      </c>
      <c r="AZ687" s="6" t="str">
        <f t="shared" si="484"/>
        <v/>
      </c>
      <c r="BA687" s="6" t="str">
        <f t="shared" si="485"/>
        <v/>
      </c>
      <c r="BB687" s="6" t="str">
        <f t="shared" si="486"/>
        <v/>
      </c>
      <c r="BC687" s="42"/>
      <c r="BI687" t="s">
        <v>673</v>
      </c>
      <c r="CS687" s="253" t="str">
        <f t="shared" si="487"/>
        <v/>
      </c>
      <c r="CT687" s="1" t="str">
        <f t="shared" si="488"/>
        <v/>
      </c>
      <c r="CU687" s="1" t="str">
        <f t="shared" si="489"/>
        <v/>
      </c>
      <c r="CV687" s="399"/>
    </row>
    <row r="688" spans="1:100" s="1" customFormat="1" ht="13.5" customHeight="1" x14ac:dyDescent="0.15">
      <c r="A688" s="63">
        <v>673</v>
      </c>
      <c r="B688" s="313"/>
      <c r="C688" s="313"/>
      <c r="D688" s="313"/>
      <c r="E688" s="313"/>
      <c r="F688" s="313"/>
      <c r="G688" s="313"/>
      <c r="H688" s="313"/>
      <c r="I688" s="313"/>
      <c r="J688" s="313"/>
      <c r="K688" s="313"/>
      <c r="L688" s="314"/>
      <c r="M688" s="313"/>
      <c r="N688" s="365"/>
      <c r="O688" s="366"/>
      <c r="P688" s="370" t="str">
        <f>IF(G688="R",IF(OR(AND(実績排出量!H688=SUM(実績事業所!$B$2-1),3&lt;実績排出量!I688),AND(実績排出量!H688=実績事業所!$B$2,4&gt;実績排出量!I688)),"新規",""),"")</f>
        <v/>
      </c>
      <c r="Q688" s="373" t="str">
        <f t="shared" si="450"/>
        <v/>
      </c>
      <c r="R688" s="374" t="str">
        <f t="shared" si="451"/>
        <v/>
      </c>
      <c r="S688" s="298" t="str">
        <f t="shared" si="452"/>
        <v/>
      </c>
      <c r="T688" s="87" t="str">
        <f t="shared" si="453"/>
        <v/>
      </c>
      <c r="U688" s="88" t="str">
        <f t="shared" si="454"/>
        <v/>
      </c>
      <c r="V688" s="89" t="str">
        <f t="shared" si="455"/>
        <v/>
      </c>
      <c r="W688" s="90" t="str">
        <f t="shared" si="456"/>
        <v/>
      </c>
      <c r="X688" s="90" t="str">
        <f t="shared" si="457"/>
        <v/>
      </c>
      <c r="Y688" s="110" t="str">
        <f t="shared" si="458"/>
        <v/>
      </c>
      <c r="Z688" s="16"/>
      <c r="AA688" s="15" t="str">
        <f t="shared" si="459"/>
        <v/>
      </c>
      <c r="AB688" s="15" t="str">
        <f t="shared" si="460"/>
        <v/>
      </c>
      <c r="AC688" s="14" t="str">
        <f t="shared" si="461"/>
        <v/>
      </c>
      <c r="AD688" s="6" t="e">
        <f t="shared" si="462"/>
        <v>#N/A</v>
      </c>
      <c r="AE688" s="6" t="e">
        <f t="shared" si="463"/>
        <v>#N/A</v>
      </c>
      <c r="AF688" s="6" t="e">
        <f t="shared" si="464"/>
        <v>#N/A</v>
      </c>
      <c r="AG688" s="6" t="str">
        <f t="shared" si="465"/>
        <v/>
      </c>
      <c r="AH688" s="6">
        <f t="shared" si="466"/>
        <v>1</v>
      </c>
      <c r="AI688" s="6" t="e">
        <f t="shared" si="467"/>
        <v>#N/A</v>
      </c>
      <c r="AJ688" s="6" t="e">
        <f t="shared" si="468"/>
        <v>#N/A</v>
      </c>
      <c r="AK688" s="6" t="e">
        <f t="shared" si="469"/>
        <v>#N/A</v>
      </c>
      <c r="AL688" s="6" t="e">
        <f t="shared" si="470"/>
        <v>#N/A</v>
      </c>
      <c r="AM688" s="7" t="str">
        <f t="shared" si="471"/>
        <v xml:space="preserve"> </v>
      </c>
      <c r="AN688" s="6" t="e">
        <f t="shared" si="472"/>
        <v>#N/A</v>
      </c>
      <c r="AO688" s="6" t="e">
        <f t="shared" si="473"/>
        <v>#N/A</v>
      </c>
      <c r="AP688" s="6" t="e">
        <f t="shared" si="474"/>
        <v>#N/A</v>
      </c>
      <c r="AQ688" s="6" t="e">
        <f t="shared" si="475"/>
        <v>#N/A</v>
      </c>
      <c r="AR688" s="6" t="e">
        <f t="shared" si="476"/>
        <v>#N/A</v>
      </c>
      <c r="AS688" s="6" t="e">
        <f t="shared" si="477"/>
        <v>#N/A</v>
      </c>
      <c r="AT688" s="6" t="e">
        <f t="shared" si="478"/>
        <v>#N/A</v>
      </c>
      <c r="AU688" s="6" t="e">
        <f t="shared" si="479"/>
        <v>#N/A</v>
      </c>
      <c r="AV688" s="6" t="e">
        <f t="shared" si="480"/>
        <v>#N/A</v>
      </c>
      <c r="AW688" s="6">
        <f t="shared" si="481"/>
        <v>0</v>
      </c>
      <c r="AX688" s="6" t="e">
        <f t="shared" si="482"/>
        <v>#N/A</v>
      </c>
      <c r="AY688" s="6" t="str">
        <f t="shared" si="483"/>
        <v/>
      </c>
      <c r="AZ688" s="6" t="str">
        <f t="shared" si="484"/>
        <v/>
      </c>
      <c r="BA688" s="6" t="str">
        <f t="shared" si="485"/>
        <v/>
      </c>
      <c r="BB688" s="6" t="str">
        <f t="shared" si="486"/>
        <v/>
      </c>
      <c r="BC688" s="42"/>
      <c r="BI688" t="s">
        <v>674</v>
      </c>
      <c r="CS688" s="253" t="str">
        <f t="shared" si="487"/>
        <v/>
      </c>
      <c r="CT688" s="1" t="str">
        <f t="shared" si="488"/>
        <v/>
      </c>
      <c r="CU688" s="1" t="str">
        <f t="shared" si="489"/>
        <v/>
      </c>
      <c r="CV688" s="399"/>
    </row>
    <row r="689" spans="1:100" s="1" customFormat="1" ht="13.5" customHeight="1" x14ac:dyDescent="0.15">
      <c r="A689" s="63">
        <v>674</v>
      </c>
      <c r="B689" s="313"/>
      <c r="C689" s="313"/>
      <c r="D689" s="313"/>
      <c r="E689" s="313"/>
      <c r="F689" s="313"/>
      <c r="G689" s="313"/>
      <c r="H689" s="313"/>
      <c r="I689" s="313"/>
      <c r="J689" s="313"/>
      <c r="K689" s="313"/>
      <c r="L689" s="314"/>
      <c r="M689" s="313"/>
      <c r="N689" s="365"/>
      <c r="O689" s="366"/>
      <c r="P689" s="370" t="str">
        <f>IF(G689="R",IF(OR(AND(実績排出量!H689=SUM(実績事業所!$B$2-1),3&lt;実績排出量!I689),AND(実績排出量!H689=実績事業所!$B$2,4&gt;実績排出量!I689)),"新規",""),"")</f>
        <v/>
      </c>
      <c r="Q689" s="373" t="str">
        <f t="shared" si="450"/>
        <v/>
      </c>
      <c r="R689" s="374" t="str">
        <f t="shared" si="451"/>
        <v/>
      </c>
      <c r="S689" s="298" t="str">
        <f t="shared" si="452"/>
        <v/>
      </c>
      <c r="T689" s="87" t="str">
        <f t="shared" si="453"/>
        <v/>
      </c>
      <c r="U689" s="88" t="str">
        <f t="shared" si="454"/>
        <v/>
      </c>
      <c r="V689" s="89" t="str">
        <f t="shared" si="455"/>
        <v/>
      </c>
      <c r="W689" s="90" t="str">
        <f t="shared" si="456"/>
        <v/>
      </c>
      <c r="X689" s="90" t="str">
        <f t="shared" si="457"/>
        <v/>
      </c>
      <c r="Y689" s="110" t="str">
        <f t="shared" si="458"/>
        <v/>
      </c>
      <c r="Z689" s="16"/>
      <c r="AA689" s="15" t="str">
        <f t="shared" si="459"/>
        <v/>
      </c>
      <c r="AB689" s="15" t="str">
        <f t="shared" si="460"/>
        <v/>
      </c>
      <c r="AC689" s="14" t="str">
        <f t="shared" si="461"/>
        <v/>
      </c>
      <c r="AD689" s="6" t="e">
        <f t="shared" si="462"/>
        <v>#N/A</v>
      </c>
      <c r="AE689" s="6" t="e">
        <f t="shared" si="463"/>
        <v>#N/A</v>
      </c>
      <c r="AF689" s="6" t="e">
        <f t="shared" si="464"/>
        <v>#N/A</v>
      </c>
      <c r="AG689" s="6" t="str">
        <f t="shared" si="465"/>
        <v/>
      </c>
      <c r="AH689" s="6">
        <f t="shared" si="466"/>
        <v>1</v>
      </c>
      <c r="AI689" s="6" t="e">
        <f t="shared" si="467"/>
        <v>#N/A</v>
      </c>
      <c r="AJ689" s="6" t="e">
        <f t="shared" si="468"/>
        <v>#N/A</v>
      </c>
      <c r="AK689" s="6" t="e">
        <f t="shared" si="469"/>
        <v>#N/A</v>
      </c>
      <c r="AL689" s="6" t="e">
        <f t="shared" si="470"/>
        <v>#N/A</v>
      </c>
      <c r="AM689" s="7" t="str">
        <f t="shared" si="471"/>
        <v xml:space="preserve"> </v>
      </c>
      <c r="AN689" s="6" t="e">
        <f t="shared" si="472"/>
        <v>#N/A</v>
      </c>
      <c r="AO689" s="6" t="e">
        <f t="shared" si="473"/>
        <v>#N/A</v>
      </c>
      <c r="AP689" s="6" t="e">
        <f t="shared" si="474"/>
        <v>#N/A</v>
      </c>
      <c r="AQ689" s="6" t="e">
        <f t="shared" si="475"/>
        <v>#N/A</v>
      </c>
      <c r="AR689" s="6" t="e">
        <f t="shared" si="476"/>
        <v>#N/A</v>
      </c>
      <c r="AS689" s="6" t="e">
        <f t="shared" si="477"/>
        <v>#N/A</v>
      </c>
      <c r="AT689" s="6" t="e">
        <f t="shared" si="478"/>
        <v>#N/A</v>
      </c>
      <c r="AU689" s="6" t="e">
        <f t="shared" si="479"/>
        <v>#N/A</v>
      </c>
      <c r="AV689" s="6" t="e">
        <f t="shared" si="480"/>
        <v>#N/A</v>
      </c>
      <c r="AW689" s="6">
        <f t="shared" si="481"/>
        <v>0</v>
      </c>
      <c r="AX689" s="6" t="e">
        <f t="shared" si="482"/>
        <v>#N/A</v>
      </c>
      <c r="AY689" s="6" t="str">
        <f t="shared" si="483"/>
        <v/>
      </c>
      <c r="AZ689" s="6" t="str">
        <f t="shared" si="484"/>
        <v/>
      </c>
      <c r="BA689" s="6" t="str">
        <f t="shared" si="485"/>
        <v/>
      </c>
      <c r="BB689" s="6" t="str">
        <f t="shared" si="486"/>
        <v/>
      </c>
      <c r="BC689" s="42"/>
      <c r="BI689" t="s">
        <v>675</v>
      </c>
      <c r="CS689" s="253" t="str">
        <f t="shared" si="487"/>
        <v/>
      </c>
      <c r="CT689" s="1" t="str">
        <f t="shared" si="488"/>
        <v/>
      </c>
      <c r="CU689" s="1" t="str">
        <f t="shared" si="489"/>
        <v/>
      </c>
      <c r="CV689" s="399"/>
    </row>
    <row r="690" spans="1:100" s="1" customFormat="1" ht="13.5" customHeight="1" x14ac:dyDescent="0.15">
      <c r="A690" s="63">
        <v>675</v>
      </c>
      <c r="B690" s="313"/>
      <c r="C690" s="313"/>
      <c r="D690" s="313"/>
      <c r="E690" s="313"/>
      <c r="F690" s="313"/>
      <c r="G690" s="313"/>
      <c r="H690" s="313"/>
      <c r="I690" s="313"/>
      <c r="J690" s="313"/>
      <c r="K690" s="313"/>
      <c r="L690" s="314"/>
      <c r="M690" s="313"/>
      <c r="N690" s="365"/>
      <c r="O690" s="366"/>
      <c r="P690" s="370" t="str">
        <f>IF(G690="R",IF(OR(AND(実績排出量!H690=SUM(実績事業所!$B$2-1),3&lt;実績排出量!I690),AND(実績排出量!H690=実績事業所!$B$2,4&gt;実績排出量!I690)),"新規",""),"")</f>
        <v/>
      </c>
      <c r="Q690" s="373" t="str">
        <f t="shared" si="450"/>
        <v/>
      </c>
      <c r="R690" s="374" t="str">
        <f t="shared" si="451"/>
        <v/>
      </c>
      <c r="S690" s="298" t="str">
        <f t="shared" si="452"/>
        <v/>
      </c>
      <c r="T690" s="87" t="str">
        <f t="shared" si="453"/>
        <v/>
      </c>
      <c r="U690" s="88" t="str">
        <f t="shared" si="454"/>
        <v/>
      </c>
      <c r="V690" s="89" t="str">
        <f t="shared" si="455"/>
        <v/>
      </c>
      <c r="W690" s="90" t="str">
        <f t="shared" si="456"/>
        <v/>
      </c>
      <c r="X690" s="90" t="str">
        <f t="shared" si="457"/>
        <v/>
      </c>
      <c r="Y690" s="110" t="str">
        <f t="shared" si="458"/>
        <v/>
      </c>
      <c r="Z690" s="16"/>
      <c r="AA690" s="15" t="str">
        <f t="shared" si="459"/>
        <v/>
      </c>
      <c r="AB690" s="15" t="str">
        <f t="shared" si="460"/>
        <v/>
      </c>
      <c r="AC690" s="14" t="str">
        <f t="shared" si="461"/>
        <v/>
      </c>
      <c r="AD690" s="6" t="e">
        <f t="shared" si="462"/>
        <v>#N/A</v>
      </c>
      <c r="AE690" s="6" t="e">
        <f t="shared" si="463"/>
        <v>#N/A</v>
      </c>
      <c r="AF690" s="6" t="e">
        <f t="shared" si="464"/>
        <v>#N/A</v>
      </c>
      <c r="AG690" s="6" t="str">
        <f t="shared" si="465"/>
        <v/>
      </c>
      <c r="AH690" s="6">
        <f t="shared" si="466"/>
        <v>1</v>
      </c>
      <c r="AI690" s="6" t="e">
        <f t="shared" si="467"/>
        <v>#N/A</v>
      </c>
      <c r="AJ690" s="6" t="e">
        <f t="shared" si="468"/>
        <v>#N/A</v>
      </c>
      <c r="AK690" s="6" t="e">
        <f t="shared" si="469"/>
        <v>#N/A</v>
      </c>
      <c r="AL690" s="6" t="e">
        <f t="shared" si="470"/>
        <v>#N/A</v>
      </c>
      <c r="AM690" s="7" t="str">
        <f t="shared" si="471"/>
        <v xml:space="preserve"> </v>
      </c>
      <c r="AN690" s="6" t="e">
        <f t="shared" si="472"/>
        <v>#N/A</v>
      </c>
      <c r="AO690" s="6" t="e">
        <f t="shared" si="473"/>
        <v>#N/A</v>
      </c>
      <c r="AP690" s="6" t="e">
        <f t="shared" si="474"/>
        <v>#N/A</v>
      </c>
      <c r="AQ690" s="6" t="e">
        <f t="shared" si="475"/>
        <v>#N/A</v>
      </c>
      <c r="AR690" s="6" t="e">
        <f t="shared" si="476"/>
        <v>#N/A</v>
      </c>
      <c r="AS690" s="6" t="e">
        <f t="shared" si="477"/>
        <v>#N/A</v>
      </c>
      <c r="AT690" s="6" t="e">
        <f t="shared" si="478"/>
        <v>#N/A</v>
      </c>
      <c r="AU690" s="6" t="e">
        <f t="shared" si="479"/>
        <v>#N/A</v>
      </c>
      <c r="AV690" s="6" t="e">
        <f t="shared" si="480"/>
        <v>#N/A</v>
      </c>
      <c r="AW690" s="6">
        <f t="shared" si="481"/>
        <v>0</v>
      </c>
      <c r="AX690" s="6" t="e">
        <f t="shared" si="482"/>
        <v>#N/A</v>
      </c>
      <c r="AY690" s="6" t="str">
        <f t="shared" si="483"/>
        <v/>
      </c>
      <c r="AZ690" s="6" t="str">
        <f t="shared" si="484"/>
        <v/>
      </c>
      <c r="BA690" s="6" t="str">
        <f t="shared" si="485"/>
        <v/>
      </c>
      <c r="BB690" s="6" t="str">
        <f t="shared" si="486"/>
        <v/>
      </c>
      <c r="BC690" s="42"/>
      <c r="BI690" t="s">
        <v>676</v>
      </c>
      <c r="CS690" s="253" t="str">
        <f t="shared" si="487"/>
        <v/>
      </c>
      <c r="CT690" s="1" t="str">
        <f t="shared" si="488"/>
        <v/>
      </c>
      <c r="CU690" s="1" t="str">
        <f t="shared" si="489"/>
        <v/>
      </c>
      <c r="CV690" s="399"/>
    </row>
    <row r="691" spans="1:100" s="1" customFormat="1" ht="13.5" customHeight="1" x14ac:dyDescent="0.15">
      <c r="A691" s="63">
        <v>676</v>
      </c>
      <c r="B691" s="313"/>
      <c r="C691" s="313"/>
      <c r="D691" s="313"/>
      <c r="E691" s="313"/>
      <c r="F691" s="313"/>
      <c r="G691" s="313"/>
      <c r="H691" s="313"/>
      <c r="I691" s="313"/>
      <c r="J691" s="313"/>
      <c r="K691" s="313"/>
      <c r="L691" s="314"/>
      <c r="M691" s="313"/>
      <c r="N691" s="365"/>
      <c r="O691" s="366"/>
      <c r="P691" s="370" t="str">
        <f>IF(G691="R",IF(OR(AND(実績排出量!H691=SUM(実績事業所!$B$2-1),3&lt;実績排出量!I691),AND(実績排出量!H691=実績事業所!$B$2,4&gt;実績排出量!I691)),"新規",""),"")</f>
        <v/>
      </c>
      <c r="Q691" s="373" t="str">
        <f t="shared" si="450"/>
        <v/>
      </c>
      <c r="R691" s="374" t="str">
        <f t="shared" si="451"/>
        <v/>
      </c>
      <c r="S691" s="298" t="str">
        <f t="shared" si="452"/>
        <v/>
      </c>
      <c r="T691" s="87" t="str">
        <f t="shared" si="453"/>
        <v/>
      </c>
      <c r="U691" s="88" t="str">
        <f t="shared" si="454"/>
        <v/>
      </c>
      <c r="V691" s="89" t="str">
        <f t="shared" si="455"/>
        <v/>
      </c>
      <c r="W691" s="90" t="str">
        <f t="shared" si="456"/>
        <v/>
      </c>
      <c r="X691" s="90" t="str">
        <f t="shared" si="457"/>
        <v/>
      </c>
      <c r="Y691" s="110" t="str">
        <f t="shared" si="458"/>
        <v/>
      </c>
      <c r="Z691" s="16"/>
      <c r="AA691" s="15" t="str">
        <f t="shared" si="459"/>
        <v/>
      </c>
      <c r="AB691" s="15" t="str">
        <f t="shared" si="460"/>
        <v/>
      </c>
      <c r="AC691" s="14" t="str">
        <f t="shared" si="461"/>
        <v/>
      </c>
      <c r="AD691" s="6" t="e">
        <f t="shared" si="462"/>
        <v>#N/A</v>
      </c>
      <c r="AE691" s="6" t="e">
        <f t="shared" si="463"/>
        <v>#N/A</v>
      </c>
      <c r="AF691" s="6" t="e">
        <f t="shared" si="464"/>
        <v>#N/A</v>
      </c>
      <c r="AG691" s="6" t="str">
        <f t="shared" si="465"/>
        <v/>
      </c>
      <c r="AH691" s="6">
        <f t="shared" si="466"/>
        <v>1</v>
      </c>
      <c r="AI691" s="6" t="e">
        <f t="shared" si="467"/>
        <v>#N/A</v>
      </c>
      <c r="AJ691" s="6" t="e">
        <f t="shared" si="468"/>
        <v>#N/A</v>
      </c>
      <c r="AK691" s="6" t="e">
        <f t="shared" si="469"/>
        <v>#N/A</v>
      </c>
      <c r="AL691" s="6" t="e">
        <f t="shared" si="470"/>
        <v>#N/A</v>
      </c>
      <c r="AM691" s="7" t="str">
        <f t="shared" si="471"/>
        <v xml:space="preserve"> </v>
      </c>
      <c r="AN691" s="6" t="e">
        <f t="shared" si="472"/>
        <v>#N/A</v>
      </c>
      <c r="AO691" s="6" t="e">
        <f t="shared" si="473"/>
        <v>#N/A</v>
      </c>
      <c r="AP691" s="6" t="e">
        <f t="shared" si="474"/>
        <v>#N/A</v>
      </c>
      <c r="AQ691" s="6" t="e">
        <f t="shared" si="475"/>
        <v>#N/A</v>
      </c>
      <c r="AR691" s="6" t="e">
        <f t="shared" si="476"/>
        <v>#N/A</v>
      </c>
      <c r="AS691" s="6" t="e">
        <f t="shared" si="477"/>
        <v>#N/A</v>
      </c>
      <c r="AT691" s="6" t="e">
        <f t="shared" si="478"/>
        <v>#N/A</v>
      </c>
      <c r="AU691" s="6" t="e">
        <f t="shared" si="479"/>
        <v>#N/A</v>
      </c>
      <c r="AV691" s="6" t="e">
        <f t="shared" si="480"/>
        <v>#N/A</v>
      </c>
      <c r="AW691" s="6">
        <f t="shared" si="481"/>
        <v>0</v>
      </c>
      <c r="AX691" s="6" t="e">
        <f t="shared" si="482"/>
        <v>#N/A</v>
      </c>
      <c r="AY691" s="6" t="str">
        <f t="shared" si="483"/>
        <v/>
      </c>
      <c r="AZ691" s="6" t="str">
        <f t="shared" si="484"/>
        <v/>
      </c>
      <c r="BA691" s="6" t="str">
        <f t="shared" si="485"/>
        <v/>
      </c>
      <c r="BB691" s="6" t="str">
        <f t="shared" si="486"/>
        <v/>
      </c>
      <c r="BC691" s="42"/>
      <c r="BI691" t="s">
        <v>677</v>
      </c>
      <c r="CS691" s="253" t="str">
        <f t="shared" si="487"/>
        <v/>
      </c>
      <c r="CT691" s="1" t="str">
        <f t="shared" si="488"/>
        <v/>
      </c>
      <c r="CU691" s="1" t="str">
        <f t="shared" si="489"/>
        <v/>
      </c>
      <c r="CV691" s="399"/>
    </row>
    <row r="692" spans="1:100" s="1" customFormat="1" ht="13.5" customHeight="1" x14ac:dyDescent="0.15">
      <c r="A692" s="63">
        <v>677</v>
      </c>
      <c r="B692" s="313"/>
      <c r="C692" s="313"/>
      <c r="D692" s="313"/>
      <c r="E692" s="313"/>
      <c r="F692" s="313"/>
      <c r="G692" s="313"/>
      <c r="H692" s="313"/>
      <c r="I692" s="313"/>
      <c r="J692" s="313"/>
      <c r="K692" s="313"/>
      <c r="L692" s="314"/>
      <c r="M692" s="313"/>
      <c r="N692" s="365"/>
      <c r="O692" s="366"/>
      <c r="P692" s="370" t="str">
        <f>IF(G692="R",IF(OR(AND(実績排出量!H692=SUM(実績事業所!$B$2-1),3&lt;実績排出量!I692),AND(実績排出量!H692=実績事業所!$B$2,4&gt;実績排出量!I692)),"新規",""),"")</f>
        <v/>
      </c>
      <c r="Q692" s="373" t="str">
        <f t="shared" si="450"/>
        <v/>
      </c>
      <c r="R692" s="374" t="str">
        <f t="shared" si="451"/>
        <v/>
      </c>
      <c r="S692" s="298" t="str">
        <f t="shared" si="452"/>
        <v/>
      </c>
      <c r="T692" s="87" t="str">
        <f t="shared" si="453"/>
        <v/>
      </c>
      <c r="U692" s="88" t="str">
        <f t="shared" si="454"/>
        <v/>
      </c>
      <c r="V692" s="89" t="str">
        <f t="shared" si="455"/>
        <v/>
      </c>
      <c r="W692" s="90" t="str">
        <f t="shared" si="456"/>
        <v/>
      </c>
      <c r="X692" s="90" t="str">
        <f t="shared" si="457"/>
        <v/>
      </c>
      <c r="Y692" s="110" t="str">
        <f t="shared" si="458"/>
        <v/>
      </c>
      <c r="Z692" s="16"/>
      <c r="AA692" s="15" t="str">
        <f t="shared" si="459"/>
        <v/>
      </c>
      <c r="AB692" s="15" t="str">
        <f t="shared" si="460"/>
        <v/>
      </c>
      <c r="AC692" s="14" t="str">
        <f t="shared" si="461"/>
        <v/>
      </c>
      <c r="AD692" s="6" t="e">
        <f t="shared" si="462"/>
        <v>#N/A</v>
      </c>
      <c r="AE692" s="6" t="e">
        <f t="shared" si="463"/>
        <v>#N/A</v>
      </c>
      <c r="AF692" s="6" t="e">
        <f t="shared" si="464"/>
        <v>#N/A</v>
      </c>
      <c r="AG692" s="6" t="str">
        <f t="shared" si="465"/>
        <v/>
      </c>
      <c r="AH692" s="6">
        <f t="shared" si="466"/>
        <v>1</v>
      </c>
      <c r="AI692" s="6" t="e">
        <f t="shared" si="467"/>
        <v>#N/A</v>
      </c>
      <c r="AJ692" s="6" t="e">
        <f t="shared" si="468"/>
        <v>#N/A</v>
      </c>
      <c r="AK692" s="6" t="e">
        <f t="shared" si="469"/>
        <v>#N/A</v>
      </c>
      <c r="AL692" s="6" t="e">
        <f t="shared" si="470"/>
        <v>#N/A</v>
      </c>
      <c r="AM692" s="7" t="str">
        <f t="shared" si="471"/>
        <v xml:space="preserve"> </v>
      </c>
      <c r="AN692" s="6" t="e">
        <f t="shared" si="472"/>
        <v>#N/A</v>
      </c>
      <c r="AO692" s="6" t="e">
        <f t="shared" si="473"/>
        <v>#N/A</v>
      </c>
      <c r="AP692" s="6" t="e">
        <f t="shared" si="474"/>
        <v>#N/A</v>
      </c>
      <c r="AQ692" s="6" t="e">
        <f t="shared" si="475"/>
        <v>#N/A</v>
      </c>
      <c r="AR692" s="6" t="e">
        <f t="shared" si="476"/>
        <v>#N/A</v>
      </c>
      <c r="AS692" s="6" t="e">
        <f t="shared" si="477"/>
        <v>#N/A</v>
      </c>
      <c r="AT692" s="6" t="e">
        <f t="shared" si="478"/>
        <v>#N/A</v>
      </c>
      <c r="AU692" s="6" t="e">
        <f t="shared" si="479"/>
        <v>#N/A</v>
      </c>
      <c r="AV692" s="6" t="e">
        <f t="shared" si="480"/>
        <v>#N/A</v>
      </c>
      <c r="AW692" s="6">
        <f t="shared" si="481"/>
        <v>0</v>
      </c>
      <c r="AX692" s="6" t="e">
        <f t="shared" si="482"/>
        <v>#N/A</v>
      </c>
      <c r="AY692" s="6" t="str">
        <f t="shared" si="483"/>
        <v/>
      </c>
      <c r="AZ692" s="6" t="str">
        <f t="shared" si="484"/>
        <v/>
      </c>
      <c r="BA692" s="6" t="str">
        <f t="shared" si="485"/>
        <v/>
      </c>
      <c r="BB692" s="6" t="str">
        <f t="shared" si="486"/>
        <v/>
      </c>
      <c r="BC692" s="42"/>
      <c r="BI692" t="s">
        <v>678</v>
      </c>
      <c r="CS692" s="253" t="str">
        <f t="shared" si="487"/>
        <v/>
      </c>
      <c r="CT692" s="1" t="str">
        <f t="shared" si="488"/>
        <v/>
      </c>
      <c r="CU692" s="1" t="str">
        <f t="shared" si="489"/>
        <v/>
      </c>
      <c r="CV692" s="399"/>
    </row>
    <row r="693" spans="1:100" s="1" customFormat="1" ht="13.5" customHeight="1" x14ac:dyDescent="0.15">
      <c r="A693" s="63">
        <v>678</v>
      </c>
      <c r="B693" s="313"/>
      <c r="C693" s="313"/>
      <c r="D693" s="313"/>
      <c r="E693" s="313"/>
      <c r="F693" s="313"/>
      <c r="G693" s="313"/>
      <c r="H693" s="313"/>
      <c r="I693" s="313"/>
      <c r="J693" s="313"/>
      <c r="K693" s="313"/>
      <c r="L693" s="314"/>
      <c r="M693" s="313"/>
      <c r="N693" s="365"/>
      <c r="O693" s="366"/>
      <c r="P693" s="370" t="str">
        <f>IF(G693="R",IF(OR(AND(実績排出量!H693=SUM(実績事業所!$B$2-1),3&lt;実績排出量!I693),AND(実績排出量!H693=実績事業所!$B$2,4&gt;実績排出量!I693)),"新規",""),"")</f>
        <v/>
      </c>
      <c r="Q693" s="373" t="str">
        <f t="shared" si="450"/>
        <v/>
      </c>
      <c r="R693" s="374" t="str">
        <f t="shared" si="451"/>
        <v/>
      </c>
      <c r="S693" s="298" t="str">
        <f t="shared" si="452"/>
        <v/>
      </c>
      <c r="T693" s="87" t="str">
        <f t="shared" si="453"/>
        <v/>
      </c>
      <c r="U693" s="88" t="str">
        <f t="shared" si="454"/>
        <v/>
      </c>
      <c r="V693" s="89" t="str">
        <f t="shared" si="455"/>
        <v/>
      </c>
      <c r="W693" s="90" t="str">
        <f t="shared" si="456"/>
        <v/>
      </c>
      <c r="X693" s="90" t="str">
        <f t="shared" si="457"/>
        <v/>
      </c>
      <c r="Y693" s="110" t="str">
        <f t="shared" si="458"/>
        <v/>
      </c>
      <c r="Z693" s="16"/>
      <c r="AA693" s="15" t="str">
        <f t="shared" si="459"/>
        <v/>
      </c>
      <c r="AB693" s="15" t="str">
        <f t="shared" si="460"/>
        <v/>
      </c>
      <c r="AC693" s="14" t="str">
        <f t="shared" si="461"/>
        <v/>
      </c>
      <c r="AD693" s="6" t="e">
        <f t="shared" si="462"/>
        <v>#N/A</v>
      </c>
      <c r="AE693" s="6" t="e">
        <f t="shared" si="463"/>
        <v>#N/A</v>
      </c>
      <c r="AF693" s="6" t="e">
        <f t="shared" si="464"/>
        <v>#N/A</v>
      </c>
      <c r="AG693" s="6" t="str">
        <f t="shared" si="465"/>
        <v/>
      </c>
      <c r="AH693" s="6">
        <f t="shared" si="466"/>
        <v>1</v>
      </c>
      <c r="AI693" s="6" t="e">
        <f t="shared" si="467"/>
        <v>#N/A</v>
      </c>
      <c r="AJ693" s="6" t="e">
        <f t="shared" si="468"/>
        <v>#N/A</v>
      </c>
      <c r="AK693" s="6" t="e">
        <f t="shared" si="469"/>
        <v>#N/A</v>
      </c>
      <c r="AL693" s="6" t="e">
        <f t="shared" si="470"/>
        <v>#N/A</v>
      </c>
      <c r="AM693" s="7" t="str">
        <f t="shared" si="471"/>
        <v xml:space="preserve"> </v>
      </c>
      <c r="AN693" s="6" t="e">
        <f t="shared" si="472"/>
        <v>#N/A</v>
      </c>
      <c r="AO693" s="6" t="e">
        <f t="shared" si="473"/>
        <v>#N/A</v>
      </c>
      <c r="AP693" s="6" t="e">
        <f t="shared" si="474"/>
        <v>#N/A</v>
      </c>
      <c r="AQ693" s="6" t="e">
        <f t="shared" si="475"/>
        <v>#N/A</v>
      </c>
      <c r="AR693" s="6" t="e">
        <f t="shared" si="476"/>
        <v>#N/A</v>
      </c>
      <c r="AS693" s="6" t="e">
        <f t="shared" si="477"/>
        <v>#N/A</v>
      </c>
      <c r="AT693" s="6" t="e">
        <f t="shared" si="478"/>
        <v>#N/A</v>
      </c>
      <c r="AU693" s="6" t="e">
        <f t="shared" si="479"/>
        <v>#N/A</v>
      </c>
      <c r="AV693" s="6" t="e">
        <f t="shared" si="480"/>
        <v>#N/A</v>
      </c>
      <c r="AW693" s="6">
        <f t="shared" si="481"/>
        <v>0</v>
      </c>
      <c r="AX693" s="6" t="e">
        <f t="shared" si="482"/>
        <v>#N/A</v>
      </c>
      <c r="AY693" s="6" t="str">
        <f t="shared" si="483"/>
        <v/>
      </c>
      <c r="AZ693" s="6" t="str">
        <f t="shared" si="484"/>
        <v/>
      </c>
      <c r="BA693" s="6" t="str">
        <f t="shared" si="485"/>
        <v/>
      </c>
      <c r="BB693" s="6" t="str">
        <f t="shared" si="486"/>
        <v/>
      </c>
      <c r="BC693" s="42"/>
      <c r="BI693" t="s">
        <v>679</v>
      </c>
      <c r="CS693" s="253" t="str">
        <f t="shared" si="487"/>
        <v/>
      </c>
      <c r="CT693" s="1" t="str">
        <f t="shared" si="488"/>
        <v/>
      </c>
      <c r="CU693" s="1" t="str">
        <f t="shared" si="489"/>
        <v/>
      </c>
      <c r="CV693" s="399"/>
    </row>
    <row r="694" spans="1:100" s="1" customFormat="1" ht="13.5" customHeight="1" x14ac:dyDescent="0.15">
      <c r="A694" s="63">
        <v>679</v>
      </c>
      <c r="B694" s="313"/>
      <c r="C694" s="313"/>
      <c r="D694" s="313"/>
      <c r="E694" s="313"/>
      <c r="F694" s="313"/>
      <c r="G694" s="313"/>
      <c r="H694" s="313"/>
      <c r="I694" s="313"/>
      <c r="J694" s="313"/>
      <c r="K694" s="313"/>
      <c r="L694" s="314"/>
      <c r="M694" s="313"/>
      <c r="N694" s="365"/>
      <c r="O694" s="366"/>
      <c r="P694" s="370" t="str">
        <f>IF(G694="R",IF(OR(AND(実績排出量!H694=SUM(実績事業所!$B$2-1),3&lt;実績排出量!I694),AND(実績排出量!H694=実績事業所!$B$2,4&gt;実績排出量!I694)),"新規",""),"")</f>
        <v/>
      </c>
      <c r="Q694" s="373" t="str">
        <f t="shared" si="450"/>
        <v/>
      </c>
      <c r="R694" s="374" t="str">
        <f t="shared" si="451"/>
        <v/>
      </c>
      <c r="S694" s="298" t="str">
        <f t="shared" si="452"/>
        <v/>
      </c>
      <c r="T694" s="87" t="str">
        <f t="shared" si="453"/>
        <v/>
      </c>
      <c r="U694" s="88" t="str">
        <f t="shared" si="454"/>
        <v/>
      </c>
      <c r="V694" s="89" t="str">
        <f t="shared" si="455"/>
        <v/>
      </c>
      <c r="W694" s="90" t="str">
        <f t="shared" si="456"/>
        <v/>
      </c>
      <c r="X694" s="90" t="str">
        <f t="shared" si="457"/>
        <v/>
      </c>
      <c r="Y694" s="110" t="str">
        <f t="shared" si="458"/>
        <v/>
      </c>
      <c r="Z694" s="16"/>
      <c r="AA694" s="15" t="str">
        <f t="shared" si="459"/>
        <v/>
      </c>
      <c r="AB694" s="15" t="str">
        <f t="shared" si="460"/>
        <v/>
      </c>
      <c r="AC694" s="14" t="str">
        <f t="shared" si="461"/>
        <v/>
      </c>
      <c r="AD694" s="6" t="e">
        <f t="shared" si="462"/>
        <v>#N/A</v>
      </c>
      <c r="AE694" s="6" t="e">
        <f t="shared" si="463"/>
        <v>#N/A</v>
      </c>
      <c r="AF694" s="6" t="e">
        <f t="shared" si="464"/>
        <v>#N/A</v>
      </c>
      <c r="AG694" s="6" t="str">
        <f t="shared" si="465"/>
        <v/>
      </c>
      <c r="AH694" s="6">
        <f t="shared" si="466"/>
        <v>1</v>
      </c>
      <c r="AI694" s="6" t="e">
        <f t="shared" si="467"/>
        <v>#N/A</v>
      </c>
      <c r="AJ694" s="6" t="e">
        <f t="shared" si="468"/>
        <v>#N/A</v>
      </c>
      <c r="AK694" s="6" t="e">
        <f t="shared" si="469"/>
        <v>#N/A</v>
      </c>
      <c r="AL694" s="6" t="e">
        <f t="shared" si="470"/>
        <v>#N/A</v>
      </c>
      <c r="AM694" s="7" t="str">
        <f t="shared" si="471"/>
        <v xml:space="preserve"> </v>
      </c>
      <c r="AN694" s="6" t="e">
        <f t="shared" si="472"/>
        <v>#N/A</v>
      </c>
      <c r="AO694" s="6" t="e">
        <f t="shared" si="473"/>
        <v>#N/A</v>
      </c>
      <c r="AP694" s="6" t="e">
        <f t="shared" si="474"/>
        <v>#N/A</v>
      </c>
      <c r="AQ694" s="6" t="e">
        <f t="shared" si="475"/>
        <v>#N/A</v>
      </c>
      <c r="AR694" s="6" t="e">
        <f t="shared" si="476"/>
        <v>#N/A</v>
      </c>
      <c r="AS694" s="6" t="e">
        <f t="shared" si="477"/>
        <v>#N/A</v>
      </c>
      <c r="AT694" s="6" t="e">
        <f t="shared" si="478"/>
        <v>#N/A</v>
      </c>
      <c r="AU694" s="6" t="e">
        <f t="shared" si="479"/>
        <v>#N/A</v>
      </c>
      <c r="AV694" s="6" t="e">
        <f t="shared" si="480"/>
        <v>#N/A</v>
      </c>
      <c r="AW694" s="6">
        <f t="shared" si="481"/>
        <v>0</v>
      </c>
      <c r="AX694" s="6" t="e">
        <f t="shared" si="482"/>
        <v>#N/A</v>
      </c>
      <c r="AY694" s="6" t="str">
        <f t="shared" si="483"/>
        <v/>
      </c>
      <c r="AZ694" s="6" t="str">
        <f t="shared" si="484"/>
        <v/>
      </c>
      <c r="BA694" s="6" t="str">
        <f t="shared" si="485"/>
        <v/>
      </c>
      <c r="BB694" s="6" t="str">
        <f t="shared" si="486"/>
        <v/>
      </c>
      <c r="BC694" s="42"/>
      <c r="BI694" t="s">
        <v>680</v>
      </c>
      <c r="CS694" s="253" t="str">
        <f t="shared" si="487"/>
        <v/>
      </c>
      <c r="CT694" s="1" t="str">
        <f t="shared" si="488"/>
        <v/>
      </c>
      <c r="CU694" s="1" t="str">
        <f t="shared" si="489"/>
        <v/>
      </c>
      <c r="CV694" s="399"/>
    </row>
    <row r="695" spans="1:100" s="1" customFormat="1" ht="13.5" customHeight="1" x14ac:dyDescent="0.15">
      <c r="A695" s="63">
        <v>680</v>
      </c>
      <c r="B695" s="313"/>
      <c r="C695" s="313"/>
      <c r="D695" s="313"/>
      <c r="E695" s="313"/>
      <c r="F695" s="313"/>
      <c r="G695" s="313"/>
      <c r="H695" s="313"/>
      <c r="I695" s="313"/>
      <c r="J695" s="313"/>
      <c r="K695" s="313"/>
      <c r="L695" s="314"/>
      <c r="M695" s="313"/>
      <c r="N695" s="365"/>
      <c r="O695" s="366"/>
      <c r="P695" s="370" t="str">
        <f>IF(G695="R",IF(OR(AND(実績排出量!H695=SUM(実績事業所!$B$2-1),3&lt;実績排出量!I695),AND(実績排出量!H695=実績事業所!$B$2,4&gt;実績排出量!I695)),"新規",""),"")</f>
        <v/>
      </c>
      <c r="Q695" s="373" t="str">
        <f t="shared" si="450"/>
        <v/>
      </c>
      <c r="R695" s="374" t="str">
        <f t="shared" si="451"/>
        <v/>
      </c>
      <c r="S695" s="298" t="str">
        <f t="shared" si="452"/>
        <v/>
      </c>
      <c r="T695" s="87" t="str">
        <f t="shared" si="453"/>
        <v/>
      </c>
      <c r="U695" s="88" t="str">
        <f t="shared" si="454"/>
        <v/>
      </c>
      <c r="V695" s="89" t="str">
        <f t="shared" si="455"/>
        <v/>
      </c>
      <c r="W695" s="90" t="str">
        <f t="shared" si="456"/>
        <v/>
      </c>
      <c r="X695" s="90" t="str">
        <f t="shared" si="457"/>
        <v/>
      </c>
      <c r="Y695" s="110" t="str">
        <f t="shared" si="458"/>
        <v/>
      </c>
      <c r="Z695" s="16"/>
      <c r="AA695" s="15" t="str">
        <f t="shared" si="459"/>
        <v/>
      </c>
      <c r="AB695" s="15" t="str">
        <f t="shared" si="460"/>
        <v/>
      </c>
      <c r="AC695" s="14" t="str">
        <f t="shared" si="461"/>
        <v/>
      </c>
      <c r="AD695" s="6" t="e">
        <f t="shared" si="462"/>
        <v>#N/A</v>
      </c>
      <c r="AE695" s="6" t="e">
        <f t="shared" si="463"/>
        <v>#N/A</v>
      </c>
      <c r="AF695" s="6" t="e">
        <f t="shared" si="464"/>
        <v>#N/A</v>
      </c>
      <c r="AG695" s="6" t="str">
        <f t="shared" si="465"/>
        <v/>
      </c>
      <c r="AH695" s="6">
        <f t="shared" si="466"/>
        <v>1</v>
      </c>
      <c r="AI695" s="6" t="e">
        <f t="shared" si="467"/>
        <v>#N/A</v>
      </c>
      <c r="AJ695" s="6" t="e">
        <f t="shared" si="468"/>
        <v>#N/A</v>
      </c>
      <c r="AK695" s="6" t="e">
        <f t="shared" si="469"/>
        <v>#N/A</v>
      </c>
      <c r="AL695" s="6" t="e">
        <f t="shared" si="470"/>
        <v>#N/A</v>
      </c>
      <c r="AM695" s="7" t="str">
        <f t="shared" si="471"/>
        <v xml:space="preserve"> </v>
      </c>
      <c r="AN695" s="6" t="e">
        <f t="shared" si="472"/>
        <v>#N/A</v>
      </c>
      <c r="AO695" s="6" t="e">
        <f t="shared" si="473"/>
        <v>#N/A</v>
      </c>
      <c r="AP695" s="6" t="e">
        <f t="shared" si="474"/>
        <v>#N/A</v>
      </c>
      <c r="AQ695" s="6" t="e">
        <f t="shared" si="475"/>
        <v>#N/A</v>
      </c>
      <c r="AR695" s="6" t="e">
        <f t="shared" si="476"/>
        <v>#N/A</v>
      </c>
      <c r="AS695" s="6" t="e">
        <f t="shared" si="477"/>
        <v>#N/A</v>
      </c>
      <c r="AT695" s="6" t="e">
        <f t="shared" si="478"/>
        <v>#N/A</v>
      </c>
      <c r="AU695" s="6" t="e">
        <f t="shared" si="479"/>
        <v>#N/A</v>
      </c>
      <c r="AV695" s="6" t="e">
        <f t="shared" si="480"/>
        <v>#N/A</v>
      </c>
      <c r="AW695" s="6">
        <f t="shared" si="481"/>
        <v>0</v>
      </c>
      <c r="AX695" s="6" t="e">
        <f t="shared" si="482"/>
        <v>#N/A</v>
      </c>
      <c r="AY695" s="6" t="str">
        <f t="shared" si="483"/>
        <v/>
      </c>
      <c r="AZ695" s="6" t="str">
        <f t="shared" si="484"/>
        <v/>
      </c>
      <c r="BA695" s="6" t="str">
        <f t="shared" si="485"/>
        <v/>
      </c>
      <c r="BB695" s="6" t="str">
        <f t="shared" si="486"/>
        <v/>
      </c>
      <c r="BC695" s="42"/>
      <c r="BI695" t="s">
        <v>681</v>
      </c>
      <c r="CS695" s="253" t="str">
        <f t="shared" si="487"/>
        <v/>
      </c>
      <c r="CT695" s="1" t="str">
        <f t="shared" si="488"/>
        <v/>
      </c>
      <c r="CU695" s="1" t="str">
        <f t="shared" si="489"/>
        <v/>
      </c>
      <c r="CV695" s="399"/>
    </row>
    <row r="696" spans="1:100" s="1" customFormat="1" ht="13.5" customHeight="1" x14ac:dyDescent="0.15">
      <c r="A696" s="63">
        <v>681</v>
      </c>
      <c r="B696" s="313"/>
      <c r="C696" s="313"/>
      <c r="D696" s="313"/>
      <c r="E696" s="313"/>
      <c r="F696" s="313"/>
      <c r="G696" s="313"/>
      <c r="H696" s="313"/>
      <c r="I696" s="313"/>
      <c r="J696" s="313"/>
      <c r="K696" s="313"/>
      <c r="L696" s="314"/>
      <c r="M696" s="313"/>
      <c r="N696" s="365"/>
      <c r="O696" s="366"/>
      <c r="P696" s="370" t="str">
        <f>IF(G696="R",IF(OR(AND(実績排出量!H696=SUM(実績事業所!$B$2-1),3&lt;実績排出量!I696),AND(実績排出量!H696=実績事業所!$B$2,4&gt;実績排出量!I696)),"新規",""),"")</f>
        <v/>
      </c>
      <c r="Q696" s="373" t="str">
        <f t="shared" si="450"/>
        <v/>
      </c>
      <c r="R696" s="374" t="str">
        <f t="shared" si="451"/>
        <v/>
      </c>
      <c r="S696" s="298" t="str">
        <f t="shared" si="452"/>
        <v/>
      </c>
      <c r="T696" s="87" t="str">
        <f t="shared" si="453"/>
        <v/>
      </c>
      <c r="U696" s="88" t="str">
        <f t="shared" si="454"/>
        <v/>
      </c>
      <c r="V696" s="89" t="str">
        <f t="shared" si="455"/>
        <v/>
      </c>
      <c r="W696" s="90" t="str">
        <f t="shared" si="456"/>
        <v/>
      </c>
      <c r="X696" s="90" t="str">
        <f t="shared" si="457"/>
        <v/>
      </c>
      <c r="Y696" s="110" t="str">
        <f t="shared" si="458"/>
        <v/>
      </c>
      <c r="Z696" s="16"/>
      <c r="AA696" s="15" t="str">
        <f t="shared" si="459"/>
        <v/>
      </c>
      <c r="AB696" s="15" t="str">
        <f t="shared" si="460"/>
        <v/>
      </c>
      <c r="AC696" s="14" t="str">
        <f t="shared" si="461"/>
        <v/>
      </c>
      <c r="AD696" s="6" t="e">
        <f t="shared" si="462"/>
        <v>#N/A</v>
      </c>
      <c r="AE696" s="6" t="e">
        <f t="shared" si="463"/>
        <v>#N/A</v>
      </c>
      <c r="AF696" s="6" t="e">
        <f t="shared" si="464"/>
        <v>#N/A</v>
      </c>
      <c r="AG696" s="6" t="str">
        <f t="shared" si="465"/>
        <v/>
      </c>
      <c r="AH696" s="6">
        <f t="shared" si="466"/>
        <v>1</v>
      </c>
      <c r="AI696" s="6" t="e">
        <f t="shared" si="467"/>
        <v>#N/A</v>
      </c>
      <c r="AJ696" s="6" t="e">
        <f t="shared" si="468"/>
        <v>#N/A</v>
      </c>
      <c r="AK696" s="6" t="e">
        <f t="shared" si="469"/>
        <v>#N/A</v>
      </c>
      <c r="AL696" s="6" t="e">
        <f t="shared" si="470"/>
        <v>#N/A</v>
      </c>
      <c r="AM696" s="7" t="str">
        <f t="shared" si="471"/>
        <v xml:space="preserve"> </v>
      </c>
      <c r="AN696" s="6" t="e">
        <f t="shared" si="472"/>
        <v>#N/A</v>
      </c>
      <c r="AO696" s="6" t="e">
        <f t="shared" si="473"/>
        <v>#N/A</v>
      </c>
      <c r="AP696" s="6" t="e">
        <f t="shared" si="474"/>
        <v>#N/A</v>
      </c>
      <c r="AQ696" s="6" t="e">
        <f t="shared" si="475"/>
        <v>#N/A</v>
      </c>
      <c r="AR696" s="6" t="e">
        <f t="shared" si="476"/>
        <v>#N/A</v>
      </c>
      <c r="AS696" s="6" t="e">
        <f t="shared" si="477"/>
        <v>#N/A</v>
      </c>
      <c r="AT696" s="6" t="e">
        <f t="shared" si="478"/>
        <v>#N/A</v>
      </c>
      <c r="AU696" s="6" t="e">
        <f t="shared" si="479"/>
        <v>#N/A</v>
      </c>
      <c r="AV696" s="6" t="e">
        <f t="shared" si="480"/>
        <v>#N/A</v>
      </c>
      <c r="AW696" s="6">
        <f t="shared" si="481"/>
        <v>0</v>
      </c>
      <c r="AX696" s="6" t="e">
        <f t="shared" si="482"/>
        <v>#N/A</v>
      </c>
      <c r="AY696" s="6" t="str">
        <f t="shared" si="483"/>
        <v/>
      </c>
      <c r="AZ696" s="6" t="str">
        <f t="shared" si="484"/>
        <v/>
      </c>
      <c r="BA696" s="6" t="str">
        <f t="shared" si="485"/>
        <v/>
      </c>
      <c r="BB696" s="6" t="str">
        <f t="shared" si="486"/>
        <v/>
      </c>
      <c r="BC696" s="42"/>
      <c r="BI696" t="s">
        <v>682</v>
      </c>
      <c r="CS696" s="253" t="str">
        <f t="shared" si="487"/>
        <v/>
      </c>
      <c r="CT696" s="1" t="str">
        <f t="shared" si="488"/>
        <v/>
      </c>
      <c r="CU696" s="1" t="str">
        <f t="shared" si="489"/>
        <v/>
      </c>
      <c r="CV696" s="399"/>
    </row>
    <row r="697" spans="1:100" s="1" customFormat="1" ht="13.5" customHeight="1" x14ac:dyDescent="0.15">
      <c r="A697" s="63">
        <v>682</v>
      </c>
      <c r="B697" s="313"/>
      <c r="C697" s="313"/>
      <c r="D697" s="313"/>
      <c r="E697" s="313"/>
      <c r="F697" s="313"/>
      <c r="G697" s="313"/>
      <c r="H697" s="313"/>
      <c r="I697" s="313"/>
      <c r="J697" s="313"/>
      <c r="K697" s="313"/>
      <c r="L697" s="314"/>
      <c r="M697" s="313"/>
      <c r="N697" s="365"/>
      <c r="O697" s="366"/>
      <c r="P697" s="370" t="str">
        <f>IF(G697="R",IF(OR(AND(実績排出量!H697=SUM(実績事業所!$B$2-1),3&lt;実績排出量!I697),AND(実績排出量!H697=実績事業所!$B$2,4&gt;実績排出量!I697)),"新規",""),"")</f>
        <v/>
      </c>
      <c r="Q697" s="373" t="str">
        <f t="shared" si="450"/>
        <v/>
      </c>
      <c r="R697" s="374" t="str">
        <f t="shared" si="451"/>
        <v/>
      </c>
      <c r="S697" s="298" t="str">
        <f t="shared" si="452"/>
        <v/>
      </c>
      <c r="T697" s="87" t="str">
        <f t="shared" si="453"/>
        <v/>
      </c>
      <c r="U697" s="88" t="str">
        <f t="shared" si="454"/>
        <v/>
      </c>
      <c r="V697" s="89" t="str">
        <f t="shared" si="455"/>
        <v/>
      </c>
      <c r="W697" s="90" t="str">
        <f t="shared" si="456"/>
        <v/>
      </c>
      <c r="X697" s="90" t="str">
        <f t="shared" si="457"/>
        <v/>
      </c>
      <c r="Y697" s="110" t="str">
        <f t="shared" si="458"/>
        <v/>
      </c>
      <c r="Z697" s="16"/>
      <c r="AA697" s="15" t="str">
        <f t="shared" si="459"/>
        <v/>
      </c>
      <c r="AB697" s="15" t="str">
        <f t="shared" si="460"/>
        <v/>
      </c>
      <c r="AC697" s="14" t="str">
        <f t="shared" si="461"/>
        <v/>
      </c>
      <c r="AD697" s="6" t="e">
        <f t="shared" si="462"/>
        <v>#N/A</v>
      </c>
      <c r="AE697" s="6" t="e">
        <f t="shared" si="463"/>
        <v>#N/A</v>
      </c>
      <c r="AF697" s="6" t="e">
        <f t="shared" si="464"/>
        <v>#N/A</v>
      </c>
      <c r="AG697" s="6" t="str">
        <f t="shared" si="465"/>
        <v/>
      </c>
      <c r="AH697" s="6">
        <f t="shared" si="466"/>
        <v>1</v>
      </c>
      <c r="AI697" s="6" t="e">
        <f t="shared" si="467"/>
        <v>#N/A</v>
      </c>
      <c r="AJ697" s="6" t="e">
        <f t="shared" si="468"/>
        <v>#N/A</v>
      </c>
      <c r="AK697" s="6" t="e">
        <f t="shared" si="469"/>
        <v>#N/A</v>
      </c>
      <c r="AL697" s="6" t="e">
        <f t="shared" si="470"/>
        <v>#N/A</v>
      </c>
      <c r="AM697" s="7" t="str">
        <f t="shared" si="471"/>
        <v xml:space="preserve"> </v>
      </c>
      <c r="AN697" s="6" t="e">
        <f t="shared" si="472"/>
        <v>#N/A</v>
      </c>
      <c r="AO697" s="6" t="e">
        <f t="shared" si="473"/>
        <v>#N/A</v>
      </c>
      <c r="AP697" s="6" t="e">
        <f t="shared" si="474"/>
        <v>#N/A</v>
      </c>
      <c r="AQ697" s="6" t="e">
        <f t="shared" si="475"/>
        <v>#N/A</v>
      </c>
      <c r="AR697" s="6" t="e">
        <f t="shared" si="476"/>
        <v>#N/A</v>
      </c>
      <c r="AS697" s="6" t="e">
        <f t="shared" si="477"/>
        <v>#N/A</v>
      </c>
      <c r="AT697" s="6" t="e">
        <f t="shared" si="478"/>
        <v>#N/A</v>
      </c>
      <c r="AU697" s="6" t="e">
        <f t="shared" si="479"/>
        <v>#N/A</v>
      </c>
      <c r="AV697" s="6" t="e">
        <f t="shared" si="480"/>
        <v>#N/A</v>
      </c>
      <c r="AW697" s="6">
        <f t="shared" si="481"/>
        <v>0</v>
      </c>
      <c r="AX697" s="6" t="e">
        <f t="shared" si="482"/>
        <v>#N/A</v>
      </c>
      <c r="AY697" s="6" t="str">
        <f t="shared" si="483"/>
        <v/>
      </c>
      <c r="AZ697" s="6" t="str">
        <f t="shared" si="484"/>
        <v/>
      </c>
      <c r="BA697" s="6" t="str">
        <f t="shared" si="485"/>
        <v/>
      </c>
      <c r="BB697" s="6" t="str">
        <f t="shared" si="486"/>
        <v/>
      </c>
      <c r="BC697" s="42"/>
      <c r="BI697" t="s">
        <v>683</v>
      </c>
      <c r="CS697" s="253" t="str">
        <f t="shared" si="487"/>
        <v/>
      </c>
      <c r="CT697" s="1" t="str">
        <f t="shared" si="488"/>
        <v/>
      </c>
      <c r="CU697" s="1" t="str">
        <f t="shared" si="489"/>
        <v/>
      </c>
      <c r="CV697" s="399"/>
    </row>
    <row r="698" spans="1:100" s="1" customFormat="1" ht="13.5" customHeight="1" x14ac:dyDescent="0.15">
      <c r="A698" s="63">
        <v>683</v>
      </c>
      <c r="B698" s="313"/>
      <c r="C698" s="313"/>
      <c r="D698" s="313"/>
      <c r="E698" s="313"/>
      <c r="F698" s="313"/>
      <c r="G698" s="313"/>
      <c r="H698" s="313"/>
      <c r="I698" s="313"/>
      <c r="J698" s="313"/>
      <c r="K698" s="313"/>
      <c r="L698" s="314"/>
      <c r="M698" s="313"/>
      <c r="N698" s="365"/>
      <c r="O698" s="366"/>
      <c r="P698" s="370" t="str">
        <f>IF(G698="R",IF(OR(AND(実績排出量!H698=SUM(実績事業所!$B$2-1),3&lt;実績排出量!I698),AND(実績排出量!H698=実績事業所!$B$2,4&gt;実績排出量!I698)),"新規",""),"")</f>
        <v/>
      </c>
      <c r="Q698" s="373" t="str">
        <f t="shared" si="450"/>
        <v/>
      </c>
      <c r="R698" s="374" t="str">
        <f t="shared" si="451"/>
        <v/>
      </c>
      <c r="S698" s="298" t="str">
        <f t="shared" si="452"/>
        <v/>
      </c>
      <c r="T698" s="87" t="str">
        <f t="shared" si="453"/>
        <v/>
      </c>
      <c r="U698" s="88" t="str">
        <f t="shared" si="454"/>
        <v/>
      </c>
      <c r="V698" s="89" t="str">
        <f t="shared" si="455"/>
        <v/>
      </c>
      <c r="W698" s="90" t="str">
        <f t="shared" si="456"/>
        <v/>
      </c>
      <c r="X698" s="90" t="str">
        <f t="shared" si="457"/>
        <v/>
      </c>
      <c r="Y698" s="110" t="str">
        <f t="shared" si="458"/>
        <v/>
      </c>
      <c r="Z698" s="16"/>
      <c r="AA698" s="15" t="str">
        <f t="shared" si="459"/>
        <v/>
      </c>
      <c r="AB698" s="15" t="str">
        <f t="shared" si="460"/>
        <v/>
      </c>
      <c r="AC698" s="14" t="str">
        <f t="shared" si="461"/>
        <v/>
      </c>
      <c r="AD698" s="6" t="e">
        <f t="shared" si="462"/>
        <v>#N/A</v>
      </c>
      <c r="AE698" s="6" t="e">
        <f t="shared" si="463"/>
        <v>#N/A</v>
      </c>
      <c r="AF698" s="6" t="e">
        <f t="shared" si="464"/>
        <v>#N/A</v>
      </c>
      <c r="AG698" s="6" t="str">
        <f t="shared" si="465"/>
        <v/>
      </c>
      <c r="AH698" s="6">
        <f t="shared" si="466"/>
        <v>1</v>
      </c>
      <c r="AI698" s="6" t="e">
        <f t="shared" si="467"/>
        <v>#N/A</v>
      </c>
      <c r="AJ698" s="6" t="e">
        <f t="shared" si="468"/>
        <v>#N/A</v>
      </c>
      <c r="AK698" s="6" t="e">
        <f t="shared" si="469"/>
        <v>#N/A</v>
      </c>
      <c r="AL698" s="6" t="e">
        <f t="shared" si="470"/>
        <v>#N/A</v>
      </c>
      <c r="AM698" s="7" t="str">
        <f t="shared" si="471"/>
        <v xml:space="preserve"> </v>
      </c>
      <c r="AN698" s="6" t="e">
        <f t="shared" si="472"/>
        <v>#N/A</v>
      </c>
      <c r="AO698" s="6" t="e">
        <f t="shared" si="473"/>
        <v>#N/A</v>
      </c>
      <c r="AP698" s="6" t="e">
        <f t="shared" si="474"/>
        <v>#N/A</v>
      </c>
      <c r="AQ698" s="6" t="e">
        <f t="shared" si="475"/>
        <v>#N/A</v>
      </c>
      <c r="AR698" s="6" t="e">
        <f t="shared" si="476"/>
        <v>#N/A</v>
      </c>
      <c r="AS698" s="6" t="e">
        <f t="shared" si="477"/>
        <v>#N/A</v>
      </c>
      <c r="AT698" s="6" t="e">
        <f t="shared" si="478"/>
        <v>#N/A</v>
      </c>
      <c r="AU698" s="6" t="e">
        <f t="shared" si="479"/>
        <v>#N/A</v>
      </c>
      <c r="AV698" s="6" t="e">
        <f t="shared" si="480"/>
        <v>#N/A</v>
      </c>
      <c r="AW698" s="6">
        <f t="shared" si="481"/>
        <v>0</v>
      </c>
      <c r="AX698" s="6" t="e">
        <f t="shared" si="482"/>
        <v>#N/A</v>
      </c>
      <c r="AY698" s="6" t="str">
        <f t="shared" si="483"/>
        <v/>
      </c>
      <c r="AZ698" s="6" t="str">
        <f t="shared" si="484"/>
        <v/>
      </c>
      <c r="BA698" s="6" t="str">
        <f t="shared" si="485"/>
        <v/>
      </c>
      <c r="BB698" s="6" t="str">
        <f t="shared" si="486"/>
        <v/>
      </c>
      <c r="BC698" s="42"/>
      <c r="BI698" t="s">
        <v>684</v>
      </c>
      <c r="CS698" s="253" t="str">
        <f t="shared" si="487"/>
        <v/>
      </c>
      <c r="CT698" s="1" t="str">
        <f t="shared" si="488"/>
        <v/>
      </c>
      <c r="CU698" s="1" t="str">
        <f t="shared" si="489"/>
        <v/>
      </c>
      <c r="CV698" s="399"/>
    </row>
    <row r="699" spans="1:100" s="1" customFormat="1" ht="13.5" customHeight="1" x14ac:dyDescent="0.15">
      <c r="A699" s="63">
        <v>684</v>
      </c>
      <c r="B699" s="313"/>
      <c r="C699" s="313"/>
      <c r="D699" s="313"/>
      <c r="E699" s="313"/>
      <c r="F699" s="313"/>
      <c r="G699" s="313"/>
      <c r="H699" s="313"/>
      <c r="I699" s="313"/>
      <c r="J699" s="313"/>
      <c r="K699" s="313"/>
      <c r="L699" s="314"/>
      <c r="M699" s="313"/>
      <c r="N699" s="365"/>
      <c r="O699" s="366"/>
      <c r="P699" s="370" t="str">
        <f>IF(G699="R",IF(OR(AND(実績排出量!H699=SUM(実績事業所!$B$2-1),3&lt;実績排出量!I699),AND(実績排出量!H699=実績事業所!$B$2,4&gt;実績排出量!I699)),"新規",""),"")</f>
        <v/>
      </c>
      <c r="Q699" s="373" t="str">
        <f t="shared" si="450"/>
        <v/>
      </c>
      <c r="R699" s="374" t="str">
        <f t="shared" si="451"/>
        <v/>
      </c>
      <c r="S699" s="298" t="str">
        <f t="shared" si="452"/>
        <v/>
      </c>
      <c r="T699" s="87" t="str">
        <f t="shared" si="453"/>
        <v/>
      </c>
      <c r="U699" s="88" t="str">
        <f t="shared" si="454"/>
        <v/>
      </c>
      <c r="V699" s="89" t="str">
        <f t="shared" si="455"/>
        <v/>
      </c>
      <c r="W699" s="90" t="str">
        <f t="shared" si="456"/>
        <v/>
      </c>
      <c r="X699" s="90" t="str">
        <f t="shared" si="457"/>
        <v/>
      </c>
      <c r="Y699" s="110" t="str">
        <f t="shared" si="458"/>
        <v/>
      </c>
      <c r="Z699" s="16"/>
      <c r="AA699" s="15" t="str">
        <f t="shared" si="459"/>
        <v/>
      </c>
      <c r="AB699" s="15" t="str">
        <f t="shared" si="460"/>
        <v/>
      </c>
      <c r="AC699" s="14" t="str">
        <f t="shared" si="461"/>
        <v/>
      </c>
      <c r="AD699" s="6" t="e">
        <f t="shared" si="462"/>
        <v>#N/A</v>
      </c>
      <c r="AE699" s="6" t="e">
        <f t="shared" si="463"/>
        <v>#N/A</v>
      </c>
      <c r="AF699" s="6" t="e">
        <f t="shared" si="464"/>
        <v>#N/A</v>
      </c>
      <c r="AG699" s="6" t="str">
        <f t="shared" si="465"/>
        <v/>
      </c>
      <c r="AH699" s="6">
        <f t="shared" si="466"/>
        <v>1</v>
      </c>
      <c r="AI699" s="6" t="e">
        <f t="shared" si="467"/>
        <v>#N/A</v>
      </c>
      <c r="AJ699" s="6" t="e">
        <f t="shared" si="468"/>
        <v>#N/A</v>
      </c>
      <c r="AK699" s="6" t="e">
        <f t="shared" si="469"/>
        <v>#N/A</v>
      </c>
      <c r="AL699" s="6" t="e">
        <f t="shared" si="470"/>
        <v>#N/A</v>
      </c>
      <c r="AM699" s="7" t="str">
        <f t="shared" si="471"/>
        <v xml:space="preserve"> </v>
      </c>
      <c r="AN699" s="6" t="e">
        <f t="shared" si="472"/>
        <v>#N/A</v>
      </c>
      <c r="AO699" s="6" t="e">
        <f t="shared" si="473"/>
        <v>#N/A</v>
      </c>
      <c r="AP699" s="6" t="e">
        <f t="shared" si="474"/>
        <v>#N/A</v>
      </c>
      <c r="AQ699" s="6" t="e">
        <f t="shared" si="475"/>
        <v>#N/A</v>
      </c>
      <c r="AR699" s="6" t="e">
        <f t="shared" si="476"/>
        <v>#N/A</v>
      </c>
      <c r="AS699" s="6" t="e">
        <f t="shared" si="477"/>
        <v>#N/A</v>
      </c>
      <c r="AT699" s="6" t="e">
        <f t="shared" si="478"/>
        <v>#N/A</v>
      </c>
      <c r="AU699" s="6" t="e">
        <f t="shared" si="479"/>
        <v>#N/A</v>
      </c>
      <c r="AV699" s="6" t="e">
        <f t="shared" si="480"/>
        <v>#N/A</v>
      </c>
      <c r="AW699" s="6">
        <f t="shared" si="481"/>
        <v>0</v>
      </c>
      <c r="AX699" s="6" t="e">
        <f t="shared" si="482"/>
        <v>#N/A</v>
      </c>
      <c r="AY699" s="6" t="str">
        <f t="shared" si="483"/>
        <v/>
      </c>
      <c r="AZ699" s="6" t="str">
        <f t="shared" si="484"/>
        <v/>
      </c>
      <c r="BA699" s="6" t="str">
        <f t="shared" si="485"/>
        <v/>
      </c>
      <c r="BB699" s="6" t="str">
        <f t="shared" si="486"/>
        <v/>
      </c>
      <c r="BC699" s="42"/>
      <c r="BI699" t="s">
        <v>685</v>
      </c>
      <c r="CS699" s="253" t="str">
        <f t="shared" si="487"/>
        <v/>
      </c>
      <c r="CT699" s="1" t="str">
        <f t="shared" si="488"/>
        <v/>
      </c>
      <c r="CU699" s="1" t="str">
        <f t="shared" si="489"/>
        <v/>
      </c>
      <c r="CV699" s="399"/>
    </row>
    <row r="700" spans="1:100" s="1" customFormat="1" ht="13.5" customHeight="1" x14ac:dyDescent="0.15">
      <c r="A700" s="63">
        <v>685</v>
      </c>
      <c r="B700" s="313"/>
      <c r="C700" s="313"/>
      <c r="D700" s="313"/>
      <c r="E700" s="313"/>
      <c r="F700" s="313"/>
      <c r="G700" s="313"/>
      <c r="H700" s="313"/>
      <c r="I700" s="313"/>
      <c r="J700" s="313"/>
      <c r="K700" s="313"/>
      <c r="L700" s="314"/>
      <c r="M700" s="313"/>
      <c r="N700" s="365"/>
      <c r="O700" s="366"/>
      <c r="P700" s="370" t="str">
        <f>IF(G700="R",IF(OR(AND(実績排出量!H700=SUM(実績事業所!$B$2-1),3&lt;実績排出量!I700),AND(実績排出量!H700=実績事業所!$B$2,4&gt;実績排出量!I700)),"新規",""),"")</f>
        <v/>
      </c>
      <c r="Q700" s="373" t="str">
        <f t="shared" si="450"/>
        <v/>
      </c>
      <c r="R700" s="374" t="str">
        <f t="shared" si="451"/>
        <v/>
      </c>
      <c r="S700" s="298" t="str">
        <f t="shared" si="452"/>
        <v/>
      </c>
      <c r="T700" s="87" t="str">
        <f t="shared" si="453"/>
        <v/>
      </c>
      <c r="U700" s="88" t="str">
        <f t="shared" si="454"/>
        <v/>
      </c>
      <c r="V700" s="89" t="str">
        <f t="shared" si="455"/>
        <v/>
      </c>
      <c r="W700" s="90" t="str">
        <f t="shared" si="456"/>
        <v/>
      </c>
      <c r="X700" s="90" t="str">
        <f t="shared" si="457"/>
        <v/>
      </c>
      <c r="Y700" s="110" t="str">
        <f t="shared" si="458"/>
        <v/>
      </c>
      <c r="Z700" s="16"/>
      <c r="AA700" s="15" t="str">
        <f t="shared" si="459"/>
        <v/>
      </c>
      <c r="AB700" s="15" t="str">
        <f t="shared" si="460"/>
        <v/>
      </c>
      <c r="AC700" s="14" t="str">
        <f t="shared" si="461"/>
        <v/>
      </c>
      <c r="AD700" s="6" t="e">
        <f t="shared" si="462"/>
        <v>#N/A</v>
      </c>
      <c r="AE700" s="6" t="e">
        <f t="shared" si="463"/>
        <v>#N/A</v>
      </c>
      <c r="AF700" s="6" t="e">
        <f t="shared" si="464"/>
        <v>#N/A</v>
      </c>
      <c r="AG700" s="6" t="str">
        <f t="shared" si="465"/>
        <v/>
      </c>
      <c r="AH700" s="6">
        <f t="shared" si="466"/>
        <v>1</v>
      </c>
      <c r="AI700" s="6" t="e">
        <f t="shared" si="467"/>
        <v>#N/A</v>
      </c>
      <c r="AJ700" s="6" t="e">
        <f t="shared" si="468"/>
        <v>#N/A</v>
      </c>
      <c r="AK700" s="6" t="e">
        <f t="shared" si="469"/>
        <v>#N/A</v>
      </c>
      <c r="AL700" s="6" t="e">
        <f t="shared" si="470"/>
        <v>#N/A</v>
      </c>
      <c r="AM700" s="7" t="str">
        <f t="shared" si="471"/>
        <v xml:space="preserve"> </v>
      </c>
      <c r="AN700" s="6" t="e">
        <f t="shared" si="472"/>
        <v>#N/A</v>
      </c>
      <c r="AO700" s="6" t="e">
        <f t="shared" si="473"/>
        <v>#N/A</v>
      </c>
      <c r="AP700" s="6" t="e">
        <f t="shared" si="474"/>
        <v>#N/A</v>
      </c>
      <c r="AQ700" s="6" t="e">
        <f t="shared" si="475"/>
        <v>#N/A</v>
      </c>
      <c r="AR700" s="6" t="e">
        <f t="shared" si="476"/>
        <v>#N/A</v>
      </c>
      <c r="AS700" s="6" t="e">
        <f t="shared" si="477"/>
        <v>#N/A</v>
      </c>
      <c r="AT700" s="6" t="e">
        <f t="shared" si="478"/>
        <v>#N/A</v>
      </c>
      <c r="AU700" s="6" t="e">
        <f t="shared" si="479"/>
        <v>#N/A</v>
      </c>
      <c r="AV700" s="6" t="e">
        <f t="shared" si="480"/>
        <v>#N/A</v>
      </c>
      <c r="AW700" s="6">
        <f t="shared" si="481"/>
        <v>0</v>
      </c>
      <c r="AX700" s="6" t="e">
        <f t="shared" si="482"/>
        <v>#N/A</v>
      </c>
      <c r="AY700" s="6" t="str">
        <f t="shared" si="483"/>
        <v/>
      </c>
      <c r="AZ700" s="6" t="str">
        <f t="shared" si="484"/>
        <v/>
      </c>
      <c r="BA700" s="6" t="str">
        <f t="shared" si="485"/>
        <v/>
      </c>
      <c r="BB700" s="6" t="str">
        <f t="shared" si="486"/>
        <v/>
      </c>
      <c r="BC700" s="42"/>
      <c r="BI700" t="s">
        <v>686</v>
      </c>
      <c r="CS700" s="253" t="str">
        <f t="shared" si="487"/>
        <v/>
      </c>
      <c r="CT700" s="1" t="str">
        <f t="shared" si="488"/>
        <v/>
      </c>
      <c r="CU700" s="1" t="str">
        <f t="shared" si="489"/>
        <v/>
      </c>
      <c r="CV700" s="399"/>
    </row>
    <row r="701" spans="1:100" s="1" customFormat="1" ht="13.5" customHeight="1" x14ac:dyDescent="0.15">
      <c r="A701" s="63">
        <v>686</v>
      </c>
      <c r="B701" s="313"/>
      <c r="C701" s="313"/>
      <c r="D701" s="313"/>
      <c r="E701" s="313"/>
      <c r="F701" s="313"/>
      <c r="G701" s="313"/>
      <c r="H701" s="313"/>
      <c r="I701" s="313"/>
      <c r="J701" s="313"/>
      <c r="K701" s="313"/>
      <c r="L701" s="314"/>
      <c r="M701" s="313"/>
      <c r="N701" s="365"/>
      <c r="O701" s="366"/>
      <c r="P701" s="370" t="str">
        <f>IF(G701="R",IF(OR(AND(実績排出量!H701=SUM(実績事業所!$B$2-1),3&lt;実績排出量!I701),AND(実績排出量!H701=実績事業所!$B$2,4&gt;実績排出量!I701)),"新規",""),"")</f>
        <v/>
      </c>
      <c r="Q701" s="373" t="str">
        <f t="shared" si="450"/>
        <v/>
      </c>
      <c r="R701" s="374" t="str">
        <f t="shared" si="451"/>
        <v/>
      </c>
      <c r="S701" s="298" t="str">
        <f t="shared" si="452"/>
        <v/>
      </c>
      <c r="T701" s="87" t="str">
        <f t="shared" si="453"/>
        <v/>
      </c>
      <c r="U701" s="88" t="str">
        <f t="shared" si="454"/>
        <v/>
      </c>
      <c r="V701" s="89" t="str">
        <f t="shared" si="455"/>
        <v/>
      </c>
      <c r="W701" s="90" t="str">
        <f t="shared" si="456"/>
        <v/>
      </c>
      <c r="X701" s="90" t="str">
        <f t="shared" si="457"/>
        <v/>
      </c>
      <c r="Y701" s="110" t="str">
        <f t="shared" si="458"/>
        <v/>
      </c>
      <c r="Z701" s="16"/>
      <c r="AA701" s="15" t="str">
        <f t="shared" si="459"/>
        <v/>
      </c>
      <c r="AB701" s="15" t="str">
        <f t="shared" si="460"/>
        <v/>
      </c>
      <c r="AC701" s="14" t="str">
        <f t="shared" si="461"/>
        <v/>
      </c>
      <c r="AD701" s="6" t="e">
        <f t="shared" si="462"/>
        <v>#N/A</v>
      </c>
      <c r="AE701" s="6" t="e">
        <f t="shared" si="463"/>
        <v>#N/A</v>
      </c>
      <c r="AF701" s="6" t="e">
        <f t="shared" si="464"/>
        <v>#N/A</v>
      </c>
      <c r="AG701" s="6" t="str">
        <f t="shared" si="465"/>
        <v/>
      </c>
      <c r="AH701" s="6">
        <f t="shared" si="466"/>
        <v>1</v>
      </c>
      <c r="AI701" s="6" t="e">
        <f t="shared" si="467"/>
        <v>#N/A</v>
      </c>
      <c r="AJ701" s="6" t="e">
        <f t="shared" si="468"/>
        <v>#N/A</v>
      </c>
      <c r="AK701" s="6" t="e">
        <f t="shared" si="469"/>
        <v>#N/A</v>
      </c>
      <c r="AL701" s="6" t="e">
        <f t="shared" si="470"/>
        <v>#N/A</v>
      </c>
      <c r="AM701" s="7" t="str">
        <f t="shared" si="471"/>
        <v xml:space="preserve"> </v>
      </c>
      <c r="AN701" s="6" t="e">
        <f t="shared" si="472"/>
        <v>#N/A</v>
      </c>
      <c r="AO701" s="6" t="e">
        <f t="shared" si="473"/>
        <v>#N/A</v>
      </c>
      <c r="AP701" s="6" t="e">
        <f t="shared" si="474"/>
        <v>#N/A</v>
      </c>
      <c r="AQ701" s="6" t="e">
        <f t="shared" si="475"/>
        <v>#N/A</v>
      </c>
      <c r="AR701" s="6" t="e">
        <f t="shared" si="476"/>
        <v>#N/A</v>
      </c>
      <c r="AS701" s="6" t="e">
        <f t="shared" si="477"/>
        <v>#N/A</v>
      </c>
      <c r="AT701" s="6" t="e">
        <f t="shared" si="478"/>
        <v>#N/A</v>
      </c>
      <c r="AU701" s="6" t="e">
        <f t="shared" si="479"/>
        <v>#N/A</v>
      </c>
      <c r="AV701" s="6" t="e">
        <f t="shared" si="480"/>
        <v>#N/A</v>
      </c>
      <c r="AW701" s="6">
        <f t="shared" si="481"/>
        <v>0</v>
      </c>
      <c r="AX701" s="6" t="e">
        <f t="shared" si="482"/>
        <v>#N/A</v>
      </c>
      <c r="AY701" s="6" t="str">
        <f t="shared" si="483"/>
        <v/>
      </c>
      <c r="AZ701" s="6" t="str">
        <f t="shared" si="484"/>
        <v/>
      </c>
      <c r="BA701" s="6" t="str">
        <f t="shared" si="485"/>
        <v/>
      </c>
      <c r="BB701" s="6" t="str">
        <f t="shared" si="486"/>
        <v/>
      </c>
      <c r="BC701" s="42"/>
      <c r="BI701" t="s">
        <v>687</v>
      </c>
      <c r="CS701" s="253" t="str">
        <f t="shared" si="487"/>
        <v/>
      </c>
      <c r="CT701" s="1" t="str">
        <f t="shared" si="488"/>
        <v/>
      </c>
      <c r="CU701" s="1" t="str">
        <f t="shared" si="489"/>
        <v/>
      </c>
      <c r="CV701" s="399"/>
    </row>
    <row r="702" spans="1:100" s="1" customFormat="1" ht="13.5" customHeight="1" x14ac:dyDescent="0.15">
      <c r="A702" s="63">
        <v>687</v>
      </c>
      <c r="B702" s="313"/>
      <c r="C702" s="313"/>
      <c r="D702" s="313"/>
      <c r="E702" s="313"/>
      <c r="F702" s="313"/>
      <c r="G702" s="313"/>
      <c r="H702" s="313"/>
      <c r="I702" s="313"/>
      <c r="J702" s="313"/>
      <c r="K702" s="313"/>
      <c r="L702" s="314"/>
      <c r="M702" s="313"/>
      <c r="N702" s="365"/>
      <c r="O702" s="366"/>
      <c r="P702" s="370" t="str">
        <f>IF(G702="R",IF(OR(AND(実績排出量!H702=SUM(実績事業所!$B$2-1),3&lt;実績排出量!I702),AND(実績排出量!H702=実績事業所!$B$2,4&gt;実績排出量!I702)),"新規",""),"")</f>
        <v/>
      </c>
      <c r="Q702" s="373" t="str">
        <f t="shared" si="450"/>
        <v/>
      </c>
      <c r="R702" s="374" t="str">
        <f t="shared" si="451"/>
        <v/>
      </c>
      <c r="S702" s="298" t="str">
        <f t="shared" si="452"/>
        <v/>
      </c>
      <c r="T702" s="87" t="str">
        <f t="shared" si="453"/>
        <v/>
      </c>
      <c r="U702" s="88" t="str">
        <f t="shared" si="454"/>
        <v/>
      </c>
      <c r="V702" s="89" t="str">
        <f t="shared" si="455"/>
        <v/>
      </c>
      <c r="W702" s="90" t="str">
        <f t="shared" si="456"/>
        <v/>
      </c>
      <c r="X702" s="90" t="str">
        <f t="shared" si="457"/>
        <v/>
      </c>
      <c r="Y702" s="110" t="str">
        <f t="shared" si="458"/>
        <v/>
      </c>
      <c r="Z702" s="16"/>
      <c r="AA702" s="15" t="str">
        <f t="shared" si="459"/>
        <v/>
      </c>
      <c r="AB702" s="15" t="str">
        <f t="shared" si="460"/>
        <v/>
      </c>
      <c r="AC702" s="14" t="str">
        <f t="shared" si="461"/>
        <v/>
      </c>
      <c r="AD702" s="6" t="e">
        <f t="shared" si="462"/>
        <v>#N/A</v>
      </c>
      <c r="AE702" s="6" t="e">
        <f t="shared" si="463"/>
        <v>#N/A</v>
      </c>
      <c r="AF702" s="6" t="e">
        <f t="shared" si="464"/>
        <v>#N/A</v>
      </c>
      <c r="AG702" s="6" t="str">
        <f t="shared" si="465"/>
        <v/>
      </c>
      <c r="AH702" s="6">
        <f t="shared" si="466"/>
        <v>1</v>
      </c>
      <c r="AI702" s="6" t="e">
        <f t="shared" si="467"/>
        <v>#N/A</v>
      </c>
      <c r="AJ702" s="6" t="e">
        <f t="shared" si="468"/>
        <v>#N/A</v>
      </c>
      <c r="AK702" s="6" t="e">
        <f t="shared" si="469"/>
        <v>#N/A</v>
      </c>
      <c r="AL702" s="6" t="e">
        <f t="shared" si="470"/>
        <v>#N/A</v>
      </c>
      <c r="AM702" s="7" t="str">
        <f t="shared" si="471"/>
        <v xml:space="preserve"> </v>
      </c>
      <c r="AN702" s="6" t="e">
        <f t="shared" si="472"/>
        <v>#N/A</v>
      </c>
      <c r="AO702" s="6" t="e">
        <f t="shared" si="473"/>
        <v>#N/A</v>
      </c>
      <c r="AP702" s="6" t="e">
        <f t="shared" si="474"/>
        <v>#N/A</v>
      </c>
      <c r="AQ702" s="6" t="e">
        <f t="shared" si="475"/>
        <v>#N/A</v>
      </c>
      <c r="AR702" s="6" t="e">
        <f t="shared" si="476"/>
        <v>#N/A</v>
      </c>
      <c r="AS702" s="6" t="e">
        <f t="shared" si="477"/>
        <v>#N/A</v>
      </c>
      <c r="AT702" s="6" t="e">
        <f t="shared" si="478"/>
        <v>#N/A</v>
      </c>
      <c r="AU702" s="6" t="e">
        <f t="shared" si="479"/>
        <v>#N/A</v>
      </c>
      <c r="AV702" s="6" t="e">
        <f t="shared" si="480"/>
        <v>#N/A</v>
      </c>
      <c r="AW702" s="6">
        <f t="shared" si="481"/>
        <v>0</v>
      </c>
      <c r="AX702" s="6" t="e">
        <f t="shared" si="482"/>
        <v>#N/A</v>
      </c>
      <c r="AY702" s="6" t="str">
        <f t="shared" si="483"/>
        <v/>
      </c>
      <c r="AZ702" s="6" t="str">
        <f t="shared" si="484"/>
        <v/>
      </c>
      <c r="BA702" s="6" t="str">
        <f t="shared" si="485"/>
        <v/>
      </c>
      <c r="BB702" s="6" t="str">
        <f t="shared" si="486"/>
        <v/>
      </c>
      <c r="BC702" s="42"/>
      <c r="BI702" t="s">
        <v>1100</v>
      </c>
      <c r="CS702" s="253" t="str">
        <f t="shared" si="487"/>
        <v/>
      </c>
      <c r="CT702" s="1" t="str">
        <f t="shared" si="488"/>
        <v/>
      </c>
      <c r="CU702" s="1" t="str">
        <f t="shared" si="489"/>
        <v/>
      </c>
      <c r="CV702" s="399"/>
    </row>
    <row r="703" spans="1:100" s="1" customFormat="1" ht="13.5" customHeight="1" x14ac:dyDescent="0.15">
      <c r="A703" s="63">
        <v>688</v>
      </c>
      <c r="B703" s="313"/>
      <c r="C703" s="313"/>
      <c r="D703" s="313"/>
      <c r="E703" s="313"/>
      <c r="F703" s="313"/>
      <c r="G703" s="313"/>
      <c r="H703" s="313"/>
      <c r="I703" s="313"/>
      <c r="J703" s="313"/>
      <c r="K703" s="313"/>
      <c r="L703" s="314"/>
      <c r="M703" s="313"/>
      <c r="N703" s="365"/>
      <c r="O703" s="366"/>
      <c r="P703" s="370" t="str">
        <f>IF(G703="R",IF(OR(AND(実績排出量!H703=SUM(実績事業所!$B$2-1),3&lt;実績排出量!I703),AND(実績排出量!H703=実績事業所!$B$2,4&gt;実績排出量!I703)),"新規",""),"")</f>
        <v/>
      </c>
      <c r="Q703" s="373" t="str">
        <f t="shared" si="450"/>
        <v/>
      </c>
      <c r="R703" s="374" t="str">
        <f t="shared" si="451"/>
        <v/>
      </c>
      <c r="S703" s="298" t="str">
        <f t="shared" si="452"/>
        <v/>
      </c>
      <c r="T703" s="87" t="str">
        <f t="shared" si="453"/>
        <v/>
      </c>
      <c r="U703" s="88" t="str">
        <f t="shared" si="454"/>
        <v/>
      </c>
      <c r="V703" s="89" t="str">
        <f t="shared" si="455"/>
        <v/>
      </c>
      <c r="W703" s="90" t="str">
        <f t="shared" si="456"/>
        <v/>
      </c>
      <c r="X703" s="90" t="str">
        <f t="shared" si="457"/>
        <v/>
      </c>
      <c r="Y703" s="110" t="str">
        <f t="shared" si="458"/>
        <v/>
      </c>
      <c r="Z703" s="16"/>
      <c r="AA703" s="15" t="str">
        <f t="shared" si="459"/>
        <v/>
      </c>
      <c r="AB703" s="15" t="str">
        <f t="shared" si="460"/>
        <v/>
      </c>
      <c r="AC703" s="14" t="str">
        <f t="shared" si="461"/>
        <v/>
      </c>
      <c r="AD703" s="6" t="e">
        <f t="shared" si="462"/>
        <v>#N/A</v>
      </c>
      <c r="AE703" s="6" t="e">
        <f t="shared" si="463"/>
        <v>#N/A</v>
      </c>
      <c r="AF703" s="6" t="e">
        <f t="shared" si="464"/>
        <v>#N/A</v>
      </c>
      <c r="AG703" s="6" t="str">
        <f t="shared" si="465"/>
        <v/>
      </c>
      <c r="AH703" s="6">
        <f t="shared" si="466"/>
        <v>1</v>
      </c>
      <c r="AI703" s="6" t="e">
        <f t="shared" si="467"/>
        <v>#N/A</v>
      </c>
      <c r="AJ703" s="6" t="e">
        <f t="shared" si="468"/>
        <v>#N/A</v>
      </c>
      <c r="AK703" s="6" t="e">
        <f t="shared" si="469"/>
        <v>#N/A</v>
      </c>
      <c r="AL703" s="6" t="e">
        <f t="shared" si="470"/>
        <v>#N/A</v>
      </c>
      <c r="AM703" s="7" t="str">
        <f t="shared" si="471"/>
        <v xml:space="preserve"> </v>
      </c>
      <c r="AN703" s="6" t="e">
        <f t="shared" si="472"/>
        <v>#N/A</v>
      </c>
      <c r="AO703" s="6" t="e">
        <f t="shared" si="473"/>
        <v>#N/A</v>
      </c>
      <c r="AP703" s="6" t="e">
        <f t="shared" si="474"/>
        <v>#N/A</v>
      </c>
      <c r="AQ703" s="6" t="e">
        <f t="shared" si="475"/>
        <v>#N/A</v>
      </c>
      <c r="AR703" s="6" t="e">
        <f t="shared" si="476"/>
        <v>#N/A</v>
      </c>
      <c r="AS703" s="6" t="e">
        <f t="shared" si="477"/>
        <v>#N/A</v>
      </c>
      <c r="AT703" s="6" t="e">
        <f t="shared" si="478"/>
        <v>#N/A</v>
      </c>
      <c r="AU703" s="6" t="e">
        <f t="shared" si="479"/>
        <v>#N/A</v>
      </c>
      <c r="AV703" s="6" t="e">
        <f t="shared" si="480"/>
        <v>#N/A</v>
      </c>
      <c r="AW703" s="6">
        <f t="shared" si="481"/>
        <v>0</v>
      </c>
      <c r="AX703" s="6" t="e">
        <f t="shared" si="482"/>
        <v>#N/A</v>
      </c>
      <c r="AY703" s="6" t="str">
        <f t="shared" si="483"/>
        <v/>
      </c>
      <c r="AZ703" s="6" t="str">
        <f t="shared" si="484"/>
        <v/>
      </c>
      <c r="BA703" s="6" t="str">
        <f t="shared" si="485"/>
        <v/>
      </c>
      <c r="BB703" s="6" t="str">
        <f t="shared" si="486"/>
        <v/>
      </c>
      <c r="BC703" s="42"/>
      <c r="BI703" t="s">
        <v>1124</v>
      </c>
      <c r="CS703" s="253" t="str">
        <f t="shared" si="487"/>
        <v/>
      </c>
      <c r="CT703" s="1" t="str">
        <f t="shared" si="488"/>
        <v/>
      </c>
      <c r="CU703" s="1" t="str">
        <f t="shared" si="489"/>
        <v/>
      </c>
      <c r="CV703" s="399"/>
    </row>
    <row r="704" spans="1:100" s="1" customFormat="1" ht="13.5" customHeight="1" x14ac:dyDescent="0.15">
      <c r="A704" s="63">
        <v>689</v>
      </c>
      <c r="B704" s="313"/>
      <c r="C704" s="313"/>
      <c r="D704" s="313"/>
      <c r="E704" s="313"/>
      <c r="F704" s="313"/>
      <c r="G704" s="313"/>
      <c r="H704" s="313"/>
      <c r="I704" s="313"/>
      <c r="J704" s="313"/>
      <c r="K704" s="313"/>
      <c r="L704" s="314"/>
      <c r="M704" s="313"/>
      <c r="N704" s="365"/>
      <c r="O704" s="366"/>
      <c r="P704" s="370" t="str">
        <f>IF(G704="R",IF(OR(AND(実績排出量!H704=SUM(実績事業所!$B$2-1),3&lt;実績排出量!I704),AND(実績排出量!H704=実績事業所!$B$2,4&gt;実績排出量!I704)),"新規",""),"")</f>
        <v/>
      </c>
      <c r="Q704" s="373" t="str">
        <f t="shared" si="450"/>
        <v/>
      </c>
      <c r="R704" s="374" t="str">
        <f t="shared" si="451"/>
        <v/>
      </c>
      <c r="S704" s="298" t="str">
        <f t="shared" si="452"/>
        <v/>
      </c>
      <c r="T704" s="87" t="str">
        <f t="shared" si="453"/>
        <v/>
      </c>
      <c r="U704" s="88" t="str">
        <f t="shared" si="454"/>
        <v/>
      </c>
      <c r="V704" s="89" t="str">
        <f t="shared" si="455"/>
        <v/>
      </c>
      <c r="W704" s="90" t="str">
        <f t="shared" si="456"/>
        <v/>
      </c>
      <c r="X704" s="90" t="str">
        <f t="shared" si="457"/>
        <v/>
      </c>
      <c r="Y704" s="110" t="str">
        <f t="shared" si="458"/>
        <v/>
      </c>
      <c r="Z704" s="16"/>
      <c r="AA704" s="15" t="str">
        <f t="shared" si="459"/>
        <v/>
      </c>
      <c r="AB704" s="15" t="str">
        <f t="shared" si="460"/>
        <v/>
      </c>
      <c r="AC704" s="14" t="str">
        <f t="shared" si="461"/>
        <v/>
      </c>
      <c r="AD704" s="6" t="e">
        <f t="shared" si="462"/>
        <v>#N/A</v>
      </c>
      <c r="AE704" s="6" t="e">
        <f t="shared" si="463"/>
        <v>#N/A</v>
      </c>
      <c r="AF704" s="6" t="e">
        <f t="shared" si="464"/>
        <v>#N/A</v>
      </c>
      <c r="AG704" s="6" t="str">
        <f t="shared" si="465"/>
        <v/>
      </c>
      <c r="AH704" s="6">
        <f t="shared" si="466"/>
        <v>1</v>
      </c>
      <c r="AI704" s="6" t="e">
        <f t="shared" si="467"/>
        <v>#N/A</v>
      </c>
      <c r="AJ704" s="6" t="e">
        <f t="shared" si="468"/>
        <v>#N/A</v>
      </c>
      <c r="AK704" s="6" t="e">
        <f t="shared" si="469"/>
        <v>#N/A</v>
      </c>
      <c r="AL704" s="6" t="e">
        <f t="shared" si="470"/>
        <v>#N/A</v>
      </c>
      <c r="AM704" s="7" t="str">
        <f t="shared" si="471"/>
        <v xml:space="preserve"> </v>
      </c>
      <c r="AN704" s="6" t="e">
        <f t="shared" si="472"/>
        <v>#N/A</v>
      </c>
      <c r="AO704" s="6" t="e">
        <f t="shared" si="473"/>
        <v>#N/A</v>
      </c>
      <c r="AP704" s="6" t="e">
        <f t="shared" si="474"/>
        <v>#N/A</v>
      </c>
      <c r="AQ704" s="6" t="e">
        <f t="shared" si="475"/>
        <v>#N/A</v>
      </c>
      <c r="AR704" s="6" t="e">
        <f t="shared" si="476"/>
        <v>#N/A</v>
      </c>
      <c r="AS704" s="6" t="e">
        <f t="shared" si="477"/>
        <v>#N/A</v>
      </c>
      <c r="AT704" s="6" t="e">
        <f t="shared" si="478"/>
        <v>#N/A</v>
      </c>
      <c r="AU704" s="6" t="e">
        <f t="shared" si="479"/>
        <v>#N/A</v>
      </c>
      <c r="AV704" s="6" t="e">
        <f t="shared" si="480"/>
        <v>#N/A</v>
      </c>
      <c r="AW704" s="6">
        <f t="shared" si="481"/>
        <v>0</v>
      </c>
      <c r="AX704" s="6" t="e">
        <f t="shared" si="482"/>
        <v>#N/A</v>
      </c>
      <c r="AY704" s="6" t="str">
        <f t="shared" si="483"/>
        <v/>
      </c>
      <c r="AZ704" s="6" t="str">
        <f t="shared" si="484"/>
        <v/>
      </c>
      <c r="BA704" s="6" t="str">
        <f t="shared" si="485"/>
        <v/>
      </c>
      <c r="BB704" s="6" t="str">
        <f t="shared" si="486"/>
        <v/>
      </c>
      <c r="BC704" s="42"/>
      <c r="BI704" t="s">
        <v>1151</v>
      </c>
      <c r="CS704" s="253" t="str">
        <f t="shared" si="487"/>
        <v/>
      </c>
      <c r="CT704" s="1" t="str">
        <f t="shared" si="488"/>
        <v/>
      </c>
      <c r="CU704" s="1" t="str">
        <f t="shared" si="489"/>
        <v/>
      </c>
      <c r="CV704" s="399"/>
    </row>
    <row r="705" spans="1:100" s="1" customFormat="1" ht="13.5" customHeight="1" x14ac:dyDescent="0.15">
      <c r="A705" s="63">
        <v>690</v>
      </c>
      <c r="B705" s="313"/>
      <c r="C705" s="313"/>
      <c r="D705" s="313"/>
      <c r="E705" s="313"/>
      <c r="F705" s="313"/>
      <c r="G705" s="313"/>
      <c r="H705" s="313"/>
      <c r="I705" s="313"/>
      <c r="J705" s="313"/>
      <c r="K705" s="313"/>
      <c r="L705" s="314"/>
      <c r="M705" s="313"/>
      <c r="N705" s="365"/>
      <c r="O705" s="366"/>
      <c r="P705" s="370" t="str">
        <f>IF(G705="R",IF(OR(AND(実績排出量!H705=SUM(実績事業所!$B$2-1),3&lt;実績排出量!I705),AND(実績排出量!H705=実績事業所!$B$2,4&gt;実績排出量!I705)),"新規",""),"")</f>
        <v/>
      </c>
      <c r="Q705" s="373" t="str">
        <f t="shared" si="450"/>
        <v/>
      </c>
      <c r="R705" s="374" t="str">
        <f t="shared" si="451"/>
        <v/>
      </c>
      <c r="S705" s="298" t="str">
        <f t="shared" si="452"/>
        <v/>
      </c>
      <c r="T705" s="87" t="str">
        <f t="shared" si="453"/>
        <v/>
      </c>
      <c r="U705" s="88" t="str">
        <f t="shared" si="454"/>
        <v/>
      </c>
      <c r="V705" s="89" t="str">
        <f t="shared" si="455"/>
        <v/>
      </c>
      <c r="W705" s="90" t="str">
        <f t="shared" si="456"/>
        <v/>
      </c>
      <c r="X705" s="90" t="str">
        <f t="shared" si="457"/>
        <v/>
      </c>
      <c r="Y705" s="110" t="str">
        <f t="shared" si="458"/>
        <v/>
      </c>
      <c r="Z705" s="16"/>
      <c r="AA705" s="15" t="str">
        <f t="shared" si="459"/>
        <v/>
      </c>
      <c r="AB705" s="15" t="str">
        <f t="shared" si="460"/>
        <v/>
      </c>
      <c r="AC705" s="14" t="str">
        <f t="shared" si="461"/>
        <v/>
      </c>
      <c r="AD705" s="6" t="e">
        <f t="shared" si="462"/>
        <v>#N/A</v>
      </c>
      <c r="AE705" s="6" t="e">
        <f t="shared" si="463"/>
        <v>#N/A</v>
      </c>
      <c r="AF705" s="6" t="e">
        <f t="shared" si="464"/>
        <v>#N/A</v>
      </c>
      <c r="AG705" s="6" t="str">
        <f t="shared" si="465"/>
        <v/>
      </c>
      <c r="AH705" s="6">
        <f t="shared" si="466"/>
        <v>1</v>
      </c>
      <c r="AI705" s="6" t="e">
        <f t="shared" si="467"/>
        <v>#N/A</v>
      </c>
      <c r="AJ705" s="6" t="e">
        <f t="shared" si="468"/>
        <v>#N/A</v>
      </c>
      <c r="AK705" s="6" t="e">
        <f t="shared" si="469"/>
        <v>#N/A</v>
      </c>
      <c r="AL705" s="6" t="e">
        <f t="shared" si="470"/>
        <v>#N/A</v>
      </c>
      <c r="AM705" s="7" t="str">
        <f t="shared" si="471"/>
        <v xml:space="preserve"> </v>
      </c>
      <c r="AN705" s="6" t="e">
        <f t="shared" si="472"/>
        <v>#N/A</v>
      </c>
      <c r="AO705" s="6" t="e">
        <f t="shared" si="473"/>
        <v>#N/A</v>
      </c>
      <c r="AP705" s="6" t="e">
        <f t="shared" si="474"/>
        <v>#N/A</v>
      </c>
      <c r="AQ705" s="6" t="e">
        <f t="shared" si="475"/>
        <v>#N/A</v>
      </c>
      <c r="AR705" s="6" t="e">
        <f t="shared" si="476"/>
        <v>#N/A</v>
      </c>
      <c r="AS705" s="6" t="e">
        <f t="shared" si="477"/>
        <v>#N/A</v>
      </c>
      <c r="AT705" s="6" t="e">
        <f t="shared" si="478"/>
        <v>#N/A</v>
      </c>
      <c r="AU705" s="6" t="e">
        <f t="shared" si="479"/>
        <v>#N/A</v>
      </c>
      <c r="AV705" s="6" t="e">
        <f t="shared" si="480"/>
        <v>#N/A</v>
      </c>
      <c r="AW705" s="6">
        <f t="shared" si="481"/>
        <v>0</v>
      </c>
      <c r="AX705" s="6" t="e">
        <f t="shared" si="482"/>
        <v>#N/A</v>
      </c>
      <c r="AY705" s="6" t="str">
        <f t="shared" si="483"/>
        <v/>
      </c>
      <c r="AZ705" s="6" t="str">
        <f t="shared" si="484"/>
        <v/>
      </c>
      <c r="BA705" s="6" t="str">
        <f t="shared" si="485"/>
        <v/>
      </c>
      <c r="BB705" s="6" t="str">
        <f t="shared" si="486"/>
        <v/>
      </c>
      <c r="BC705" s="42"/>
      <c r="BI705" t="s">
        <v>688</v>
      </c>
      <c r="CS705" s="253" t="str">
        <f t="shared" si="487"/>
        <v/>
      </c>
      <c r="CT705" s="1" t="str">
        <f t="shared" si="488"/>
        <v/>
      </c>
      <c r="CU705" s="1" t="str">
        <f t="shared" si="489"/>
        <v/>
      </c>
      <c r="CV705" s="399"/>
    </row>
    <row r="706" spans="1:100" s="1" customFormat="1" ht="13.5" customHeight="1" x14ac:dyDescent="0.15">
      <c r="A706" s="63">
        <v>691</v>
      </c>
      <c r="B706" s="313"/>
      <c r="C706" s="313"/>
      <c r="D706" s="313"/>
      <c r="E706" s="313"/>
      <c r="F706" s="313"/>
      <c r="G706" s="313"/>
      <c r="H706" s="313"/>
      <c r="I706" s="313"/>
      <c r="J706" s="313"/>
      <c r="K706" s="313"/>
      <c r="L706" s="314"/>
      <c r="M706" s="313"/>
      <c r="N706" s="365"/>
      <c r="O706" s="366"/>
      <c r="P706" s="370" t="str">
        <f>IF(G706="R",IF(OR(AND(実績排出量!H706=SUM(実績事業所!$B$2-1),3&lt;実績排出量!I706),AND(実績排出量!H706=実績事業所!$B$2,4&gt;実績排出量!I706)),"新規",""),"")</f>
        <v/>
      </c>
      <c r="Q706" s="373" t="str">
        <f t="shared" si="450"/>
        <v/>
      </c>
      <c r="R706" s="374" t="str">
        <f t="shared" si="451"/>
        <v/>
      </c>
      <c r="S706" s="298" t="str">
        <f t="shared" si="452"/>
        <v/>
      </c>
      <c r="T706" s="87" t="str">
        <f t="shared" si="453"/>
        <v/>
      </c>
      <c r="U706" s="88" t="str">
        <f t="shared" si="454"/>
        <v/>
      </c>
      <c r="V706" s="89" t="str">
        <f t="shared" si="455"/>
        <v/>
      </c>
      <c r="W706" s="90" t="str">
        <f t="shared" si="456"/>
        <v/>
      </c>
      <c r="X706" s="90" t="str">
        <f t="shared" si="457"/>
        <v/>
      </c>
      <c r="Y706" s="110" t="str">
        <f t="shared" si="458"/>
        <v/>
      </c>
      <c r="Z706" s="16"/>
      <c r="AA706" s="15" t="str">
        <f t="shared" si="459"/>
        <v/>
      </c>
      <c r="AB706" s="15" t="str">
        <f t="shared" si="460"/>
        <v/>
      </c>
      <c r="AC706" s="14" t="str">
        <f t="shared" si="461"/>
        <v/>
      </c>
      <c r="AD706" s="6" t="e">
        <f t="shared" si="462"/>
        <v>#N/A</v>
      </c>
      <c r="AE706" s="6" t="e">
        <f t="shared" si="463"/>
        <v>#N/A</v>
      </c>
      <c r="AF706" s="6" t="e">
        <f t="shared" si="464"/>
        <v>#N/A</v>
      </c>
      <c r="AG706" s="6" t="str">
        <f t="shared" si="465"/>
        <v/>
      </c>
      <c r="AH706" s="6">
        <f t="shared" si="466"/>
        <v>1</v>
      </c>
      <c r="AI706" s="6" t="e">
        <f t="shared" si="467"/>
        <v>#N/A</v>
      </c>
      <c r="AJ706" s="6" t="e">
        <f t="shared" si="468"/>
        <v>#N/A</v>
      </c>
      <c r="AK706" s="6" t="e">
        <f t="shared" si="469"/>
        <v>#N/A</v>
      </c>
      <c r="AL706" s="6" t="e">
        <f t="shared" si="470"/>
        <v>#N/A</v>
      </c>
      <c r="AM706" s="7" t="str">
        <f t="shared" si="471"/>
        <v xml:space="preserve"> </v>
      </c>
      <c r="AN706" s="6" t="e">
        <f t="shared" si="472"/>
        <v>#N/A</v>
      </c>
      <c r="AO706" s="6" t="e">
        <f t="shared" si="473"/>
        <v>#N/A</v>
      </c>
      <c r="AP706" s="6" t="e">
        <f t="shared" si="474"/>
        <v>#N/A</v>
      </c>
      <c r="AQ706" s="6" t="e">
        <f t="shared" si="475"/>
        <v>#N/A</v>
      </c>
      <c r="AR706" s="6" t="e">
        <f t="shared" si="476"/>
        <v>#N/A</v>
      </c>
      <c r="AS706" s="6" t="e">
        <f t="shared" si="477"/>
        <v>#N/A</v>
      </c>
      <c r="AT706" s="6" t="e">
        <f t="shared" si="478"/>
        <v>#N/A</v>
      </c>
      <c r="AU706" s="6" t="e">
        <f t="shared" si="479"/>
        <v>#N/A</v>
      </c>
      <c r="AV706" s="6" t="e">
        <f t="shared" si="480"/>
        <v>#N/A</v>
      </c>
      <c r="AW706" s="6">
        <f t="shared" si="481"/>
        <v>0</v>
      </c>
      <c r="AX706" s="6" t="e">
        <f t="shared" si="482"/>
        <v>#N/A</v>
      </c>
      <c r="AY706" s="6" t="str">
        <f t="shared" si="483"/>
        <v/>
      </c>
      <c r="AZ706" s="6" t="str">
        <f t="shared" si="484"/>
        <v/>
      </c>
      <c r="BA706" s="6" t="str">
        <f t="shared" si="485"/>
        <v/>
      </c>
      <c r="BB706" s="6" t="str">
        <f t="shared" si="486"/>
        <v/>
      </c>
      <c r="BC706" s="42"/>
      <c r="BI706" t="s">
        <v>1161</v>
      </c>
      <c r="CS706" s="253" t="str">
        <f t="shared" si="487"/>
        <v/>
      </c>
      <c r="CT706" s="1" t="str">
        <f t="shared" si="488"/>
        <v/>
      </c>
      <c r="CU706" s="1" t="str">
        <f t="shared" si="489"/>
        <v/>
      </c>
      <c r="CV706" s="399"/>
    </row>
    <row r="707" spans="1:100" s="1" customFormat="1" ht="13.5" customHeight="1" x14ac:dyDescent="0.15">
      <c r="A707" s="63">
        <v>692</v>
      </c>
      <c r="B707" s="313"/>
      <c r="C707" s="313"/>
      <c r="D707" s="313"/>
      <c r="E707" s="313"/>
      <c r="F707" s="313"/>
      <c r="G707" s="313"/>
      <c r="H707" s="313"/>
      <c r="I707" s="313"/>
      <c r="J707" s="313"/>
      <c r="K707" s="313"/>
      <c r="L707" s="314"/>
      <c r="M707" s="313"/>
      <c r="N707" s="365"/>
      <c r="O707" s="366"/>
      <c r="P707" s="370" t="str">
        <f>IF(G707="R",IF(OR(AND(実績排出量!H707=SUM(実績事業所!$B$2-1),3&lt;実績排出量!I707),AND(実績排出量!H707=実績事業所!$B$2,4&gt;実績排出量!I707)),"新規",""),"")</f>
        <v/>
      </c>
      <c r="Q707" s="373" t="str">
        <f t="shared" si="450"/>
        <v/>
      </c>
      <c r="R707" s="374" t="str">
        <f t="shared" si="451"/>
        <v/>
      </c>
      <c r="S707" s="298" t="str">
        <f t="shared" si="452"/>
        <v/>
      </c>
      <c r="T707" s="87" t="str">
        <f t="shared" si="453"/>
        <v/>
      </c>
      <c r="U707" s="88" t="str">
        <f t="shared" si="454"/>
        <v/>
      </c>
      <c r="V707" s="89" t="str">
        <f t="shared" si="455"/>
        <v/>
      </c>
      <c r="W707" s="90" t="str">
        <f t="shared" si="456"/>
        <v/>
      </c>
      <c r="X707" s="90" t="str">
        <f t="shared" si="457"/>
        <v/>
      </c>
      <c r="Y707" s="110" t="str">
        <f t="shared" si="458"/>
        <v/>
      </c>
      <c r="Z707" s="16"/>
      <c r="AA707" s="15" t="str">
        <f t="shared" si="459"/>
        <v/>
      </c>
      <c r="AB707" s="15" t="str">
        <f t="shared" si="460"/>
        <v/>
      </c>
      <c r="AC707" s="14" t="str">
        <f t="shared" si="461"/>
        <v/>
      </c>
      <c r="AD707" s="6" t="e">
        <f t="shared" si="462"/>
        <v>#N/A</v>
      </c>
      <c r="AE707" s="6" t="e">
        <f t="shared" si="463"/>
        <v>#N/A</v>
      </c>
      <c r="AF707" s="6" t="e">
        <f t="shared" si="464"/>
        <v>#N/A</v>
      </c>
      <c r="AG707" s="6" t="str">
        <f t="shared" si="465"/>
        <v/>
      </c>
      <c r="AH707" s="6">
        <f t="shared" si="466"/>
        <v>1</v>
      </c>
      <c r="AI707" s="6" t="e">
        <f t="shared" si="467"/>
        <v>#N/A</v>
      </c>
      <c r="AJ707" s="6" t="e">
        <f t="shared" si="468"/>
        <v>#N/A</v>
      </c>
      <c r="AK707" s="6" t="e">
        <f t="shared" si="469"/>
        <v>#N/A</v>
      </c>
      <c r="AL707" s="6" t="e">
        <f t="shared" si="470"/>
        <v>#N/A</v>
      </c>
      <c r="AM707" s="7" t="str">
        <f t="shared" si="471"/>
        <v xml:space="preserve"> </v>
      </c>
      <c r="AN707" s="6" t="e">
        <f t="shared" si="472"/>
        <v>#N/A</v>
      </c>
      <c r="AO707" s="6" t="e">
        <f t="shared" si="473"/>
        <v>#N/A</v>
      </c>
      <c r="AP707" s="6" t="e">
        <f t="shared" si="474"/>
        <v>#N/A</v>
      </c>
      <c r="AQ707" s="6" t="e">
        <f t="shared" si="475"/>
        <v>#N/A</v>
      </c>
      <c r="AR707" s="6" t="e">
        <f t="shared" si="476"/>
        <v>#N/A</v>
      </c>
      <c r="AS707" s="6" t="e">
        <f t="shared" si="477"/>
        <v>#N/A</v>
      </c>
      <c r="AT707" s="6" t="e">
        <f t="shared" si="478"/>
        <v>#N/A</v>
      </c>
      <c r="AU707" s="6" t="e">
        <f t="shared" si="479"/>
        <v>#N/A</v>
      </c>
      <c r="AV707" s="6" t="e">
        <f t="shared" si="480"/>
        <v>#N/A</v>
      </c>
      <c r="AW707" s="6">
        <f t="shared" si="481"/>
        <v>0</v>
      </c>
      <c r="AX707" s="6" t="e">
        <f t="shared" si="482"/>
        <v>#N/A</v>
      </c>
      <c r="AY707" s="6" t="str">
        <f t="shared" si="483"/>
        <v/>
      </c>
      <c r="AZ707" s="6" t="str">
        <f t="shared" si="484"/>
        <v/>
      </c>
      <c r="BA707" s="6" t="str">
        <f t="shared" si="485"/>
        <v/>
      </c>
      <c r="BB707" s="6" t="str">
        <f t="shared" si="486"/>
        <v/>
      </c>
      <c r="BC707" s="42"/>
      <c r="BI707" t="s">
        <v>1197</v>
      </c>
      <c r="CS707" s="253" t="str">
        <f t="shared" si="487"/>
        <v/>
      </c>
      <c r="CT707" s="1" t="str">
        <f t="shared" si="488"/>
        <v/>
      </c>
      <c r="CU707" s="1" t="str">
        <f t="shared" si="489"/>
        <v/>
      </c>
      <c r="CV707" s="399"/>
    </row>
    <row r="708" spans="1:100" s="1" customFormat="1" ht="13.5" customHeight="1" x14ac:dyDescent="0.15">
      <c r="A708" s="63">
        <v>693</v>
      </c>
      <c r="B708" s="313"/>
      <c r="C708" s="313"/>
      <c r="D708" s="313"/>
      <c r="E708" s="313"/>
      <c r="F708" s="313"/>
      <c r="G708" s="313"/>
      <c r="H708" s="313"/>
      <c r="I708" s="313"/>
      <c r="J708" s="313"/>
      <c r="K708" s="313"/>
      <c r="L708" s="314"/>
      <c r="M708" s="313"/>
      <c r="N708" s="365"/>
      <c r="O708" s="366"/>
      <c r="P708" s="370" t="str">
        <f>IF(G708="R",IF(OR(AND(実績排出量!H708=SUM(実績事業所!$B$2-1),3&lt;実績排出量!I708),AND(実績排出量!H708=実績事業所!$B$2,4&gt;実績排出量!I708)),"新規",""),"")</f>
        <v/>
      </c>
      <c r="Q708" s="373" t="str">
        <f t="shared" si="450"/>
        <v/>
      </c>
      <c r="R708" s="374" t="str">
        <f t="shared" si="451"/>
        <v/>
      </c>
      <c r="S708" s="298" t="str">
        <f t="shared" si="452"/>
        <v/>
      </c>
      <c r="T708" s="87" t="str">
        <f t="shared" si="453"/>
        <v/>
      </c>
      <c r="U708" s="88" t="str">
        <f t="shared" si="454"/>
        <v/>
      </c>
      <c r="V708" s="89" t="str">
        <f t="shared" si="455"/>
        <v/>
      </c>
      <c r="W708" s="90" t="str">
        <f t="shared" si="456"/>
        <v/>
      </c>
      <c r="X708" s="90" t="str">
        <f t="shared" si="457"/>
        <v/>
      </c>
      <c r="Y708" s="110" t="str">
        <f t="shared" si="458"/>
        <v/>
      </c>
      <c r="Z708" s="16"/>
      <c r="AA708" s="15" t="str">
        <f t="shared" si="459"/>
        <v/>
      </c>
      <c r="AB708" s="15" t="str">
        <f t="shared" si="460"/>
        <v/>
      </c>
      <c r="AC708" s="14" t="str">
        <f t="shared" si="461"/>
        <v/>
      </c>
      <c r="AD708" s="6" t="e">
        <f t="shared" si="462"/>
        <v>#N/A</v>
      </c>
      <c r="AE708" s="6" t="e">
        <f t="shared" si="463"/>
        <v>#N/A</v>
      </c>
      <c r="AF708" s="6" t="e">
        <f t="shared" si="464"/>
        <v>#N/A</v>
      </c>
      <c r="AG708" s="6" t="str">
        <f t="shared" si="465"/>
        <v/>
      </c>
      <c r="AH708" s="6">
        <f t="shared" si="466"/>
        <v>1</v>
      </c>
      <c r="AI708" s="6" t="e">
        <f t="shared" si="467"/>
        <v>#N/A</v>
      </c>
      <c r="AJ708" s="6" t="e">
        <f t="shared" si="468"/>
        <v>#N/A</v>
      </c>
      <c r="AK708" s="6" t="e">
        <f t="shared" si="469"/>
        <v>#N/A</v>
      </c>
      <c r="AL708" s="6" t="e">
        <f t="shared" si="470"/>
        <v>#N/A</v>
      </c>
      <c r="AM708" s="7" t="str">
        <f t="shared" si="471"/>
        <v xml:space="preserve"> </v>
      </c>
      <c r="AN708" s="6" t="e">
        <f t="shared" si="472"/>
        <v>#N/A</v>
      </c>
      <c r="AO708" s="6" t="e">
        <f t="shared" si="473"/>
        <v>#N/A</v>
      </c>
      <c r="AP708" s="6" t="e">
        <f t="shared" si="474"/>
        <v>#N/A</v>
      </c>
      <c r="AQ708" s="6" t="e">
        <f t="shared" si="475"/>
        <v>#N/A</v>
      </c>
      <c r="AR708" s="6" t="e">
        <f t="shared" si="476"/>
        <v>#N/A</v>
      </c>
      <c r="AS708" s="6" t="e">
        <f t="shared" si="477"/>
        <v>#N/A</v>
      </c>
      <c r="AT708" s="6" t="e">
        <f t="shared" si="478"/>
        <v>#N/A</v>
      </c>
      <c r="AU708" s="6" t="e">
        <f t="shared" si="479"/>
        <v>#N/A</v>
      </c>
      <c r="AV708" s="6" t="e">
        <f t="shared" si="480"/>
        <v>#N/A</v>
      </c>
      <c r="AW708" s="6">
        <f t="shared" si="481"/>
        <v>0</v>
      </c>
      <c r="AX708" s="6" t="e">
        <f t="shared" si="482"/>
        <v>#N/A</v>
      </c>
      <c r="AY708" s="6" t="str">
        <f t="shared" si="483"/>
        <v/>
      </c>
      <c r="AZ708" s="6" t="str">
        <f t="shared" si="484"/>
        <v/>
      </c>
      <c r="BA708" s="6" t="str">
        <f t="shared" si="485"/>
        <v/>
      </c>
      <c r="BB708" s="6" t="str">
        <f t="shared" si="486"/>
        <v/>
      </c>
      <c r="BC708" s="42"/>
      <c r="BI708" t="s">
        <v>1230</v>
      </c>
      <c r="CS708" s="253" t="str">
        <f t="shared" si="487"/>
        <v/>
      </c>
      <c r="CT708" s="1" t="str">
        <f t="shared" si="488"/>
        <v/>
      </c>
      <c r="CU708" s="1" t="str">
        <f t="shared" si="489"/>
        <v/>
      </c>
      <c r="CV708" s="399"/>
    </row>
    <row r="709" spans="1:100" s="1" customFormat="1" ht="13.5" customHeight="1" x14ac:dyDescent="0.15">
      <c r="A709" s="63">
        <v>694</v>
      </c>
      <c r="B709" s="313"/>
      <c r="C709" s="313"/>
      <c r="D709" s="313"/>
      <c r="E709" s="313"/>
      <c r="F709" s="313"/>
      <c r="G709" s="313"/>
      <c r="H709" s="313"/>
      <c r="I709" s="313"/>
      <c r="J709" s="313"/>
      <c r="K709" s="313"/>
      <c r="L709" s="314"/>
      <c r="M709" s="313"/>
      <c r="N709" s="365"/>
      <c r="O709" s="366"/>
      <c r="P709" s="370" t="str">
        <f>IF(G709="R",IF(OR(AND(実績排出量!H709=SUM(実績事業所!$B$2-1),3&lt;実績排出量!I709),AND(実績排出量!H709=実績事業所!$B$2,4&gt;実績排出量!I709)),"新規",""),"")</f>
        <v/>
      </c>
      <c r="Q709" s="373" t="str">
        <f t="shared" si="450"/>
        <v/>
      </c>
      <c r="R709" s="374" t="str">
        <f t="shared" si="451"/>
        <v/>
      </c>
      <c r="S709" s="298" t="str">
        <f t="shared" si="452"/>
        <v/>
      </c>
      <c r="T709" s="87" t="str">
        <f t="shared" si="453"/>
        <v/>
      </c>
      <c r="U709" s="88" t="str">
        <f t="shared" si="454"/>
        <v/>
      </c>
      <c r="V709" s="89" t="str">
        <f t="shared" si="455"/>
        <v/>
      </c>
      <c r="W709" s="90" t="str">
        <f t="shared" si="456"/>
        <v/>
      </c>
      <c r="X709" s="90" t="str">
        <f t="shared" si="457"/>
        <v/>
      </c>
      <c r="Y709" s="110" t="str">
        <f t="shared" si="458"/>
        <v/>
      </c>
      <c r="Z709" s="16"/>
      <c r="AA709" s="15" t="str">
        <f t="shared" si="459"/>
        <v/>
      </c>
      <c r="AB709" s="15" t="str">
        <f t="shared" si="460"/>
        <v/>
      </c>
      <c r="AC709" s="14" t="str">
        <f t="shared" si="461"/>
        <v/>
      </c>
      <c r="AD709" s="6" t="e">
        <f t="shared" si="462"/>
        <v>#N/A</v>
      </c>
      <c r="AE709" s="6" t="e">
        <f t="shared" si="463"/>
        <v>#N/A</v>
      </c>
      <c r="AF709" s="6" t="e">
        <f t="shared" si="464"/>
        <v>#N/A</v>
      </c>
      <c r="AG709" s="6" t="str">
        <f t="shared" si="465"/>
        <v/>
      </c>
      <c r="AH709" s="6">
        <f t="shared" si="466"/>
        <v>1</v>
      </c>
      <c r="AI709" s="6" t="e">
        <f t="shared" si="467"/>
        <v>#N/A</v>
      </c>
      <c r="AJ709" s="6" t="e">
        <f t="shared" si="468"/>
        <v>#N/A</v>
      </c>
      <c r="AK709" s="6" t="e">
        <f t="shared" si="469"/>
        <v>#N/A</v>
      </c>
      <c r="AL709" s="6" t="e">
        <f t="shared" si="470"/>
        <v>#N/A</v>
      </c>
      <c r="AM709" s="7" t="str">
        <f t="shared" si="471"/>
        <v xml:space="preserve"> </v>
      </c>
      <c r="AN709" s="6" t="e">
        <f t="shared" si="472"/>
        <v>#N/A</v>
      </c>
      <c r="AO709" s="6" t="e">
        <f t="shared" si="473"/>
        <v>#N/A</v>
      </c>
      <c r="AP709" s="6" t="e">
        <f t="shared" si="474"/>
        <v>#N/A</v>
      </c>
      <c r="AQ709" s="6" t="e">
        <f t="shared" si="475"/>
        <v>#N/A</v>
      </c>
      <c r="AR709" s="6" t="e">
        <f t="shared" si="476"/>
        <v>#N/A</v>
      </c>
      <c r="AS709" s="6" t="e">
        <f t="shared" si="477"/>
        <v>#N/A</v>
      </c>
      <c r="AT709" s="6" t="e">
        <f t="shared" si="478"/>
        <v>#N/A</v>
      </c>
      <c r="AU709" s="6" t="e">
        <f t="shared" si="479"/>
        <v>#N/A</v>
      </c>
      <c r="AV709" s="6" t="e">
        <f t="shared" si="480"/>
        <v>#N/A</v>
      </c>
      <c r="AW709" s="6">
        <f t="shared" si="481"/>
        <v>0</v>
      </c>
      <c r="AX709" s="6" t="e">
        <f t="shared" si="482"/>
        <v>#N/A</v>
      </c>
      <c r="AY709" s="6" t="str">
        <f t="shared" si="483"/>
        <v/>
      </c>
      <c r="AZ709" s="6" t="str">
        <f t="shared" si="484"/>
        <v/>
      </c>
      <c r="BA709" s="6" t="str">
        <f t="shared" si="485"/>
        <v/>
      </c>
      <c r="BB709" s="6" t="str">
        <f t="shared" si="486"/>
        <v/>
      </c>
      <c r="BC709" s="42"/>
      <c r="BI709" t="s">
        <v>338</v>
      </c>
      <c r="CS709" s="253" t="str">
        <f t="shared" si="487"/>
        <v/>
      </c>
      <c r="CT709" s="1" t="str">
        <f t="shared" si="488"/>
        <v/>
      </c>
      <c r="CU709" s="1" t="str">
        <f t="shared" si="489"/>
        <v/>
      </c>
      <c r="CV709" s="399"/>
    </row>
    <row r="710" spans="1:100" s="1" customFormat="1" ht="13.5" customHeight="1" x14ac:dyDescent="0.15">
      <c r="A710" s="63">
        <v>695</v>
      </c>
      <c r="B710" s="313"/>
      <c r="C710" s="313"/>
      <c r="D710" s="313"/>
      <c r="E710" s="313"/>
      <c r="F710" s="313"/>
      <c r="G710" s="313"/>
      <c r="H710" s="313"/>
      <c r="I710" s="313"/>
      <c r="J710" s="313"/>
      <c r="K710" s="313"/>
      <c r="L710" s="314"/>
      <c r="M710" s="313"/>
      <c r="N710" s="365"/>
      <c r="O710" s="366"/>
      <c r="P710" s="370" t="str">
        <f>IF(G710="R",IF(OR(AND(実績排出量!H710=SUM(実績事業所!$B$2-1),3&lt;実績排出量!I710),AND(実績排出量!H710=実績事業所!$B$2,4&gt;実績排出量!I710)),"新規",""),"")</f>
        <v/>
      </c>
      <c r="Q710" s="373" t="str">
        <f t="shared" si="450"/>
        <v/>
      </c>
      <c r="R710" s="374" t="str">
        <f t="shared" si="451"/>
        <v/>
      </c>
      <c r="S710" s="298" t="str">
        <f t="shared" si="452"/>
        <v/>
      </c>
      <c r="T710" s="87" t="str">
        <f t="shared" si="453"/>
        <v/>
      </c>
      <c r="U710" s="88" t="str">
        <f t="shared" si="454"/>
        <v/>
      </c>
      <c r="V710" s="89" t="str">
        <f t="shared" si="455"/>
        <v/>
      </c>
      <c r="W710" s="90" t="str">
        <f t="shared" si="456"/>
        <v/>
      </c>
      <c r="X710" s="90" t="str">
        <f t="shared" si="457"/>
        <v/>
      </c>
      <c r="Y710" s="110" t="str">
        <f t="shared" si="458"/>
        <v/>
      </c>
      <c r="Z710" s="16"/>
      <c r="AA710" s="15" t="str">
        <f t="shared" si="459"/>
        <v/>
      </c>
      <c r="AB710" s="15" t="str">
        <f t="shared" si="460"/>
        <v/>
      </c>
      <c r="AC710" s="14" t="str">
        <f t="shared" si="461"/>
        <v/>
      </c>
      <c r="AD710" s="6" t="e">
        <f t="shared" si="462"/>
        <v>#N/A</v>
      </c>
      <c r="AE710" s="6" t="e">
        <f t="shared" si="463"/>
        <v>#N/A</v>
      </c>
      <c r="AF710" s="6" t="e">
        <f t="shared" si="464"/>
        <v>#N/A</v>
      </c>
      <c r="AG710" s="6" t="str">
        <f t="shared" si="465"/>
        <v/>
      </c>
      <c r="AH710" s="6">
        <f t="shared" si="466"/>
        <v>1</v>
      </c>
      <c r="AI710" s="6" t="e">
        <f t="shared" si="467"/>
        <v>#N/A</v>
      </c>
      <c r="AJ710" s="6" t="e">
        <f t="shared" si="468"/>
        <v>#N/A</v>
      </c>
      <c r="AK710" s="6" t="e">
        <f t="shared" si="469"/>
        <v>#N/A</v>
      </c>
      <c r="AL710" s="6" t="e">
        <f t="shared" si="470"/>
        <v>#N/A</v>
      </c>
      <c r="AM710" s="7" t="str">
        <f t="shared" si="471"/>
        <v xml:space="preserve"> </v>
      </c>
      <c r="AN710" s="6" t="e">
        <f t="shared" si="472"/>
        <v>#N/A</v>
      </c>
      <c r="AO710" s="6" t="e">
        <f t="shared" si="473"/>
        <v>#N/A</v>
      </c>
      <c r="AP710" s="6" t="e">
        <f t="shared" si="474"/>
        <v>#N/A</v>
      </c>
      <c r="AQ710" s="6" t="e">
        <f t="shared" si="475"/>
        <v>#N/A</v>
      </c>
      <c r="AR710" s="6" t="e">
        <f t="shared" si="476"/>
        <v>#N/A</v>
      </c>
      <c r="AS710" s="6" t="e">
        <f t="shared" si="477"/>
        <v>#N/A</v>
      </c>
      <c r="AT710" s="6" t="e">
        <f t="shared" si="478"/>
        <v>#N/A</v>
      </c>
      <c r="AU710" s="6" t="e">
        <f t="shared" si="479"/>
        <v>#N/A</v>
      </c>
      <c r="AV710" s="6" t="e">
        <f t="shared" si="480"/>
        <v>#N/A</v>
      </c>
      <c r="AW710" s="6">
        <f t="shared" si="481"/>
        <v>0</v>
      </c>
      <c r="AX710" s="6" t="e">
        <f t="shared" si="482"/>
        <v>#N/A</v>
      </c>
      <c r="AY710" s="6" t="str">
        <f t="shared" si="483"/>
        <v/>
      </c>
      <c r="AZ710" s="6" t="str">
        <f t="shared" si="484"/>
        <v/>
      </c>
      <c r="BA710" s="6" t="str">
        <f t="shared" si="485"/>
        <v/>
      </c>
      <c r="BB710" s="6" t="str">
        <f t="shared" si="486"/>
        <v/>
      </c>
      <c r="BC710" s="42"/>
      <c r="BI710" t="s">
        <v>339</v>
      </c>
      <c r="CS710" s="253" t="str">
        <f t="shared" si="487"/>
        <v/>
      </c>
      <c r="CT710" s="1" t="str">
        <f t="shared" si="488"/>
        <v/>
      </c>
      <c r="CU710" s="1" t="str">
        <f t="shared" si="489"/>
        <v/>
      </c>
      <c r="CV710" s="399"/>
    </row>
    <row r="711" spans="1:100" s="1" customFormat="1" ht="13.5" customHeight="1" x14ac:dyDescent="0.15">
      <c r="A711" s="63">
        <v>696</v>
      </c>
      <c r="B711" s="313"/>
      <c r="C711" s="313"/>
      <c r="D711" s="313"/>
      <c r="E711" s="313"/>
      <c r="F711" s="313"/>
      <c r="G711" s="313"/>
      <c r="H711" s="313"/>
      <c r="I711" s="313"/>
      <c r="J711" s="313"/>
      <c r="K711" s="313"/>
      <c r="L711" s="314"/>
      <c r="M711" s="313"/>
      <c r="N711" s="365"/>
      <c r="O711" s="366"/>
      <c r="P711" s="370" t="str">
        <f>IF(G711="R",IF(OR(AND(実績排出量!H711=SUM(実績事業所!$B$2-1),3&lt;実績排出量!I711),AND(実績排出量!H711=実績事業所!$B$2,4&gt;実績排出量!I711)),"新規",""),"")</f>
        <v/>
      </c>
      <c r="Q711" s="373" t="str">
        <f t="shared" si="450"/>
        <v/>
      </c>
      <c r="R711" s="374" t="str">
        <f t="shared" si="451"/>
        <v/>
      </c>
      <c r="S711" s="298" t="str">
        <f t="shared" si="452"/>
        <v/>
      </c>
      <c r="T711" s="87" t="str">
        <f t="shared" si="453"/>
        <v/>
      </c>
      <c r="U711" s="88" t="str">
        <f t="shared" si="454"/>
        <v/>
      </c>
      <c r="V711" s="89" t="str">
        <f t="shared" si="455"/>
        <v/>
      </c>
      <c r="W711" s="90" t="str">
        <f t="shared" si="456"/>
        <v/>
      </c>
      <c r="X711" s="90" t="str">
        <f t="shared" si="457"/>
        <v/>
      </c>
      <c r="Y711" s="110" t="str">
        <f t="shared" si="458"/>
        <v/>
      </c>
      <c r="Z711" s="16"/>
      <c r="AA711" s="15" t="str">
        <f t="shared" si="459"/>
        <v/>
      </c>
      <c r="AB711" s="15" t="str">
        <f t="shared" si="460"/>
        <v/>
      </c>
      <c r="AC711" s="14" t="str">
        <f t="shared" si="461"/>
        <v/>
      </c>
      <c r="AD711" s="6" t="e">
        <f t="shared" si="462"/>
        <v>#N/A</v>
      </c>
      <c r="AE711" s="6" t="e">
        <f t="shared" si="463"/>
        <v>#N/A</v>
      </c>
      <c r="AF711" s="6" t="e">
        <f t="shared" si="464"/>
        <v>#N/A</v>
      </c>
      <c r="AG711" s="6" t="str">
        <f t="shared" si="465"/>
        <v/>
      </c>
      <c r="AH711" s="6">
        <f t="shared" si="466"/>
        <v>1</v>
      </c>
      <c r="AI711" s="6" t="e">
        <f t="shared" si="467"/>
        <v>#N/A</v>
      </c>
      <c r="AJ711" s="6" t="e">
        <f t="shared" si="468"/>
        <v>#N/A</v>
      </c>
      <c r="AK711" s="6" t="e">
        <f t="shared" si="469"/>
        <v>#N/A</v>
      </c>
      <c r="AL711" s="6" t="e">
        <f t="shared" si="470"/>
        <v>#N/A</v>
      </c>
      <c r="AM711" s="7" t="str">
        <f t="shared" si="471"/>
        <v xml:space="preserve"> </v>
      </c>
      <c r="AN711" s="6" t="e">
        <f t="shared" si="472"/>
        <v>#N/A</v>
      </c>
      <c r="AO711" s="6" t="e">
        <f t="shared" si="473"/>
        <v>#N/A</v>
      </c>
      <c r="AP711" s="6" t="e">
        <f t="shared" si="474"/>
        <v>#N/A</v>
      </c>
      <c r="AQ711" s="6" t="e">
        <f t="shared" si="475"/>
        <v>#N/A</v>
      </c>
      <c r="AR711" s="6" t="e">
        <f t="shared" si="476"/>
        <v>#N/A</v>
      </c>
      <c r="AS711" s="6" t="e">
        <f t="shared" si="477"/>
        <v>#N/A</v>
      </c>
      <c r="AT711" s="6" t="e">
        <f t="shared" si="478"/>
        <v>#N/A</v>
      </c>
      <c r="AU711" s="6" t="e">
        <f t="shared" si="479"/>
        <v>#N/A</v>
      </c>
      <c r="AV711" s="6" t="e">
        <f t="shared" si="480"/>
        <v>#N/A</v>
      </c>
      <c r="AW711" s="6">
        <f t="shared" si="481"/>
        <v>0</v>
      </c>
      <c r="AX711" s="6" t="e">
        <f t="shared" si="482"/>
        <v>#N/A</v>
      </c>
      <c r="AY711" s="6" t="str">
        <f t="shared" si="483"/>
        <v/>
      </c>
      <c r="AZ711" s="6" t="str">
        <f t="shared" si="484"/>
        <v/>
      </c>
      <c r="BA711" s="6" t="str">
        <f t="shared" si="485"/>
        <v/>
      </c>
      <c r="BB711" s="6" t="str">
        <f t="shared" si="486"/>
        <v/>
      </c>
      <c r="BC711" s="42"/>
      <c r="BI711" t="s">
        <v>340</v>
      </c>
      <c r="CS711" s="253" t="str">
        <f t="shared" si="487"/>
        <v/>
      </c>
      <c r="CT711" s="1" t="str">
        <f t="shared" si="488"/>
        <v/>
      </c>
      <c r="CU711" s="1" t="str">
        <f t="shared" si="489"/>
        <v/>
      </c>
      <c r="CV711" s="399"/>
    </row>
    <row r="712" spans="1:100" s="1" customFormat="1" ht="13.5" customHeight="1" x14ac:dyDescent="0.15">
      <c r="A712" s="63">
        <v>697</v>
      </c>
      <c r="B712" s="313"/>
      <c r="C712" s="313"/>
      <c r="D712" s="313"/>
      <c r="E712" s="313"/>
      <c r="F712" s="313"/>
      <c r="G712" s="313"/>
      <c r="H712" s="313"/>
      <c r="I712" s="313"/>
      <c r="J712" s="313"/>
      <c r="K712" s="313"/>
      <c r="L712" s="314"/>
      <c r="M712" s="313"/>
      <c r="N712" s="365"/>
      <c r="O712" s="366"/>
      <c r="P712" s="370" t="str">
        <f>IF(G712="R",IF(OR(AND(実績排出量!H712=SUM(実績事業所!$B$2-1),3&lt;実績排出量!I712),AND(実績排出量!H712=実績事業所!$B$2,4&gt;実績排出量!I712)),"新規",""),"")</f>
        <v/>
      </c>
      <c r="Q712" s="373" t="str">
        <f t="shared" si="450"/>
        <v/>
      </c>
      <c r="R712" s="374" t="str">
        <f t="shared" si="451"/>
        <v/>
      </c>
      <c r="S712" s="298" t="str">
        <f t="shared" si="452"/>
        <v/>
      </c>
      <c r="T712" s="87" t="str">
        <f t="shared" si="453"/>
        <v/>
      </c>
      <c r="U712" s="88" t="str">
        <f t="shared" si="454"/>
        <v/>
      </c>
      <c r="V712" s="89" t="str">
        <f t="shared" si="455"/>
        <v/>
      </c>
      <c r="W712" s="90" t="str">
        <f t="shared" si="456"/>
        <v/>
      </c>
      <c r="X712" s="90" t="str">
        <f t="shared" si="457"/>
        <v/>
      </c>
      <c r="Y712" s="110" t="str">
        <f t="shared" si="458"/>
        <v/>
      </c>
      <c r="Z712" s="16"/>
      <c r="AA712" s="15" t="str">
        <f t="shared" si="459"/>
        <v/>
      </c>
      <c r="AB712" s="15" t="str">
        <f t="shared" si="460"/>
        <v/>
      </c>
      <c r="AC712" s="14" t="str">
        <f t="shared" si="461"/>
        <v/>
      </c>
      <c r="AD712" s="6" t="e">
        <f t="shared" si="462"/>
        <v>#N/A</v>
      </c>
      <c r="AE712" s="6" t="e">
        <f t="shared" si="463"/>
        <v>#N/A</v>
      </c>
      <c r="AF712" s="6" t="e">
        <f t="shared" si="464"/>
        <v>#N/A</v>
      </c>
      <c r="AG712" s="6" t="str">
        <f t="shared" si="465"/>
        <v/>
      </c>
      <c r="AH712" s="6">
        <f t="shared" si="466"/>
        <v>1</v>
      </c>
      <c r="AI712" s="6" t="e">
        <f t="shared" si="467"/>
        <v>#N/A</v>
      </c>
      <c r="AJ712" s="6" t="e">
        <f t="shared" si="468"/>
        <v>#N/A</v>
      </c>
      <c r="AK712" s="6" t="e">
        <f t="shared" si="469"/>
        <v>#N/A</v>
      </c>
      <c r="AL712" s="6" t="e">
        <f t="shared" si="470"/>
        <v>#N/A</v>
      </c>
      <c r="AM712" s="7" t="str">
        <f t="shared" si="471"/>
        <v xml:space="preserve"> </v>
      </c>
      <c r="AN712" s="6" t="e">
        <f t="shared" si="472"/>
        <v>#N/A</v>
      </c>
      <c r="AO712" s="6" t="e">
        <f t="shared" si="473"/>
        <v>#N/A</v>
      </c>
      <c r="AP712" s="6" t="e">
        <f t="shared" si="474"/>
        <v>#N/A</v>
      </c>
      <c r="AQ712" s="6" t="e">
        <f t="shared" si="475"/>
        <v>#N/A</v>
      </c>
      <c r="AR712" s="6" t="e">
        <f t="shared" si="476"/>
        <v>#N/A</v>
      </c>
      <c r="AS712" s="6" t="e">
        <f t="shared" si="477"/>
        <v>#N/A</v>
      </c>
      <c r="AT712" s="6" t="e">
        <f t="shared" si="478"/>
        <v>#N/A</v>
      </c>
      <c r="AU712" s="6" t="e">
        <f t="shared" si="479"/>
        <v>#N/A</v>
      </c>
      <c r="AV712" s="6" t="e">
        <f t="shared" si="480"/>
        <v>#N/A</v>
      </c>
      <c r="AW712" s="6">
        <f t="shared" si="481"/>
        <v>0</v>
      </c>
      <c r="AX712" s="6" t="e">
        <f t="shared" si="482"/>
        <v>#N/A</v>
      </c>
      <c r="AY712" s="6" t="str">
        <f t="shared" si="483"/>
        <v/>
      </c>
      <c r="AZ712" s="6" t="str">
        <f t="shared" si="484"/>
        <v/>
      </c>
      <c r="BA712" s="6" t="str">
        <f t="shared" si="485"/>
        <v/>
      </c>
      <c r="BB712" s="6" t="str">
        <f t="shared" si="486"/>
        <v/>
      </c>
      <c r="BC712" s="42"/>
      <c r="BI712" t="s">
        <v>341</v>
      </c>
      <c r="CS712" s="253" t="str">
        <f t="shared" si="487"/>
        <v/>
      </c>
      <c r="CT712" s="1" t="str">
        <f t="shared" si="488"/>
        <v/>
      </c>
      <c r="CU712" s="1" t="str">
        <f t="shared" si="489"/>
        <v/>
      </c>
      <c r="CV712" s="399"/>
    </row>
    <row r="713" spans="1:100" s="1" customFormat="1" ht="13.5" customHeight="1" x14ac:dyDescent="0.15">
      <c r="A713" s="63">
        <v>698</v>
      </c>
      <c r="B713" s="313"/>
      <c r="C713" s="313"/>
      <c r="D713" s="313"/>
      <c r="E713" s="313"/>
      <c r="F713" s="313"/>
      <c r="G713" s="313"/>
      <c r="H713" s="313"/>
      <c r="I713" s="313"/>
      <c r="J713" s="313"/>
      <c r="K713" s="313"/>
      <c r="L713" s="314"/>
      <c r="M713" s="313"/>
      <c r="N713" s="365"/>
      <c r="O713" s="366"/>
      <c r="P713" s="370" t="str">
        <f>IF(G713="R",IF(OR(AND(実績排出量!H713=SUM(実績事業所!$B$2-1),3&lt;実績排出量!I713),AND(実績排出量!H713=実績事業所!$B$2,4&gt;実績排出量!I713)),"新規",""),"")</f>
        <v/>
      </c>
      <c r="Q713" s="373" t="str">
        <f t="shared" si="450"/>
        <v/>
      </c>
      <c r="R713" s="374" t="str">
        <f t="shared" si="451"/>
        <v/>
      </c>
      <c r="S713" s="298" t="str">
        <f t="shared" si="452"/>
        <v/>
      </c>
      <c r="T713" s="87" t="str">
        <f t="shared" si="453"/>
        <v/>
      </c>
      <c r="U713" s="88" t="str">
        <f t="shared" si="454"/>
        <v/>
      </c>
      <c r="V713" s="89" t="str">
        <f t="shared" si="455"/>
        <v/>
      </c>
      <c r="W713" s="90" t="str">
        <f t="shared" si="456"/>
        <v/>
      </c>
      <c r="X713" s="90" t="str">
        <f t="shared" si="457"/>
        <v/>
      </c>
      <c r="Y713" s="110" t="str">
        <f t="shared" si="458"/>
        <v/>
      </c>
      <c r="Z713" s="16"/>
      <c r="AA713" s="15" t="str">
        <f t="shared" si="459"/>
        <v/>
      </c>
      <c r="AB713" s="15" t="str">
        <f t="shared" si="460"/>
        <v/>
      </c>
      <c r="AC713" s="14" t="str">
        <f t="shared" si="461"/>
        <v/>
      </c>
      <c r="AD713" s="6" t="e">
        <f t="shared" si="462"/>
        <v>#N/A</v>
      </c>
      <c r="AE713" s="6" t="e">
        <f t="shared" si="463"/>
        <v>#N/A</v>
      </c>
      <c r="AF713" s="6" t="e">
        <f t="shared" si="464"/>
        <v>#N/A</v>
      </c>
      <c r="AG713" s="6" t="str">
        <f t="shared" si="465"/>
        <v/>
      </c>
      <c r="AH713" s="6">
        <f t="shared" si="466"/>
        <v>1</v>
      </c>
      <c r="AI713" s="6" t="e">
        <f t="shared" si="467"/>
        <v>#N/A</v>
      </c>
      <c r="AJ713" s="6" t="e">
        <f t="shared" si="468"/>
        <v>#N/A</v>
      </c>
      <c r="AK713" s="6" t="e">
        <f t="shared" si="469"/>
        <v>#N/A</v>
      </c>
      <c r="AL713" s="6" t="e">
        <f t="shared" si="470"/>
        <v>#N/A</v>
      </c>
      <c r="AM713" s="7" t="str">
        <f t="shared" si="471"/>
        <v xml:space="preserve"> </v>
      </c>
      <c r="AN713" s="6" t="e">
        <f t="shared" si="472"/>
        <v>#N/A</v>
      </c>
      <c r="AO713" s="6" t="e">
        <f t="shared" si="473"/>
        <v>#N/A</v>
      </c>
      <c r="AP713" s="6" t="e">
        <f t="shared" si="474"/>
        <v>#N/A</v>
      </c>
      <c r="AQ713" s="6" t="e">
        <f t="shared" si="475"/>
        <v>#N/A</v>
      </c>
      <c r="AR713" s="6" t="e">
        <f t="shared" si="476"/>
        <v>#N/A</v>
      </c>
      <c r="AS713" s="6" t="e">
        <f t="shared" si="477"/>
        <v>#N/A</v>
      </c>
      <c r="AT713" s="6" t="e">
        <f t="shared" si="478"/>
        <v>#N/A</v>
      </c>
      <c r="AU713" s="6" t="e">
        <f t="shared" si="479"/>
        <v>#N/A</v>
      </c>
      <c r="AV713" s="6" t="e">
        <f t="shared" si="480"/>
        <v>#N/A</v>
      </c>
      <c r="AW713" s="6">
        <f t="shared" si="481"/>
        <v>0</v>
      </c>
      <c r="AX713" s="6" t="e">
        <f t="shared" si="482"/>
        <v>#N/A</v>
      </c>
      <c r="AY713" s="6" t="str">
        <f t="shared" si="483"/>
        <v/>
      </c>
      <c r="AZ713" s="6" t="str">
        <f t="shared" si="484"/>
        <v/>
      </c>
      <c r="BA713" s="6" t="str">
        <f t="shared" si="485"/>
        <v/>
      </c>
      <c r="BB713" s="6" t="str">
        <f t="shared" si="486"/>
        <v/>
      </c>
      <c r="BC713" s="42"/>
      <c r="BI713" t="s">
        <v>689</v>
      </c>
      <c r="CS713" s="253" t="str">
        <f t="shared" si="487"/>
        <v/>
      </c>
      <c r="CT713" s="1" t="str">
        <f t="shared" si="488"/>
        <v/>
      </c>
      <c r="CU713" s="1" t="str">
        <f t="shared" si="489"/>
        <v/>
      </c>
      <c r="CV713" s="399"/>
    </row>
    <row r="714" spans="1:100" s="1" customFormat="1" ht="13.5" customHeight="1" x14ac:dyDescent="0.15">
      <c r="A714" s="63">
        <v>699</v>
      </c>
      <c r="B714" s="313"/>
      <c r="C714" s="313"/>
      <c r="D714" s="313"/>
      <c r="E714" s="313"/>
      <c r="F714" s="313"/>
      <c r="G714" s="313"/>
      <c r="H714" s="313"/>
      <c r="I714" s="313"/>
      <c r="J714" s="313"/>
      <c r="K714" s="313"/>
      <c r="L714" s="314"/>
      <c r="M714" s="313"/>
      <c r="N714" s="365"/>
      <c r="O714" s="366"/>
      <c r="P714" s="370" t="str">
        <f>IF(G714="R",IF(OR(AND(実績排出量!H714=SUM(実績事業所!$B$2-1),3&lt;実績排出量!I714),AND(実績排出量!H714=実績事業所!$B$2,4&gt;実績排出量!I714)),"新規",""),"")</f>
        <v/>
      </c>
      <c r="Q714" s="373" t="str">
        <f t="shared" si="450"/>
        <v/>
      </c>
      <c r="R714" s="374" t="str">
        <f t="shared" si="451"/>
        <v/>
      </c>
      <c r="S714" s="298" t="str">
        <f t="shared" si="452"/>
        <v/>
      </c>
      <c r="T714" s="87" t="str">
        <f t="shared" si="453"/>
        <v/>
      </c>
      <c r="U714" s="88" t="str">
        <f t="shared" si="454"/>
        <v/>
      </c>
      <c r="V714" s="89" t="str">
        <f t="shared" si="455"/>
        <v/>
      </c>
      <c r="W714" s="90" t="str">
        <f t="shared" si="456"/>
        <v/>
      </c>
      <c r="X714" s="90" t="str">
        <f t="shared" si="457"/>
        <v/>
      </c>
      <c r="Y714" s="110" t="str">
        <f t="shared" si="458"/>
        <v/>
      </c>
      <c r="Z714" s="16"/>
      <c r="AA714" s="15" t="str">
        <f t="shared" si="459"/>
        <v/>
      </c>
      <c r="AB714" s="15" t="str">
        <f t="shared" si="460"/>
        <v/>
      </c>
      <c r="AC714" s="14" t="str">
        <f t="shared" si="461"/>
        <v/>
      </c>
      <c r="AD714" s="6" t="e">
        <f t="shared" si="462"/>
        <v>#N/A</v>
      </c>
      <c r="AE714" s="6" t="e">
        <f t="shared" si="463"/>
        <v>#N/A</v>
      </c>
      <c r="AF714" s="6" t="e">
        <f t="shared" si="464"/>
        <v>#N/A</v>
      </c>
      <c r="AG714" s="6" t="str">
        <f t="shared" si="465"/>
        <v/>
      </c>
      <c r="AH714" s="6">
        <f t="shared" si="466"/>
        <v>1</v>
      </c>
      <c r="AI714" s="6" t="e">
        <f t="shared" si="467"/>
        <v>#N/A</v>
      </c>
      <c r="AJ714" s="6" t="e">
        <f t="shared" si="468"/>
        <v>#N/A</v>
      </c>
      <c r="AK714" s="6" t="e">
        <f t="shared" si="469"/>
        <v>#N/A</v>
      </c>
      <c r="AL714" s="6" t="e">
        <f t="shared" si="470"/>
        <v>#N/A</v>
      </c>
      <c r="AM714" s="7" t="str">
        <f t="shared" si="471"/>
        <v xml:space="preserve"> </v>
      </c>
      <c r="AN714" s="6" t="e">
        <f t="shared" si="472"/>
        <v>#N/A</v>
      </c>
      <c r="AO714" s="6" t="e">
        <f t="shared" si="473"/>
        <v>#N/A</v>
      </c>
      <c r="AP714" s="6" t="e">
        <f t="shared" si="474"/>
        <v>#N/A</v>
      </c>
      <c r="AQ714" s="6" t="e">
        <f t="shared" si="475"/>
        <v>#N/A</v>
      </c>
      <c r="AR714" s="6" t="e">
        <f t="shared" si="476"/>
        <v>#N/A</v>
      </c>
      <c r="AS714" s="6" t="e">
        <f t="shared" si="477"/>
        <v>#N/A</v>
      </c>
      <c r="AT714" s="6" t="e">
        <f t="shared" si="478"/>
        <v>#N/A</v>
      </c>
      <c r="AU714" s="6" t="e">
        <f t="shared" si="479"/>
        <v>#N/A</v>
      </c>
      <c r="AV714" s="6" t="e">
        <f t="shared" si="480"/>
        <v>#N/A</v>
      </c>
      <c r="AW714" s="6">
        <f t="shared" si="481"/>
        <v>0</v>
      </c>
      <c r="AX714" s="6" t="e">
        <f t="shared" si="482"/>
        <v>#N/A</v>
      </c>
      <c r="AY714" s="6" t="str">
        <f t="shared" si="483"/>
        <v/>
      </c>
      <c r="AZ714" s="6" t="str">
        <f t="shared" si="484"/>
        <v/>
      </c>
      <c r="BA714" s="6" t="str">
        <f t="shared" si="485"/>
        <v/>
      </c>
      <c r="BB714" s="6" t="str">
        <f t="shared" si="486"/>
        <v/>
      </c>
      <c r="BC714" s="42"/>
      <c r="BI714" t="s">
        <v>690</v>
      </c>
      <c r="CS714" s="253" t="str">
        <f t="shared" si="487"/>
        <v/>
      </c>
      <c r="CT714" s="1" t="str">
        <f t="shared" si="488"/>
        <v/>
      </c>
      <c r="CU714" s="1" t="str">
        <f t="shared" si="489"/>
        <v/>
      </c>
      <c r="CV714" s="399"/>
    </row>
    <row r="715" spans="1:100" s="1" customFormat="1" ht="13.5" customHeight="1" x14ac:dyDescent="0.15">
      <c r="A715" s="63">
        <v>700</v>
      </c>
      <c r="B715" s="313"/>
      <c r="C715" s="313"/>
      <c r="D715" s="313"/>
      <c r="E715" s="313"/>
      <c r="F715" s="313"/>
      <c r="G715" s="313"/>
      <c r="H715" s="313"/>
      <c r="I715" s="313"/>
      <c r="J715" s="313"/>
      <c r="K715" s="313"/>
      <c r="L715" s="314"/>
      <c r="M715" s="313"/>
      <c r="N715" s="365"/>
      <c r="O715" s="366"/>
      <c r="P715" s="370" t="str">
        <f>IF(G715="R",IF(OR(AND(実績排出量!H715=SUM(実績事業所!$B$2-1),3&lt;実績排出量!I715),AND(実績排出量!H715=実績事業所!$B$2,4&gt;実績排出量!I715)),"新規",""),"")</f>
        <v/>
      </c>
      <c r="Q715" s="373" t="str">
        <f t="shared" si="450"/>
        <v/>
      </c>
      <c r="R715" s="374" t="str">
        <f t="shared" si="451"/>
        <v/>
      </c>
      <c r="S715" s="298" t="str">
        <f t="shared" si="452"/>
        <v/>
      </c>
      <c r="T715" s="87" t="str">
        <f t="shared" si="453"/>
        <v/>
      </c>
      <c r="U715" s="88" t="str">
        <f t="shared" si="454"/>
        <v/>
      </c>
      <c r="V715" s="89" t="str">
        <f t="shared" si="455"/>
        <v/>
      </c>
      <c r="W715" s="90" t="str">
        <f t="shared" si="456"/>
        <v/>
      </c>
      <c r="X715" s="90" t="str">
        <f t="shared" si="457"/>
        <v/>
      </c>
      <c r="Y715" s="110" t="str">
        <f t="shared" si="458"/>
        <v/>
      </c>
      <c r="Z715" s="16"/>
      <c r="AA715" s="15" t="str">
        <f t="shared" si="459"/>
        <v/>
      </c>
      <c r="AB715" s="15" t="str">
        <f t="shared" si="460"/>
        <v/>
      </c>
      <c r="AC715" s="14" t="str">
        <f t="shared" si="461"/>
        <v/>
      </c>
      <c r="AD715" s="6" t="e">
        <f t="shared" si="462"/>
        <v>#N/A</v>
      </c>
      <c r="AE715" s="6" t="e">
        <f t="shared" si="463"/>
        <v>#N/A</v>
      </c>
      <c r="AF715" s="6" t="e">
        <f t="shared" si="464"/>
        <v>#N/A</v>
      </c>
      <c r="AG715" s="6" t="str">
        <f t="shared" si="465"/>
        <v/>
      </c>
      <c r="AH715" s="6">
        <f t="shared" si="466"/>
        <v>1</v>
      </c>
      <c r="AI715" s="6" t="e">
        <f t="shared" si="467"/>
        <v>#N/A</v>
      </c>
      <c r="AJ715" s="6" t="e">
        <f t="shared" si="468"/>
        <v>#N/A</v>
      </c>
      <c r="AK715" s="6" t="e">
        <f t="shared" si="469"/>
        <v>#N/A</v>
      </c>
      <c r="AL715" s="6" t="e">
        <f t="shared" si="470"/>
        <v>#N/A</v>
      </c>
      <c r="AM715" s="7" t="str">
        <f t="shared" si="471"/>
        <v xml:space="preserve"> </v>
      </c>
      <c r="AN715" s="6" t="e">
        <f t="shared" si="472"/>
        <v>#N/A</v>
      </c>
      <c r="AO715" s="6" t="e">
        <f t="shared" si="473"/>
        <v>#N/A</v>
      </c>
      <c r="AP715" s="6" t="e">
        <f t="shared" si="474"/>
        <v>#N/A</v>
      </c>
      <c r="AQ715" s="6" t="e">
        <f t="shared" si="475"/>
        <v>#N/A</v>
      </c>
      <c r="AR715" s="6" t="e">
        <f t="shared" si="476"/>
        <v>#N/A</v>
      </c>
      <c r="AS715" s="6" t="e">
        <f t="shared" si="477"/>
        <v>#N/A</v>
      </c>
      <c r="AT715" s="6" t="e">
        <f t="shared" si="478"/>
        <v>#N/A</v>
      </c>
      <c r="AU715" s="6" t="e">
        <f t="shared" si="479"/>
        <v>#N/A</v>
      </c>
      <c r="AV715" s="6" t="e">
        <f t="shared" si="480"/>
        <v>#N/A</v>
      </c>
      <c r="AW715" s="6">
        <f t="shared" si="481"/>
        <v>0</v>
      </c>
      <c r="AX715" s="6" t="e">
        <f t="shared" si="482"/>
        <v>#N/A</v>
      </c>
      <c r="AY715" s="6" t="str">
        <f t="shared" si="483"/>
        <v/>
      </c>
      <c r="AZ715" s="6" t="str">
        <f t="shared" si="484"/>
        <v/>
      </c>
      <c r="BA715" s="6" t="str">
        <f t="shared" si="485"/>
        <v/>
      </c>
      <c r="BB715" s="6" t="str">
        <f t="shared" si="486"/>
        <v/>
      </c>
      <c r="BC715" s="42"/>
      <c r="BI715" t="s">
        <v>691</v>
      </c>
      <c r="CS715" s="253" t="str">
        <f t="shared" si="487"/>
        <v/>
      </c>
      <c r="CT715" s="1" t="str">
        <f t="shared" si="488"/>
        <v/>
      </c>
      <c r="CU715" s="1" t="str">
        <f t="shared" si="489"/>
        <v/>
      </c>
      <c r="CV715" s="399"/>
    </row>
    <row r="716" spans="1:100" s="1" customFormat="1" ht="13.5" customHeight="1" x14ac:dyDescent="0.15">
      <c r="A716" s="63">
        <v>701</v>
      </c>
      <c r="B716" s="313"/>
      <c r="C716" s="313"/>
      <c r="D716" s="313"/>
      <c r="E716" s="313"/>
      <c r="F716" s="313"/>
      <c r="G716" s="313"/>
      <c r="H716" s="313"/>
      <c r="I716" s="313"/>
      <c r="J716" s="313"/>
      <c r="K716" s="313"/>
      <c r="L716" s="314"/>
      <c r="M716" s="313"/>
      <c r="N716" s="365"/>
      <c r="O716" s="366"/>
      <c r="P716" s="370" t="str">
        <f>IF(G716="R",IF(OR(AND(実績排出量!H716=SUM(実績事業所!$B$2-1),3&lt;実績排出量!I716),AND(実績排出量!H716=実績事業所!$B$2,4&gt;実績排出量!I716)),"新規",""),"")</f>
        <v/>
      </c>
      <c r="Q716" s="373" t="str">
        <f t="shared" si="450"/>
        <v/>
      </c>
      <c r="R716" s="374" t="str">
        <f t="shared" si="451"/>
        <v/>
      </c>
      <c r="S716" s="298" t="str">
        <f t="shared" si="452"/>
        <v/>
      </c>
      <c r="T716" s="87" t="str">
        <f t="shared" si="453"/>
        <v/>
      </c>
      <c r="U716" s="88" t="str">
        <f t="shared" si="454"/>
        <v/>
      </c>
      <c r="V716" s="89" t="str">
        <f t="shared" si="455"/>
        <v/>
      </c>
      <c r="W716" s="90" t="str">
        <f t="shared" si="456"/>
        <v/>
      </c>
      <c r="X716" s="90" t="str">
        <f t="shared" si="457"/>
        <v/>
      </c>
      <c r="Y716" s="110" t="str">
        <f t="shared" si="458"/>
        <v/>
      </c>
      <c r="Z716" s="16"/>
      <c r="AA716" s="15" t="str">
        <f t="shared" si="459"/>
        <v/>
      </c>
      <c r="AB716" s="15" t="str">
        <f t="shared" si="460"/>
        <v/>
      </c>
      <c r="AC716" s="14" t="str">
        <f t="shared" si="461"/>
        <v/>
      </c>
      <c r="AD716" s="6" t="e">
        <f t="shared" si="462"/>
        <v>#N/A</v>
      </c>
      <c r="AE716" s="6" t="e">
        <f t="shared" si="463"/>
        <v>#N/A</v>
      </c>
      <c r="AF716" s="6" t="e">
        <f t="shared" si="464"/>
        <v>#N/A</v>
      </c>
      <c r="AG716" s="6" t="str">
        <f t="shared" si="465"/>
        <v/>
      </c>
      <c r="AH716" s="6">
        <f t="shared" si="466"/>
        <v>1</v>
      </c>
      <c r="AI716" s="6" t="e">
        <f t="shared" si="467"/>
        <v>#N/A</v>
      </c>
      <c r="AJ716" s="6" t="e">
        <f t="shared" si="468"/>
        <v>#N/A</v>
      </c>
      <c r="AK716" s="6" t="e">
        <f t="shared" si="469"/>
        <v>#N/A</v>
      </c>
      <c r="AL716" s="6" t="e">
        <f t="shared" si="470"/>
        <v>#N/A</v>
      </c>
      <c r="AM716" s="7" t="str">
        <f t="shared" si="471"/>
        <v xml:space="preserve"> </v>
      </c>
      <c r="AN716" s="6" t="e">
        <f t="shared" si="472"/>
        <v>#N/A</v>
      </c>
      <c r="AO716" s="6" t="e">
        <f t="shared" si="473"/>
        <v>#N/A</v>
      </c>
      <c r="AP716" s="6" t="e">
        <f t="shared" si="474"/>
        <v>#N/A</v>
      </c>
      <c r="AQ716" s="6" t="e">
        <f t="shared" si="475"/>
        <v>#N/A</v>
      </c>
      <c r="AR716" s="6" t="e">
        <f t="shared" si="476"/>
        <v>#N/A</v>
      </c>
      <c r="AS716" s="6" t="e">
        <f t="shared" si="477"/>
        <v>#N/A</v>
      </c>
      <c r="AT716" s="6" t="e">
        <f t="shared" si="478"/>
        <v>#N/A</v>
      </c>
      <c r="AU716" s="6" t="e">
        <f t="shared" si="479"/>
        <v>#N/A</v>
      </c>
      <c r="AV716" s="6" t="e">
        <f t="shared" si="480"/>
        <v>#N/A</v>
      </c>
      <c r="AW716" s="6">
        <f t="shared" si="481"/>
        <v>0</v>
      </c>
      <c r="AX716" s="6" t="e">
        <f t="shared" si="482"/>
        <v>#N/A</v>
      </c>
      <c r="AY716" s="6" t="str">
        <f t="shared" si="483"/>
        <v/>
      </c>
      <c r="AZ716" s="6" t="str">
        <f t="shared" si="484"/>
        <v/>
      </c>
      <c r="BA716" s="6" t="str">
        <f t="shared" si="485"/>
        <v/>
      </c>
      <c r="BB716" s="6" t="str">
        <f t="shared" si="486"/>
        <v/>
      </c>
      <c r="BC716" s="42"/>
      <c r="BI716" t="s">
        <v>692</v>
      </c>
      <c r="CS716" s="253" t="str">
        <f t="shared" si="487"/>
        <v/>
      </c>
      <c r="CT716" s="1" t="str">
        <f t="shared" si="488"/>
        <v/>
      </c>
      <c r="CU716" s="1" t="str">
        <f t="shared" si="489"/>
        <v/>
      </c>
      <c r="CV716" s="399"/>
    </row>
    <row r="717" spans="1:100" s="1" customFormat="1" ht="13.5" customHeight="1" x14ac:dyDescent="0.15">
      <c r="A717" s="63">
        <v>702</v>
      </c>
      <c r="B717" s="313"/>
      <c r="C717" s="313"/>
      <c r="D717" s="313"/>
      <c r="E717" s="313"/>
      <c r="F717" s="313"/>
      <c r="G717" s="313"/>
      <c r="H717" s="313"/>
      <c r="I717" s="313"/>
      <c r="J717" s="313"/>
      <c r="K717" s="313"/>
      <c r="L717" s="314"/>
      <c r="M717" s="313"/>
      <c r="N717" s="365"/>
      <c r="O717" s="366"/>
      <c r="P717" s="370" t="str">
        <f>IF(G717="R",IF(OR(AND(実績排出量!H717=SUM(実績事業所!$B$2-1),3&lt;実績排出量!I717),AND(実績排出量!H717=実績事業所!$B$2,4&gt;実績排出量!I717)),"新規",""),"")</f>
        <v/>
      </c>
      <c r="Q717" s="373" t="str">
        <f t="shared" si="450"/>
        <v/>
      </c>
      <c r="R717" s="374" t="str">
        <f t="shared" si="451"/>
        <v/>
      </c>
      <c r="S717" s="298" t="str">
        <f t="shared" si="452"/>
        <v/>
      </c>
      <c r="T717" s="87" t="str">
        <f t="shared" si="453"/>
        <v/>
      </c>
      <c r="U717" s="88" t="str">
        <f t="shared" si="454"/>
        <v/>
      </c>
      <c r="V717" s="89" t="str">
        <f t="shared" si="455"/>
        <v/>
      </c>
      <c r="W717" s="90" t="str">
        <f t="shared" si="456"/>
        <v/>
      </c>
      <c r="X717" s="90" t="str">
        <f t="shared" si="457"/>
        <v/>
      </c>
      <c r="Y717" s="110" t="str">
        <f t="shared" si="458"/>
        <v/>
      </c>
      <c r="Z717" s="16"/>
      <c r="AA717" s="15" t="str">
        <f t="shared" si="459"/>
        <v/>
      </c>
      <c r="AB717" s="15" t="str">
        <f t="shared" si="460"/>
        <v/>
      </c>
      <c r="AC717" s="14" t="str">
        <f t="shared" si="461"/>
        <v/>
      </c>
      <c r="AD717" s="6" t="e">
        <f t="shared" si="462"/>
        <v>#N/A</v>
      </c>
      <c r="AE717" s="6" t="e">
        <f t="shared" si="463"/>
        <v>#N/A</v>
      </c>
      <c r="AF717" s="6" t="e">
        <f t="shared" si="464"/>
        <v>#N/A</v>
      </c>
      <c r="AG717" s="6" t="str">
        <f t="shared" si="465"/>
        <v/>
      </c>
      <c r="AH717" s="6">
        <f t="shared" si="466"/>
        <v>1</v>
      </c>
      <c r="AI717" s="6" t="e">
        <f t="shared" si="467"/>
        <v>#N/A</v>
      </c>
      <c r="AJ717" s="6" t="e">
        <f t="shared" si="468"/>
        <v>#N/A</v>
      </c>
      <c r="AK717" s="6" t="e">
        <f t="shared" si="469"/>
        <v>#N/A</v>
      </c>
      <c r="AL717" s="6" t="e">
        <f t="shared" si="470"/>
        <v>#N/A</v>
      </c>
      <c r="AM717" s="7" t="str">
        <f t="shared" si="471"/>
        <v xml:space="preserve"> </v>
      </c>
      <c r="AN717" s="6" t="e">
        <f t="shared" si="472"/>
        <v>#N/A</v>
      </c>
      <c r="AO717" s="6" t="e">
        <f t="shared" si="473"/>
        <v>#N/A</v>
      </c>
      <c r="AP717" s="6" t="e">
        <f t="shared" si="474"/>
        <v>#N/A</v>
      </c>
      <c r="AQ717" s="6" t="e">
        <f t="shared" si="475"/>
        <v>#N/A</v>
      </c>
      <c r="AR717" s="6" t="e">
        <f t="shared" si="476"/>
        <v>#N/A</v>
      </c>
      <c r="AS717" s="6" t="e">
        <f t="shared" si="477"/>
        <v>#N/A</v>
      </c>
      <c r="AT717" s="6" t="e">
        <f t="shared" si="478"/>
        <v>#N/A</v>
      </c>
      <c r="AU717" s="6" t="e">
        <f t="shared" si="479"/>
        <v>#N/A</v>
      </c>
      <c r="AV717" s="6" t="e">
        <f t="shared" si="480"/>
        <v>#N/A</v>
      </c>
      <c r="AW717" s="6">
        <f t="shared" si="481"/>
        <v>0</v>
      </c>
      <c r="AX717" s="6" t="e">
        <f t="shared" si="482"/>
        <v>#N/A</v>
      </c>
      <c r="AY717" s="6" t="str">
        <f t="shared" si="483"/>
        <v/>
      </c>
      <c r="AZ717" s="6" t="str">
        <f t="shared" si="484"/>
        <v/>
      </c>
      <c r="BA717" s="6" t="str">
        <f t="shared" si="485"/>
        <v/>
      </c>
      <c r="BB717" s="6" t="str">
        <f t="shared" si="486"/>
        <v/>
      </c>
      <c r="BC717" s="42"/>
      <c r="BI717" t="s">
        <v>693</v>
      </c>
      <c r="CS717" s="253" t="str">
        <f t="shared" si="487"/>
        <v/>
      </c>
      <c r="CT717" s="1" t="str">
        <f t="shared" si="488"/>
        <v/>
      </c>
      <c r="CU717" s="1" t="str">
        <f t="shared" si="489"/>
        <v/>
      </c>
      <c r="CV717" s="399"/>
    </row>
    <row r="718" spans="1:100" s="1" customFormat="1" ht="13.5" customHeight="1" x14ac:dyDescent="0.15">
      <c r="A718" s="63">
        <v>703</v>
      </c>
      <c r="B718" s="313"/>
      <c r="C718" s="313"/>
      <c r="D718" s="313"/>
      <c r="E718" s="313"/>
      <c r="F718" s="313"/>
      <c r="G718" s="313"/>
      <c r="H718" s="313"/>
      <c r="I718" s="313"/>
      <c r="J718" s="313"/>
      <c r="K718" s="313"/>
      <c r="L718" s="314"/>
      <c r="M718" s="313"/>
      <c r="N718" s="365"/>
      <c r="O718" s="366"/>
      <c r="P718" s="370" t="str">
        <f>IF(G718="R",IF(OR(AND(実績排出量!H718=SUM(実績事業所!$B$2-1),3&lt;実績排出量!I718),AND(実績排出量!H718=実績事業所!$B$2,4&gt;実績排出量!I718)),"新規",""),"")</f>
        <v/>
      </c>
      <c r="Q718" s="373" t="str">
        <f t="shared" si="450"/>
        <v/>
      </c>
      <c r="R718" s="374" t="str">
        <f t="shared" si="451"/>
        <v/>
      </c>
      <c r="S718" s="298" t="str">
        <f t="shared" si="452"/>
        <v/>
      </c>
      <c r="T718" s="87" t="str">
        <f t="shared" si="453"/>
        <v/>
      </c>
      <c r="U718" s="88" t="str">
        <f t="shared" si="454"/>
        <v/>
      </c>
      <c r="V718" s="89" t="str">
        <f t="shared" si="455"/>
        <v/>
      </c>
      <c r="W718" s="90" t="str">
        <f t="shared" si="456"/>
        <v/>
      </c>
      <c r="X718" s="90" t="str">
        <f t="shared" si="457"/>
        <v/>
      </c>
      <c r="Y718" s="110" t="str">
        <f t="shared" si="458"/>
        <v/>
      </c>
      <c r="Z718" s="16"/>
      <c r="AA718" s="15" t="str">
        <f t="shared" si="459"/>
        <v/>
      </c>
      <c r="AB718" s="15" t="str">
        <f t="shared" si="460"/>
        <v/>
      </c>
      <c r="AC718" s="14" t="str">
        <f t="shared" si="461"/>
        <v/>
      </c>
      <c r="AD718" s="6" t="e">
        <f t="shared" si="462"/>
        <v>#N/A</v>
      </c>
      <c r="AE718" s="6" t="e">
        <f t="shared" si="463"/>
        <v>#N/A</v>
      </c>
      <c r="AF718" s="6" t="e">
        <f t="shared" si="464"/>
        <v>#N/A</v>
      </c>
      <c r="AG718" s="6" t="str">
        <f t="shared" si="465"/>
        <v/>
      </c>
      <c r="AH718" s="6">
        <f t="shared" si="466"/>
        <v>1</v>
      </c>
      <c r="AI718" s="6" t="e">
        <f t="shared" si="467"/>
        <v>#N/A</v>
      </c>
      <c r="AJ718" s="6" t="e">
        <f t="shared" si="468"/>
        <v>#N/A</v>
      </c>
      <c r="AK718" s="6" t="e">
        <f t="shared" si="469"/>
        <v>#N/A</v>
      </c>
      <c r="AL718" s="6" t="e">
        <f t="shared" si="470"/>
        <v>#N/A</v>
      </c>
      <c r="AM718" s="7" t="str">
        <f t="shared" si="471"/>
        <v xml:space="preserve"> </v>
      </c>
      <c r="AN718" s="6" t="e">
        <f t="shared" si="472"/>
        <v>#N/A</v>
      </c>
      <c r="AO718" s="6" t="e">
        <f t="shared" si="473"/>
        <v>#N/A</v>
      </c>
      <c r="AP718" s="6" t="e">
        <f t="shared" si="474"/>
        <v>#N/A</v>
      </c>
      <c r="AQ718" s="6" t="e">
        <f t="shared" si="475"/>
        <v>#N/A</v>
      </c>
      <c r="AR718" s="6" t="e">
        <f t="shared" si="476"/>
        <v>#N/A</v>
      </c>
      <c r="AS718" s="6" t="e">
        <f t="shared" si="477"/>
        <v>#N/A</v>
      </c>
      <c r="AT718" s="6" t="e">
        <f t="shared" si="478"/>
        <v>#N/A</v>
      </c>
      <c r="AU718" s="6" t="e">
        <f t="shared" si="479"/>
        <v>#N/A</v>
      </c>
      <c r="AV718" s="6" t="e">
        <f t="shared" si="480"/>
        <v>#N/A</v>
      </c>
      <c r="AW718" s="6">
        <f t="shared" si="481"/>
        <v>0</v>
      </c>
      <c r="AX718" s="6" t="e">
        <f t="shared" si="482"/>
        <v>#N/A</v>
      </c>
      <c r="AY718" s="6" t="str">
        <f t="shared" si="483"/>
        <v/>
      </c>
      <c r="AZ718" s="6" t="str">
        <f t="shared" si="484"/>
        <v/>
      </c>
      <c r="BA718" s="6" t="str">
        <f t="shared" si="485"/>
        <v/>
      </c>
      <c r="BB718" s="6" t="str">
        <f t="shared" si="486"/>
        <v/>
      </c>
      <c r="BC718" s="42"/>
      <c r="BI718" t="s">
        <v>694</v>
      </c>
      <c r="CS718" s="253" t="str">
        <f t="shared" si="487"/>
        <v/>
      </c>
      <c r="CT718" s="1" t="str">
        <f t="shared" si="488"/>
        <v/>
      </c>
      <c r="CU718" s="1" t="str">
        <f t="shared" si="489"/>
        <v/>
      </c>
      <c r="CV718" s="399"/>
    </row>
    <row r="719" spans="1:100" s="1" customFormat="1" ht="13.5" customHeight="1" x14ac:dyDescent="0.15">
      <c r="A719" s="63">
        <v>704</v>
      </c>
      <c r="B719" s="313"/>
      <c r="C719" s="313"/>
      <c r="D719" s="313"/>
      <c r="E719" s="313"/>
      <c r="F719" s="313"/>
      <c r="G719" s="313"/>
      <c r="H719" s="313"/>
      <c r="I719" s="313"/>
      <c r="J719" s="313"/>
      <c r="K719" s="313"/>
      <c r="L719" s="314"/>
      <c r="M719" s="313"/>
      <c r="N719" s="365"/>
      <c r="O719" s="366"/>
      <c r="P719" s="370" t="str">
        <f>IF(G719="R",IF(OR(AND(実績排出量!H719=SUM(実績事業所!$B$2-1),3&lt;実績排出量!I719),AND(実績排出量!H719=実績事業所!$B$2,4&gt;実績排出量!I719)),"新規",""),"")</f>
        <v/>
      </c>
      <c r="Q719" s="373" t="str">
        <f t="shared" si="450"/>
        <v/>
      </c>
      <c r="R719" s="374" t="str">
        <f t="shared" si="451"/>
        <v/>
      </c>
      <c r="S719" s="298" t="str">
        <f t="shared" si="452"/>
        <v/>
      </c>
      <c r="T719" s="87" t="str">
        <f t="shared" si="453"/>
        <v/>
      </c>
      <c r="U719" s="88" t="str">
        <f t="shared" si="454"/>
        <v/>
      </c>
      <c r="V719" s="89" t="str">
        <f t="shared" si="455"/>
        <v/>
      </c>
      <c r="W719" s="90" t="str">
        <f t="shared" si="456"/>
        <v/>
      </c>
      <c r="X719" s="90" t="str">
        <f t="shared" si="457"/>
        <v/>
      </c>
      <c r="Y719" s="110" t="str">
        <f t="shared" si="458"/>
        <v/>
      </c>
      <c r="Z719" s="16"/>
      <c r="AA719" s="15" t="str">
        <f t="shared" si="459"/>
        <v/>
      </c>
      <c r="AB719" s="15" t="str">
        <f t="shared" si="460"/>
        <v/>
      </c>
      <c r="AC719" s="14" t="str">
        <f t="shared" si="461"/>
        <v/>
      </c>
      <c r="AD719" s="6" t="e">
        <f t="shared" si="462"/>
        <v>#N/A</v>
      </c>
      <c r="AE719" s="6" t="e">
        <f t="shared" si="463"/>
        <v>#N/A</v>
      </c>
      <c r="AF719" s="6" t="e">
        <f t="shared" si="464"/>
        <v>#N/A</v>
      </c>
      <c r="AG719" s="6" t="str">
        <f t="shared" si="465"/>
        <v/>
      </c>
      <c r="AH719" s="6">
        <f t="shared" si="466"/>
        <v>1</v>
      </c>
      <c r="AI719" s="6" t="e">
        <f t="shared" si="467"/>
        <v>#N/A</v>
      </c>
      <c r="AJ719" s="6" t="e">
        <f t="shared" si="468"/>
        <v>#N/A</v>
      </c>
      <c r="AK719" s="6" t="e">
        <f t="shared" si="469"/>
        <v>#N/A</v>
      </c>
      <c r="AL719" s="6" t="e">
        <f t="shared" si="470"/>
        <v>#N/A</v>
      </c>
      <c r="AM719" s="7" t="str">
        <f t="shared" si="471"/>
        <v xml:space="preserve"> </v>
      </c>
      <c r="AN719" s="6" t="e">
        <f t="shared" si="472"/>
        <v>#N/A</v>
      </c>
      <c r="AO719" s="6" t="e">
        <f t="shared" si="473"/>
        <v>#N/A</v>
      </c>
      <c r="AP719" s="6" t="e">
        <f t="shared" si="474"/>
        <v>#N/A</v>
      </c>
      <c r="AQ719" s="6" t="e">
        <f t="shared" si="475"/>
        <v>#N/A</v>
      </c>
      <c r="AR719" s="6" t="e">
        <f t="shared" si="476"/>
        <v>#N/A</v>
      </c>
      <c r="AS719" s="6" t="e">
        <f t="shared" si="477"/>
        <v>#N/A</v>
      </c>
      <c r="AT719" s="6" t="e">
        <f t="shared" si="478"/>
        <v>#N/A</v>
      </c>
      <c r="AU719" s="6" t="e">
        <f t="shared" si="479"/>
        <v>#N/A</v>
      </c>
      <c r="AV719" s="6" t="e">
        <f t="shared" si="480"/>
        <v>#N/A</v>
      </c>
      <c r="AW719" s="6">
        <f t="shared" si="481"/>
        <v>0</v>
      </c>
      <c r="AX719" s="6" t="e">
        <f t="shared" si="482"/>
        <v>#N/A</v>
      </c>
      <c r="AY719" s="6" t="str">
        <f t="shared" si="483"/>
        <v/>
      </c>
      <c r="AZ719" s="6" t="str">
        <f t="shared" si="484"/>
        <v/>
      </c>
      <c r="BA719" s="6" t="str">
        <f t="shared" si="485"/>
        <v/>
      </c>
      <c r="BB719" s="6" t="str">
        <f t="shared" si="486"/>
        <v/>
      </c>
      <c r="BC719" s="42"/>
      <c r="BI719" t="s">
        <v>695</v>
      </c>
      <c r="CS719" s="253" t="str">
        <f t="shared" si="487"/>
        <v/>
      </c>
      <c r="CT719" s="1" t="str">
        <f t="shared" si="488"/>
        <v/>
      </c>
      <c r="CU719" s="1" t="str">
        <f t="shared" si="489"/>
        <v/>
      </c>
      <c r="CV719" s="399"/>
    </row>
    <row r="720" spans="1:100" s="1" customFormat="1" ht="13.5" customHeight="1" x14ac:dyDescent="0.15">
      <c r="A720" s="63">
        <v>705</v>
      </c>
      <c r="B720" s="313"/>
      <c r="C720" s="313"/>
      <c r="D720" s="313"/>
      <c r="E720" s="313"/>
      <c r="F720" s="313"/>
      <c r="G720" s="313"/>
      <c r="H720" s="313"/>
      <c r="I720" s="313"/>
      <c r="J720" s="313"/>
      <c r="K720" s="313"/>
      <c r="L720" s="314"/>
      <c r="M720" s="313"/>
      <c r="N720" s="365"/>
      <c r="O720" s="366"/>
      <c r="P720" s="370" t="str">
        <f>IF(G720="R",IF(OR(AND(実績排出量!H720=SUM(実績事業所!$B$2-1),3&lt;実績排出量!I720),AND(実績排出量!H720=実績事業所!$B$2,4&gt;実績排出量!I720)),"新規",""),"")</f>
        <v/>
      </c>
      <c r="Q720" s="373" t="str">
        <f t="shared" si="450"/>
        <v/>
      </c>
      <c r="R720" s="374" t="str">
        <f t="shared" si="451"/>
        <v/>
      </c>
      <c r="S720" s="298" t="str">
        <f t="shared" si="452"/>
        <v/>
      </c>
      <c r="T720" s="87" t="str">
        <f t="shared" si="453"/>
        <v/>
      </c>
      <c r="U720" s="88" t="str">
        <f t="shared" si="454"/>
        <v/>
      </c>
      <c r="V720" s="89" t="str">
        <f t="shared" si="455"/>
        <v/>
      </c>
      <c r="W720" s="90" t="str">
        <f t="shared" si="456"/>
        <v/>
      </c>
      <c r="X720" s="90" t="str">
        <f t="shared" si="457"/>
        <v/>
      </c>
      <c r="Y720" s="110" t="str">
        <f t="shared" si="458"/>
        <v/>
      </c>
      <c r="Z720" s="16"/>
      <c r="AA720" s="15" t="str">
        <f t="shared" si="459"/>
        <v/>
      </c>
      <c r="AB720" s="15" t="str">
        <f t="shared" si="460"/>
        <v/>
      </c>
      <c r="AC720" s="14" t="str">
        <f t="shared" si="461"/>
        <v/>
      </c>
      <c r="AD720" s="6" t="e">
        <f t="shared" si="462"/>
        <v>#N/A</v>
      </c>
      <c r="AE720" s="6" t="e">
        <f t="shared" si="463"/>
        <v>#N/A</v>
      </c>
      <c r="AF720" s="6" t="e">
        <f t="shared" si="464"/>
        <v>#N/A</v>
      </c>
      <c r="AG720" s="6" t="str">
        <f t="shared" si="465"/>
        <v/>
      </c>
      <c r="AH720" s="6">
        <f t="shared" si="466"/>
        <v>1</v>
      </c>
      <c r="AI720" s="6" t="e">
        <f t="shared" si="467"/>
        <v>#N/A</v>
      </c>
      <c r="AJ720" s="6" t="e">
        <f t="shared" si="468"/>
        <v>#N/A</v>
      </c>
      <c r="AK720" s="6" t="e">
        <f t="shared" si="469"/>
        <v>#N/A</v>
      </c>
      <c r="AL720" s="6" t="e">
        <f t="shared" si="470"/>
        <v>#N/A</v>
      </c>
      <c r="AM720" s="7" t="str">
        <f t="shared" si="471"/>
        <v xml:space="preserve"> </v>
      </c>
      <c r="AN720" s="6" t="e">
        <f t="shared" si="472"/>
        <v>#N/A</v>
      </c>
      <c r="AO720" s="6" t="e">
        <f t="shared" si="473"/>
        <v>#N/A</v>
      </c>
      <c r="AP720" s="6" t="e">
        <f t="shared" si="474"/>
        <v>#N/A</v>
      </c>
      <c r="AQ720" s="6" t="e">
        <f t="shared" si="475"/>
        <v>#N/A</v>
      </c>
      <c r="AR720" s="6" t="e">
        <f t="shared" si="476"/>
        <v>#N/A</v>
      </c>
      <c r="AS720" s="6" t="e">
        <f t="shared" si="477"/>
        <v>#N/A</v>
      </c>
      <c r="AT720" s="6" t="e">
        <f t="shared" si="478"/>
        <v>#N/A</v>
      </c>
      <c r="AU720" s="6" t="e">
        <f t="shared" si="479"/>
        <v>#N/A</v>
      </c>
      <c r="AV720" s="6" t="e">
        <f t="shared" si="480"/>
        <v>#N/A</v>
      </c>
      <c r="AW720" s="6">
        <f t="shared" si="481"/>
        <v>0</v>
      </c>
      <c r="AX720" s="6" t="e">
        <f t="shared" si="482"/>
        <v>#N/A</v>
      </c>
      <c r="AY720" s="6" t="str">
        <f t="shared" si="483"/>
        <v/>
      </c>
      <c r="AZ720" s="6" t="str">
        <f t="shared" si="484"/>
        <v/>
      </c>
      <c r="BA720" s="6" t="str">
        <f t="shared" si="485"/>
        <v/>
      </c>
      <c r="BB720" s="6" t="str">
        <f t="shared" si="486"/>
        <v/>
      </c>
      <c r="BC720" s="42"/>
      <c r="BI720" t="s">
        <v>696</v>
      </c>
      <c r="CS720" s="253" t="str">
        <f t="shared" si="487"/>
        <v/>
      </c>
      <c r="CT720" s="1" t="str">
        <f t="shared" si="488"/>
        <v/>
      </c>
      <c r="CU720" s="1" t="str">
        <f t="shared" si="489"/>
        <v/>
      </c>
      <c r="CV720" s="399"/>
    </row>
    <row r="721" spans="1:100" s="1" customFormat="1" ht="13.5" customHeight="1" x14ac:dyDescent="0.15">
      <c r="A721" s="63">
        <v>706</v>
      </c>
      <c r="B721" s="313"/>
      <c r="C721" s="313"/>
      <c r="D721" s="313"/>
      <c r="E721" s="313"/>
      <c r="F721" s="313"/>
      <c r="G721" s="313"/>
      <c r="H721" s="313"/>
      <c r="I721" s="313"/>
      <c r="J721" s="313"/>
      <c r="K721" s="313"/>
      <c r="L721" s="314"/>
      <c r="M721" s="313"/>
      <c r="N721" s="365"/>
      <c r="O721" s="366"/>
      <c r="P721" s="370" t="str">
        <f>IF(G721="R",IF(OR(AND(実績排出量!H721=SUM(実績事業所!$B$2-1),3&lt;実績排出量!I721),AND(実績排出量!H721=実績事業所!$B$2,4&gt;実績排出量!I721)),"新規",""),"")</f>
        <v/>
      </c>
      <c r="Q721" s="373" t="str">
        <f t="shared" si="450"/>
        <v/>
      </c>
      <c r="R721" s="374" t="str">
        <f t="shared" si="451"/>
        <v/>
      </c>
      <c r="S721" s="298" t="str">
        <f t="shared" si="452"/>
        <v/>
      </c>
      <c r="T721" s="87" t="str">
        <f t="shared" si="453"/>
        <v/>
      </c>
      <c r="U721" s="88" t="str">
        <f t="shared" si="454"/>
        <v/>
      </c>
      <c r="V721" s="89" t="str">
        <f t="shared" si="455"/>
        <v/>
      </c>
      <c r="W721" s="90" t="str">
        <f t="shared" si="456"/>
        <v/>
      </c>
      <c r="X721" s="90" t="str">
        <f t="shared" si="457"/>
        <v/>
      </c>
      <c r="Y721" s="110" t="str">
        <f t="shared" si="458"/>
        <v/>
      </c>
      <c r="Z721" s="16"/>
      <c r="AA721" s="15" t="str">
        <f t="shared" si="459"/>
        <v/>
      </c>
      <c r="AB721" s="15" t="str">
        <f t="shared" si="460"/>
        <v/>
      </c>
      <c r="AC721" s="14" t="str">
        <f t="shared" si="461"/>
        <v/>
      </c>
      <c r="AD721" s="6" t="e">
        <f t="shared" si="462"/>
        <v>#N/A</v>
      </c>
      <c r="AE721" s="6" t="e">
        <f t="shared" si="463"/>
        <v>#N/A</v>
      </c>
      <c r="AF721" s="6" t="e">
        <f t="shared" si="464"/>
        <v>#N/A</v>
      </c>
      <c r="AG721" s="6" t="str">
        <f t="shared" si="465"/>
        <v/>
      </c>
      <c r="AH721" s="6">
        <f t="shared" si="466"/>
        <v>1</v>
      </c>
      <c r="AI721" s="6" t="e">
        <f t="shared" si="467"/>
        <v>#N/A</v>
      </c>
      <c r="AJ721" s="6" t="e">
        <f t="shared" si="468"/>
        <v>#N/A</v>
      </c>
      <c r="AK721" s="6" t="e">
        <f t="shared" si="469"/>
        <v>#N/A</v>
      </c>
      <c r="AL721" s="6" t="e">
        <f t="shared" si="470"/>
        <v>#N/A</v>
      </c>
      <c r="AM721" s="7" t="str">
        <f t="shared" si="471"/>
        <v xml:space="preserve"> </v>
      </c>
      <c r="AN721" s="6" t="e">
        <f t="shared" si="472"/>
        <v>#N/A</v>
      </c>
      <c r="AO721" s="6" t="e">
        <f t="shared" si="473"/>
        <v>#N/A</v>
      </c>
      <c r="AP721" s="6" t="e">
        <f t="shared" si="474"/>
        <v>#N/A</v>
      </c>
      <c r="AQ721" s="6" t="e">
        <f t="shared" si="475"/>
        <v>#N/A</v>
      </c>
      <c r="AR721" s="6" t="e">
        <f t="shared" si="476"/>
        <v>#N/A</v>
      </c>
      <c r="AS721" s="6" t="e">
        <f t="shared" si="477"/>
        <v>#N/A</v>
      </c>
      <c r="AT721" s="6" t="e">
        <f t="shared" si="478"/>
        <v>#N/A</v>
      </c>
      <c r="AU721" s="6" t="e">
        <f t="shared" si="479"/>
        <v>#N/A</v>
      </c>
      <c r="AV721" s="6" t="e">
        <f t="shared" si="480"/>
        <v>#N/A</v>
      </c>
      <c r="AW721" s="6">
        <f t="shared" si="481"/>
        <v>0</v>
      </c>
      <c r="AX721" s="6" t="e">
        <f t="shared" si="482"/>
        <v>#N/A</v>
      </c>
      <c r="AY721" s="6" t="str">
        <f t="shared" si="483"/>
        <v/>
      </c>
      <c r="AZ721" s="6" t="str">
        <f t="shared" si="484"/>
        <v/>
      </c>
      <c r="BA721" s="6" t="str">
        <f t="shared" si="485"/>
        <v/>
      </c>
      <c r="BB721" s="6" t="str">
        <f t="shared" si="486"/>
        <v/>
      </c>
      <c r="BC721" s="42"/>
      <c r="BI721" t="s">
        <v>697</v>
      </c>
      <c r="CS721" s="253" t="str">
        <f t="shared" si="487"/>
        <v/>
      </c>
      <c r="CT721" s="1" t="str">
        <f t="shared" si="488"/>
        <v/>
      </c>
      <c r="CU721" s="1" t="str">
        <f t="shared" si="489"/>
        <v/>
      </c>
      <c r="CV721" s="399"/>
    </row>
    <row r="722" spans="1:100" s="1" customFormat="1" ht="13.5" customHeight="1" x14ac:dyDescent="0.15">
      <c r="A722" s="63">
        <v>707</v>
      </c>
      <c r="B722" s="313"/>
      <c r="C722" s="313"/>
      <c r="D722" s="313"/>
      <c r="E722" s="313"/>
      <c r="F722" s="313"/>
      <c r="G722" s="313"/>
      <c r="H722" s="313"/>
      <c r="I722" s="313"/>
      <c r="J722" s="313"/>
      <c r="K722" s="313"/>
      <c r="L722" s="314"/>
      <c r="M722" s="313"/>
      <c r="N722" s="365"/>
      <c r="O722" s="366"/>
      <c r="P722" s="370" t="str">
        <f>IF(G722="R",IF(OR(AND(実績排出量!H722=SUM(実績事業所!$B$2-1),3&lt;実績排出量!I722),AND(実績排出量!H722=実績事業所!$B$2,4&gt;実績排出量!I722)),"新規",""),"")</f>
        <v/>
      </c>
      <c r="Q722" s="373" t="str">
        <f t="shared" si="450"/>
        <v/>
      </c>
      <c r="R722" s="374" t="str">
        <f t="shared" si="451"/>
        <v/>
      </c>
      <c r="S722" s="298" t="str">
        <f t="shared" si="452"/>
        <v/>
      </c>
      <c r="T722" s="87" t="str">
        <f t="shared" si="453"/>
        <v/>
      </c>
      <c r="U722" s="88" t="str">
        <f t="shared" si="454"/>
        <v/>
      </c>
      <c r="V722" s="89" t="str">
        <f t="shared" si="455"/>
        <v/>
      </c>
      <c r="W722" s="90" t="str">
        <f t="shared" si="456"/>
        <v/>
      </c>
      <c r="X722" s="90" t="str">
        <f t="shared" si="457"/>
        <v/>
      </c>
      <c r="Y722" s="110" t="str">
        <f t="shared" si="458"/>
        <v/>
      </c>
      <c r="Z722" s="16"/>
      <c r="AA722" s="15" t="str">
        <f t="shared" si="459"/>
        <v/>
      </c>
      <c r="AB722" s="15" t="str">
        <f t="shared" si="460"/>
        <v/>
      </c>
      <c r="AC722" s="14" t="str">
        <f t="shared" si="461"/>
        <v/>
      </c>
      <c r="AD722" s="6" t="e">
        <f t="shared" si="462"/>
        <v>#N/A</v>
      </c>
      <c r="AE722" s="6" t="e">
        <f t="shared" si="463"/>
        <v>#N/A</v>
      </c>
      <c r="AF722" s="6" t="e">
        <f t="shared" si="464"/>
        <v>#N/A</v>
      </c>
      <c r="AG722" s="6" t="str">
        <f t="shared" si="465"/>
        <v/>
      </c>
      <c r="AH722" s="6">
        <f t="shared" si="466"/>
        <v>1</v>
      </c>
      <c r="AI722" s="6" t="e">
        <f t="shared" si="467"/>
        <v>#N/A</v>
      </c>
      <c r="AJ722" s="6" t="e">
        <f t="shared" si="468"/>
        <v>#N/A</v>
      </c>
      <c r="AK722" s="6" t="e">
        <f t="shared" si="469"/>
        <v>#N/A</v>
      </c>
      <c r="AL722" s="6" t="e">
        <f t="shared" si="470"/>
        <v>#N/A</v>
      </c>
      <c r="AM722" s="7" t="str">
        <f t="shared" si="471"/>
        <v xml:space="preserve"> </v>
      </c>
      <c r="AN722" s="6" t="e">
        <f t="shared" si="472"/>
        <v>#N/A</v>
      </c>
      <c r="AO722" s="6" t="e">
        <f t="shared" si="473"/>
        <v>#N/A</v>
      </c>
      <c r="AP722" s="6" t="e">
        <f t="shared" si="474"/>
        <v>#N/A</v>
      </c>
      <c r="AQ722" s="6" t="e">
        <f t="shared" si="475"/>
        <v>#N/A</v>
      </c>
      <c r="AR722" s="6" t="e">
        <f t="shared" si="476"/>
        <v>#N/A</v>
      </c>
      <c r="AS722" s="6" t="e">
        <f t="shared" si="477"/>
        <v>#N/A</v>
      </c>
      <c r="AT722" s="6" t="e">
        <f t="shared" si="478"/>
        <v>#N/A</v>
      </c>
      <c r="AU722" s="6" t="e">
        <f t="shared" si="479"/>
        <v>#N/A</v>
      </c>
      <c r="AV722" s="6" t="e">
        <f t="shared" si="480"/>
        <v>#N/A</v>
      </c>
      <c r="AW722" s="6">
        <f t="shared" si="481"/>
        <v>0</v>
      </c>
      <c r="AX722" s="6" t="e">
        <f t="shared" si="482"/>
        <v>#N/A</v>
      </c>
      <c r="AY722" s="6" t="str">
        <f t="shared" si="483"/>
        <v/>
      </c>
      <c r="AZ722" s="6" t="str">
        <f t="shared" si="484"/>
        <v/>
      </c>
      <c r="BA722" s="6" t="str">
        <f t="shared" si="485"/>
        <v/>
      </c>
      <c r="BB722" s="6" t="str">
        <f t="shared" si="486"/>
        <v/>
      </c>
      <c r="BC722" s="42"/>
      <c r="BI722" t="s">
        <v>698</v>
      </c>
      <c r="CS722" s="253" t="str">
        <f t="shared" si="487"/>
        <v/>
      </c>
      <c r="CT722" s="1" t="str">
        <f t="shared" si="488"/>
        <v/>
      </c>
      <c r="CU722" s="1" t="str">
        <f t="shared" si="489"/>
        <v/>
      </c>
      <c r="CV722" s="399"/>
    </row>
    <row r="723" spans="1:100" s="1" customFormat="1" ht="13.5" customHeight="1" x14ac:dyDescent="0.15">
      <c r="A723" s="63">
        <v>708</v>
      </c>
      <c r="B723" s="313"/>
      <c r="C723" s="313"/>
      <c r="D723" s="313"/>
      <c r="E723" s="313"/>
      <c r="F723" s="313"/>
      <c r="G723" s="313"/>
      <c r="H723" s="313"/>
      <c r="I723" s="313"/>
      <c r="J723" s="313"/>
      <c r="K723" s="313"/>
      <c r="L723" s="314"/>
      <c r="M723" s="313"/>
      <c r="N723" s="365"/>
      <c r="O723" s="366"/>
      <c r="P723" s="370" t="str">
        <f>IF(G723="R",IF(OR(AND(実績排出量!H723=SUM(実績事業所!$B$2-1),3&lt;実績排出量!I723),AND(実績排出量!H723=実績事業所!$B$2,4&gt;実績排出量!I723)),"新規",""),"")</f>
        <v/>
      </c>
      <c r="Q723" s="373" t="str">
        <f t="shared" si="450"/>
        <v/>
      </c>
      <c r="R723" s="374" t="str">
        <f t="shared" si="451"/>
        <v/>
      </c>
      <c r="S723" s="298" t="str">
        <f t="shared" si="452"/>
        <v/>
      </c>
      <c r="T723" s="87" t="str">
        <f t="shared" si="453"/>
        <v/>
      </c>
      <c r="U723" s="88" t="str">
        <f t="shared" si="454"/>
        <v/>
      </c>
      <c r="V723" s="89" t="str">
        <f t="shared" si="455"/>
        <v/>
      </c>
      <c r="W723" s="90" t="str">
        <f t="shared" si="456"/>
        <v/>
      </c>
      <c r="X723" s="90" t="str">
        <f t="shared" si="457"/>
        <v/>
      </c>
      <c r="Y723" s="110" t="str">
        <f t="shared" si="458"/>
        <v/>
      </c>
      <c r="Z723" s="16"/>
      <c r="AA723" s="15" t="str">
        <f t="shared" si="459"/>
        <v/>
      </c>
      <c r="AB723" s="15" t="str">
        <f t="shared" si="460"/>
        <v/>
      </c>
      <c r="AC723" s="14" t="str">
        <f t="shared" si="461"/>
        <v/>
      </c>
      <c r="AD723" s="6" t="e">
        <f t="shared" si="462"/>
        <v>#N/A</v>
      </c>
      <c r="AE723" s="6" t="e">
        <f t="shared" si="463"/>
        <v>#N/A</v>
      </c>
      <c r="AF723" s="6" t="e">
        <f t="shared" si="464"/>
        <v>#N/A</v>
      </c>
      <c r="AG723" s="6" t="str">
        <f t="shared" si="465"/>
        <v/>
      </c>
      <c r="AH723" s="6">
        <f t="shared" si="466"/>
        <v>1</v>
      </c>
      <c r="AI723" s="6" t="e">
        <f t="shared" si="467"/>
        <v>#N/A</v>
      </c>
      <c r="AJ723" s="6" t="e">
        <f t="shared" si="468"/>
        <v>#N/A</v>
      </c>
      <c r="AK723" s="6" t="e">
        <f t="shared" si="469"/>
        <v>#N/A</v>
      </c>
      <c r="AL723" s="6" t="e">
        <f t="shared" si="470"/>
        <v>#N/A</v>
      </c>
      <c r="AM723" s="7" t="str">
        <f t="shared" si="471"/>
        <v xml:space="preserve"> </v>
      </c>
      <c r="AN723" s="6" t="e">
        <f t="shared" si="472"/>
        <v>#N/A</v>
      </c>
      <c r="AO723" s="6" t="e">
        <f t="shared" si="473"/>
        <v>#N/A</v>
      </c>
      <c r="AP723" s="6" t="e">
        <f t="shared" si="474"/>
        <v>#N/A</v>
      </c>
      <c r="AQ723" s="6" t="e">
        <f t="shared" si="475"/>
        <v>#N/A</v>
      </c>
      <c r="AR723" s="6" t="e">
        <f t="shared" si="476"/>
        <v>#N/A</v>
      </c>
      <c r="AS723" s="6" t="e">
        <f t="shared" si="477"/>
        <v>#N/A</v>
      </c>
      <c r="AT723" s="6" t="e">
        <f t="shared" si="478"/>
        <v>#N/A</v>
      </c>
      <c r="AU723" s="6" t="e">
        <f t="shared" si="479"/>
        <v>#N/A</v>
      </c>
      <c r="AV723" s="6" t="e">
        <f t="shared" si="480"/>
        <v>#N/A</v>
      </c>
      <c r="AW723" s="6">
        <f t="shared" si="481"/>
        <v>0</v>
      </c>
      <c r="AX723" s="6" t="e">
        <f t="shared" si="482"/>
        <v>#N/A</v>
      </c>
      <c r="AY723" s="6" t="str">
        <f t="shared" si="483"/>
        <v/>
      </c>
      <c r="AZ723" s="6" t="str">
        <f t="shared" si="484"/>
        <v/>
      </c>
      <c r="BA723" s="6" t="str">
        <f t="shared" si="485"/>
        <v/>
      </c>
      <c r="BB723" s="6" t="str">
        <f t="shared" si="486"/>
        <v/>
      </c>
      <c r="BC723" s="42"/>
      <c r="BI723" t="s">
        <v>1181</v>
      </c>
      <c r="CS723" s="253" t="str">
        <f t="shared" si="487"/>
        <v/>
      </c>
      <c r="CT723" s="1" t="str">
        <f t="shared" si="488"/>
        <v/>
      </c>
      <c r="CU723" s="1" t="str">
        <f t="shared" si="489"/>
        <v/>
      </c>
      <c r="CV723" s="399"/>
    </row>
    <row r="724" spans="1:100" s="1" customFormat="1" ht="13.5" customHeight="1" x14ac:dyDescent="0.15">
      <c r="A724" s="63">
        <v>709</v>
      </c>
      <c r="B724" s="313"/>
      <c r="C724" s="313"/>
      <c r="D724" s="313"/>
      <c r="E724" s="313"/>
      <c r="F724" s="313"/>
      <c r="G724" s="313"/>
      <c r="H724" s="313"/>
      <c r="I724" s="313"/>
      <c r="J724" s="313"/>
      <c r="K724" s="313"/>
      <c r="L724" s="314"/>
      <c r="M724" s="313"/>
      <c r="N724" s="365"/>
      <c r="O724" s="366"/>
      <c r="P724" s="370" t="str">
        <f>IF(G724="R",IF(OR(AND(実績排出量!H724=SUM(実績事業所!$B$2-1),3&lt;実績排出量!I724),AND(実績排出量!H724=実績事業所!$B$2,4&gt;実績排出量!I724)),"新規",""),"")</f>
        <v/>
      </c>
      <c r="Q724" s="373" t="str">
        <f t="shared" si="450"/>
        <v/>
      </c>
      <c r="R724" s="374" t="str">
        <f t="shared" si="451"/>
        <v/>
      </c>
      <c r="S724" s="298" t="str">
        <f t="shared" si="452"/>
        <v/>
      </c>
      <c r="T724" s="87" t="str">
        <f t="shared" si="453"/>
        <v/>
      </c>
      <c r="U724" s="88" t="str">
        <f t="shared" si="454"/>
        <v/>
      </c>
      <c r="V724" s="89" t="str">
        <f t="shared" si="455"/>
        <v/>
      </c>
      <c r="W724" s="90" t="str">
        <f t="shared" si="456"/>
        <v/>
      </c>
      <c r="X724" s="90" t="str">
        <f t="shared" si="457"/>
        <v/>
      </c>
      <c r="Y724" s="110" t="str">
        <f t="shared" si="458"/>
        <v/>
      </c>
      <c r="Z724" s="16"/>
      <c r="AA724" s="15" t="str">
        <f t="shared" si="459"/>
        <v/>
      </c>
      <c r="AB724" s="15" t="str">
        <f t="shared" si="460"/>
        <v/>
      </c>
      <c r="AC724" s="14" t="str">
        <f t="shared" si="461"/>
        <v/>
      </c>
      <c r="AD724" s="6" t="e">
        <f t="shared" si="462"/>
        <v>#N/A</v>
      </c>
      <c r="AE724" s="6" t="e">
        <f t="shared" si="463"/>
        <v>#N/A</v>
      </c>
      <c r="AF724" s="6" t="e">
        <f t="shared" si="464"/>
        <v>#N/A</v>
      </c>
      <c r="AG724" s="6" t="str">
        <f t="shared" si="465"/>
        <v/>
      </c>
      <c r="AH724" s="6">
        <f t="shared" si="466"/>
        <v>1</v>
      </c>
      <c r="AI724" s="6" t="e">
        <f t="shared" si="467"/>
        <v>#N/A</v>
      </c>
      <c r="AJ724" s="6" t="e">
        <f t="shared" si="468"/>
        <v>#N/A</v>
      </c>
      <c r="AK724" s="6" t="e">
        <f t="shared" si="469"/>
        <v>#N/A</v>
      </c>
      <c r="AL724" s="6" t="e">
        <f t="shared" si="470"/>
        <v>#N/A</v>
      </c>
      <c r="AM724" s="7" t="str">
        <f t="shared" si="471"/>
        <v xml:space="preserve"> </v>
      </c>
      <c r="AN724" s="6" t="e">
        <f t="shared" si="472"/>
        <v>#N/A</v>
      </c>
      <c r="AO724" s="6" t="e">
        <f t="shared" si="473"/>
        <v>#N/A</v>
      </c>
      <c r="AP724" s="6" t="e">
        <f t="shared" si="474"/>
        <v>#N/A</v>
      </c>
      <c r="AQ724" s="6" t="e">
        <f t="shared" si="475"/>
        <v>#N/A</v>
      </c>
      <c r="AR724" s="6" t="e">
        <f t="shared" si="476"/>
        <v>#N/A</v>
      </c>
      <c r="AS724" s="6" t="e">
        <f t="shared" si="477"/>
        <v>#N/A</v>
      </c>
      <c r="AT724" s="6" t="e">
        <f t="shared" si="478"/>
        <v>#N/A</v>
      </c>
      <c r="AU724" s="6" t="e">
        <f t="shared" si="479"/>
        <v>#N/A</v>
      </c>
      <c r="AV724" s="6" t="e">
        <f t="shared" si="480"/>
        <v>#N/A</v>
      </c>
      <c r="AW724" s="6">
        <f t="shared" si="481"/>
        <v>0</v>
      </c>
      <c r="AX724" s="6" t="e">
        <f t="shared" si="482"/>
        <v>#N/A</v>
      </c>
      <c r="AY724" s="6" t="str">
        <f t="shared" si="483"/>
        <v/>
      </c>
      <c r="AZ724" s="6" t="str">
        <f t="shared" si="484"/>
        <v/>
      </c>
      <c r="BA724" s="6" t="str">
        <f t="shared" si="485"/>
        <v/>
      </c>
      <c r="BB724" s="6" t="str">
        <f t="shared" si="486"/>
        <v/>
      </c>
      <c r="BC724" s="42"/>
      <c r="BI724" t="s">
        <v>1237</v>
      </c>
      <c r="CS724" s="253" t="str">
        <f t="shared" si="487"/>
        <v/>
      </c>
      <c r="CT724" s="1" t="str">
        <f t="shared" si="488"/>
        <v/>
      </c>
      <c r="CU724" s="1" t="str">
        <f t="shared" si="489"/>
        <v/>
      </c>
      <c r="CV724" s="399"/>
    </row>
    <row r="725" spans="1:100" s="1" customFormat="1" ht="13.5" customHeight="1" x14ac:dyDescent="0.15">
      <c r="A725" s="63">
        <v>710</v>
      </c>
      <c r="B725" s="313"/>
      <c r="C725" s="313"/>
      <c r="D725" s="313"/>
      <c r="E725" s="313"/>
      <c r="F725" s="313"/>
      <c r="G725" s="313"/>
      <c r="H725" s="313"/>
      <c r="I725" s="313"/>
      <c r="J725" s="313"/>
      <c r="K725" s="313"/>
      <c r="L725" s="314"/>
      <c r="M725" s="313"/>
      <c r="N725" s="365"/>
      <c r="O725" s="366"/>
      <c r="P725" s="370" t="str">
        <f>IF(G725="R",IF(OR(AND(実績排出量!H725=SUM(実績事業所!$B$2-1),3&lt;実績排出量!I725),AND(実績排出量!H725=実績事業所!$B$2,4&gt;実績排出量!I725)),"新規",""),"")</f>
        <v/>
      </c>
      <c r="Q725" s="373" t="str">
        <f t="shared" si="450"/>
        <v/>
      </c>
      <c r="R725" s="374" t="str">
        <f t="shared" si="451"/>
        <v/>
      </c>
      <c r="S725" s="298" t="str">
        <f t="shared" si="452"/>
        <v/>
      </c>
      <c r="T725" s="87" t="str">
        <f t="shared" si="453"/>
        <v/>
      </c>
      <c r="U725" s="88" t="str">
        <f t="shared" si="454"/>
        <v/>
      </c>
      <c r="V725" s="89" t="str">
        <f t="shared" si="455"/>
        <v/>
      </c>
      <c r="W725" s="90" t="str">
        <f t="shared" si="456"/>
        <v/>
      </c>
      <c r="X725" s="90" t="str">
        <f t="shared" si="457"/>
        <v/>
      </c>
      <c r="Y725" s="110" t="str">
        <f t="shared" si="458"/>
        <v/>
      </c>
      <c r="Z725" s="16"/>
      <c r="AA725" s="15" t="str">
        <f t="shared" si="459"/>
        <v/>
      </c>
      <c r="AB725" s="15" t="str">
        <f t="shared" si="460"/>
        <v/>
      </c>
      <c r="AC725" s="14" t="str">
        <f t="shared" si="461"/>
        <v/>
      </c>
      <c r="AD725" s="6" t="e">
        <f t="shared" si="462"/>
        <v>#N/A</v>
      </c>
      <c r="AE725" s="6" t="e">
        <f t="shared" si="463"/>
        <v>#N/A</v>
      </c>
      <c r="AF725" s="6" t="e">
        <f t="shared" si="464"/>
        <v>#N/A</v>
      </c>
      <c r="AG725" s="6" t="str">
        <f t="shared" si="465"/>
        <v/>
      </c>
      <c r="AH725" s="6">
        <f t="shared" si="466"/>
        <v>1</v>
      </c>
      <c r="AI725" s="6" t="e">
        <f t="shared" si="467"/>
        <v>#N/A</v>
      </c>
      <c r="AJ725" s="6" t="e">
        <f t="shared" si="468"/>
        <v>#N/A</v>
      </c>
      <c r="AK725" s="6" t="e">
        <f t="shared" si="469"/>
        <v>#N/A</v>
      </c>
      <c r="AL725" s="6" t="e">
        <f t="shared" si="470"/>
        <v>#N/A</v>
      </c>
      <c r="AM725" s="7" t="str">
        <f t="shared" si="471"/>
        <v xml:space="preserve"> </v>
      </c>
      <c r="AN725" s="6" t="e">
        <f t="shared" si="472"/>
        <v>#N/A</v>
      </c>
      <c r="AO725" s="6" t="e">
        <f t="shared" si="473"/>
        <v>#N/A</v>
      </c>
      <c r="AP725" s="6" t="e">
        <f t="shared" si="474"/>
        <v>#N/A</v>
      </c>
      <c r="AQ725" s="6" t="e">
        <f t="shared" si="475"/>
        <v>#N/A</v>
      </c>
      <c r="AR725" s="6" t="e">
        <f t="shared" si="476"/>
        <v>#N/A</v>
      </c>
      <c r="AS725" s="6" t="e">
        <f t="shared" si="477"/>
        <v>#N/A</v>
      </c>
      <c r="AT725" s="6" t="e">
        <f t="shared" si="478"/>
        <v>#N/A</v>
      </c>
      <c r="AU725" s="6" t="e">
        <f t="shared" si="479"/>
        <v>#N/A</v>
      </c>
      <c r="AV725" s="6" t="e">
        <f t="shared" si="480"/>
        <v>#N/A</v>
      </c>
      <c r="AW725" s="6">
        <f t="shared" si="481"/>
        <v>0</v>
      </c>
      <c r="AX725" s="6" t="e">
        <f t="shared" si="482"/>
        <v>#N/A</v>
      </c>
      <c r="AY725" s="6" t="str">
        <f t="shared" si="483"/>
        <v/>
      </c>
      <c r="AZ725" s="6" t="str">
        <f t="shared" si="484"/>
        <v/>
      </c>
      <c r="BA725" s="6" t="str">
        <f t="shared" si="485"/>
        <v/>
      </c>
      <c r="BB725" s="6" t="str">
        <f t="shared" si="486"/>
        <v/>
      </c>
      <c r="BC725" s="42"/>
      <c r="BI725" t="s">
        <v>342</v>
      </c>
      <c r="CS725" s="253" t="str">
        <f t="shared" si="487"/>
        <v/>
      </c>
      <c r="CT725" s="1" t="str">
        <f t="shared" si="488"/>
        <v/>
      </c>
      <c r="CU725" s="1" t="str">
        <f t="shared" si="489"/>
        <v/>
      </c>
      <c r="CV725" s="399"/>
    </row>
    <row r="726" spans="1:100" s="1" customFormat="1" ht="13.5" customHeight="1" x14ac:dyDescent="0.15">
      <c r="A726" s="63">
        <v>711</v>
      </c>
      <c r="B726" s="313"/>
      <c r="C726" s="313"/>
      <c r="D726" s="313"/>
      <c r="E726" s="313"/>
      <c r="F726" s="313"/>
      <c r="G726" s="313"/>
      <c r="H726" s="313"/>
      <c r="I726" s="313"/>
      <c r="J726" s="313"/>
      <c r="K726" s="313"/>
      <c r="L726" s="314"/>
      <c r="M726" s="313"/>
      <c r="N726" s="365"/>
      <c r="O726" s="366"/>
      <c r="P726" s="370" t="str">
        <f>IF(G726="R",IF(OR(AND(実績排出量!H726=SUM(実績事業所!$B$2-1),3&lt;実績排出量!I726),AND(実績排出量!H726=実績事業所!$B$2,4&gt;実績排出量!I726)),"新規",""),"")</f>
        <v/>
      </c>
      <c r="Q726" s="373" t="str">
        <f t="shared" si="450"/>
        <v/>
      </c>
      <c r="R726" s="374" t="str">
        <f t="shared" si="451"/>
        <v/>
      </c>
      <c r="S726" s="298" t="str">
        <f t="shared" si="452"/>
        <v/>
      </c>
      <c r="T726" s="87" t="str">
        <f t="shared" si="453"/>
        <v/>
      </c>
      <c r="U726" s="88" t="str">
        <f t="shared" si="454"/>
        <v/>
      </c>
      <c r="V726" s="89" t="str">
        <f t="shared" si="455"/>
        <v/>
      </c>
      <c r="W726" s="90" t="str">
        <f t="shared" si="456"/>
        <v/>
      </c>
      <c r="X726" s="90" t="str">
        <f t="shared" si="457"/>
        <v/>
      </c>
      <c r="Y726" s="110" t="str">
        <f t="shared" si="458"/>
        <v/>
      </c>
      <c r="Z726" s="16"/>
      <c r="AA726" s="15" t="str">
        <f t="shared" si="459"/>
        <v/>
      </c>
      <c r="AB726" s="15" t="str">
        <f t="shared" si="460"/>
        <v/>
      </c>
      <c r="AC726" s="14" t="str">
        <f t="shared" si="461"/>
        <v/>
      </c>
      <c r="AD726" s="6" t="e">
        <f t="shared" si="462"/>
        <v>#N/A</v>
      </c>
      <c r="AE726" s="6" t="e">
        <f t="shared" si="463"/>
        <v>#N/A</v>
      </c>
      <c r="AF726" s="6" t="e">
        <f t="shared" si="464"/>
        <v>#N/A</v>
      </c>
      <c r="AG726" s="6" t="str">
        <f t="shared" si="465"/>
        <v/>
      </c>
      <c r="AH726" s="6">
        <f t="shared" si="466"/>
        <v>1</v>
      </c>
      <c r="AI726" s="6" t="e">
        <f t="shared" si="467"/>
        <v>#N/A</v>
      </c>
      <c r="AJ726" s="6" t="e">
        <f t="shared" si="468"/>
        <v>#N/A</v>
      </c>
      <c r="AK726" s="6" t="e">
        <f t="shared" si="469"/>
        <v>#N/A</v>
      </c>
      <c r="AL726" s="6" t="e">
        <f t="shared" si="470"/>
        <v>#N/A</v>
      </c>
      <c r="AM726" s="7" t="str">
        <f t="shared" si="471"/>
        <v xml:space="preserve"> </v>
      </c>
      <c r="AN726" s="6" t="e">
        <f t="shared" si="472"/>
        <v>#N/A</v>
      </c>
      <c r="AO726" s="6" t="e">
        <f t="shared" si="473"/>
        <v>#N/A</v>
      </c>
      <c r="AP726" s="6" t="e">
        <f t="shared" si="474"/>
        <v>#N/A</v>
      </c>
      <c r="AQ726" s="6" t="e">
        <f t="shared" si="475"/>
        <v>#N/A</v>
      </c>
      <c r="AR726" s="6" t="e">
        <f t="shared" si="476"/>
        <v>#N/A</v>
      </c>
      <c r="AS726" s="6" t="e">
        <f t="shared" si="477"/>
        <v>#N/A</v>
      </c>
      <c r="AT726" s="6" t="e">
        <f t="shared" si="478"/>
        <v>#N/A</v>
      </c>
      <c r="AU726" s="6" t="e">
        <f t="shared" si="479"/>
        <v>#N/A</v>
      </c>
      <c r="AV726" s="6" t="e">
        <f t="shared" si="480"/>
        <v>#N/A</v>
      </c>
      <c r="AW726" s="6">
        <f t="shared" si="481"/>
        <v>0</v>
      </c>
      <c r="AX726" s="6" t="e">
        <f t="shared" si="482"/>
        <v>#N/A</v>
      </c>
      <c r="AY726" s="6" t="str">
        <f t="shared" si="483"/>
        <v/>
      </c>
      <c r="AZ726" s="6" t="str">
        <f t="shared" si="484"/>
        <v/>
      </c>
      <c r="BA726" s="6" t="str">
        <f t="shared" si="485"/>
        <v/>
      </c>
      <c r="BB726" s="6" t="str">
        <f t="shared" si="486"/>
        <v/>
      </c>
      <c r="BC726" s="42"/>
      <c r="BI726" t="s">
        <v>343</v>
      </c>
      <c r="CS726" s="253" t="str">
        <f t="shared" si="487"/>
        <v/>
      </c>
      <c r="CT726" s="1" t="str">
        <f t="shared" si="488"/>
        <v/>
      </c>
      <c r="CU726" s="1" t="str">
        <f t="shared" si="489"/>
        <v/>
      </c>
      <c r="CV726" s="399"/>
    </row>
    <row r="727" spans="1:100" s="1" customFormat="1" ht="13.5" customHeight="1" x14ac:dyDescent="0.15">
      <c r="A727" s="63">
        <v>712</v>
      </c>
      <c r="B727" s="313"/>
      <c r="C727" s="313"/>
      <c r="D727" s="313"/>
      <c r="E727" s="313"/>
      <c r="F727" s="313"/>
      <c r="G727" s="313"/>
      <c r="H727" s="313"/>
      <c r="I727" s="313"/>
      <c r="J727" s="313"/>
      <c r="K727" s="313"/>
      <c r="L727" s="314"/>
      <c r="M727" s="313"/>
      <c r="N727" s="365"/>
      <c r="O727" s="366"/>
      <c r="P727" s="370" t="str">
        <f>IF(G727="R",IF(OR(AND(実績排出量!H727=SUM(実績事業所!$B$2-1),3&lt;実績排出量!I727),AND(実績排出量!H727=実績事業所!$B$2,4&gt;実績排出量!I727)),"新規",""),"")</f>
        <v/>
      </c>
      <c r="Q727" s="373" t="str">
        <f t="shared" si="450"/>
        <v/>
      </c>
      <c r="R727" s="374" t="str">
        <f t="shared" si="451"/>
        <v/>
      </c>
      <c r="S727" s="298" t="str">
        <f t="shared" si="452"/>
        <v/>
      </c>
      <c r="T727" s="87" t="str">
        <f t="shared" si="453"/>
        <v/>
      </c>
      <c r="U727" s="88" t="str">
        <f t="shared" si="454"/>
        <v/>
      </c>
      <c r="V727" s="89" t="str">
        <f t="shared" si="455"/>
        <v/>
      </c>
      <c r="W727" s="90" t="str">
        <f t="shared" si="456"/>
        <v/>
      </c>
      <c r="X727" s="90" t="str">
        <f t="shared" si="457"/>
        <v/>
      </c>
      <c r="Y727" s="110" t="str">
        <f t="shared" si="458"/>
        <v/>
      </c>
      <c r="Z727" s="16"/>
      <c r="AA727" s="15" t="str">
        <f t="shared" si="459"/>
        <v/>
      </c>
      <c r="AB727" s="15" t="str">
        <f t="shared" si="460"/>
        <v/>
      </c>
      <c r="AC727" s="14" t="str">
        <f t="shared" si="461"/>
        <v/>
      </c>
      <c r="AD727" s="6" t="e">
        <f t="shared" si="462"/>
        <v>#N/A</v>
      </c>
      <c r="AE727" s="6" t="e">
        <f t="shared" si="463"/>
        <v>#N/A</v>
      </c>
      <c r="AF727" s="6" t="e">
        <f t="shared" si="464"/>
        <v>#N/A</v>
      </c>
      <c r="AG727" s="6" t="str">
        <f t="shared" si="465"/>
        <v/>
      </c>
      <c r="AH727" s="6">
        <f t="shared" si="466"/>
        <v>1</v>
      </c>
      <c r="AI727" s="6" t="e">
        <f t="shared" si="467"/>
        <v>#N/A</v>
      </c>
      <c r="AJ727" s="6" t="e">
        <f t="shared" si="468"/>
        <v>#N/A</v>
      </c>
      <c r="AK727" s="6" t="e">
        <f t="shared" si="469"/>
        <v>#N/A</v>
      </c>
      <c r="AL727" s="6" t="e">
        <f t="shared" si="470"/>
        <v>#N/A</v>
      </c>
      <c r="AM727" s="7" t="str">
        <f t="shared" si="471"/>
        <v xml:space="preserve"> </v>
      </c>
      <c r="AN727" s="6" t="e">
        <f t="shared" si="472"/>
        <v>#N/A</v>
      </c>
      <c r="AO727" s="6" t="e">
        <f t="shared" si="473"/>
        <v>#N/A</v>
      </c>
      <c r="AP727" s="6" t="e">
        <f t="shared" si="474"/>
        <v>#N/A</v>
      </c>
      <c r="AQ727" s="6" t="e">
        <f t="shared" si="475"/>
        <v>#N/A</v>
      </c>
      <c r="AR727" s="6" t="e">
        <f t="shared" si="476"/>
        <v>#N/A</v>
      </c>
      <c r="AS727" s="6" t="e">
        <f t="shared" si="477"/>
        <v>#N/A</v>
      </c>
      <c r="AT727" s="6" t="e">
        <f t="shared" si="478"/>
        <v>#N/A</v>
      </c>
      <c r="AU727" s="6" t="e">
        <f t="shared" si="479"/>
        <v>#N/A</v>
      </c>
      <c r="AV727" s="6" t="e">
        <f t="shared" si="480"/>
        <v>#N/A</v>
      </c>
      <c r="AW727" s="6">
        <f t="shared" si="481"/>
        <v>0</v>
      </c>
      <c r="AX727" s="6" t="e">
        <f t="shared" si="482"/>
        <v>#N/A</v>
      </c>
      <c r="AY727" s="6" t="str">
        <f t="shared" si="483"/>
        <v/>
      </c>
      <c r="AZ727" s="6" t="str">
        <f t="shared" si="484"/>
        <v/>
      </c>
      <c r="BA727" s="6" t="str">
        <f t="shared" si="485"/>
        <v/>
      </c>
      <c r="BB727" s="6" t="str">
        <f t="shared" si="486"/>
        <v/>
      </c>
      <c r="BC727" s="42"/>
      <c r="BI727" t="s">
        <v>344</v>
      </c>
      <c r="CS727" s="253" t="str">
        <f t="shared" si="487"/>
        <v/>
      </c>
      <c r="CT727" s="1" t="str">
        <f t="shared" si="488"/>
        <v/>
      </c>
      <c r="CU727" s="1" t="str">
        <f t="shared" si="489"/>
        <v/>
      </c>
      <c r="CV727" s="399"/>
    </row>
    <row r="728" spans="1:100" s="1" customFormat="1" ht="13.5" customHeight="1" x14ac:dyDescent="0.15">
      <c r="A728" s="63">
        <v>713</v>
      </c>
      <c r="B728" s="313"/>
      <c r="C728" s="313"/>
      <c r="D728" s="313"/>
      <c r="E728" s="313"/>
      <c r="F728" s="313"/>
      <c r="G728" s="313"/>
      <c r="H728" s="313"/>
      <c r="I728" s="313"/>
      <c r="J728" s="313"/>
      <c r="K728" s="313"/>
      <c r="L728" s="314"/>
      <c r="M728" s="313"/>
      <c r="N728" s="365"/>
      <c r="O728" s="366"/>
      <c r="P728" s="370" t="str">
        <f>IF(G728="R",IF(OR(AND(実績排出量!H728=SUM(実績事業所!$B$2-1),3&lt;実績排出量!I728),AND(実績排出量!H728=実績事業所!$B$2,4&gt;実績排出量!I728)),"新規",""),"")</f>
        <v/>
      </c>
      <c r="Q728" s="373" t="str">
        <f t="shared" ref="Q728:Q791" si="490">IF(P728="減車","－","")</f>
        <v/>
      </c>
      <c r="R728" s="374" t="str">
        <f t="shared" ref="R728:R791" si="491">IF(P728="減車","－","")</f>
        <v/>
      </c>
      <c r="S728" s="298" t="str">
        <f t="shared" ref="S728:S791" si="492">IF(ISBLANK(M728)=TRUE,"",IF(ISNUMBER(AO728)=TRUE,AO728,"エラー"))</f>
        <v/>
      </c>
      <c r="T728" s="87" t="str">
        <f t="shared" ref="T728:T791" si="493">IF(ISBLANK(M728)=TRUE,"",IF(ISNUMBER(AR728)=TRUE,AR728,"エラー"))</f>
        <v/>
      </c>
      <c r="U728" s="88" t="str">
        <f t="shared" ref="U728:U791" si="494">IF(ISBLANK(M728)=TRUE,"",IF(ISNUMBER(AX728)=TRUE,AX728,"エラー"))</f>
        <v/>
      </c>
      <c r="V728" s="89" t="str">
        <f t="shared" ref="V728:V791" si="495">IF(P728="減車",0,IF(OR(AA728="",AB728=""),"",AA728/AB728))</f>
        <v/>
      </c>
      <c r="W728" s="90" t="str">
        <f t="shared" ref="W728:W791" si="496">IF(P728="減車","-",IF(S728="","",IF(ISERROR(S728*AA728*AH728),"エラー",IF(ISBLANK(AA728)=TRUE,"エラー",IF(ISBLANK(S728)=TRUE,"エラー",IF(BA728=1,"エラー",S728*AH728*AA728/1000))))))</f>
        <v/>
      </c>
      <c r="X728" s="90" t="str">
        <f t="shared" ref="X728:X791" si="497">IF(P728="減車","-",IF(T728="","",IF(ISERROR(T728*AA728*AH728),"エラー",IF(ISBLANK(AA728)=TRUE,"エラー",IF(ISBLANK(T728)=TRUE,"エラー",IF(BA728=1,"エラー",T728*AH728*AA728/1000))))))</f>
        <v/>
      </c>
      <c r="Y728" s="110" t="str">
        <f t="shared" ref="Y728:Y791" si="498">IF(P728="減車","-",IF(U728="","",IF(ISERROR(U728*AB728),"エラー",IF(ISBLANK(AB728)=TRUE,"エラー",IF(ISBLANK(U728)=TRUE,"エラー",IF(BA728=1,"エラー",U728*AB728/1000))))))</f>
        <v/>
      </c>
      <c r="Z728" s="16"/>
      <c r="AA728" s="15" t="str">
        <f t="shared" ref="AA728:AA791" si="499">IF(Q728="","",Q728)</f>
        <v/>
      </c>
      <c r="AB728" s="15" t="str">
        <f t="shared" ref="AB728:AB791" si="500">IF(R728="","",R728)</f>
        <v/>
      </c>
      <c r="AC728" s="14" t="str">
        <f t="shared" ref="AC728:AC791" si="501">IF(ISBLANK(J728)=TRUE,"",IF(OR(ISBLANK(B728)=TRUE),1,""))</f>
        <v/>
      </c>
      <c r="AD728" s="6" t="e">
        <f t="shared" ref="AD728:AD791" si="502">VLOOKUP(J728,$BD$17:$BG$23,2,FALSE)</f>
        <v>#N/A</v>
      </c>
      <c r="AE728" s="6" t="e">
        <f t="shared" ref="AE728:AE791" si="503">VLOOKUP(J728,$BD$17:$BG$23,3,FALSE)</f>
        <v>#N/A</v>
      </c>
      <c r="AF728" s="6" t="e">
        <f t="shared" ref="AF728:AF791" si="504">VLOOKUP(J728,$BD$17:$BG$23,4,FALSE)</f>
        <v>#N/A</v>
      </c>
      <c r="AG728" s="6" t="str">
        <f t="shared" ref="AG728:AG791" si="505">IF(ISERROR(SEARCH("-",K728,1))=TRUE,ASC(UPPER(K728)),ASC(UPPER(LEFT(K728,SEARCH("-",K728,1)-1))))</f>
        <v/>
      </c>
      <c r="AH728" s="6">
        <f t="shared" ref="AH728:AH791" si="506">IF(L728&gt;3500,L728/1000,1)</f>
        <v>1</v>
      </c>
      <c r="AI728" s="6" t="e">
        <f t="shared" ref="AI728:AI791" si="507">IF(AF728=9,0,IF(L728&lt;=1700,1,IF(L728&lt;=2500,2,IF(L728&lt;=3500,3,4))))</f>
        <v>#N/A</v>
      </c>
      <c r="AJ728" s="6" t="e">
        <f t="shared" ref="AJ728:AJ791" si="508">IF(AF728=5,0,IF(AF728=9,0,IF(L728&lt;=1700,1,IF(L728&lt;=2500,2,IF(L728&lt;=3500,3,4)))))</f>
        <v>#N/A</v>
      </c>
      <c r="AK728" s="6" t="e">
        <f t="shared" ref="AK728:AK791" si="509">VLOOKUP(M728,$BL$17:$BM$27,2,FALSE)</f>
        <v>#N/A</v>
      </c>
      <c r="AL728" s="6" t="e">
        <f t="shared" ref="AL728:AL791" si="510">VLOOKUP(AN728,排出係数表,9,FALSE)</f>
        <v>#N/A</v>
      </c>
      <c r="AM728" s="7" t="str">
        <f t="shared" ref="AM728:AM791" si="511">IF(OR(ISBLANK(M728)=TRUE,ISBLANK(B728)=TRUE)," ",P728&amp;CONCATENATE(B728,AF728,AI728))</f>
        <v xml:space="preserve"> </v>
      </c>
      <c r="AN728" s="6" t="e">
        <f t="shared" ref="AN728:AN791" si="512">CONCATENATE(AD728,AJ728,AK728,AG728)</f>
        <v>#N/A</v>
      </c>
      <c r="AO728" s="6" t="e">
        <f t="shared" ref="AO728:AO791" si="513">IF(AND(N728="あり",AK728="軽"),AQ728,AP728)</f>
        <v>#N/A</v>
      </c>
      <c r="AP728" s="6" t="e">
        <f t="shared" ref="AP728:AP791" si="514">VLOOKUP(AN728,排出係数表,6,FALSE)</f>
        <v>#N/A</v>
      </c>
      <c r="AQ728" s="6" t="e">
        <f t="shared" ref="AQ728:AQ791" si="515">VLOOKUP(AJ728,$BZ$17:$CD$21,2,FALSE)</f>
        <v>#N/A</v>
      </c>
      <c r="AR728" s="6" t="e">
        <f t="shared" ref="AR728:AR791" si="516">IF(AND(N728="あり",O728="なし",AK728="軽"),AT728,IF(AND(N728="あり",O728="あり(H17なし)",AK728="軽"),AT728,IF(AND(N728="あり",O728="",AK728="軽"),AT728,IF(AND(N728="なし",O728="あり(H17なし)",AK728="軽"),AU728,IF(AND(N728="",O728="あり(H17なし)",AK728="軽"),AU728,IF(AND(O728="あり(H17あり)",AK728="軽"),AV728,AS728))))))</f>
        <v>#N/A</v>
      </c>
      <c r="AS728" s="6" t="e">
        <f t="shared" ref="AS728:AS791" si="517">VLOOKUP(AN728,排出係数表,7,FALSE)</f>
        <v>#N/A</v>
      </c>
      <c r="AT728" s="6" t="e">
        <f t="shared" ref="AT728:AT791" si="518">VLOOKUP(AJ728,$BZ$17:$CD$21,3,FALSE)</f>
        <v>#N/A</v>
      </c>
      <c r="AU728" s="6" t="e">
        <f t="shared" ref="AU728:AU791" si="519">VLOOKUP(AJ728,$BZ$17:$CD$21,4,FALSE)</f>
        <v>#N/A</v>
      </c>
      <c r="AV728" s="6" t="e">
        <f t="shared" ref="AV728:AV791" si="520">VLOOKUP(AJ728,$BZ$17:$CD$21,5,FALSE)</f>
        <v>#N/A</v>
      </c>
      <c r="AW728" s="6">
        <f t="shared" ref="AW728:AW791" si="521">IF(AND(N728="なし",O728="なし"),0,IF(AND(N728="",O728=""),0,IF(AND(N728="",O728="なし"),0,IF(AND(N728="なし",O728=""),0,1))))</f>
        <v>0</v>
      </c>
      <c r="AX728" s="6" t="e">
        <f t="shared" ref="AX728:AX791" si="522">VLOOKUP(AN728,排出係数表,8,FALSE)</f>
        <v>#N/A</v>
      </c>
      <c r="AY728" s="6" t="str">
        <f t="shared" ref="AY728:AY791" si="523">IF(J728="","",VLOOKUP(J728,$BD$17:$BH$25,5,FALSE))</f>
        <v/>
      </c>
      <c r="AZ728" s="6" t="str">
        <f t="shared" ref="AZ728:AZ791" si="524">IF(D728="","",VLOOKUP(CONCATENATE("A",LEFT(D728)),$BW$17:$BX$26,2,FALSE))</f>
        <v/>
      </c>
      <c r="BA728" s="6" t="str">
        <f t="shared" ref="BA728:BA791" si="525">IF(AY728=AZ728,"",1)</f>
        <v/>
      </c>
      <c r="BB728" s="6" t="str">
        <f t="shared" ref="BB728:BB791" si="526">CONCATENATE(C728,D728,E728,F728)</f>
        <v/>
      </c>
      <c r="BC728" s="42"/>
      <c r="BI728" t="s">
        <v>345</v>
      </c>
      <c r="CS728" s="253" t="str">
        <f t="shared" ref="CS728:CS791" si="527">IFERROR(VLOOKUP(AL728,$CQ$17:$CR$33,2,0),"")</f>
        <v/>
      </c>
      <c r="CT728" s="1" t="str">
        <f t="shared" ref="CT728:CT791" si="528">IF(P728="","",IF(P728="新規",P728&amp;CS728,IF(P728="減車",P728&amp;CS728,"")))</f>
        <v/>
      </c>
      <c r="CU728" s="1" t="str">
        <f t="shared" ref="CU728:CU791" si="529">IF("新規"=P728,IF(OR(N728="あり",O728="あり(H17あり)",O728="あり(H17なし)"),"新規後付",""),IF("減車"=P728,IF(OR(N728="あり",O728="あり(H17あり)",O728="あり(H17なし)"),"減車後付",""),""))</f>
        <v/>
      </c>
      <c r="CV728" s="399"/>
    </row>
    <row r="729" spans="1:100" s="1" customFormat="1" ht="13.5" customHeight="1" x14ac:dyDescent="0.15">
      <c r="A729" s="63">
        <v>714</v>
      </c>
      <c r="B729" s="313"/>
      <c r="C729" s="313"/>
      <c r="D729" s="313"/>
      <c r="E729" s="313"/>
      <c r="F729" s="313"/>
      <c r="G729" s="313"/>
      <c r="H729" s="313"/>
      <c r="I729" s="313"/>
      <c r="J729" s="313"/>
      <c r="K729" s="313"/>
      <c r="L729" s="314"/>
      <c r="M729" s="313"/>
      <c r="N729" s="365"/>
      <c r="O729" s="366"/>
      <c r="P729" s="370" t="str">
        <f>IF(G729="R",IF(OR(AND(実績排出量!H729=SUM(実績事業所!$B$2-1),3&lt;実績排出量!I729),AND(実績排出量!H729=実績事業所!$B$2,4&gt;実績排出量!I729)),"新規",""),"")</f>
        <v/>
      </c>
      <c r="Q729" s="373" t="str">
        <f t="shared" si="490"/>
        <v/>
      </c>
      <c r="R729" s="374" t="str">
        <f t="shared" si="491"/>
        <v/>
      </c>
      <c r="S729" s="298" t="str">
        <f t="shared" si="492"/>
        <v/>
      </c>
      <c r="T729" s="87" t="str">
        <f t="shared" si="493"/>
        <v/>
      </c>
      <c r="U729" s="88" t="str">
        <f t="shared" si="494"/>
        <v/>
      </c>
      <c r="V729" s="89" t="str">
        <f t="shared" si="495"/>
        <v/>
      </c>
      <c r="W729" s="90" t="str">
        <f t="shared" si="496"/>
        <v/>
      </c>
      <c r="X729" s="90" t="str">
        <f t="shared" si="497"/>
        <v/>
      </c>
      <c r="Y729" s="110" t="str">
        <f t="shared" si="498"/>
        <v/>
      </c>
      <c r="Z729" s="16"/>
      <c r="AA729" s="15" t="str">
        <f t="shared" si="499"/>
        <v/>
      </c>
      <c r="AB729" s="15" t="str">
        <f t="shared" si="500"/>
        <v/>
      </c>
      <c r="AC729" s="14" t="str">
        <f t="shared" si="501"/>
        <v/>
      </c>
      <c r="AD729" s="6" t="e">
        <f t="shared" si="502"/>
        <v>#N/A</v>
      </c>
      <c r="AE729" s="6" t="e">
        <f t="shared" si="503"/>
        <v>#N/A</v>
      </c>
      <c r="AF729" s="6" t="e">
        <f t="shared" si="504"/>
        <v>#N/A</v>
      </c>
      <c r="AG729" s="6" t="str">
        <f t="shared" si="505"/>
        <v/>
      </c>
      <c r="AH729" s="6">
        <f t="shared" si="506"/>
        <v>1</v>
      </c>
      <c r="AI729" s="6" t="e">
        <f t="shared" si="507"/>
        <v>#N/A</v>
      </c>
      <c r="AJ729" s="6" t="e">
        <f t="shared" si="508"/>
        <v>#N/A</v>
      </c>
      <c r="AK729" s="6" t="e">
        <f t="shared" si="509"/>
        <v>#N/A</v>
      </c>
      <c r="AL729" s="6" t="e">
        <f t="shared" si="510"/>
        <v>#N/A</v>
      </c>
      <c r="AM729" s="7" t="str">
        <f t="shared" si="511"/>
        <v xml:space="preserve"> </v>
      </c>
      <c r="AN729" s="6" t="e">
        <f t="shared" si="512"/>
        <v>#N/A</v>
      </c>
      <c r="AO729" s="6" t="e">
        <f t="shared" si="513"/>
        <v>#N/A</v>
      </c>
      <c r="AP729" s="6" t="e">
        <f t="shared" si="514"/>
        <v>#N/A</v>
      </c>
      <c r="AQ729" s="6" t="e">
        <f t="shared" si="515"/>
        <v>#N/A</v>
      </c>
      <c r="AR729" s="6" t="e">
        <f t="shared" si="516"/>
        <v>#N/A</v>
      </c>
      <c r="AS729" s="6" t="e">
        <f t="shared" si="517"/>
        <v>#N/A</v>
      </c>
      <c r="AT729" s="6" t="e">
        <f t="shared" si="518"/>
        <v>#N/A</v>
      </c>
      <c r="AU729" s="6" t="e">
        <f t="shared" si="519"/>
        <v>#N/A</v>
      </c>
      <c r="AV729" s="6" t="e">
        <f t="shared" si="520"/>
        <v>#N/A</v>
      </c>
      <c r="AW729" s="6">
        <f t="shared" si="521"/>
        <v>0</v>
      </c>
      <c r="AX729" s="6" t="e">
        <f t="shared" si="522"/>
        <v>#N/A</v>
      </c>
      <c r="AY729" s="6" t="str">
        <f t="shared" si="523"/>
        <v/>
      </c>
      <c r="AZ729" s="6" t="str">
        <f t="shared" si="524"/>
        <v/>
      </c>
      <c r="BA729" s="6" t="str">
        <f t="shared" si="525"/>
        <v/>
      </c>
      <c r="BB729" s="6" t="str">
        <f t="shared" si="526"/>
        <v/>
      </c>
      <c r="BC729" s="42"/>
      <c r="BI729" t="s">
        <v>1236</v>
      </c>
      <c r="CS729" s="253" t="str">
        <f t="shared" si="527"/>
        <v/>
      </c>
      <c r="CT729" s="1" t="str">
        <f t="shared" si="528"/>
        <v/>
      </c>
      <c r="CU729" s="1" t="str">
        <f t="shared" si="529"/>
        <v/>
      </c>
      <c r="CV729" s="399"/>
    </row>
    <row r="730" spans="1:100" s="1" customFormat="1" ht="13.5" customHeight="1" x14ac:dyDescent="0.15">
      <c r="A730" s="63">
        <v>715</v>
      </c>
      <c r="B730" s="313"/>
      <c r="C730" s="313"/>
      <c r="D730" s="313"/>
      <c r="E730" s="313"/>
      <c r="F730" s="313"/>
      <c r="G730" s="313"/>
      <c r="H730" s="313"/>
      <c r="I730" s="313"/>
      <c r="J730" s="313"/>
      <c r="K730" s="313"/>
      <c r="L730" s="314"/>
      <c r="M730" s="313"/>
      <c r="N730" s="365"/>
      <c r="O730" s="366"/>
      <c r="P730" s="370" t="str">
        <f>IF(G730="R",IF(OR(AND(実績排出量!H730=SUM(実績事業所!$B$2-1),3&lt;実績排出量!I730),AND(実績排出量!H730=実績事業所!$B$2,4&gt;実績排出量!I730)),"新規",""),"")</f>
        <v/>
      </c>
      <c r="Q730" s="373" t="str">
        <f t="shared" si="490"/>
        <v/>
      </c>
      <c r="R730" s="374" t="str">
        <f t="shared" si="491"/>
        <v/>
      </c>
      <c r="S730" s="298" t="str">
        <f t="shared" si="492"/>
        <v/>
      </c>
      <c r="T730" s="87" t="str">
        <f t="shared" si="493"/>
        <v/>
      </c>
      <c r="U730" s="88" t="str">
        <f t="shared" si="494"/>
        <v/>
      </c>
      <c r="V730" s="89" t="str">
        <f t="shared" si="495"/>
        <v/>
      </c>
      <c r="W730" s="90" t="str">
        <f t="shared" si="496"/>
        <v/>
      </c>
      <c r="X730" s="90" t="str">
        <f t="shared" si="497"/>
        <v/>
      </c>
      <c r="Y730" s="110" t="str">
        <f t="shared" si="498"/>
        <v/>
      </c>
      <c r="Z730" s="16"/>
      <c r="AA730" s="15" t="str">
        <f t="shared" si="499"/>
        <v/>
      </c>
      <c r="AB730" s="15" t="str">
        <f t="shared" si="500"/>
        <v/>
      </c>
      <c r="AC730" s="14" t="str">
        <f t="shared" si="501"/>
        <v/>
      </c>
      <c r="AD730" s="6" t="e">
        <f t="shared" si="502"/>
        <v>#N/A</v>
      </c>
      <c r="AE730" s="6" t="e">
        <f t="shared" si="503"/>
        <v>#N/A</v>
      </c>
      <c r="AF730" s="6" t="e">
        <f t="shared" si="504"/>
        <v>#N/A</v>
      </c>
      <c r="AG730" s="6" t="str">
        <f t="shared" si="505"/>
        <v/>
      </c>
      <c r="AH730" s="6">
        <f t="shared" si="506"/>
        <v>1</v>
      </c>
      <c r="AI730" s="6" t="e">
        <f t="shared" si="507"/>
        <v>#N/A</v>
      </c>
      <c r="AJ730" s="6" t="e">
        <f t="shared" si="508"/>
        <v>#N/A</v>
      </c>
      <c r="AK730" s="6" t="e">
        <f t="shared" si="509"/>
        <v>#N/A</v>
      </c>
      <c r="AL730" s="6" t="e">
        <f t="shared" si="510"/>
        <v>#N/A</v>
      </c>
      <c r="AM730" s="7" t="str">
        <f t="shared" si="511"/>
        <v xml:space="preserve"> </v>
      </c>
      <c r="AN730" s="6" t="e">
        <f t="shared" si="512"/>
        <v>#N/A</v>
      </c>
      <c r="AO730" s="6" t="e">
        <f t="shared" si="513"/>
        <v>#N/A</v>
      </c>
      <c r="AP730" s="6" t="e">
        <f t="shared" si="514"/>
        <v>#N/A</v>
      </c>
      <c r="AQ730" s="6" t="e">
        <f t="shared" si="515"/>
        <v>#N/A</v>
      </c>
      <c r="AR730" s="6" t="e">
        <f t="shared" si="516"/>
        <v>#N/A</v>
      </c>
      <c r="AS730" s="6" t="e">
        <f t="shared" si="517"/>
        <v>#N/A</v>
      </c>
      <c r="AT730" s="6" t="e">
        <f t="shared" si="518"/>
        <v>#N/A</v>
      </c>
      <c r="AU730" s="6" t="e">
        <f t="shared" si="519"/>
        <v>#N/A</v>
      </c>
      <c r="AV730" s="6" t="e">
        <f t="shared" si="520"/>
        <v>#N/A</v>
      </c>
      <c r="AW730" s="6">
        <f t="shared" si="521"/>
        <v>0</v>
      </c>
      <c r="AX730" s="6" t="e">
        <f t="shared" si="522"/>
        <v>#N/A</v>
      </c>
      <c r="AY730" s="6" t="str">
        <f t="shared" si="523"/>
        <v/>
      </c>
      <c r="AZ730" s="6" t="str">
        <f t="shared" si="524"/>
        <v/>
      </c>
      <c r="BA730" s="6" t="str">
        <f t="shared" si="525"/>
        <v/>
      </c>
      <c r="BB730" s="6" t="str">
        <f t="shared" si="526"/>
        <v/>
      </c>
      <c r="BC730" s="42"/>
      <c r="BI730" t="s">
        <v>1235</v>
      </c>
      <c r="CS730" s="253" t="str">
        <f t="shared" si="527"/>
        <v/>
      </c>
      <c r="CT730" s="1" t="str">
        <f t="shared" si="528"/>
        <v/>
      </c>
      <c r="CU730" s="1" t="str">
        <f t="shared" si="529"/>
        <v/>
      </c>
      <c r="CV730" s="399"/>
    </row>
    <row r="731" spans="1:100" s="1" customFormat="1" ht="13.5" customHeight="1" x14ac:dyDescent="0.15">
      <c r="A731" s="63">
        <v>716</v>
      </c>
      <c r="B731" s="313"/>
      <c r="C731" s="313"/>
      <c r="D731" s="313"/>
      <c r="E731" s="313"/>
      <c r="F731" s="313"/>
      <c r="G731" s="313"/>
      <c r="H731" s="313"/>
      <c r="I731" s="313"/>
      <c r="J731" s="313"/>
      <c r="K731" s="313"/>
      <c r="L731" s="314"/>
      <c r="M731" s="313"/>
      <c r="N731" s="365"/>
      <c r="O731" s="366"/>
      <c r="P731" s="370" t="str">
        <f>IF(G731="R",IF(OR(AND(実績排出量!H731=SUM(実績事業所!$B$2-1),3&lt;実績排出量!I731),AND(実績排出量!H731=実績事業所!$B$2,4&gt;実績排出量!I731)),"新規",""),"")</f>
        <v/>
      </c>
      <c r="Q731" s="373" t="str">
        <f t="shared" si="490"/>
        <v/>
      </c>
      <c r="R731" s="374" t="str">
        <f t="shared" si="491"/>
        <v/>
      </c>
      <c r="S731" s="298" t="str">
        <f t="shared" si="492"/>
        <v/>
      </c>
      <c r="T731" s="87" t="str">
        <f t="shared" si="493"/>
        <v/>
      </c>
      <c r="U731" s="88" t="str">
        <f t="shared" si="494"/>
        <v/>
      </c>
      <c r="V731" s="89" t="str">
        <f t="shared" si="495"/>
        <v/>
      </c>
      <c r="W731" s="90" t="str">
        <f t="shared" si="496"/>
        <v/>
      </c>
      <c r="X731" s="90" t="str">
        <f t="shared" si="497"/>
        <v/>
      </c>
      <c r="Y731" s="110" t="str">
        <f t="shared" si="498"/>
        <v/>
      </c>
      <c r="Z731" s="16"/>
      <c r="AA731" s="15" t="str">
        <f t="shared" si="499"/>
        <v/>
      </c>
      <c r="AB731" s="15" t="str">
        <f t="shared" si="500"/>
        <v/>
      </c>
      <c r="AC731" s="14" t="str">
        <f t="shared" si="501"/>
        <v/>
      </c>
      <c r="AD731" s="6" t="e">
        <f t="shared" si="502"/>
        <v>#N/A</v>
      </c>
      <c r="AE731" s="6" t="e">
        <f t="shared" si="503"/>
        <v>#N/A</v>
      </c>
      <c r="AF731" s="6" t="e">
        <f t="shared" si="504"/>
        <v>#N/A</v>
      </c>
      <c r="AG731" s="6" t="str">
        <f t="shared" si="505"/>
        <v/>
      </c>
      <c r="AH731" s="6">
        <f t="shared" si="506"/>
        <v>1</v>
      </c>
      <c r="AI731" s="6" t="e">
        <f t="shared" si="507"/>
        <v>#N/A</v>
      </c>
      <c r="AJ731" s="6" t="e">
        <f t="shared" si="508"/>
        <v>#N/A</v>
      </c>
      <c r="AK731" s="6" t="e">
        <f t="shared" si="509"/>
        <v>#N/A</v>
      </c>
      <c r="AL731" s="6" t="e">
        <f t="shared" si="510"/>
        <v>#N/A</v>
      </c>
      <c r="AM731" s="7" t="str">
        <f t="shared" si="511"/>
        <v xml:space="preserve"> </v>
      </c>
      <c r="AN731" s="6" t="e">
        <f t="shared" si="512"/>
        <v>#N/A</v>
      </c>
      <c r="AO731" s="6" t="e">
        <f t="shared" si="513"/>
        <v>#N/A</v>
      </c>
      <c r="AP731" s="6" t="e">
        <f t="shared" si="514"/>
        <v>#N/A</v>
      </c>
      <c r="AQ731" s="6" t="e">
        <f t="shared" si="515"/>
        <v>#N/A</v>
      </c>
      <c r="AR731" s="6" t="e">
        <f t="shared" si="516"/>
        <v>#N/A</v>
      </c>
      <c r="AS731" s="6" t="e">
        <f t="shared" si="517"/>
        <v>#N/A</v>
      </c>
      <c r="AT731" s="6" t="e">
        <f t="shared" si="518"/>
        <v>#N/A</v>
      </c>
      <c r="AU731" s="6" t="e">
        <f t="shared" si="519"/>
        <v>#N/A</v>
      </c>
      <c r="AV731" s="6" t="e">
        <f t="shared" si="520"/>
        <v>#N/A</v>
      </c>
      <c r="AW731" s="6">
        <f t="shared" si="521"/>
        <v>0</v>
      </c>
      <c r="AX731" s="6" t="e">
        <f t="shared" si="522"/>
        <v>#N/A</v>
      </c>
      <c r="AY731" s="6" t="str">
        <f t="shared" si="523"/>
        <v/>
      </c>
      <c r="AZ731" s="6" t="str">
        <f t="shared" si="524"/>
        <v/>
      </c>
      <c r="BA731" s="6" t="str">
        <f t="shared" si="525"/>
        <v/>
      </c>
      <c r="BB731" s="6" t="str">
        <f t="shared" si="526"/>
        <v/>
      </c>
      <c r="BC731" s="42"/>
      <c r="BI731" t="s">
        <v>346</v>
      </c>
      <c r="CS731" s="253" t="str">
        <f t="shared" si="527"/>
        <v/>
      </c>
      <c r="CT731" s="1" t="str">
        <f t="shared" si="528"/>
        <v/>
      </c>
      <c r="CU731" s="1" t="str">
        <f t="shared" si="529"/>
        <v/>
      </c>
      <c r="CV731" s="399"/>
    </row>
    <row r="732" spans="1:100" s="1" customFormat="1" ht="13.5" customHeight="1" x14ac:dyDescent="0.15">
      <c r="A732" s="63">
        <v>717</v>
      </c>
      <c r="B732" s="313"/>
      <c r="C732" s="313"/>
      <c r="D732" s="313"/>
      <c r="E732" s="313"/>
      <c r="F732" s="313"/>
      <c r="G732" s="313"/>
      <c r="H732" s="313"/>
      <c r="I732" s="313"/>
      <c r="J732" s="313"/>
      <c r="K732" s="313"/>
      <c r="L732" s="314"/>
      <c r="M732" s="313"/>
      <c r="N732" s="365"/>
      <c r="O732" s="366"/>
      <c r="P732" s="370" t="str">
        <f>IF(G732="R",IF(OR(AND(実績排出量!H732=SUM(実績事業所!$B$2-1),3&lt;実績排出量!I732),AND(実績排出量!H732=実績事業所!$B$2,4&gt;実績排出量!I732)),"新規",""),"")</f>
        <v/>
      </c>
      <c r="Q732" s="373" t="str">
        <f t="shared" si="490"/>
        <v/>
      </c>
      <c r="R732" s="374" t="str">
        <f t="shared" si="491"/>
        <v/>
      </c>
      <c r="S732" s="298" t="str">
        <f t="shared" si="492"/>
        <v/>
      </c>
      <c r="T732" s="87" t="str">
        <f t="shared" si="493"/>
        <v/>
      </c>
      <c r="U732" s="88" t="str">
        <f t="shared" si="494"/>
        <v/>
      </c>
      <c r="V732" s="89" t="str">
        <f t="shared" si="495"/>
        <v/>
      </c>
      <c r="W732" s="90" t="str">
        <f t="shared" si="496"/>
        <v/>
      </c>
      <c r="X732" s="90" t="str">
        <f t="shared" si="497"/>
        <v/>
      </c>
      <c r="Y732" s="110" t="str">
        <f t="shared" si="498"/>
        <v/>
      </c>
      <c r="Z732" s="16"/>
      <c r="AA732" s="15" t="str">
        <f t="shared" si="499"/>
        <v/>
      </c>
      <c r="AB732" s="15" t="str">
        <f t="shared" si="500"/>
        <v/>
      </c>
      <c r="AC732" s="14" t="str">
        <f t="shared" si="501"/>
        <v/>
      </c>
      <c r="AD732" s="6" t="e">
        <f t="shared" si="502"/>
        <v>#N/A</v>
      </c>
      <c r="AE732" s="6" t="e">
        <f t="shared" si="503"/>
        <v>#N/A</v>
      </c>
      <c r="AF732" s="6" t="e">
        <f t="shared" si="504"/>
        <v>#N/A</v>
      </c>
      <c r="AG732" s="6" t="str">
        <f t="shared" si="505"/>
        <v/>
      </c>
      <c r="AH732" s="6">
        <f t="shared" si="506"/>
        <v>1</v>
      </c>
      <c r="AI732" s="6" t="e">
        <f t="shared" si="507"/>
        <v>#N/A</v>
      </c>
      <c r="AJ732" s="6" t="e">
        <f t="shared" si="508"/>
        <v>#N/A</v>
      </c>
      <c r="AK732" s="6" t="e">
        <f t="shared" si="509"/>
        <v>#N/A</v>
      </c>
      <c r="AL732" s="6" t="e">
        <f t="shared" si="510"/>
        <v>#N/A</v>
      </c>
      <c r="AM732" s="7" t="str">
        <f t="shared" si="511"/>
        <v xml:space="preserve"> </v>
      </c>
      <c r="AN732" s="6" t="e">
        <f t="shared" si="512"/>
        <v>#N/A</v>
      </c>
      <c r="AO732" s="6" t="e">
        <f t="shared" si="513"/>
        <v>#N/A</v>
      </c>
      <c r="AP732" s="6" t="e">
        <f t="shared" si="514"/>
        <v>#N/A</v>
      </c>
      <c r="AQ732" s="6" t="e">
        <f t="shared" si="515"/>
        <v>#N/A</v>
      </c>
      <c r="AR732" s="6" t="e">
        <f t="shared" si="516"/>
        <v>#N/A</v>
      </c>
      <c r="AS732" s="6" t="e">
        <f t="shared" si="517"/>
        <v>#N/A</v>
      </c>
      <c r="AT732" s="6" t="e">
        <f t="shared" si="518"/>
        <v>#N/A</v>
      </c>
      <c r="AU732" s="6" t="e">
        <f t="shared" si="519"/>
        <v>#N/A</v>
      </c>
      <c r="AV732" s="6" t="e">
        <f t="shared" si="520"/>
        <v>#N/A</v>
      </c>
      <c r="AW732" s="6">
        <f t="shared" si="521"/>
        <v>0</v>
      </c>
      <c r="AX732" s="6" t="e">
        <f t="shared" si="522"/>
        <v>#N/A</v>
      </c>
      <c r="AY732" s="6" t="str">
        <f t="shared" si="523"/>
        <v/>
      </c>
      <c r="AZ732" s="6" t="str">
        <f t="shared" si="524"/>
        <v/>
      </c>
      <c r="BA732" s="6" t="str">
        <f t="shared" si="525"/>
        <v/>
      </c>
      <c r="BB732" s="6" t="str">
        <f t="shared" si="526"/>
        <v/>
      </c>
      <c r="BC732" s="42"/>
      <c r="BI732" t="s">
        <v>347</v>
      </c>
      <c r="CS732" s="253" t="str">
        <f t="shared" si="527"/>
        <v/>
      </c>
      <c r="CT732" s="1" t="str">
        <f t="shared" si="528"/>
        <v/>
      </c>
      <c r="CU732" s="1" t="str">
        <f t="shared" si="529"/>
        <v/>
      </c>
      <c r="CV732" s="399"/>
    </row>
    <row r="733" spans="1:100" s="1" customFormat="1" ht="13.5" customHeight="1" x14ac:dyDescent="0.15">
      <c r="A733" s="63">
        <v>718</v>
      </c>
      <c r="B733" s="313"/>
      <c r="C733" s="313"/>
      <c r="D733" s="313"/>
      <c r="E733" s="313"/>
      <c r="F733" s="313"/>
      <c r="G733" s="313"/>
      <c r="H733" s="313"/>
      <c r="I733" s="313"/>
      <c r="J733" s="313"/>
      <c r="K733" s="313"/>
      <c r="L733" s="314"/>
      <c r="M733" s="313"/>
      <c r="N733" s="365"/>
      <c r="O733" s="366"/>
      <c r="P733" s="370" t="str">
        <f>IF(G733="R",IF(OR(AND(実績排出量!H733=SUM(実績事業所!$B$2-1),3&lt;実績排出量!I733),AND(実績排出量!H733=実績事業所!$B$2,4&gt;実績排出量!I733)),"新規",""),"")</f>
        <v/>
      </c>
      <c r="Q733" s="373" t="str">
        <f t="shared" si="490"/>
        <v/>
      </c>
      <c r="R733" s="374" t="str">
        <f t="shared" si="491"/>
        <v/>
      </c>
      <c r="S733" s="298" t="str">
        <f t="shared" si="492"/>
        <v/>
      </c>
      <c r="T733" s="87" t="str">
        <f t="shared" si="493"/>
        <v/>
      </c>
      <c r="U733" s="88" t="str">
        <f t="shared" si="494"/>
        <v/>
      </c>
      <c r="V733" s="89" t="str">
        <f t="shared" si="495"/>
        <v/>
      </c>
      <c r="W733" s="90" t="str">
        <f t="shared" si="496"/>
        <v/>
      </c>
      <c r="X733" s="90" t="str">
        <f t="shared" si="497"/>
        <v/>
      </c>
      <c r="Y733" s="110" t="str">
        <f t="shared" si="498"/>
        <v/>
      </c>
      <c r="Z733" s="16"/>
      <c r="AA733" s="15" t="str">
        <f t="shared" si="499"/>
        <v/>
      </c>
      <c r="AB733" s="15" t="str">
        <f t="shared" si="500"/>
        <v/>
      </c>
      <c r="AC733" s="14" t="str">
        <f t="shared" si="501"/>
        <v/>
      </c>
      <c r="AD733" s="6" t="e">
        <f t="shared" si="502"/>
        <v>#N/A</v>
      </c>
      <c r="AE733" s="6" t="e">
        <f t="shared" si="503"/>
        <v>#N/A</v>
      </c>
      <c r="AF733" s="6" t="e">
        <f t="shared" si="504"/>
        <v>#N/A</v>
      </c>
      <c r="AG733" s="6" t="str">
        <f t="shared" si="505"/>
        <v/>
      </c>
      <c r="AH733" s="6">
        <f t="shared" si="506"/>
        <v>1</v>
      </c>
      <c r="AI733" s="6" t="e">
        <f t="shared" si="507"/>
        <v>#N/A</v>
      </c>
      <c r="AJ733" s="6" t="e">
        <f t="shared" si="508"/>
        <v>#N/A</v>
      </c>
      <c r="AK733" s="6" t="e">
        <f t="shared" si="509"/>
        <v>#N/A</v>
      </c>
      <c r="AL733" s="6" t="e">
        <f t="shared" si="510"/>
        <v>#N/A</v>
      </c>
      <c r="AM733" s="7" t="str">
        <f t="shared" si="511"/>
        <v xml:space="preserve"> </v>
      </c>
      <c r="AN733" s="6" t="e">
        <f t="shared" si="512"/>
        <v>#N/A</v>
      </c>
      <c r="AO733" s="6" t="e">
        <f t="shared" si="513"/>
        <v>#N/A</v>
      </c>
      <c r="AP733" s="6" t="e">
        <f t="shared" si="514"/>
        <v>#N/A</v>
      </c>
      <c r="AQ733" s="6" t="e">
        <f t="shared" si="515"/>
        <v>#N/A</v>
      </c>
      <c r="AR733" s="6" t="e">
        <f t="shared" si="516"/>
        <v>#N/A</v>
      </c>
      <c r="AS733" s="6" t="e">
        <f t="shared" si="517"/>
        <v>#N/A</v>
      </c>
      <c r="AT733" s="6" t="e">
        <f t="shared" si="518"/>
        <v>#N/A</v>
      </c>
      <c r="AU733" s="6" t="e">
        <f t="shared" si="519"/>
        <v>#N/A</v>
      </c>
      <c r="AV733" s="6" t="e">
        <f t="shared" si="520"/>
        <v>#N/A</v>
      </c>
      <c r="AW733" s="6">
        <f t="shared" si="521"/>
        <v>0</v>
      </c>
      <c r="AX733" s="6" t="e">
        <f t="shared" si="522"/>
        <v>#N/A</v>
      </c>
      <c r="AY733" s="6" t="str">
        <f t="shared" si="523"/>
        <v/>
      </c>
      <c r="AZ733" s="6" t="str">
        <f t="shared" si="524"/>
        <v/>
      </c>
      <c r="BA733" s="6" t="str">
        <f t="shared" si="525"/>
        <v/>
      </c>
      <c r="BB733" s="6" t="str">
        <f t="shared" si="526"/>
        <v/>
      </c>
      <c r="BC733" s="42"/>
      <c r="BI733" t="s">
        <v>348</v>
      </c>
      <c r="CS733" s="253" t="str">
        <f t="shared" si="527"/>
        <v/>
      </c>
      <c r="CT733" s="1" t="str">
        <f t="shared" si="528"/>
        <v/>
      </c>
      <c r="CU733" s="1" t="str">
        <f t="shared" si="529"/>
        <v/>
      </c>
      <c r="CV733" s="399"/>
    </row>
    <row r="734" spans="1:100" s="1" customFormat="1" ht="13.5" customHeight="1" x14ac:dyDescent="0.15">
      <c r="A734" s="63">
        <v>719</v>
      </c>
      <c r="B734" s="313"/>
      <c r="C734" s="313"/>
      <c r="D734" s="313"/>
      <c r="E734" s="313"/>
      <c r="F734" s="313"/>
      <c r="G734" s="313"/>
      <c r="H734" s="313"/>
      <c r="I734" s="313"/>
      <c r="J734" s="313"/>
      <c r="K734" s="313"/>
      <c r="L734" s="314"/>
      <c r="M734" s="313"/>
      <c r="N734" s="365"/>
      <c r="O734" s="366"/>
      <c r="P734" s="370" t="str">
        <f>IF(G734="R",IF(OR(AND(実績排出量!H734=SUM(実績事業所!$B$2-1),3&lt;実績排出量!I734),AND(実績排出量!H734=実績事業所!$B$2,4&gt;実績排出量!I734)),"新規",""),"")</f>
        <v/>
      </c>
      <c r="Q734" s="373" t="str">
        <f t="shared" si="490"/>
        <v/>
      </c>
      <c r="R734" s="374" t="str">
        <f t="shared" si="491"/>
        <v/>
      </c>
      <c r="S734" s="298" t="str">
        <f t="shared" si="492"/>
        <v/>
      </c>
      <c r="T734" s="87" t="str">
        <f t="shared" si="493"/>
        <v/>
      </c>
      <c r="U734" s="88" t="str">
        <f t="shared" si="494"/>
        <v/>
      </c>
      <c r="V734" s="89" t="str">
        <f t="shared" si="495"/>
        <v/>
      </c>
      <c r="W734" s="90" t="str">
        <f t="shared" si="496"/>
        <v/>
      </c>
      <c r="X734" s="90" t="str">
        <f t="shared" si="497"/>
        <v/>
      </c>
      <c r="Y734" s="110" t="str">
        <f t="shared" si="498"/>
        <v/>
      </c>
      <c r="Z734" s="16"/>
      <c r="AA734" s="15" t="str">
        <f t="shared" si="499"/>
        <v/>
      </c>
      <c r="AB734" s="15" t="str">
        <f t="shared" si="500"/>
        <v/>
      </c>
      <c r="AC734" s="14" t="str">
        <f t="shared" si="501"/>
        <v/>
      </c>
      <c r="AD734" s="6" t="e">
        <f t="shared" si="502"/>
        <v>#N/A</v>
      </c>
      <c r="AE734" s="6" t="e">
        <f t="shared" si="503"/>
        <v>#N/A</v>
      </c>
      <c r="AF734" s="6" t="e">
        <f t="shared" si="504"/>
        <v>#N/A</v>
      </c>
      <c r="AG734" s="6" t="str">
        <f t="shared" si="505"/>
        <v/>
      </c>
      <c r="AH734" s="6">
        <f t="shared" si="506"/>
        <v>1</v>
      </c>
      <c r="AI734" s="6" t="e">
        <f t="shared" si="507"/>
        <v>#N/A</v>
      </c>
      <c r="AJ734" s="6" t="e">
        <f t="shared" si="508"/>
        <v>#N/A</v>
      </c>
      <c r="AK734" s="6" t="e">
        <f t="shared" si="509"/>
        <v>#N/A</v>
      </c>
      <c r="AL734" s="6" t="e">
        <f t="shared" si="510"/>
        <v>#N/A</v>
      </c>
      <c r="AM734" s="7" t="str">
        <f t="shared" si="511"/>
        <v xml:space="preserve"> </v>
      </c>
      <c r="AN734" s="6" t="e">
        <f t="shared" si="512"/>
        <v>#N/A</v>
      </c>
      <c r="AO734" s="6" t="e">
        <f t="shared" si="513"/>
        <v>#N/A</v>
      </c>
      <c r="AP734" s="6" t="e">
        <f t="shared" si="514"/>
        <v>#N/A</v>
      </c>
      <c r="AQ734" s="6" t="e">
        <f t="shared" si="515"/>
        <v>#N/A</v>
      </c>
      <c r="AR734" s="6" t="e">
        <f t="shared" si="516"/>
        <v>#N/A</v>
      </c>
      <c r="AS734" s="6" t="e">
        <f t="shared" si="517"/>
        <v>#N/A</v>
      </c>
      <c r="AT734" s="6" t="e">
        <f t="shared" si="518"/>
        <v>#N/A</v>
      </c>
      <c r="AU734" s="6" t="e">
        <f t="shared" si="519"/>
        <v>#N/A</v>
      </c>
      <c r="AV734" s="6" t="e">
        <f t="shared" si="520"/>
        <v>#N/A</v>
      </c>
      <c r="AW734" s="6">
        <f t="shared" si="521"/>
        <v>0</v>
      </c>
      <c r="AX734" s="6" t="e">
        <f t="shared" si="522"/>
        <v>#N/A</v>
      </c>
      <c r="AY734" s="6" t="str">
        <f t="shared" si="523"/>
        <v/>
      </c>
      <c r="AZ734" s="6" t="str">
        <f t="shared" si="524"/>
        <v/>
      </c>
      <c r="BA734" s="6" t="str">
        <f t="shared" si="525"/>
        <v/>
      </c>
      <c r="BB734" s="6" t="str">
        <f t="shared" si="526"/>
        <v/>
      </c>
      <c r="BC734" s="42"/>
      <c r="BI734" t="s">
        <v>349</v>
      </c>
      <c r="CS734" s="253" t="str">
        <f t="shared" si="527"/>
        <v/>
      </c>
      <c r="CT734" s="1" t="str">
        <f t="shared" si="528"/>
        <v/>
      </c>
      <c r="CU734" s="1" t="str">
        <f t="shared" si="529"/>
        <v/>
      </c>
      <c r="CV734" s="399"/>
    </row>
    <row r="735" spans="1:100" s="1" customFormat="1" ht="13.5" customHeight="1" x14ac:dyDescent="0.15">
      <c r="A735" s="63">
        <v>720</v>
      </c>
      <c r="B735" s="313"/>
      <c r="C735" s="313"/>
      <c r="D735" s="313"/>
      <c r="E735" s="313"/>
      <c r="F735" s="313"/>
      <c r="G735" s="313"/>
      <c r="H735" s="313"/>
      <c r="I735" s="313"/>
      <c r="J735" s="313"/>
      <c r="K735" s="313"/>
      <c r="L735" s="314"/>
      <c r="M735" s="313"/>
      <c r="N735" s="365"/>
      <c r="O735" s="366"/>
      <c r="P735" s="370" t="str">
        <f>IF(G735="R",IF(OR(AND(実績排出量!H735=SUM(実績事業所!$B$2-1),3&lt;実績排出量!I735),AND(実績排出量!H735=実績事業所!$B$2,4&gt;実績排出量!I735)),"新規",""),"")</f>
        <v/>
      </c>
      <c r="Q735" s="373" t="str">
        <f t="shared" si="490"/>
        <v/>
      </c>
      <c r="R735" s="374" t="str">
        <f t="shared" si="491"/>
        <v/>
      </c>
      <c r="S735" s="298" t="str">
        <f t="shared" si="492"/>
        <v/>
      </c>
      <c r="T735" s="87" t="str">
        <f t="shared" si="493"/>
        <v/>
      </c>
      <c r="U735" s="88" t="str">
        <f t="shared" si="494"/>
        <v/>
      </c>
      <c r="V735" s="89" t="str">
        <f t="shared" si="495"/>
        <v/>
      </c>
      <c r="W735" s="90" t="str">
        <f t="shared" si="496"/>
        <v/>
      </c>
      <c r="X735" s="90" t="str">
        <f t="shared" si="497"/>
        <v/>
      </c>
      <c r="Y735" s="110" t="str">
        <f t="shared" si="498"/>
        <v/>
      </c>
      <c r="Z735" s="16"/>
      <c r="AA735" s="15" t="str">
        <f t="shared" si="499"/>
        <v/>
      </c>
      <c r="AB735" s="15" t="str">
        <f t="shared" si="500"/>
        <v/>
      </c>
      <c r="AC735" s="14" t="str">
        <f t="shared" si="501"/>
        <v/>
      </c>
      <c r="AD735" s="6" t="e">
        <f t="shared" si="502"/>
        <v>#N/A</v>
      </c>
      <c r="AE735" s="6" t="e">
        <f t="shared" si="503"/>
        <v>#N/A</v>
      </c>
      <c r="AF735" s="6" t="e">
        <f t="shared" si="504"/>
        <v>#N/A</v>
      </c>
      <c r="AG735" s="6" t="str">
        <f t="shared" si="505"/>
        <v/>
      </c>
      <c r="AH735" s="6">
        <f t="shared" si="506"/>
        <v>1</v>
      </c>
      <c r="AI735" s="6" t="e">
        <f t="shared" si="507"/>
        <v>#N/A</v>
      </c>
      <c r="AJ735" s="6" t="e">
        <f t="shared" si="508"/>
        <v>#N/A</v>
      </c>
      <c r="AK735" s="6" t="e">
        <f t="shared" si="509"/>
        <v>#N/A</v>
      </c>
      <c r="AL735" s="6" t="e">
        <f t="shared" si="510"/>
        <v>#N/A</v>
      </c>
      <c r="AM735" s="7" t="str">
        <f t="shared" si="511"/>
        <v xml:space="preserve"> </v>
      </c>
      <c r="AN735" s="6" t="e">
        <f t="shared" si="512"/>
        <v>#N/A</v>
      </c>
      <c r="AO735" s="6" t="e">
        <f t="shared" si="513"/>
        <v>#N/A</v>
      </c>
      <c r="AP735" s="6" t="e">
        <f t="shared" si="514"/>
        <v>#N/A</v>
      </c>
      <c r="AQ735" s="6" t="e">
        <f t="shared" si="515"/>
        <v>#N/A</v>
      </c>
      <c r="AR735" s="6" t="e">
        <f t="shared" si="516"/>
        <v>#N/A</v>
      </c>
      <c r="AS735" s="6" t="e">
        <f t="shared" si="517"/>
        <v>#N/A</v>
      </c>
      <c r="AT735" s="6" t="e">
        <f t="shared" si="518"/>
        <v>#N/A</v>
      </c>
      <c r="AU735" s="6" t="e">
        <f t="shared" si="519"/>
        <v>#N/A</v>
      </c>
      <c r="AV735" s="6" t="e">
        <f t="shared" si="520"/>
        <v>#N/A</v>
      </c>
      <c r="AW735" s="6">
        <f t="shared" si="521"/>
        <v>0</v>
      </c>
      <c r="AX735" s="6" t="e">
        <f t="shared" si="522"/>
        <v>#N/A</v>
      </c>
      <c r="AY735" s="6" t="str">
        <f t="shared" si="523"/>
        <v/>
      </c>
      <c r="AZ735" s="6" t="str">
        <f t="shared" si="524"/>
        <v/>
      </c>
      <c r="BA735" s="6" t="str">
        <f t="shared" si="525"/>
        <v/>
      </c>
      <c r="BB735" s="6" t="str">
        <f t="shared" si="526"/>
        <v/>
      </c>
      <c r="BC735" s="42"/>
      <c r="BI735" t="s">
        <v>350</v>
      </c>
      <c r="CS735" s="253" t="str">
        <f t="shared" si="527"/>
        <v/>
      </c>
      <c r="CT735" s="1" t="str">
        <f t="shared" si="528"/>
        <v/>
      </c>
      <c r="CU735" s="1" t="str">
        <f t="shared" si="529"/>
        <v/>
      </c>
      <c r="CV735" s="399"/>
    </row>
    <row r="736" spans="1:100" s="1" customFormat="1" ht="13.5" customHeight="1" x14ac:dyDescent="0.15">
      <c r="A736" s="63">
        <v>721</v>
      </c>
      <c r="B736" s="313"/>
      <c r="C736" s="313"/>
      <c r="D736" s="313"/>
      <c r="E736" s="313"/>
      <c r="F736" s="313"/>
      <c r="G736" s="313"/>
      <c r="H736" s="313"/>
      <c r="I736" s="313"/>
      <c r="J736" s="313"/>
      <c r="K736" s="313"/>
      <c r="L736" s="314"/>
      <c r="M736" s="313"/>
      <c r="N736" s="365"/>
      <c r="O736" s="366"/>
      <c r="P736" s="370" t="str">
        <f>IF(G736="R",IF(OR(AND(実績排出量!H736=SUM(実績事業所!$B$2-1),3&lt;実績排出量!I736),AND(実績排出量!H736=実績事業所!$B$2,4&gt;実績排出量!I736)),"新規",""),"")</f>
        <v/>
      </c>
      <c r="Q736" s="373" t="str">
        <f t="shared" si="490"/>
        <v/>
      </c>
      <c r="R736" s="374" t="str">
        <f t="shared" si="491"/>
        <v/>
      </c>
      <c r="S736" s="298" t="str">
        <f t="shared" si="492"/>
        <v/>
      </c>
      <c r="T736" s="87" t="str">
        <f t="shared" si="493"/>
        <v/>
      </c>
      <c r="U736" s="88" t="str">
        <f t="shared" si="494"/>
        <v/>
      </c>
      <c r="V736" s="89" t="str">
        <f t="shared" si="495"/>
        <v/>
      </c>
      <c r="W736" s="90" t="str">
        <f t="shared" si="496"/>
        <v/>
      </c>
      <c r="X736" s="90" t="str">
        <f t="shared" si="497"/>
        <v/>
      </c>
      <c r="Y736" s="110" t="str">
        <f t="shared" si="498"/>
        <v/>
      </c>
      <c r="Z736" s="16"/>
      <c r="AA736" s="15" t="str">
        <f t="shared" si="499"/>
        <v/>
      </c>
      <c r="AB736" s="15" t="str">
        <f t="shared" si="500"/>
        <v/>
      </c>
      <c r="AC736" s="14" t="str">
        <f t="shared" si="501"/>
        <v/>
      </c>
      <c r="AD736" s="6" t="e">
        <f t="shared" si="502"/>
        <v>#N/A</v>
      </c>
      <c r="AE736" s="6" t="e">
        <f t="shared" si="503"/>
        <v>#N/A</v>
      </c>
      <c r="AF736" s="6" t="e">
        <f t="shared" si="504"/>
        <v>#N/A</v>
      </c>
      <c r="AG736" s="6" t="str">
        <f t="shared" si="505"/>
        <v/>
      </c>
      <c r="AH736" s="6">
        <f t="shared" si="506"/>
        <v>1</v>
      </c>
      <c r="AI736" s="6" t="e">
        <f t="shared" si="507"/>
        <v>#N/A</v>
      </c>
      <c r="AJ736" s="6" t="e">
        <f t="shared" si="508"/>
        <v>#N/A</v>
      </c>
      <c r="AK736" s="6" t="e">
        <f t="shared" si="509"/>
        <v>#N/A</v>
      </c>
      <c r="AL736" s="6" t="e">
        <f t="shared" si="510"/>
        <v>#N/A</v>
      </c>
      <c r="AM736" s="7" t="str">
        <f t="shared" si="511"/>
        <v xml:space="preserve"> </v>
      </c>
      <c r="AN736" s="6" t="e">
        <f t="shared" si="512"/>
        <v>#N/A</v>
      </c>
      <c r="AO736" s="6" t="e">
        <f t="shared" si="513"/>
        <v>#N/A</v>
      </c>
      <c r="AP736" s="6" t="e">
        <f t="shared" si="514"/>
        <v>#N/A</v>
      </c>
      <c r="AQ736" s="6" t="e">
        <f t="shared" si="515"/>
        <v>#N/A</v>
      </c>
      <c r="AR736" s="6" t="e">
        <f t="shared" si="516"/>
        <v>#N/A</v>
      </c>
      <c r="AS736" s="6" t="e">
        <f t="shared" si="517"/>
        <v>#N/A</v>
      </c>
      <c r="AT736" s="6" t="e">
        <f t="shared" si="518"/>
        <v>#N/A</v>
      </c>
      <c r="AU736" s="6" t="e">
        <f t="shared" si="519"/>
        <v>#N/A</v>
      </c>
      <c r="AV736" s="6" t="e">
        <f t="shared" si="520"/>
        <v>#N/A</v>
      </c>
      <c r="AW736" s="6">
        <f t="shared" si="521"/>
        <v>0</v>
      </c>
      <c r="AX736" s="6" t="e">
        <f t="shared" si="522"/>
        <v>#N/A</v>
      </c>
      <c r="AY736" s="6" t="str">
        <f t="shared" si="523"/>
        <v/>
      </c>
      <c r="AZ736" s="6" t="str">
        <f t="shared" si="524"/>
        <v/>
      </c>
      <c r="BA736" s="6" t="str">
        <f t="shared" si="525"/>
        <v/>
      </c>
      <c r="BB736" s="6" t="str">
        <f t="shared" si="526"/>
        <v/>
      </c>
      <c r="BC736" s="42"/>
      <c r="BI736" t="s">
        <v>351</v>
      </c>
      <c r="CS736" s="253" t="str">
        <f t="shared" si="527"/>
        <v/>
      </c>
      <c r="CT736" s="1" t="str">
        <f t="shared" si="528"/>
        <v/>
      </c>
      <c r="CU736" s="1" t="str">
        <f t="shared" si="529"/>
        <v/>
      </c>
      <c r="CV736" s="399"/>
    </row>
    <row r="737" spans="1:100" s="1" customFormat="1" ht="13.5" customHeight="1" x14ac:dyDescent="0.15">
      <c r="A737" s="63">
        <v>722</v>
      </c>
      <c r="B737" s="313"/>
      <c r="C737" s="313"/>
      <c r="D737" s="313"/>
      <c r="E737" s="313"/>
      <c r="F737" s="313"/>
      <c r="G737" s="313"/>
      <c r="H737" s="313"/>
      <c r="I737" s="313"/>
      <c r="J737" s="313"/>
      <c r="K737" s="313"/>
      <c r="L737" s="314"/>
      <c r="M737" s="313"/>
      <c r="N737" s="365"/>
      <c r="O737" s="366"/>
      <c r="P737" s="370" t="str">
        <f>IF(G737="R",IF(OR(AND(実績排出量!H737=SUM(実績事業所!$B$2-1),3&lt;実績排出量!I737),AND(実績排出量!H737=実績事業所!$B$2,4&gt;実績排出量!I737)),"新規",""),"")</f>
        <v/>
      </c>
      <c r="Q737" s="373" t="str">
        <f t="shared" si="490"/>
        <v/>
      </c>
      <c r="R737" s="374" t="str">
        <f t="shared" si="491"/>
        <v/>
      </c>
      <c r="S737" s="298" t="str">
        <f t="shared" si="492"/>
        <v/>
      </c>
      <c r="T737" s="87" t="str">
        <f t="shared" si="493"/>
        <v/>
      </c>
      <c r="U737" s="88" t="str">
        <f t="shared" si="494"/>
        <v/>
      </c>
      <c r="V737" s="89" t="str">
        <f t="shared" si="495"/>
        <v/>
      </c>
      <c r="W737" s="90" t="str">
        <f t="shared" si="496"/>
        <v/>
      </c>
      <c r="X737" s="90" t="str">
        <f t="shared" si="497"/>
        <v/>
      </c>
      <c r="Y737" s="110" t="str">
        <f t="shared" si="498"/>
        <v/>
      </c>
      <c r="Z737" s="16"/>
      <c r="AA737" s="15" t="str">
        <f t="shared" si="499"/>
        <v/>
      </c>
      <c r="AB737" s="15" t="str">
        <f t="shared" si="500"/>
        <v/>
      </c>
      <c r="AC737" s="14" t="str">
        <f t="shared" si="501"/>
        <v/>
      </c>
      <c r="AD737" s="6" t="e">
        <f t="shared" si="502"/>
        <v>#N/A</v>
      </c>
      <c r="AE737" s="6" t="e">
        <f t="shared" si="503"/>
        <v>#N/A</v>
      </c>
      <c r="AF737" s="6" t="e">
        <f t="shared" si="504"/>
        <v>#N/A</v>
      </c>
      <c r="AG737" s="6" t="str">
        <f t="shared" si="505"/>
        <v/>
      </c>
      <c r="AH737" s="6">
        <f t="shared" si="506"/>
        <v>1</v>
      </c>
      <c r="AI737" s="6" t="e">
        <f t="shared" si="507"/>
        <v>#N/A</v>
      </c>
      <c r="AJ737" s="6" t="e">
        <f t="shared" si="508"/>
        <v>#N/A</v>
      </c>
      <c r="AK737" s="6" t="e">
        <f t="shared" si="509"/>
        <v>#N/A</v>
      </c>
      <c r="AL737" s="6" t="e">
        <f t="shared" si="510"/>
        <v>#N/A</v>
      </c>
      <c r="AM737" s="7" t="str">
        <f t="shared" si="511"/>
        <v xml:space="preserve"> </v>
      </c>
      <c r="AN737" s="6" t="e">
        <f t="shared" si="512"/>
        <v>#N/A</v>
      </c>
      <c r="AO737" s="6" t="e">
        <f t="shared" si="513"/>
        <v>#N/A</v>
      </c>
      <c r="AP737" s="6" t="e">
        <f t="shared" si="514"/>
        <v>#N/A</v>
      </c>
      <c r="AQ737" s="6" t="e">
        <f t="shared" si="515"/>
        <v>#N/A</v>
      </c>
      <c r="AR737" s="6" t="e">
        <f t="shared" si="516"/>
        <v>#N/A</v>
      </c>
      <c r="AS737" s="6" t="e">
        <f t="shared" si="517"/>
        <v>#N/A</v>
      </c>
      <c r="AT737" s="6" t="e">
        <f t="shared" si="518"/>
        <v>#N/A</v>
      </c>
      <c r="AU737" s="6" t="e">
        <f t="shared" si="519"/>
        <v>#N/A</v>
      </c>
      <c r="AV737" s="6" t="e">
        <f t="shared" si="520"/>
        <v>#N/A</v>
      </c>
      <c r="AW737" s="6">
        <f t="shared" si="521"/>
        <v>0</v>
      </c>
      <c r="AX737" s="6" t="e">
        <f t="shared" si="522"/>
        <v>#N/A</v>
      </c>
      <c r="AY737" s="6" t="str">
        <f t="shared" si="523"/>
        <v/>
      </c>
      <c r="AZ737" s="6" t="str">
        <f t="shared" si="524"/>
        <v/>
      </c>
      <c r="BA737" s="6" t="str">
        <f t="shared" si="525"/>
        <v/>
      </c>
      <c r="BB737" s="6" t="str">
        <f t="shared" si="526"/>
        <v/>
      </c>
      <c r="BC737" s="42"/>
      <c r="BI737" t="s">
        <v>352</v>
      </c>
      <c r="CS737" s="253" t="str">
        <f t="shared" si="527"/>
        <v/>
      </c>
      <c r="CT737" s="1" t="str">
        <f t="shared" si="528"/>
        <v/>
      </c>
      <c r="CU737" s="1" t="str">
        <f t="shared" si="529"/>
        <v/>
      </c>
      <c r="CV737" s="399"/>
    </row>
    <row r="738" spans="1:100" s="1" customFormat="1" ht="13.5" customHeight="1" x14ac:dyDescent="0.15">
      <c r="A738" s="63">
        <v>723</v>
      </c>
      <c r="B738" s="313"/>
      <c r="C738" s="313"/>
      <c r="D738" s="313"/>
      <c r="E738" s="313"/>
      <c r="F738" s="313"/>
      <c r="G738" s="313"/>
      <c r="H738" s="313"/>
      <c r="I738" s="313"/>
      <c r="J738" s="313"/>
      <c r="K738" s="313"/>
      <c r="L738" s="314"/>
      <c r="M738" s="313"/>
      <c r="N738" s="365"/>
      <c r="O738" s="366"/>
      <c r="P738" s="370" t="str">
        <f>IF(G738="R",IF(OR(AND(実績排出量!H738=SUM(実績事業所!$B$2-1),3&lt;実績排出量!I738),AND(実績排出量!H738=実績事業所!$B$2,4&gt;実績排出量!I738)),"新規",""),"")</f>
        <v/>
      </c>
      <c r="Q738" s="373" t="str">
        <f t="shared" si="490"/>
        <v/>
      </c>
      <c r="R738" s="374" t="str">
        <f t="shared" si="491"/>
        <v/>
      </c>
      <c r="S738" s="298" t="str">
        <f t="shared" si="492"/>
        <v/>
      </c>
      <c r="T738" s="87" t="str">
        <f t="shared" si="493"/>
        <v/>
      </c>
      <c r="U738" s="88" t="str">
        <f t="shared" si="494"/>
        <v/>
      </c>
      <c r="V738" s="89" t="str">
        <f t="shared" si="495"/>
        <v/>
      </c>
      <c r="W738" s="90" t="str">
        <f t="shared" si="496"/>
        <v/>
      </c>
      <c r="X738" s="90" t="str">
        <f t="shared" si="497"/>
        <v/>
      </c>
      <c r="Y738" s="110" t="str">
        <f t="shared" si="498"/>
        <v/>
      </c>
      <c r="Z738" s="16"/>
      <c r="AA738" s="15" t="str">
        <f t="shared" si="499"/>
        <v/>
      </c>
      <c r="AB738" s="15" t="str">
        <f t="shared" si="500"/>
        <v/>
      </c>
      <c r="AC738" s="14" t="str">
        <f t="shared" si="501"/>
        <v/>
      </c>
      <c r="AD738" s="6" t="e">
        <f t="shared" si="502"/>
        <v>#N/A</v>
      </c>
      <c r="AE738" s="6" t="e">
        <f t="shared" si="503"/>
        <v>#N/A</v>
      </c>
      <c r="AF738" s="6" t="e">
        <f t="shared" si="504"/>
        <v>#N/A</v>
      </c>
      <c r="AG738" s="6" t="str">
        <f t="shared" si="505"/>
        <v/>
      </c>
      <c r="AH738" s="6">
        <f t="shared" si="506"/>
        <v>1</v>
      </c>
      <c r="AI738" s="6" t="e">
        <f t="shared" si="507"/>
        <v>#N/A</v>
      </c>
      <c r="AJ738" s="6" t="e">
        <f t="shared" si="508"/>
        <v>#N/A</v>
      </c>
      <c r="AK738" s="6" t="e">
        <f t="shared" si="509"/>
        <v>#N/A</v>
      </c>
      <c r="AL738" s="6" t="e">
        <f t="shared" si="510"/>
        <v>#N/A</v>
      </c>
      <c r="AM738" s="7" t="str">
        <f t="shared" si="511"/>
        <v xml:space="preserve"> </v>
      </c>
      <c r="AN738" s="6" t="e">
        <f t="shared" si="512"/>
        <v>#N/A</v>
      </c>
      <c r="AO738" s="6" t="e">
        <f t="shared" si="513"/>
        <v>#N/A</v>
      </c>
      <c r="AP738" s="6" t="e">
        <f t="shared" si="514"/>
        <v>#N/A</v>
      </c>
      <c r="AQ738" s="6" t="e">
        <f t="shared" si="515"/>
        <v>#N/A</v>
      </c>
      <c r="AR738" s="6" t="e">
        <f t="shared" si="516"/>
        <v>#N/A</v>
      </c>
      <c r="AS738" s="6" t="e">
        <f t="shared" si="517"/>
        <v>#N/A</v>
      </c>
      <c r="AT738" s="6" t="e">
        <f t="shared" si="518"/>
        <v>#N/A</v>
      </c>
      <c r="AU738" s="6" t="e">
        <f t="shared" si="519"/>
        <v>#N/A</v>
      </c>
      <c r="AV738" s="6" t="e">
        <f t="shared" si="520"/>
        <v>#N/A</v>
      </c>
      <c r="AW738" s="6">
        <f t="shared" si="521"/>
        <v>0</v>
      </c>
      <c r="AX738" s="6" t="e">
        <f t="shared" si="522"/>
        <v>#N/A</v>
      </c>
      <c r="AY738" s="6" t="str">
        <f t="shared" si="523"/>
        <v/>
      </c>
      <c r="AZ738" s="6" t="str">
        <f t="shared" si="524"/>
        <v/>
      </c>
      <c r="BA738" s="6" t="str">
        <f t="shared" si="525"/>
        <v/>
      </c>
      <c r="BB738" s="6" t="str">
        <f t="shared" si="526"/>
        <v/>
      </c>
      <c r="BC738" s="42"/>
      <c r="BI738" t="s">
        <v>353</v>
      </c>
      <c r="CS738" s="253" t="str">
        <f t="shared" si="527"/>
        <v/>
      </c>
      <c r="CT738" s="1" t="str">
        <f t="shared" si="528"/>
        <v/>
      </c>
      <c r="CU738" s="1" t="str">
        <f t="shared" si="529"/>
        <v/>
      </c>
      <c r="CV738" s="399"/>
    </row>
    <row r="739" spans="1:100" s="1" customFormat="1" ht="13.5" customHeight="1" x14ac:dyDescent="0.15">
      <c r="A739" s="63">
        <v>724</v>
      </c>
      <c r="B739" s="313"/>
      <c r="C739" s="313"/>
      <c r="D739" s="313"/>
      <c r="E739" s="313"/>
      <c r="F739" s="313"/>
      <c r="G739" s="313"/>
      <c r="H739" s="313"/>
      <c r="I739" s="313"/>
      <c r="J739" s="313"/>
      <c r="K739" s="313"/>
      <c r="L739" s="314"/>
      <c r="M739" s="313"/>
      <c r="N739" s="365"/>
      <c r="O739" s="366"/>
      <c r="P739" s="370" t="str">
        <f>IF(G739="R",IF(OR(AND(実績排出量!H739=SUM(実績事業所!$B$2-1),3&lt;実績排出量!I739),AND(実績排出量!H739=実績事業所!$B$2,4&gt;実績排出量!I739)),"新規",""),"")</f>
        <v/>
      </c>
      <c r="Q739" s="373" t="str">
        <f t="shared" si="490"/>
        <v/>
      </c>
      <c r="R739" s="374" t="str">
        <f t="shared" si="491"/>
        <v/>
      </c>
      <c r="S739" s="298" t="str">
        <f t="shared" si="492"/>
        <v/>
      </c>
      <c r="T739" s="87" t="str">
        <f t="shared" si="493"/>
        <v/>
      </c>
      <c r="U739" s="88" t="str">
        <f t="shared" si="494"/>
        <v/>
      </c>
      <c r="V739" s="89" t="str">
        <f t="shared" si="495"/>
        <v/>
      </c>
      <c r="W739" s="90" t="str">
        <f t="shared" si="496"/>
        <v/>
      </c>
      <c r="X739" s="90" t="str">
        <f t="shared" si="497"/>
        <v/>
      </c>
      <c r="Y739" s="110" t="str">
        <f t="shared" si="498"/>
        <v/>
      </c>
      <c r="Z739" s="16"/>
      <c r="AA739" s="15" t="str">
        <f t="shared" si="499"/>
        <v/>
      </c>
      <c r="AB739" s="15" t="str">
        <f t="shared" si="500"/>
        <v/>
      </c>
      <c r="AC739" s="14" t="str">
        <f t="shared" si="501"/>
        <v/>
      </c>
      <c r="AD739" s="6" t="e">
        <f t="shared" si="502"/>
        <v>#N/A</v>
      </c>
      <c r="AE739" s="6" t="e">
        <f t="shared" si="503"/>
        <v>#N/A</v>
      </c>
      <c r="AF739" s="6" t="e">
        <f t="shared" si="504"/>
        <v>#N/A</v>
      </c>
      <c r="AG739" s="6" t="str">
        <f t="shared" si="505"/>
        <v/>
      </c>
      <c r="AH739" s="6">
        <f t="shared" si="506"/>
        <v>1</v>
      </c>
      <c r="AI739" s="6" t="e">
        <f t="shared" si="507"/>
        <v>#N/A</v>
      </c>
      <c r="AJ739" s="6" t="e">
        <f t="shared" si="508"/>
        <v>#N/A</v>
      </c>
      <c r="AK739" s="6" t="e">
        <f t="shared" si="509"/>
        <v>#N/A</v>
      </c>
      <c r="AL739" s="6" t="e">
        <f t="shared" si="510"/>
        <v>#N/A</v>
      </c>
      <c r="AM739" s="7" t="str">
        <f t="shared" si="511"/>
        <v xml:space="preserve"> </v>
      </c>
      <c r="AN739" s="6" t="e">
        <f t="shared" si="512"/>
        <v>#N/A</v>
      </c>
      <c r="AO739" s="6" t="e">
        <f t="shared" si="513"/>
        <v>#N/A</v>
      </c>
      <c r="AP739" s="6" t="e">
        <f t="shared" si="514"/>
        <v>#N/A</v>
      </c>
      <c r="AQ739" s="6" t="e">
        <f t="shared" si="515"/>
        <v>#N/A</v>
      </c>
      <c r="AR739" s="6" t="e">
        <f t="shared" si="516"/>
        <v>#N/A</v>
      </c>
      <c r="AS739" s="6" t="e">
        <f t="shared" si="517"/>
        <v>#N/A</v>
      </c>
      <c r="AT739" s="6" t="e">
        <f t="shared" si="518"/>
        <v>#N/A</v>
      </c>
      <c r="AU739" s="6" t="e">
        <f t="shared" si="519"/>
        <v>#N/A</v>
      </c>
      <c r="AV739" s="6" t="e">
        <f t="shared" si="520"/>
        <v>#N/A</v>
      </c>
      <c r="AW739" s="6">
        <f t="shared" si="521"/>
        <v>0</v>
      </c>
      <c r="AX739" s="6" t="e">
        <f t="shared" si="522"/>
        <v>#N/A</v>
      </c>
      <c r="AY739" s="6" t="str">
        <f t="shared" si="523"/>
        <v/>
      </c>
      <c r="AZ739" s="6" t="str">
        <f t="shared" si="524"/>
        <v/>
      </c>
      <c r="BA739" s="6" t="str">
        <f t="shared" si="525"/>
        <v/>
      </c>
      <c r="BB739" s="6" t="str">
        <f t="shared" si="526"/>
        <v/>
      </c>
      <c r="BC739" s="42"/>
      <c r="BI739" t="s">
        <v>354</v>
      </c>
      <c r="CS739" s="253" t="str">
        <f t="shared" si="527"/>
        <v/>
      </c>
      <c r="CT739" s="1" t="str">
        <f t="shared" si="528"/>
        <v/>
      </c>
      <c r="CU739" s="1" t="str">
        <f t="shared" si="529"/>
        <v/>
      </c>
      <c r="CV739" s="399"/>
    </row>
    <row r="740" spans="1:100" s="1" customFormat="1" ht="13.5" customHeight="1" x14ac:dyDescent="0.15">
      <c r="A740" s="63">
        <v>725</v>
      </c>
      <c r="B740" s="313"/>
      <c r="C740" s="313"/>
      <c r="D740" s="313"/>
      <c r="E740" s="313"/>
      <c r="F740" s="313"/>
      <c r="G740" s="313"/>
      <c r="H740" s="313"/>
      <c r="I740" s="313"/>
      <c r="J740" s="313"/>
      <c r="K740" s="313"/>
      <c r="L740" s="314"/>
      <c r="M740" s="313"/>
      <c r="N740" s="365"/>
      <c r="O740" s="366"/>
      <c r="P740" s="370" t="str">
        <f>IF(G740="R",IF(OR(AND(実績排出量!H740=SUM(実績事業所!$B$2-1),3&lt;実績排出量!I740),AND(実績排出量!H740=実績事業所!$B$2,4&gt;実績排出量!I740)),"新規",""),"")</f>
        <v/>
      </c>
      <c r="Q740" s="373" t="str">
        <f t="shared" si="490"/>
        <v/>
      </c>
      <c r="R740" s="374" t="str">
        <f t="shared" si="491"/>
        <v/>
      </c>
      <c r="S740" s="298" t="str">
        <f t="shared" si="492"/>
        <v/>
      </c>
      <c r="T740" s="87" t="str">
        <f t="shared" si="493"/>
        <v/>
      </c>
      <c r="U740" s="88" t="str">
        <f t="shared" si="494"/>
        <v/>
      </c>
      <c r="V740" s="89" t="str">
        <f t="shared" si="495"/>
        <v/>
      </c>
      <c r="W740" s="90" t="str">
        <f t="shared" si="496"/>
        <v/>
      </c>
      <c r="X740" s="90" t="str">
        <f t="shared" si="497"/>
        <v/>
      </c>
      <c r="Y740" s="110" t="str">
        <f t="shared" si="498"/>
        <v/>
      </c>
      <c r="Z740" s="16"/>
      <c r="AA740" s="15" t="str">
        <f t="shared" si="499"/>
        <v/>
      </c>
      <c r="AB740" s="15" t="str">
        <f t="shared" si="500"/>
        <v/>
      </c>
      <c r="AC740" s="14" t="str">
        <f t="shared" si="501"/>
        <v/>
      </c>
      <c r="AD740" s="6" t="e">
        <f t="shared" si="502"/>
        <v>#N/A</v>
      </c>
      <c r="AE740" s="6" t="e">
        <f t="shared" si="503"/>
        <v>#N/A</v>
      </c>
      <c r="AF740" s="6" t="e">
        <f t="shared" si="504"/>
        <v>#N/A</v>
      </c>
      <c r="AG740" s="6" t="str">
        <f t="shared" si="505"/>
        <v/>
      </c>
      <c r="AH740" s="6">
        <f t="shared" si="506"/>
        <v>1</v>
      </c>
      <c r="AI740" s="6" t="e">
        <f t="shared" si="507"/>
        <v>#N/A</v>
      </c>
      <c r="AJ740" s="6" t="e">
        <f t="shared" si="508"/>
        <v>#N/A</v>
      </c>
      <c r="AK740" s="6" t="e">
        <f t="shared" si="509"/>
        <v>#N/A</v>
      </c>
      <c r="AL740" s="6" t="e">
        <f t="shared" si="510"/>
        <v>#N/A</v>
      </c>
      <c r="AM740" s="7" t="str">
        <f t="shared" si="511"/>
        <v xml:space="preserve"> </v>
      </c>
      <c r="AN740" s="6" t="e">
        <f t="shared" si="512"/>
        <v>#N/A</v>
      </c>
      <c r="AO740" s="6" t="e">
        <f t="shared" si="513"/>
        <v>#N/A</v>
      </c>
      <c r="AP740" s="6" t="e">
        <f t="shared" si="514"/>
        <v>#N/A</v>
      </c>
      <c r="AQ740" s="6" t="e">
        <f t="shared" si="515"/>
        <v>#N/A</v>
      </c>
      <c r="AR740" s="6" t="e">
        <f t="shared" si="516"/>
        <v>#N/A</v>
      </c>
      <c r="AS740" s="6" t="e">
        <f t="shared" si="517"/>
        <v>#N/A</v>
      </c>
      <c r="AT740" s="6" t="e">
        <f t="shared" si="518"/>
        <v>#N/A</v>
      </c>
      <c r="AU740" s="6" t="e">
        <f t="shared" si="519"/>
        <v>#N/A</v>
      </c>
      <c r="AV740" s="6" t="e">
        <f t="shared" si="520"/>
        <v>#N/A</v>
      </c>
      <c r="AW740" s="6">
        <f t="shared" si="521"/>
        <v>0</v>
      </c>
      <c r="AX740" s="6" t="e">
        <f t="shared" si="522"/>
        <v>#N/A</v>
      </c>
      <c r="AY740" s="6" t="str">
        <f t="shared" si="523"/>
        <v/>
      </c>
      <c r="AZ740" s="6" t="str">
        <f t="shared" si="524"/>
        <v/>
      </c>
      <c r="BA740" s="6" t="str">
        <f t="shared" si="525"/>
        <v/>
      </c>
      <c r="BB740" s="6" t="str">
        <f t="shared" si="526"/>
        <v/>
      </c>
      <c r="BC740" s="42"/>
      <c r="BI740" t="s">
        <v>355</v>
      </c>
      <c r="CS740" s="253" t="str">
        <f t="shared" si="527"/>
        <v/>
      </c>
      <c r="CT740" s="1" t="str">
        <f t="shared" si="528"/>
        <v/>
      </c>
      <c r="CU740" s="1" t="str">
        <f t="shared" si="529"/>
        <v/>
      </c>
      <c r="CV740" s="399"/>
    </row>
    <row r="741" spans="1:100" s="1" customFormat="1" ht="13.5" customHeight="1" x14ac:dyDescent="0.15">
      <c r="A741" s="63">
        <v>726</v>
      </c>
      <c r="B741" s="313"/>
      <c r="C741" s="313"/>
      <c r="D741" s="313"/>
      <c r="E741" s="313"/>
      <c r="F741" s="313"/>
      <c r="G741" s="313"/>
      <c r="H741" s="313"/>
      <c r="I741" s="313"/>
      <c r="J741" s="313"/>
      <c r="K741" s="313"/>
      <c r="L741" s="314"/>
      <c r="M741" s="313"/>
      <c r="N741" s="365"/>
      <c r="O741" s="366"/>
      <c r="P741" s="370" t="str">
        <f>IF(G741="R",IF(OR(AND(実績排出量!H741=SUM(実績事業所!$B$2-1),3&lt;実績排出量!I741),AND(実績排出量!H741=実績事業所!$B$2,4&gt;実績排出量!I741)),"新規",""),"")</f>
        <v/>
      </c>
      <c r="Q741" s="373" t="str">
        <f t="shared" si="490"/>
        <v/>
      </c>
      <c r="R741" s="374" t="str">
        <f t="shared" si="491"/>
        <v/>
      </c>
      <c r="S741" s="298" t="str">
        <f t="shared" si="492"/>
        <v/>
      </c>
      <c r="T741" s="87" t="str">
        <f t="shared" si="493"/>
        <v/>
      </c>
      <c r="U741" s="88" t="str">
        <f t="shared" si="494"/>
        <v/>
      </c>
      <c r="V741" s="89" t="str">
        <f t="shared" si="495"/>
        <v/>
      </c>
      <c r="W741" s="90" t="str">
        <f t="shared" si="496"/>
        <v/>
      </c>
      <c r="X741" s="90" t="str">
        <f t="shared" si="497"/>
        <v/>
      </c>
      <c r="Y741" s="110" t="str">
        <f t="shared" si="498"/>
        <v/>
      </c>
      <c r="Z741" s="16"/>
      <c r="AA741" s="15" t="str">
        <f t="shared" si="499"/>
        <v/>
      </c>
      <c r="AB741" s="15" t="str">
        <f t="shared" si="500"/>
        <v/>
      </c>
      <c r="AC741" s="14" t="str">
        <f t="shared" si="501"/>
        <v/>
      </c>
      <c r="AD741" s="6" t="e">
        <f t="shared" si="502"/>
        <v>#N/A</v>
      </c>
      <c r="AE741" s="6" t="e">
        <f t="shared" si="503"/>
        <v>#N/A</v>
      </c>
      <c r="AF741" s="6" t="e">
        <f t="shared" si="504"/>
        <v>#N/A</v>
      </c>
      <c r="AG741" s="6" t="str">
        <f t="shared" si="505"/>
        <v/>
      </c>
      <c r="AH741" s="6">
        <f t="shared" si="506"/>
        <v>1</v>
      </c>
      <c r="AI741" s="6" t="e">
        <f t="shared" si="507"/>
        <v>#N/A</v>
      </c>
      <c r="AJ741" s="6" t="e">
        <f t="shared" si="508"/>
        <v>#N/A</v>
      </c>
      <c r="AK741" s="6" t="e">
        <f t="shared" si="509"/>
        <v>#N/A</v>
      </c>
      <c r="AL741" s="6" t="e">
        <f t="shared" si="510"/>
        <v>#N/A</v>
      </c>
      <c r="AM741" s="7" t="str">
        <f t="shared" si="511"/>
        <v xml:space="preserve"> </v>
      </c>
      <c r="AN741" s="6" t="e">
        <f t="shared" si="512"/>
        <v>#N/A</v>
      </c>
      <c r="AO741" s="6" t="e">
        <f t="shared" si="513"/>
        <v>#N/A</v>
      </c>
      <c r="AP741" s="6" t="e">
        <f t="shared" si="514"/>
        <v>#N/A</v>
      </c>
      <c r="AQ741" s="6" t="e">
        <f t="shared" si="515"/>
        <v>#N/A</v>
      </c>
      <c r="AR741" s="6" t="e">
        <f t="shared" si="516"/>
        <v>#N/A</v>
      </c>
      <c r="AS741" s="6" t="e">
        <f t="shared" si="517"/>
        <v>#N/A</v>
      </c>
      <c r="AT741" s="6" t="e">
        <f t="shared" si="518"/>
        <v>#N/A</v>
      </c>
      <c r="AU741" s="6" t="e">
        <f t="shared" si="519"/>
        <v>#N/A</v>
      </c>
      <c r="AV741" s="6" t="e">
        <f t="shared" si="520"/>
        <v>#N/A</v>
      </c>
      <c r="AW741" s="6">
        <f t="shared" si="521"/>
        <v>0</v>
      </c>
      <c r="AX741" s="6" t="e">
        <f t="shared" si="522"/>
        <v>#N/A</v>
      </c>
      <c r="AY741" s="6" t="str">
        <f t="shared" si="523"/>
        <v/>
      </c>
      <c r="AZ741" s="6" t="str">
        <f t="shared" si="524"/>
        <v/>
      </c>
      <c r="BA741" s="6" t="str">
        <f t="shared" si="525"/>
        <v/>
      </c>
      <c r="BB741" s="6" t="str">
        <f t="shared" si="526"/>
        <v/>
      </c>
      <c r="BC741" s="42"/>
      <c r="BI741" t="s">
        <v>1182</v>
      </c>
      <c r="CS741" s="253" t="str">
        <f t="shared" si="527"/>
        <v/>
      </c>
      <c r="CT741" s="1" t="str">
        <f t="shared" si="528"/>
        <v/>
      </c>
      <c r="CU741" s="1" t="str">
        <f t="shared" si="529"/>
        <v/>
      </c>
      <c r="CV741" s="399"/>
    </row>
    <row r="742" spans="1:100" s="1" customFormat="1" ht="13.5" customHeight="1" x14ac:dyDescent="0.15">
      <c r="A742" s="63">
        <v>727</v>
      </c>
      <c r="B742" s="313"/>
      <c r="C742" s="313"/>
      <c r="D742" s="313"/>
      <c r="E742" s="313"/>
      <c r="F742" s="313"/>
      <c r="G742" s="313"/>
      <c r="H742" s="313"/>
      <c r="I742" s="313"/>
      <c r="J742" s="313"/>
      <c r="K742" s="313"/>
      <c r="L742" s="314"/>
      <c r="M742" s="313"/>
      <c r="N742" s="365"/>
      <c r="O742" s="366"/>
      <c r="P742" s="370" t="str">
        <f>IF(G742="R",IF(OR(AND(実績排出量!H742=SUM(実績事業所!$B$2-1),3&lt;実績排出量!I742),AND(実績排出量!H742=実績事業所!$B$2,4&gt;実績排出量!I742)),"新規",""),"")</f>
        <v/>
      </c>
      <c r="Q742" s="373" t="str">
        <f t="shared" si="490"/>
        <v/>
      </c>
      <c r="R742" s="374" t="str">
        <f t="shared" si="491"/>
        <v/>
      </c>
      <c r="S742" s="298" t="str">
        <f t="shared" si="492"/>
        <v/>
      </c>
      <c r="T742" s="87" t="str">
        <f t="shared" si="493"/>
        <v/>
      </c>
      <c r="U742" s="88" t="str">
        <f t="shared" si="494"/>
        <v/>
      </c>
      <c r="V742" s="89" t="str">
        <f t="shared" si="495"/>
        <v/>
      </c>
      <c r="W742" s="90" t="str">
        <f t="shared" si="496"/>
        <v/>
      </c>
      <c r="X742" s="90" t="str">
        <f t="shared" si="497"/>
        <v/>
      </c>
      <c r="Y742" s="110" t="str">
        <f t="shared" si="498"/>
        <v/>
      </c>
      <c r="Z742" s="16"/>
      <c r="AA742" s="15" t="str">
        <f t="shared" si="499"/>
        <v/>
      </c>
      <c r="AB742" s="15" t="str">
        <f t="shared" si="500"/>
        <v/>
      </c>
      <c r="AC742" s="14" t="str">
        <f t="shared" si="501"/>
        <v/>
      </c>
      <c r="AD742" s="6" t="e">
        <f t="shared" si="502"/>
        <v>#N/A</v>
      </c>
      <c r="AE742" s="6" t="e">
        <f t="shared" si="503"/>
        <v>#N/A</v>
      </c>
      <c r="AF742" s="6" t="e">
        <f t="shared" si="504"/>
        <v>#N/A</v>
      </c>
      <c r="AG742" s="6" t="str">
        <f t="shared" si="505"/>
        <v/>
      </c>
      <c r="AH742" s="6">
        <f t="shared" si="506"/>
        <v>1</v>
      </c>
      <c r="AI742" s="6" t="e">
        <f t="shared" si="507"/>
        <v>#N/A</v>
      </c>
      <c r="AJ742" s="6" t="e">
        <f t="shared" si="508"/>
        <v>#N/A</v>
      </c>
      <c r="AK742" s="6" t="e">
        <f t="shared" si="509"/>
        <v>#N/A</v>
      </c>
      <c r="AL742" s="6" t="e">
        <f t="shared" si="510"/>
        <v>#N/A</v>
      </c>
      <c r="AM742" s="7" t="str">
        <f t="shared" si="511"/>
        <v xml:space="preserve"> </v>
      </c>
      <c r="AN742" s="6" t="e">
        <f t="shared" si="512"/>
        <v>#N/A</v>
      </c>
      <c r="AO742" s="6" t="e">
        <f t="shared" si="513"/>
        <v>#N/A</v>
      </c>
      <c r="AP742" s="6" t="e">
        <f t="shared" si="514"/>
        <v>#N/A</v>
      </c>
      <c r="AQ742" s="6" t="e">
        <f t="shared" si="515"/>
        <v>#N/A</v>
      </c>
      <c r="AR742" s="6" t="e">
        <f t="shared" si="516"/>
        <v>#N/A</v>
      </c>
      <c r="AS742" s="6" t="e">
        <f t="shared" si="517"/>
        <v>#N/A</v>
      </c>
      <c r="AT742" s="6" t="e">
        <f t="shared" si="518"/>
        <v>#N/A</v>
      </c>
      <c r="AU742" s="6" t="e">
        <f t="shared" si="519"/>
        <v>#N/A</v>
      </c>
      <c r="AV742" s="6" t="e">
        <f t="shared" si="520"/>
        <v>#N/A</v>
      </c>
      <c r="AW742" s="6">
        <f t="shared" si="521"/>
        <v>0</v>
      </c>
      <c r="AX742" s="6" t="e">
        <f t="shared" si="522"/>
        <v>#N/A</v>
      </c>
      <c r="AY742" s="6" t="str">
        <f t="shared" si="523"/>
        <v/>
      </c>
      <c r="AZ742" s="6" t="str">
        <f t="shared" si="524"/>
        <v/>
      </c>
      <c r="BA742" s="6" t="str">
        <f t="shared" si="525"/>
        <v/>
      </c>
      <c r="BB742" s="6" t="str">
        <f t="shared" si="526"/>
        <v/>
      </c>
      <c r="BC742" s="42"/>
      <c r="BI742" t="s">
        <v>1239</v>
      </c>
      <c r="CS742" s="253" t="str">
        <f t="shared" si="527"/>
        <v/>
      </c>
      <c r="CT742" s="1" t="str">
        <f t="shared" si="528"/>
        <v/>
      </c>
      <c r="CU742" s="1" t="str">
        <f t="shared" si="529"/>
        <v/>
      </c>
      <c r="CV742" s="399"/>
    </row>
    <row r="743" spans="1:100" s="1" customFormat="1" ht="13.5" customHeight="1" x14ac:dyDescent="0.15">
      <c r="A743" s="63">
        <v>728</v>
      </c>
      <c r="B743" s="313"/>
      <c r="C743" s="313"/>
      <c r="D743" s="313"/>
      <c r="E743" s="313"/>
      <c r="F743" s="313"/>
      <c r="G743" s="313"/>
      <c r="H743" s="313"/>
      <c r="I743" s="313"/>
      <c r="J743" s="313"/>
      <c r="K743" s="313"/>
      <c r="L743" s="314"/>
      <c r="M743" s="313"/>
      <c r="N743" s="365"/>
      <c r="O743" s="366"/>
      <c r="P743" s="370" t="str">
        <f>IF(G743="R",IF(OR(AND(実績排出量!H743=SUM(実績事業所!$B$2-1),3&lt;実績排出量!I743),AND(実績排出量!H743=実績事業所!$B$2,4&gt;実績排出量!I743)),"新規",""),"")</f>
        <v/>
      </c>
      <c r="Q743" s="373" t="str">
        <f t="shared" si="490"/>
        <v/>
      </c>
      <c r="R743" s="374" t="str">
        <f t="shared" si="491"/>
        <v/>
      </c>
      <c r="S743" s="298" t="str">
        <f t="shared" si="492"/>
        <v/>
      </c>
      <c r="T743" s="87" t="str">
        <f t="shared" si="493"/>
        <v/>
      </c>
      <c r="U743" s="88" t="str">
        <f t="shared" si="494"/>
        <v/>
      </c>
      <c r="V743" s="89" t="str">
        <f t="shared" si="495"/>
        <v/>
      </c>
      <c r="W743" s="90" t="str">
        <f t="shared" si="496"/>
        <v/>
      </c>
      <c r="X743" s="90" t="str">
        <f t="shared" si="497"/>
        <v/>
      </c>
      <c r="Y743" s="110" t="str">
        <f t="shared" si="498"/>
        <v/>
      </c>
      <c r="Z743" s="16"/>
      <c r="AA743" s="15" t="str">
        <f t="shared" si="499"/>
        <v/>
      </c>
      <c r="AB743" s="15" t="str">
        <f t="shared" si="500"/>
        <v/>
      </c>
      <c r="AC743" s="14" t="str">
        <f t="shared" si="501"/>
        <v/>
      </c>
      <c r="AD743" s="6" t="e">
        <f t="shared" si="502"/>
        <v>#N/A</v>
      </c>
      <c r="AE743" s="6" t="e">
        <f t="shared" si="503"/>
        <v>#N/A</v>
      </c>
      <c r="AF743" s="6" t="e">
        <f t="shared" si="504"/>
        <v>#N/A</v>
      </c>
      <c r="AG743" s="6" t="str">
        <f t="shared" si="505"/>
        <v/>
      </c>
      <c r="AH743" s="6">
        <f t="shared" si="506"/>
        <v>1</v>
      </c>
      <c r="AI743" s="6" t="e">
        <f t="shared" si="507"/>
        <v>#N/A</v>
      </c>
      <c r="AJ743" s="6" t="e">
        <f t="shared" si="508"/>
        <v>#N/A</v>
      </c>
      <c r="AK743" s="6" t="e">
        <f t="shared" si="509"/>
        <v>#N/A</v>
      </c>
      <c r="AL743" s="6" t="e">
        <f t="shared" si="510"/>
        <v>#N/A</v>
      </c>
      <c r="AM743" s="7" t="str">
        <f t="shared" si="511"/>
        <v xml:space="preserve"> </v>
      </c>
      <c r="AN743" s="6" t="e">
        <f t="shared" si="512"/>
        <v>#N/A</v>
      </c>
      <c r="AO743" s="6" t="e">
        <f t="shared" si="513"/>
        <v>#N/A</v>
      </c>
      <c r="AP743" s="6" t="e">
        <f t="shared" si="514"/>
        <v>#N/A</v>
      </c>
      <c r="AQ743" s="6" t="e">
        <f t="shared" si="515"/>
        <v>#N/A</v>
      </c>
      <c r="AR743" s="6" t="e">
        <f t="shared" si="516"/>
        <v>#N/A</v>
      </c>
      <c r="AS743" s="6" t="e">
        <f t="shared" si="517"/>
        <v>#N/A</v>
      </c>
      <c r="AT743" s="6" t="e">
        <f t="shared" si="518"/>
        <v>#N/A</v>
      </c>
      <c r="AU743" s="6" t="e">
        <f t="shared" si="519"/>
        <v>#N/A</v>
      </c>
      <c r="AV743" s="6" t="e">
        <f t="shared" si="520"/>
        <v>#N/A</v>
      </c>
      <c r="AW743" s="6">
        <f t="shared" si="521"/>
        <v>0</v>
      </c>
      <c r="AX743" s="6" t="e">
        <f t="shared" si="522"/>
        <v>#N/A</v>
      </c>
      <c r="AY743" s="6" t="str">
        <f t="shared" si="523"/>
        <v/>
      </c>
      <c r="AZ743" s="6" t="str">
        <f t="shared" si="524"/>
        <v/>
      </c>
      <c r="BA743" s="6" t="str">
        <f t="shared" si="525"/>
        <v/>
      </c>
      <c r="BB743" s="6" t="str">
        <f t="shared" si="526"/>
        <v/>
      </c>
      <c r="BC743" s="42"/>
      <c r="BI743" t="s">
        <v>356</v>
      </c>
      <c r="CS743" s="253" t="str">
        <f t="shared" si="527"/>
        <v/>
      </c>
      <c r="CT743" s="1" t="str">
        <f t="shared" si="528"/>
        <v/>
      </c>
      <c r="CU743" s="1" t="str">
        <f t="shared" si="529"/>
        <v/>
      </c>
      <c r="CV743" s="399"/>
    </row>
    <row r="744" spans="1:100" s="1" customFormat="1" ht="13.5" customHeight="1" x14ac:dyDescent="0.15">
      <c r="A744" s="63">
        <v>729</v>
      </c>
      <c r="B744" s="313"/>
      <c r="C744" s="313"/>
      <c r="D744" s="313"/>
      <c r="E744" s="313"/>
      <c r="F744" s="313"/>
      <c r="G744" s="313"/>
      <c r="H744" s="313"/>
      <c r="I744" s="313"/>
      <c r="J744" s="313"/>
      <c r="K744" s="313"/>
      <c r="L744" s="314"/>
      <c r="M744" s="313"/>
      <c r="N744" s="365"/>
      <c r="O744" s="366"/>
      <c r="P744" s="370" t="str">
        <f>IF(G744="R",IF(OR(AND(実績排出量!H744=SUM(実績事業所!$B$2-1),3&lt;実績排出量!I744),AND(実績排出量!H744=実績事業所!$B$2,4&gt;実績排出量!I744)),"新規",""),"")</f>
        <v/>
      </c>
      <c r="Q744" s="373" t="str">
        <f t="shared" si="490"/>
        <v/>
      </c>
      <c r="R744" s="374" t="str">
        <f t="shared" si="491"/>
        <v/>
      </c>
      <c r="S744" s="298" t="str">
        <f t="shared" si="492"/>
        <v/>
      </c>
      <c r="T744" s="87" t="str">
        <f t="shared" si="493"/>
        <v/>
      </c>
      <c r="U744" s="88" t="str">
        <f t="shared" si="494"/>
        <v/>
      </c>
      <c r="V744" s="89" t="str">
        <f t="shared" si="495"/>
        <v/>
      </c>
      <c r="W744" s="90" t="str">
        <f t="shared" si="496"/>
        <v/>
      </c>
      <c r="X744" s="90" t="str">
        <f t="shared" si="497"/>
        <v/>
      </c>
      <c r="Y744" s="110" t="str">
        <f t="shared" si="498"/>
        <v/>
      </c>
      <c r="Z744" s="16"/>
      <c r="AA744" s="15" t="str">
        <f t="shared" si="499"/>
        <v/>
      </c>
      <c r="AB744" s="15" t="str">
        <f t="shared" si="500"/>
        <v/>
      </c>
      <c r="AC744" s="14" t="str">
        <f t="shared" si="501"/>
        <v/>
      </c>
      <c r="AD744" s="6" t="e">
        <f t="shared" si="502"/>
        <v>#N/A</v>
      </c>
      <c r="AE744" s="6" t="e">
        <f t="shared" si="503"/>
        <v>#N/A</v>
      </c>
      <c r="AF744" s="6" t="e">
        <f t="shared" si="504"/>
        <v>#N/A</v>
      </c>
      <c r="AG744" s="6" t="str">
        <f t="shared" si="505"/>
        <v/>
      </c>
      <c r="AH744" s="6">
        <f t="shared" si="506"/>
        <v>1</v>
      </c>
      <c r="AI744" s="6" t="e">
        <f t="shared" si="507"/>
        <v>#N/A</v>
      </c>
      <c r="AJ744" s="6" t="e">
        <f t="shared" si="508"/>
        <v>#N/A</v>
      </c>
      <c r="AK744" s="6" t="e">
        <f t="shared" si="509"/>
        <v>#N/A</v>
      </c>
      <c r="AL744" s="6" t="e">
        <f t="shared" si="510"/>
        <v>#N/A</v>
      </c>
      <c r="AM744" s="7" t="str">
        <f t="shared" si="511"/>
        <v xml:space="preserve"> </v>
      </c>
      <c r="AN744" s="6" t="e">
        <f t="shared" si="512"/>
        <v>#N/A</v>
      </c>
      <c r="AO744" s="6" t="e">
        <f t="shared" si="513"/>
        <v>#N/A</v>
      </c>
      <c r="AP744" s="6" t="e">
        <f t="shared" si="514"/>
        <v>#N/A</v>
      </c>
      <c r="AQ744" s="6" t="e">
        <f t="shared" si="515"/>
        <v>#N/A</v>
      </c>
      <c r="AR744" s="6" t="e">
        <f t="shared" si="516"/>
        <v>#N/A</v>
      </c>
      <c r="AS744" s="6" t="e">
        <f t="shared" si="517"/>
        <v>#N/A</v>
      </c>
      <c r="AT744" s="6" t="e">
        <f t="shared" si="518"/>
        <v>#N/A</v>
      </c>
      <c r="AU744" s="6" t="e">
        <f t="shared" si="519"/>
        <v>#N/A</v>
      </c>
      <c r="AV744" s="6" t="e">
        <f t="shared" si="520"/>
        <v>#N/A</v>
      </c>
      <c r="AW744" s="6">
        <f t="shared" si="521"/>
        <v>0</v>
      </c>
      <c r="AX744" s="6" t="e">
        <f t="shared" si="522"/>
        <v>#N/A</v>
      </c>
      <c r="AY744" s="6" t="str">
        <f t="shared" si="523"/>
        <v/>
      </c>
      <c r="AZ744" s="6" t="str">
        <f t="shared" si="524"/>
        <v/>
      </c>
      <c r="BA744" s="6" t="str">
        <f t="shared" si="525"/>
        <v/>
      </c>
      <c r="BB744" s="6" t="str">
        <f t="shared" si="526"/>
        <v/>
      </c>
      <c r="BC744" s="42"/>
      <c r="BI744" t="s">
        <v>358</v>
      </c>
      <c r="CS744" s="253" t="str">
        <f t="shared" si="527"/>
        <v/>
      </c>
      <c r="CT744" s="1" t="str">
        <f t="shared" si="528"/>
        <v/>
      </c>
      <c r="CU744" s="1" t="str">
        <f t="shared" si="529"/>
        <v/>
      </c>
      <c r="CV744" s="399"/>
    </row>
    <row r="745" spans="1:100" s="1" customFormat="1" ht="13.5" customHeight="1" x14ac:dyDescent="0.15">
      <c r="A745" s="63">
        <v>730</v>
      </c>
      <c r="B745" s="313"/>
      <c r="C745" s="313"/>
      <c r="D745" s="313"/>
      <c r="E745" s="313"/>
      <c r="F745" s="313"/>
      <c r="G745" s="313"/>
      <c r="H745" s="313"/>
      <c r="I745" s="313"/>
      <c r="J745" s="313"/>
      <c r="K745" s="313"/>
      <c r="L745" s="314"/>
      <c r="M745" s="313"/>
      <c r="N745" s="365"/>
      <c r="O745" s="366"/>
      <c r="P745" s="370" t="str">
        <f>IF(G745="R",IF(OR(AND(実績排出量!H745=SUM(実績事業所!$B$2-1),3&lt;実績排出量!I745),AND(実績排出量!H745=実績事業所!$B$2,4&gt;実績排出量!I745)),"新規",""),"")</f>
        <v/>
      </c>
      <c r="Q745" s="373" t="str">
        <f t="shared" si="490"/>
        <v/>
      </c>
      <c r="R745" s="374" t="str">
        <f t="shared" si="491"/>
        <v/>
      </c>
      <c r="S745" s="298" t="str">
        <f t="shared" si="492"/>
        <v/>
      </c>
      <c r="T745" s="87" t="str">
        <f t="shared" si="493"/>
        <v/>
      </c>
      <c r="U745" s="88" t="str">
        <f t="shared" si="494"/>
        <v/>
      </c>
      <c r="V745" s="89" t="str">
        <f t="shared" si="495"/>
        <v/>
      </c>
      <c r="W745" s="90" t="str">
        <f t="shared" si="496"/>
        <v/>
      </c>
      <c r="X745" s="90" t="str">
        <f t="shared" si="497"/>
        <v/>
      </c>
      <c r="Y745" s="110" t="str">
        <f t="shared" si="498"/>
        <v/>
      </c>
      <c r="Z745" s="16"/>
      <c r="AA745" s="15" t="str">
        <f t="shared" si="499"/>
        <v/>
      </c>
      <c r="AB745" s="15" t="str">
        <f t="shared" si="500"/>
        <v/>
      </c>
      <c r="AC745" s="14" t="str">
        <f t="shared" si="501"/>
        <v/>
      </c>
      <c r="AD745" s="6" t="e">
        <f t="shared" si="502"/>
        <v>#N/A</v>
      </c>
      <c r="AE745" s="6" t="e">
        <f t="shared" si="503"/>
        <v>#N/A</v>
      </c>
      <c r="AF745" s="6" t="e">
        <f t="shared" si="504"/>
        <v>#N/A</v>
      </c>
      <c r="AG745" s="6" t="str">
        <f t="shared" si="505"/>
        <v/>
      </c>
      <c r="AH745" s="6">
        <f t="shared" si="506"/>
        <v>1</v>
      </c>
      <c r="AI745" s="6" t="e">
        <f t="shared" si="507"/>
        <v>#N/A</v>
      </c>
      <c r="AJ745" s="6" t="e">
        <f t="shared" si="508"/>
        <v>#N/A</v>
      </c>
      <c r="AK745" s="6" t="e">
        <f t="shared" si="509"/>
        <v>#N/A</v>
      </c>
      <c r="AL745" s="6" t="e">
        <f t="shared" si="510"/>
        <v>#N/A</v>
      </c>
      <c r="AM745" s="7" t="str">
        <f t="shared" si="511"/>
        <v xml:space="preserve"> </v>
      </c>
      <c r="AN745" s="6" t="e">
        <f t="shared" si="512"/>
        <v>#N/A</v>
      </c>
      <c r="AO745" s="6" t="e">
        <f t="shared" si="513"/>
        <v>#N/A</v>
      </c>
      <c r="AP745" s="6" t="e">
        <f t="shared" si="514"/>
        <v>#N/A</v>
      </c>
      <c r="AQ745" s="6" t="e">
        <f t="shared" si="515"/>
        <v>#N/A</v>
      </c>
      <c r="AR745" s="6" t="e">
        <f t="shared" si="516"/>
        <v>#N/A</v>
      </c>
      <c r="AS745" s="6" t="e">
        <f t="shared" si="517"/>
        <v>#N/A</v>
      </c>
      <c r="AT745" s="6" t="e">
        <f t="shared" si="518"/>
        <v>#N/A</v>
      </c>
      <c r="AU745" s="6" t="e">
        <f t="shared" si="519"/>
        <v>#N/A</v>
      </c>
      <c r="AV745" s="6" t="e">
        <f t="shared" si="520"/>
        <v>#N/A</v>
      </c>
      <c r="AW745" s="6">
        <f t="shared" si="521"/>
        <v>0</v>
      </c>
      <c r="AX745" s="6" t="e">
        <f t="shared" si="522"/>
        <v>#N/A</v>
      </c>
      <c r="AY745" s="6" t="str">
        <f t="shared" si="523"/>
        <v/>
      </c>
      <c r="AZ745" s="6" t="str">
        <f t="shared" si="524"/>
        <v/>
      </c>
      <c r="BA745" s="6" t="str">
        <f t="shared" si="525"/>
        <v/>
      </c>
      <c r="BB745" s="6" t="str">
        <f t="shared" si="526"/>
        <v/>
      </c>
      <c r="BC745" s="42"/>
      <c r="BI745" t="s">
        <v>359</v>
      </c>
      <c r="CS745" s="253" t="str">
        <f t="shared" si="527"/>
        <v/>
      </c>
      <c r="CT745" s="1" t="str">
        <f t="shared" si="528"/>
        <v/>
      </c>
      <c r="CU745" s="1" t="str">
        <f t="shared" si="529"/>
        <v/>
      </c>
      <c r="CV745" s="399"/>
    </row>
    <row r="746" spans="1:100" s="1" customFormat="1" ht="13.5" customHeight="1" x14ac:dyDescent="0.15">
      <c r="A746" s="63">
        <v>731</v>
      </c>
      <c r="B746" s="313"/>
      <c r="C746" s="313"/>
      <c r="D746" s="313"/>
      <c r="E746" s="313"/>
      <c r="F746" s="313"/>
      <c r="G746" s="313"/>
      <c r="H746" s="313"/>
      <c r="I746" s="313"/>
      <c r="J746" s="313"/>
      <c r="K746" s="313"/>
      <c r="L746" s="314"/>
      <c r="M746" s="313"/>
      <c r="N746" s="365"/>
      <c r="O746" s="366"/>
      <c r="P746" s="370" t="str">
        <f>IF(G746="R",IF(OR(AND(実績排出量!H746=SUM(実績事業所!$B$2-1),3&lt;実績排出量!I746),AND(実績排出量!H746=実績事業所!$B$2,4&gt;実績排出量!I746)),"新規",""),"")</f>
        <v/>
      </c>
      <c r="Q746" s="373" t="str">
        <f t="shared" si="490"/>
        <v/>
      </c>
      <c r="R746" s="374" t="str">
        <f t="shared" si="491"/>
        <v/>
      </c>
      <c r="S746" s="298" t="str">
        <f t="shared" si="492"/>
        <v/>
      </c>
      <c r="T746" s="87" t="str">
        <f t="shared" si="493"/>
        <v/>
      </c>
      <c r="U746" s="88" t="str">
        <f t="shared" si="494"/>
        <v/>
      </c>
      <c r="V746" s="89" t="str">
        <f t="shared" si="495"/>
        <v/>
      </c>
      <c r="W746" s="90" t="str">
        <f t="shared" si="496"/>
        <v/>
      </c>
      <c r="X746" s="90" t="str">
        <f t="shared" si="497"/>
        <v/>
      </c>
      <c r="Y746" s="110" t="str">
        <f t="shared" si="498"/>
        <v/>
      </c>
      <c r="Z746" s="16"/>
      <c r="AA746" s="15" t="str">
        <f t="shared" si="499"/>
        <v/>
      </c>
      <c r="AB746" s="15" t="str">
        <f t="shared" si="500"/>
        <v/>
      </c>
      <c r="AC746" s="14" t="str">
        <f t="shared" si="501"/>
        <v/>
      </c>
      <c r="AD746" s="6" t="e">
        <f t="shared" si="502"/>
        <v>#N/A</v>
      </c>
      <c r="AE746" s="6" t="e">
        <f t="shared" si="503"/>
        <v>#N/A</v>
      </c>
      <c r="AF746" s="6" t="e">
        <f t="shared" si="504"/>
        <v>#N/A</v>
      </c>
      <c r="AG746" s="6" t="str">
        <f t="shared" si="505"/>
        <v/>
      </c>
      <c r="AH746" s="6">
        <f t="shared" si="506"/>
        <v>1</v>
      </c>
      <c r="AI746" s="6" t="e">
        <f t="shared" si="507"/>
        <v>#N/A</v>
      </c>
      <c r="AJ746" s="6" t="e">
        <f t="shared" si="508"/>
        <v>#N/A</v>
      </c>
      <c r="AK746" s="6" t="e">
        <f t="shared" si="509"/>
        <v>#N/A</v>
      </c>
      <c r="AL746" s="6" t="e">
        <f t="shared" si="510"/>
        <v>#N/A</v>
      </c>
      <c r="AM746" s="7" t="str">
        <f t="shared" si="511"/>
        <v xml:space="preserve"> </v>
      </c>
      <c r="AN746" s="6" t="e">
        <f t="shared" si="512"/>
        <v>#N/A</v>
      </c>
      <c r="AO746" s="6" t="e">
        <f t="shared" si="513"/>
        <v>#N/A</v>
      </c>
      <c r="AP746" s="6" t="e">
        <f t="shared" si="514"/>
        <v>#N/A</v>
      </c>
      <c r="AQ746" s="6" t="e">
        <f t="shared" si="515"/>
        <v>#N/A</v>
      </c>
      <c r="AR746" s="6" t="e">
        <f t="shared" si="516"/>
        <v>#N/A</v>
      </c>
      <c r="AS746" s="6" t="e">
        <f t="shared" si="517"/>
        <v>#N/A</v>
      </c>
      <c r="AT746" s="6" t="e">
        <f t="shared" si="518"/>
        <v>#N/A</v>
      </c>
      <c r="AU746" s="6" t="e">
        <f t="shared" si="519"/>
        <v>#N/A</v>
      </c>
      <c r="AV746" s="6" t="e">
        <f t="shared" si="520"/>
        <v>#N/A</v>
      </c>
      <c r="AW746" s="6">
        <f t="shared" si="521"/>
        <v>0</v>
      </c>
      <c r="AX746" s="6" t="e">
        <f t="shared" si="522"/>
        <v>#N/A</v>
      </c>
      <c r="AY746" s="6" t="str">
        <f t="shared" si="523"/>
        <v/>
      </c>
      <c r="AZ746" s="6" t="str">
        <f t="shared" si="524"/>
        <v/>
      </c>
      <c r="BA746" s="6" t="str">
        <f t="shared" si="525"/>
        <v/>
      </c>
      <c r="BB746" s="6" t="str">
        <f t="shared" si="526"/>
        <v/>
      </c>
      <c r="BC746" s="42"/>
      <c r="BI746" t="s">
        <v>360</v>
      </c>
      <c r="CS746" s="253" t="str">
        <f t="shared" si="527"/>
        <v/>
      </c>
      <c r="CT746" s="1" t="str">
        <f t="shared" si="528"/>
        <v/>
      </c>
      <c r="CU746" s="1" t="str">
        <f t="shared" si="529"/>
        <v/>
      </c>
      <c r="CV746" s="399"/>
    </row>
    <row r="747" spans="1:100" s="1" customFormat="1" ht="13.5" customHeight="1" x14ac:dyDescent="0.15">
      <c r="A747" s="63">
        <v>732</v>
      </c>
      <c r="B747" s="313"/>
      <c r="C747" s="313"/>
      <c r="D747" s="313"/>
      <c r="E747" s="313"/>
      <c r="F747" s="313"/>
      <c r="G747" s="313"/>
      <c r="H747" s="313"/>
      <c r="I747" s="313"/>
      <c r="J747" s="313"/>
      <c r="K747" s="313"/>
      <c r="L747" s="314"/>
      <c r="M747" s="313"/>
      <c r="N747" s="365"/>
      <c r="O747" s="366"/>
      <c r="P747" s="370" t="str">
        <f>IF(G747="R",IF(OR(AND(実績排出量!H747=SUM(実績事業所!$B$2-1),3&lt;実績排出量!I747),AND(実績排出量!H747=実績事業所!$B$2,4&gt;実績排出量!I747)),"新規",""),"")</f>
        <v/>
      </c>
      <c r="Q747" s="373" t="str">
        <f t="shared" si="490"/>
        <v/>
      </c>
      <c r="R747" s="374" t="str">
        <f t="shared" si="491"/>
        <v/>
      </c>
      <c r="S747" s="298" t="str">
        <f t="shared" si="492"/>
        <v/>
      </c>
      <c r="T747" s="87" t="str">
        <f t="shared" si="493"/>
        <v/>
      </c>
      <c r="U747" s="88" t="str">
        <f t="shared" si="494"/>
        <v/>
      </c>
      <c r="V747" s="89" t="str">
        <f t="shared" si="495"/>
        <v/>
      </c>
      <c r="W747" s="90" t="str">
        <f t="shared" si="496"/>
        <v/>
      </c>
      <c r="X747" s="90" t="str">
        <f t="shared" si="497"/>
        <v/>
      </c>
      <c r="Y747" s="110" t="str">
        <f t="shared" si="498"/>
        <v/>
      </c>
      <c r="Z747" s="16"/>
      <c r="AA747" s="15" t="str">
        <f t="shared" si="499"/>
        <v/>
      </c>
      <c r="AB747" s="15" t="str">
        <f t="shared" si="500"/>
        <v/>
      </c>
      <c r="AC747" s="14" t="str">
        <f t="shared" si="501"/>
        <v/>
      </c>
      <c r="AD747" s="6" t="e">
        <f t="shared" si="502"/>
        <v>#N/A</v>
      </c>
      <c r="AE747" s="6" t="e">
        <f t="shared" si="503"/>
        <v>#N/A</v>
      </c>
      <c r="AF747" s="6" t="e">
        <f t="shared" si="504"/>
        <v>#N/A</v>
      </c>
      <c r="AG747" s="6" t="str">
        <f t="shared" si="505"/>
        <v/>
      </c>
      <c r="AH747" s="6">
        <f t="shared" si="506"/>
        <v>1</v>
      </c>
      <c r="AI747" s="6" t="e">
        <f t="shared" si="507"/>
        <v>#N/A</v>
      </c>
      <c r="AJ747" s="6" t="e">
        <f t="shared" si="508"/>
        <v>#N/A</v>
      </c>
      <c r="AK747" s="6" t="e">
        <f t="shared" si="509"/>
        <v>#N/A</v>
      </c>
      <c r="AL747" s="6" t="e">
        <f t="shared" si="510"/>
        <v>#N/A</v>
      </c>
      <c r="AM747" s="7" t="str">
        <f t="shared" si="511"/>
        <v xml:space="preserve"> </v>
      </c>
      <c r="AN747" s="6" t="e">
        <f t="shared" si="512"/>
        <v>#N/A</v>
      </c>
      <c r="AO747" s="6" t="e">
        <f t="shared" si="513"/>
        <v>#N/A</v>
      </c>
      <c r="AP747" s="6" t="e">
        <f t="shared" si="514"/>
        <v>#N/A</v>
      </c>
      <c r="AQ747" s="6" t="e">
        <f t="shared" si="515"/>
        <v>#N/A</v>
      </c>
      <c r="AR747" s="6" t="e">
        <f t="shared" si="516"/>
        <v>#N/A</v>
      </c>
      <c r="AS747" s="6" t="e">
        <f t="shared" si="517"/>
        <v>#N/A</v>
      </c>
      <c r="AT747" s="6" t="e">
        <f t="shared" si="518"/>
        <v>#N/A</v>
      </c>
      <c r="AU747" s="6" t="e">
        <f t="shared" si="519"/>
        <v>#N/A</v>
      </c>
      <c r="AV747" s="6" t="e">
        <f t="shared" si="520"/>
        <v>#N/A</v>
      </c>
      <c r="AW747" s="6">
        <f t="shared" si="521"/>
        <v>0</v>
      </c>
      <c r="AX747" s="6" t="e">
        <f t="shared" si="522"/>
        <v>#N/A</v>
      </c>
      <c r="AY747" s="6" t="str">
        <f t="shared" si="523"/>
        <v/>
      </c>
      <c r="AZ747" s="6" t="str">
        <f t="shared" si="524"/>
        <v/>
      </c>
      <c r="BA747" s="6" t="str">
        <f t="shared" si="525"/>
        <v/>
      </c>
      <c r="BB747" s="6" t="str">
        <f t="shared" si="526"/>
        <v/>
      </c>
      <c r="BC747" s="42"/>
      <c r="BI747" t="s">
        <v>1083</v>
      </c>
      <c r="CS747" s="253" t="str">
        <f t="shared" si="527"/>
        <v/>
      </c>
      <c r="CT747" s="1" t="str">
        <f t="shared" si="528"/>
        <v/>
      </c>
      <c r="CU747" s="1" t="str">
        <f t="shared" si="529"/>
        <v/>
      </c>
      <c r="CV747" s="399"/>
    </row>
    <row r="748" spans="1:100" s="1" customFormat="1" ht="13.5" customHeight="1" x14ac:dyDescent="0.15">
      <c r="A748" s="63">
        <v>733</v>
      </c>
      <c r="B748" s="313"/>
      <c r="C748" s="313"/>
      <c r="D748" s="313"/>
      <c r="E748" s="313"/>
      <c r="F748" s="313"/>
      <c r="G748" s="313"/>
      <c r="H748" s="313"/>
      <c r="I748" s="313"/>
      <c r="J748" s="313"/>
      <c r="K748" s="313"/>
      <c r="L748" s="314"/>
      <c r="M748" s="313"/>
      <c r="N748" s="365"/>
      <c r="O748" s="366"/>
      <c r="P748" s="370" t="str">
        <f>IF(G748="R",IF(OR(AND(実績排出量!H748=SUM(実績事業所!$B$2-1),3&lt;実績排出量!I748),AND(実績排出量!H748=実績事業所!$B$2,4&gt;実績排出量!I748)),"新規",""),"")</f>
        <v/>
      </c>
      <c r="Q748" s="373" t="str">
        <f t="shared" si="490"/>
        <v/>
      </c>
      <c r="R748" s="374" t="str">
        <f t="shared" si="491"/>
        <v/>
      </c>
      <c r="S748" s="298" t="str">
        <f t="shared" si="492"/>
        <v/>
      </c>
      <c r="T748" s="87" t="str">
        <f t="shared" si="493"/>
        <v/>
      </c>
      <c r="U748" s="88" t="str">
        <f t="shared" si="494"/>
        <v/>
      </c>
      <c r="V748" s="89" t="str">
        <f t="shared" si="495"/>
        <v/>
      </c>
      <c r="W748" s="90" t="str">
        <f t="shared" si="496"/>
        <v/>
      </c>
      <c r="X748" s="90" t="str">
        <f t="shared" si="497"/>
        <v/>
      </c>
      <c r="Y748" s="110" t="str">
        <f t="shared" si="498"/>
        <v/>
      </c>
      <c r="Z748" s="16"/>
      <c r="AA748" s="15" t="str">
        <f t="shared" si="499"/>
        <v/>
      </c>
      <c r="AB748" s="15" t="str">
        <f t="shared" si="500"/>
        <v/>
      </c>
      <c r="AC748" s="14" t="str">
        <f t="shared" si="501"/>
        <v/>
      </c>
      <c r="AD748" s="6" t="e">
        <f t="shared" si="502"/>
        <v>#N/A</v>
      </c>
      <c r="AE748" s="6" t="e">
        <f t="shared" si="503"/>
        <v>#N/A</v>
      </c>
      <c r="AF748" s="6" t="e">
        <f t="shared" si="504"/>
        <v>#N/A</v>
      </c>
      <c r="AG748" s="6" t="str">
        <f t="shared" si="505"/>
        <v/>
      </c>
      <c r="AH748" s="6">
        <f t="shared" si="506"/>
        <v>1</v>
      </c>
      <c r="AI748" s="6" t="e">
        <f t="shared" si="507"/>
        <v>#N/A</v>
      </c>
      <c r="AJ748" s="6" t="e">
        <f t="shared" si="508"/>
        <v>#N/A</v>
      </c>
      <c r="AK748" s="6" t="e">
        <f t="shared" si="509"/>
        <v>#N/A</v>
      </c>
      <c r="AL748" s="6" t="e">
        <f t="shared" si="510"/>
        <v>#N/A</v>
      </c>
      <c r="AM748" s="7" t="str">
        <f t="shared" si="511"/>
        <v xml:space="preserve"> </v>
      </c>
      <c r="AN748" s="6" t="e">
        <f t="shared" si="512"/>
        <v>#N/A</v>
      </c>
      <c r="AO748" s="6" t="e">
        <f t="shared" si="513"/>
        <v>#N/A</v>
      </c>
      <c r="AP748" s="6" t="e">
        <f t="shared" si="514"/>
        <v>#N/A</v>
      </c>
      <c r="AQ748" s="6" t="e">
        <f t="shared" si="515"/>
        <v>#N/A</v>
      </c>
      <c r="AR748" s="6" t="e">
        <f t="shared" si="516"/>
        <v>#N/A</v>
      </c>
      <c r="AS748" s="6" t="e">
        <f t="shared" si="517"/>
        <v>#N/A</v>
      </c>
      <c r="AT748" s="6" t="e">
        <f t="shared" si="518"/>
        <v>#N/A</v>
      </c>
      <c r="AU748" s="6" t="e">
        <f t="shared" si="519"/>
        <v>#N/A</v>
      </c>
      <c r="AV748" s="6" t="e">
        <f t="shared" si="520"/>
        <v>#N/A</v>
      </c>
      <c r="AW748" s="6">
        <f t="shared" si="521"/>
        <v>0</v>
      </c>
      <c r="AX748" s="6" t="e">
        <f t="shared" si="522"/>
        <v>#N/A</v>
      </c>
      <c r="AY748" s="6" t="str">
        <f t="shared" si="523"/>
        <v/>
      </c>
      <c r="AZ748" s="6" t="str">
        <f t="shared" si="524"/>
        <v/>
      </c>
      <c r="BA748" s="6" t="str">
        <f t="shared" si="525"/>
        <v/>
      </c>
      <c r="BB748" s="6" t="str">
        <f t="shared" si="526"/>
        <v/>
      </c>
      <c r="BC748" s="42"/>
      <c r="BI748" t="s">
        <v>1238</v>
      </c>
      <c r="CS748" s="253" t="str">
        <f t="shared" si="527"/>
        <v/>
      </c>
      <c r="CT748" s="1" t="str">
        <f t="shared" si="528"/>
        <v/>
      </c>
      <c r="CU748" s="1" t="str">
        <f t="shared" si="529"/>
        <v/>
      </c>
      <c r="CV748" s="399"/>
    </row>
    <row r="749" spans="1:100" s="1" customFormat="1" ht="13.5" customHeight="1" x14ac:dyDescent="0.15">
      <c r="A749" s="63">
        <v>734</v>
      </c>
      <c r="B749" s="313"/>
      <c r="C749" s="313"/>
      <c r="D749" s="313"/>
      <c r="E749" s="313"/>
      <c r="F749" s="313"/>
      <c r="G749" s="313"/>
      <c r="H749" s="313"/>
      <c r="I749" s="313"/>
      <c r="J749" s="313"/>
      <c r="K749" s="313"/>
      <c r="L749" s="314"/>
      <c r="M749" s="313"/>
      <c r="N749" s="365"/>
      <c r="O749" s="366"/>
      <c r="P749" s="370" t="str">
        <f>IF(G749="R",IF(OR(AND(実績排出量!H749=SUM(実績事業所!$B$2-1),3&lt;実績排出量!I749),AND(実績排出量!H749=実績事業所!$B$2,4&gt;実績排出量!I749)),"新規",""),"")</f>
        <v/>
      </c>
      <c r="Q749" s="373" t="str">
        <f t="shared" si="490"/>
        <v/>
      </c>
      <c r="R749" s="374" t="str">
        <f t="shared" si="491"/>
        <v/>
      </c>
      <c r="S749" s="298" t="str">
        <f t="shared" si="492"/>
        <v/>
      </c>
      <c r="T749" s="87" t="str">
        <f t="shared" si="493"/>
        <v/>
      </c>
      <c r="U749" s="88" t="str">
        <f t="shared" si="494"/>
        <v/>
      </c>
      <c r="V749" s="89" t="str">
        <f t="shared" si="495"/>
        <v/>
      </c>
      <c r="W749" s="90" t="str">
        <f t="shared" si="496"/>
        <v/>
      </c>
      <c r="X749" s="90" t="str">
        <f t="shared" si="497"/>
        <v/>
      </c>
      <c r="Y749" s="110" t="str">
        <f t="shared" si="498"/>
        <v/>
      </c>
      <c r="Z749" s="16"/>
      <c r="AA749" s="15" t="str">
        <f t="shared" si="499"/>
        <v/>
      </c>
      <c r="AB749" s="15" t="str">
        <f t="shared" si="500"/>
        <v/>
      </c>
      <c r="AC749" s="14" t="str">
        <f t="shared" si="501"/>
        <v/>
      </c>
      <c r="AD749" s="6" t="e">
        <f t="shared" si="502"/>
        <v>#N/A</v>
      </c>
      <c r="AE749" s="6" t="e">
        <f t="shared" si="503"/>
        <v>#N/A</v>
      </c>
      <c r="AF749" s="6" t="e">
        <f t="shared" si="504"/>
        <v>#N/A</v>
      </c>
      <c r="AG749" s="6" t="str">
        <f t="shared" si="505"/>
        <v/>
      </c>
      <c r="AH749" s="6">
        <f t="shared" si="506"/>
        <v>1</v>
      </c>
      <c r="AI749" s="6" t="e">
        <f t="shared" si="507"/>
        <v>#N/A</v>
      </c>
      <c r="AJ749" s="6" t="e">
        <f t="shared" si="508"/>
        <v>#N/A</v>
      </c>
      <c r="AK749" s="6" t="e">
        <f t="shared" si="509"/>
        <v>#N/A</v>
      </c>
      <c r="AL749" s="6" t="e">
        <f t="shared" si="510"/>
        <v>#N/A</v>
      </c>
      <c r="AM749" s="7" t="str">
        <f t="shared" si="511"/>
        <v xml:space="preserve"> </v>
      </c>
      <c r="AN749" s="6" t="e">
        <f t="shared" si="512"/>
        <v>#N/A</v>
      </c>
      <c r="AO749" s="6" t="e">
        <f t="shared" si="513"/>
        <v>#N/A</v>
      </c>
      <c r="AP749" s="6" t="e">
        <f t="shared" si="514"/>
        <v>#N/A</v>
      </c>
      <c r="AQ749" s="6" t="e">
        <f t="shared" si="515"/>
        <v>#N/A</v>
      </c>
      <c r="AR749" s="6" t="e">
        <f t="shared" si="516"/>
        <v>#N/A</v>
      </c>
      <c r="AS749" s="6" t="e">
        <f t="shared" si="517"/>
        <v>#N/A</v>
      </c>
      <c r="AT749" s="6" t="e">
        <f t="shared" si="518"/>
        <v>#N/A</v>
      </c>
      <c r="AU749" s="6" t="e">
        <f t="shared" si="519"/>
        <v>#N/A</v>
      </c>
      <c r="AV749" s="6" t="e">
        <f t="shared" si="520"/>
        <v>#N/A</v>
      </c>
      <c r="AW749" s="6">
        <f t="shared" si="521"/>
        <v>0</v>
      </c>
      <c r="AX749" s="6" t="e">
        <f t="shared" si="522"/>
        <v>#N/A</v>
      </c>
      <c r="AY749" s="6" t="str">
        <f t="shared" si="523"/>
        <v/>
      </c>
      <c r="AZ749" s="6" t="str">
        <f t="shared" si="524"/>
        <v/>
      </c>
      <c r="BA749" s="6" t="str">
        <f t="shared" si="525"/>
        <v/>
      </c>
      <c r="BB749" s="6" t="str">
        <f t="shared" si="526"/>
        <v/>
      </c>
      <c r="BC749" s="42"/>
      <c r="BI749" t="s">
        <v>250</v>
      </c>
      <c r="CS749" s="253" t="str">
        <f t="shared" si="527"/>
        <v/>
      </c>
      <c r="CT749" s="1" t="str">
        <f t="shared" si="528"/>
        <v/>
      </c>
      <c r="CU749" s="1" t="str">
        <f t="shared" si="529"/>
        <v/>
      </c>
      <c r="CV749" s="399"/>
    </row>
    <row r="750" spans="1:100" s="1" customFormat="1" ht="13.5" customHeight="1" x14ac:dyDescent="0.15">
      <c r="A750" s="63">
        <v>735</v>
      </c>
      <c r="B750" s="313"/>
      <c r="C750" s="313"/>
      <c r="D750" s="313"/>
      <c r="E750" s="313"/>
      <c r="F750" s="313"/>
      <c r="G750" s="313"/>
      <c r="H750" s="313"/>
      <c r="I750" s="313"/>
      <c r="J750" s="313"/>
      <c r="K750" s="313"/>
      <c r="L750" s="314"/>
      <c r="M750" s="313"/>
      <c r="N750" s="365"/>
      <c r="O750" s="366"/>
      <c r="P750" s="370" t="str">
        <f>IF(G750="R",IF(OR(AND(実績排出量!H750=SUM(実績事業所!$B$2-1),3&lt;実績排出量!I750),AND(実績排出量!H750=実績事業所!$B$2,4&gt;実績排出量!I750)),"新規",""),"")</f>
        <v/>
      </c>
      <c r="Q750" s="373" t="str">
        <f t="shared" si="490"/>
        <v/>
      </c>
      <c r="R750" s="374" t="str">
        <f t="shared" si="491"/>
        <v/>
      </c>
      <c r="S750" s="298" t="str">
        <f t="shared" si="492"/>
        <v/>
      </c>
      <c r="T750" s="87" t="str">
        <f t="shared" si="493"/>
        <v/>
      </c>
      <c r="U750" s="88" t="str">
        <f t="shared" si="494"/>
        <v/>
      </c>
      <c r="V750" s="89" t="str">
        <f t="shared" si="495"/>
        <v/>
      </c>
      <c r="W750" s="90" t="str">
        <f t="shared" si="496"/>
        <v/>
      </c>
      <c r="X750" s="90" t="str">
        <f t="shared" si="497"/>
        <v/>
      </c>
      <c r="Y750" s="110" t="str">
        <f t="shared" si="498"/>
        <v/>
      </c>
      <c r="Z750" s="16"/>
      <c r="AA750" s="15" t="str">
        <f t="shared" si="499"/>
        <v/>
      </c>
      <c r="AB750" s="15" t="str">
        <f t="shared" si="500"/>
        <v/>
      </c>
      <c r="AC750" s="14" t="str">
        <f t="shared" si="501"/>
        <v/>
      </c>
      <c r="AD750" s="6" t="e">
        <f t="shared" si="502"/>
        <v>#N/A</v>
      </c>
      <c r="AE750" s="6" t="e">
        <f t="shared" si="503"/>
        <v>#N/A</v>
      </c>
      <c r="AF750" s="6" t="e">
        <f t="shared" si="504"/>
        <v>#N/A</v>
      </c>
      <c r="AG750" s="6" t="str">
        <f t="shared" si="505"/>
        <v/>
      </c>
      <c r="AH750" s="6">
        <f t="shared" si="506"/>
        <v>1</v>
      </c>
      <c r="AI750" s="6" t="e">
        <f t="shared" si="507"/>
        <v>#N/A</v>
      </c>
      <c r="AJ750" s="6" t="e">
        <f t="shared" si="508"/>
        <v>#N/A</v>
      </c>
      <c r="AK750" s="6" t="e">
        <f t="shared" si="509"/>
        <v>#N/A</v>
      </c>
      <c r="AL750" s="6" t="e">
        <f t="shared" si="510"/>
        <v>#N/A</v>
      </c>
      <c r="AM750" s="7" t="str">
        <f t="shared" si="511"/>
        <v xml:space="preserve"> </v>
      </c>
      <c r="AN750" s="6" t="e">
        <f t="shared" si="512"/>
        <v>#N/A</v>
      </c>
      <c r="AO750" s="6" t="e">
        <f t="shared" si="513"/>
        <v>#N/A</v>
      </c>
      <c r="AP750" s="6" t="e">
        <f t="shared" si="514"/>
        <v>#N/A</v>
      </c>
      <c r="AQ750" s="6" t="e">
        <f t="shared" si="515"/>
        <v>#N/A</v>
      </c>
      <c r="AR750" s="6" t="e">
        <f t="shared" si="516"/>
        <v>#N/A</v>
      </c>
      <c r="AS750" s="6" t="e">
        <f t="shared" si="517"/>
        <v>#N/A</v>
      </c>
      <c r="AT750" s="6" t="e">
        <f t="shared" si="518"/>
        <v>#N/A</v>
      </c>
      <c r="AU750" s="6" t="e">
        <f t="shared" si="519"/>
        <v>#N/A</v>
      </c>
      <c r="AV750" s="6" t="e">
        <f t="shared" si="520"/>
        <v>#N/A</v>
      </c>
      <c r="AW750" s="6">
        <f t="shared" si="521"/>
        <v>0</v>
      </c>
      <c r="AX750" s="6" t="e">
        <f t="shared" si="522"/>
        <v>#N/A</v>
      </c>
      <c r="AY750" s="6" t="str">
        <f t="shared" si="523"/>
        <v/>
      </c>
      <c r="AZ750" s="6" t="str">
        <f t="shared" si="524"/>
        <v/>
      </c>
      <c r="BA750" s="6" t="str">
        <f t="shared" si="525"/>
        <v/>
      </c>
      <c r="BB750" s="6" t="str">
        <f t="shared" si="526"/>
        <v/>
      </c>
      <c r="BC750" s="42"/>
      <c r="BI750" t="s">
        <v>699</v>
      </c>
      <c r="CS750" s="253" t="str">
        <f t="shared" si="527"/>
        <v/>
      </c>
      <c r="CT750" s="1" t="str">
        <f t="shared" si="528"/>
        <v/>
      </c>
      <c r="CU750" s="1" t="str">
        <f t="shared" si="529"/>
        <v/>
      </c>
      <c r="CV750" s="399"/>
    </row>
    <row r="751" spans="1:100" s="1" customFormat="1" ht="13.5" customHeight="1" x14ac:dyDescent="0.15">
      <c r="A751" s="63">
        <v>736</v>
      </c>
      <c r="B751" s="313"/>
      <c r="C751" s="313"/>
      <c r="D751" s="313"/>
      <c r="E751" s="313"/>
      <c r="F751" s="313"/>
      <c r="G751" s="313"/>
      <c r="H751" s="313"/>
      <c r="I751" s="313"/>
      <c r="J751" s="313"/>
      <c r="K751" s="313"/>
      <c r="L751" s="314"/>
      <c r="M751" s="313"/>
      <c r="N751" s="365"/>
      <c r="O751" s="366"/>
      <c r="P751" s="370" t="str">
        <f>IF(G751="R",IF(OR(AND(実績排出量!H751=SUM(実績事業所!$B$2-1),3&lt;実績排出量!I751),AND(実績排出量!H751=実績事業所!$B$2,4&gt;実績排出量!I751)),"新規",""),"")</f>
        <v/>
      </c>
      <c r="Q751" s="373" t="str">
        <f t="shared" si="490"/>
        <v/>
      </c>
      <c r="R751" s="374" t="str">
        <f t="shared" si="491"/>
        <v/>
      </c>
      <c r="S751" s="298" t="str">
        <f t="shared" si="492"/>
        <v/>
      </c>
      <c r="T751" s="87" t="str">
        <f t="shared" si="493"/>
        <v/>
      </c>
      <c r="U751" s="88" t="str">
        <f t="shared" si="494"/>
        <v/>
      </c>
      <c r="V751" s="89" t="str">
        <f t="shared" si="495"/>
        <v/>
      </c>
      <c r="W751" s="90" t="str">
        <f t="shared" si="496"/>
        <v/>
      </c>
      <c r="X751" s="90" t="str">
        <f t="shared" si="497"/>
        <v/>
      </c>
      <c r="Y751" s="110" t="str">
        <f t="shared" si="498"/>
        <v/>
      </c>
      <c r="Z751" s="16"/>
      <c r="AA751" s="15" t="str">
        <f t="shared" si="499"/>
        <v/>
      </c>
      <c r="AB751" s="15" t="str">
        <f t="shared" si="500"/>
        <v/>
      </c>
      <c r="AC751" s="14" t="str">
        <f t="shared" si="501"/>
        <v/>
      </c>
      <c r="AD751" s="6" t="e">
        <f t="shared" si="502"/>
        <v>#N/A</v>
      </c>
      <c r="AE751" s="6" t="e">
        <f t="shared" si="503"/>
        <v>#N/A</v>
      </c>
      <c r="AF751" s="6" t="e">
        <f t="shared" si="504"/>
        <v>#N/A</v>
      </c>
      <c r="AG751" s="6" t="str">
        <f t="shared" si="505"/>
        <v/>
      </c>
      <c r="AH751" s="6">
        <f t="shared" si="506"/>
        <v>1</v>
      </c>
      <c r="AI751" s="6" t="e">
        <f t="shared" si="507"/>
        <v>#N/A</v>
      </c>
      <c r="AJ751" s="6" t="e">
        <f t="shared" si="508"/>
        <v>#N/A</v>
      </c>
      <c r="AK751" s="6" t="e">
        <f t="shared" si="509"/>
        <v>#N/A</v>
      </c>
      <c r="AL751" s="6" t="e">
        <f t="shared" si="510"/>
        <v>#N/A</v>
      </c>
      <c r="AM751" s="7" t="str">
        <f t="shared" si="511"/>
        <v xml:space="preserve"> </v>
      </c>
      <c r="AN751" s="6" t="e">
        <f t="shared" si="512"/>
        <v>#N/A</v>
      </c>
      <c r="AO751" s="6" t="e">
        <f t="shared" si="513"/>
        <v>#N/A</v>
      </c>
      <c r="AP751" s="6" t="e">
        <f t="shared" si="514"/>
        <v>#N/A</v>
      </c>
      <c r="AQ751" s="6" t="e">
        <f t="shared" si="515"/>
        <v>#N/A</v>
      </c>
      <c r="AR751" s="6" t="e">
        <f t="shared" si="516"/>
        <v>#N/A</v>
      </c>
      <c r="AS751" s="6" t="e">
        <f t="shared" si="517"/>
        <v>#N/A</v>
      </c>
      <c r="AT751" s="6" t="e">
        <f t="shared" si="518"/>
        <v>#N/A</v>
      </c>
      <c r="AU751" s="6" t="e">
        <f t="shared" si="519"/>
        <v>#N/A</v>
      </c>
      <c r="AV751" s="6" t="e">
        <f t="shared" si="520"/>
        <v>#N/A</v>
      </c>
      <c r="AW751" s="6">
        <f t="shared" si="521"/>
        <v>0</v>
      </c>
      <c r="AX751" s="6" t="e">
        <f t="shared" si="522"/>
        <v>#N/A</v>
      </c>
      <c r="AY751" s="6" t="str">
        <f t="shared" si="523"/>
        <v/>
      </c>
      <c r="AZ751" s="6" t="str">
        <f t="shared" si="524"/>
        <v/>
      </c>
      <c r="BA751" s="6" t="str">
        <f t="shared" si="525"/>
        <v/>
      </c>
      <c r="BB751" s="6" t="str">
        <f t="shared" si="526"/>
        <v/>
      </c>
      <c r="BC751" s="42"/>
      <c r="BI751" t="s">
        <v>700</v>
      </c>
      <c r="CS751" s="253" t="str">
        <f t="shared" si="527"/>
        <v/>
      </c>
      <c r="CT751" s="1" t="str">
        <f t="shared" si="528"/>
        <v/>
      </c>
      <c r="CU751" s="1" t="str">
        <f t="shared" si="529"/>
        <v/>
      </c>
      <c r="CV751" s="399"/>
    </row>
    <row r="752" spans="1:100" s="1" customFormat="1" ht="13.5" customHeight="1" x14ac:dyDescent="0.15">
      <c r="A752" s="63">
        <v>737</v>
      </c>
      <c r="B752" s="313"/>
      <c r="C752" s="313"/>
      <c r="D752" s="313"/>
      <c r="E752" s="313"/>
      <c r="F752" s="313"/>
      <c r="G752" s="313"/>
      <c r="H752" s="313"/>
      <c r="I752" s="313"/>
      <c r="J752" s="313"/>
      <c r="K752" s="313"/>
      <c r="L752" s="314"/>
      <c r="M752" s="313"/>
      <c r="N752" s="365"/>
      <c r="O752" s="366"/>
      <c r="P752" s="370" t="str">
        <f>IF(G752="R",IF(OR(AND(実績排出量!H752=SUM(実績事業所!$B$2-1),3&lt;実績排出量!I752),AND(実績排出量!H752=実績事業所!$B$2,4&gt;実績排出量!I752)),"新規",""),"")</f>
        <v/>
      </c>
      <c r="Q752" s="373" t="str">
        <f t="shared" si="490"/>
        <v/>
      </c>
      <c r="R752" s="374" t="str">
        <f t="shared" si="491"/>
        <v/>
      </c>
      <c r="S752" s="298" t="str">
        <f t="shared" si="492"/>
        <v/>
      </c>
      <c r="T752" s="87" t="str">
        <f t="shared" si="493"/>
        <v/>
      </c>
      <c r="U752" s="88" t="str">
        <f t="shared" si="494"/>
        <v/>
      </c>
      <c r="V752" s="89" t="str">
        <f t="shared" si="495"/>
        <v/>
      </c>
      <c r="W752" s="90" t="str">
        <f t="shared" si="496"/>
        <v/>
      </c>
      <c r="X752" s="90" t="str">
        <f t="shared" si="497"/>
        <v/>
      </c>
      <c r="Y752" s="110" t="str">
        <f t="shared" si="498"/>
        <v/>
      </c>
      <c r="Z752" s="16"/>
      <c r="AA752" s="15" t="str">
        <f t="shared" si="499"/>
        <v/>
      </c>
      <c r="AB752" s="15" t="str">
        <f t="shared" si="500"/>
        <v/>
      </c>
      <c r="AC752" s="14" t="str">
        <f t="shared" si="501"/>
        <v/>
      </c>
      <c r="AD752" s="6" t="e">
        <f t="shared" si="502"/>
        <v>#N/A</v>
      </c>
      <c r="AE752" s="6" t="e">
        <f t="shared" si="503"/>
        <v>#N/A</v>
      </c>
      <c r="AF752" s="6" t="e">
        <f t="shared" si="504"/>
        <v>#N/A</v>
      </c>
      <c r="AG752" s="6" t="str">
        <f t="shared" si="505"/>
        <v/>
      </c>
      <c r="AH752" s="6">
        <f t="shared" si="506"/>
        <v>1</v>
      </c>
      <c r="AI752" s="6" t="e">
        <f t="shared" si="507"/>
        <v>#N/A</v>
      </c>
      <c r="AJ752" s="6" t="e">
        <f t="shared" si="508"/>
        <v>#N/A</v>
      </c>
      <c r="AK752" s="6" t="e">
        <f t="shared" si="509"/>
        <v>#N/A</v>
      </c>
      <c r="AL752" s="6" t="e">
        <f t="shared" si="510"/>
        <v>#N/A</v>
      </c>
      <c r="AM752" s="7" t="str">
        <f t="shared" si="511"/>
        <v xml:space="preserve"> </v>
      </c>
      <c r="AN752" s="6" t="e">
        <f t="shared" si="512"/>
        <v>#N/A</v>
      </c>
      <c r="AO752" s="6" t="e">
        <f t="shared" si="513"/>
        <v>#N/A</v>
      </c>
      <c r="AP752" s="6" t="e">
        <f t="shared" si="514"/>
        <v>#N/A</v>
      </c>
      <c r="AQ752" s="6" t="e">
        <f t="shared" si="515"/>
        <v>#N/A</v>
      </c>
      <c r="AR752" s="6" t="e">
        <f t="shared" si="516"/>
        <v>#N/A</v>
      </c>
      <c r="AS752" s="6" t="e">
        <f t="shared" si="517"/>
        <v>#N/A</v>
      </c>
      <c r="AT752" s="6" t="e">
        <f t="shared" si="518"/>
        <v>#N/A</v>
      </c>
      <c r="AU752" s="6" t="e">
        <f t="shared" si="519"/>
        <v>#N/A</v>
      </c>
      <c r="AV752" s="6" t="e">
        <f t="shared" si="520"/>
        <v>#N/A</v>
      </c>
      <c r="AW752" s="6">
        <f t="shared" si="521"/>
        <v>0</v>
      </c>
      <c r="AX752" s="6" t="e">
        <f t="shared" si="522"/>
        <v>#N/A</v>
      </c>
      <c r="AY752" s="6" t="str">
        <f t="shared" si="523"/>
        <v/>
      </c>
      <c r="AZ752" s="6" t="str">
        <f t="shared" si="524"/>
        <v/>
      </c>
      <c r="BA752" s="6" t="str">
        <f t="shared" si="525"/>
        <v/>
      </c>
      <c r="BB752" s="6" t="str">
        <f t="shared" si="526"/>
        <v/>
      </c>
      <c r="BC752" s="42"/>
      <c r="BI752" t="s">
        <v>701</v>
      </c>
      <c r="CS752" s="253" t="str">
        <f t="shared" si="527"/>
        <v/>
      </c>
      <c r="CT752" s="1" t="str">
        <f t="shared" si="528"/>
        <v/>
      </c>
      <c r="CU752" s="1" t="str">
        <f t="shared" si="529"/>
        <v/>
      </c>
      <c r="CV752" s="399"/>
    </row>
    <row r="753" spans="1:100" s="1" customFormat="1" ht="13.5" customHeight="1" x14ac:dyDescent="0.15">
      <c r="A753" s="63">
        <v>738</v>
      </c>
      <c r="B753" s="313"/>
      <c r="C753" s="313"/>
      <c r="D753" s="313"/>
      <c r="E753" s="313"/>
      <c r="F753" s="313"/>
      <c r="G753" s="313"/>
      <c r="H753" s="313"/>
      <c r="I753" s="313"/>
      <c r="J753" s="313"/>
      <c r="K753" s="313"/>
      <c r="L753" s="314"/>
      <c r="M753" s="313"/>
      <c r="N753" s="365"/>
      <c r="O753" s="366"/>
      <c r="P753" s="370" t="str">
        <f>IF(G753="R",IF(OR(AND(実績排出量!H753=SUM(実績事業所!$B$2-1),3&lt;実績排出量!I753),AND(実績排出量!H753=実績事業所!$B$2,4&gt;実績排出量!I753)),"新規",""),"")</f>
        <v/>
      </c>
      <c r="Q753" s="373" t="str">
        <f t="shared" si="490"/>
        <v/>
      </c>
      <c r="R753" s="374" t="str">
        <f t="shared" si="491"/>
        <v/>
      </c>
      <c r="S753" s="298" t="str">
        <f t="shared" si="492"/>
        <v/>
      </c>
      <c r="T753" s="87" t="str">
        <f t="shared" si="493"/>
        <v/>
      </c>
      <c r="U753" s="88" t="str">
        <f t="shared" si="494"/>
        <v/>
      </c>
      <c r="V753" s="89" t="str">
        <f t="shared" si="495"/>
        <v/>
      </c>
      <c r="W753" s="90" t="str">
        <f t="shared" si="496"/>
        <v/>
      </c>
      <c r="X753" s="90" t="str">
        <f t="shared" si="497"/>
        <v/>
      </c>
      <c r="Y753" s="110" t="str">
        <f t="shared" si="498"/>
        <v/>
      </c>
      <c r="Z753" s="16"/>
      <c r="AA753" s="15" t="str">
        <f t="shared" si="499"/>
        <v/>
      </c>
      <c r="AB753" s="15" t="str">
        <f t="shared" si="500"/>
        <v/>
      </c>
      <c r="AC753" s="14" t="str">
        <f t="shared" si="501"/>
        <v/>
      </c>
      <c r="AD753" s="6" t="e">
        <f t="shared" si="502"/>
        <v>#N/A</v>
      </c>
      <c r="AE753" s="6" t="e">
        <f t="shared" si="503"/>
        <v>#N/A</v>
      </c>
      <c r="AF753" s="6" t="e">
        <f t="shared" si="504"/>
        <v>#N/A</v>
      </c>
      <c r="AG753" s="6" t="str">
        <f t="shared" si="505"/>
        <v/>
      </c>
      <c r="AH753" s="6">
        <f t="shared" si="506"/>
        <v>1</v>
      </c>
      <c r="AI753" s="6" t="e">
        <f t="shared" si="507"/>
        <v>#N/A</v>
      </c>
      <c r="AJ753" s="6" t="e">
        <f t="shared" si="508"/>
        <v>#N/A</v>
      </c>
      <c r="AK753" s="6" t="e">
        <f t="shared" si="509"/>
        <v>#N/A</v>
      </c>
      <c r="AL753" s="6" t="e">
        <f t="shared" si="510"/>
        <v>#N/A</v>
      </c>
      <c r="AM753" s="7" t="str">
        <f t="shared" si="511"/>
        <v xml:space="preserve"> </v>
      </c>
      <c r="AN753" s="6" t="e">
        <f t="shared" si="512"/>
        <v>#N/A</v>
      </c>
      <c r="AO753" s="6" t="e">
        <f t="shared" si="513"/>
        <v>#N/A</v>
      </c>
      <c r="AP753" s="6" t="e">
        <f t="shared" si="514"/>
        <v>#N/A</v>
      </c>
      <c r="AQ753" s="6" t="e">
        <f t="shared" si="515"/>
        <v>#N/A</v>
      </c>
      <c r="AR753" s="6" t="e">
        <f t="shared" si="516"/>
        <v>#N/A</v>
      </c>
      <c r="AS753" s="6" t="e">
        <f t="shared" si="517"/>
        <v>#N/A</v>
      </c>
      <c r="AT753" s="6" t="e">
        <f t="shared" si="518"/>
        <v>#N/A</v>
      </c>
      <c r="AU753" s="6" t="e">
        <f t="shared" si="519"/>
        <v>#N/A</v>
      </c>
      <c r="AV753" s="6" t="e">
        <f t="shared" si="520"/>
        <v>#N/A</v>
      </c>
      <c r="AW753" s="6">
        <f t="shared" si="521"/>
        <v>0</v>
      </c>
      <c r="AX753" s="6" t="e">
        <f t="shared" si="522"/>
        <v>#N/A</v>
      </c>
      <c r="AY753" s="6" t="str">
        <f t="shared" si="523"/>
        <v/>
      </c>
      <c r="AZ753" s="6" t="str">
        <f t="shared" si="524"/>
        <v/>
      </c>
      <c r="BA753" s="6" t="str">
        <f t="shared" si="525"/>
        <v/>
      </c>
      <c r="BB753" s="6" t="str">
        <f t="shared" si="526"/>
        <v/>
      </c>
      <c r="BC753" s="42"/>
      <c r="BI753" t="s">
        <v>702</v>
      </c>
      <c r="CS753" s="253" t="str">
        <f t="shared" si="527"/>
        <v/>
      </c>
      <c r="CT753" s="1" t="str">
        <f t="shared" si="528"/>
        <v/>
      </c>
      <c r="CU753" s="1" t="str">
        <f t="shared" si="529"/>
        <v/>
      </c>
      <c r="CV753" s="399"/>
    </row>
    <row r="754" spans="1:100" s="1" customFormat="1" ht="13.5" customHeight="1" x14ac:dyDescent="0.15">
      <c r="A754" s="63">
        <v>739</v>
      </c>
      <c r="B754" s="313"/>
      <c r="C754" s="313"/>
      <c r="D754" s="313"/>
      <c r="E754" s="313"/>
      <c r="F754" s="313"/>
      <c r="G754" s="313"/>
      <c r="H754" s="313"/>
      <c r="I754" s="313"/>
      <c r="J754" s="313"/>
      <c r="K754" s="313"/>
      <c r="L754" s="314"/>
      <c r="M754" s="313"/>
      <c r="N754" s="365"/>
      <c r="O754" s="366"/>
      <c r="P754" s="370" t="str">
        <f>IF(G754="R",IF(OR(AND(実績排出量!H754=SUM(実績事業所!$B$2-1),3&lt;実績排出量!I754),AND(実績排出量!H754=実績事業所!$B$2,4&gt;実績排出量!I754)),"新規",""),"")</f>
        <v/>
      </c>
      <c r="Q754" s="373" t="str">
        <f t="shared" si="490"/>
        <v/>
      </c>
      <c r="R754" s="374" t="str">
        <f t="shared" si="491"/>
        <v/>
      </c>
      <c r="S754" s="298" t="str">
        <f t="shared" si="492"/>
        <v/>
      </c>
      <c r="T754" s="87" t="str">
        <f t="shared" si="493"/>
        <v/>
      </c>
      <c r="U754" s="88" t="str">
        <f t="shared" si="494"/>
        <v/>
      </c>
      <c r="V754" s="89" t="str">
        <f t="shared" si="495"/>
        <v/>
      </c>
      <c r="W754" s="90" t="str">
        <f t="shared" si="496"/>
        <v/>
      </c>
      <c r="X754" s="90" t="str">
        <f t="shared" si="497"/>
        <v/>
      </c>
      <c r="Y754" s="110" t="str">
        <f t="shared" si="498"/>
        <v/>
      </c>
      <c r="Z754" s="16"/>
      <c r="AA754" s="15" t="str">
        <f t="shared" si="499"/>
        <v/>
      </c>
      <c r="AB754" s="15" t="str">
        <f t="shared" si="500"/>
        <v/>
      </c>
      <c r="AC754" s="14" t="str">
        <f t="shared" si="501"/>
        <v/>
      </c>
      <c r="AD754" s="6" t="e">
        <f t="shared" si="502"/>
        <v>#N/A</v>
      </c>
      <c r="AE754" s="6" t="e">
        <f t="shared" si="503"/>
        <v>#N/A</v>
      </c>
      <c r="AF754" s="6" t="e">
        <f t="shared" si="504"/>
        <v>#N/A</v>
      </c>
      <c r="AG754" s="6" t="str">
        <f t="shared" si="505"/>
        <v/>
      </c>
      <c r="AH754" s="6">
        <f t="shared" si="506"/>
        <v>1</v>
      </c>
      <c r="AI754" s="6" t="e">
        <f t="shared" si="507"/>
        <v>#N/A</v>
      </c>
      <c r="AJ754" s="6" t="e">
        <f t="shared" si="508"/>
        <v>#N/A</v>
      </c>
      <c r="AK754" s="6" t="e">
        <f t="shared" si="509"/>
        <v>#N/A</v>
      </c>
      <c r="AL754" s="6" t="e">
        <f t="shared" si="510"/>
        <v>#N/A</v>
      </c>
      <c r="AM754" s="7" t="str">
        <f t="shared" si="511"/>
        <v xml:space="preserve"> </v>
      </c>
      <c r="AN754" s="6" t="e">
        <f t="shared" si="512"/>
        <v>#N/A</v>
      </c>
      <c r="AO754" s="6" t="e">
        <f t="shared" si="513"/>
        <v>#N/A</v>
      </c>
      <c r="AP754" s="6" t="e">
        <f t="shared" si="514"/>
        <v>#N/A</v>
      </c>
      <c r="AQ754" s="6" t="e">
        <f t="shared" si="515"/>
        <v>#N/A</v>
      </c>
      <c r="AR754" s="6" t="e">
        <f t="shared" si="516"/>
        <v>#N/A</v>
      </c>
      <c r="AS754" s="6" t="e">
        <f t="shared" si="517"/>
        <v>#N/A</v>
      </c>
      <c r="AT754" s="6" t="e">
        <f t="shared" si="518"/>
        <v>#N/A</v>
      </c>
      <c r="AU754" s="6" t="e">
        <f t="shared" si="519"/>
        <v>#N/A</v>
      </c>
      <c r="AV754" s="6" t="e">
        <f t="shared" si="520"/>
        <v>#N/A</v>
      </c>
      <c r="AW754" s="6">
        <f t="shared" si="521"/>
        <v>0</v>
      </c>
      <c r="AX754" s="6" t="e">
        <f t="shared" si="522"/>
        <v>#N/A</v>
      </c>
      <c r="AY754" s="6" t="str">
        <f t="shared" si="523"/>
        <v/>
      </c>
      <c r="AZ754" s="6" t="str">
        <f t="shared" si="524"/>
        <v/>
      </c>
      <c r="BA754" s="6" t="str">
        <f t="shared" si="525"/>
        <v/>
      </c>
      <c r="BB754" s="6" t="str">
        <f t="shared" si="526"/>
        <v/>
      </c>
      <c r="BC754" s="42"/>
      <c r="BI754" t="s">
        <v>703</v>
      </c>
      <c r="CS754" s="253" t="str">
        <f t="shared" si="527"/>
        <v/>
      </c>
      <c r="CT754" s="1" t="str">
        <f t="shared" si="528"/>
        <v/>
      </c>
      <c r="CU754" s="1" t="str">
        <f t="shared" si="529"/>
        <v/>
      </c>
      <c r="CV754" s="399"/>
    </row>
    <row r="755" spans="1:100" s="1" customFormat="1" ht="13.5" customHeight="1" x14ac:dyDescent="0.15">
      <c r="A755" s="63">
        <v>740</v>
      </c>
      <c r="B755" s="313"/>
      <c r="C755" s="313"/>
      <c r="D755" s="313"/>
      <c r="E755" s="313"/>
      <c r="F755" s="313"/>
      <c r="G755" s="313"/>
      <c r="H755" s="313"/>
      <c r="I755" s="313"/>
      <c r="J755" s="313"/>
      <c r="K755" s="313"/>
      <c r="L755" s="314"/>
      <c r="M755" s="313"/>
      <c r="N755" s="365"/>
      <c r="O755" s="366"/>
      <c r="P755" s="370" t="str">
        <f>IF(G755="R",IF(OR(AND(実績排出量!H755=SUM(実績事業所!$B$2-1),3&lt;実績排出量!I755),AND(実績排出量!H755=実績事業所!$B$2,4&gt;実績排出量!I755)),"新規",""),"")</f>
        <v/>
      </c>
      <c r="Q755" s="373" t="str">
        <f t="shared" si="490"/>
        <v/>
      </c>
      <c r="R755" s="374" t="str">
        <f t="shared" si="491"/>
        <v/>
      </c>
      <c r="S755" s="298" t="str">
        <f t="shared" si="492"/>
        <v/>
      </c>
      <c r="T755" s="87" t="str">
        <f t="shared" si="493"/>
        <v/>
      </c>
      <c r="U755" s="88" t="str">
        <f t="shared" si="494"/>
        <v/>
      </c>
      <c r="V755" s="89" t="str">
        <f t="shared" si="495"/>
        <v/>
      </c>
      <c r="W755" s="90" t="str">
        <f t="shared" si="496"/>
        <v/>
      </c>
      <c r="X755" s="90" t="str">
        <f t="shared" si="497"/>
        <v/>
      </c>
      <c r="Y755" s="110" t="str">
        <f t="shared" si="498"/>
        <v/>
      </c>
      <c r="Z755" s="16"/>
      <c r="AA755" s="15" t="str">
        <f t="shared" si="499"/>
        <v/>
      </c>
      <c r="AB755" s="15" t="str">
        <f t="shared" si="500"/>
        <v/>
      </c>
      <c r="AC755" s="14" t="str">
        <f t="shared" si="501"/>
        <v/>
      </c>
      <c r="AD755" s="6" t="e">
        <f t="shared" si="502"/>
        <v>#N/A</v>
      </c>
      <c r="AE755" s="6" t="e">
        <f t="shared" si="503"/>
        <v>#N/A</v>
      </c>
      <c r="AF755" s="6" t="e">
        <f t="shared" si="504"/>
        <v>#N/A</v>
      </c>
      <c r="AG755" s="6" t="str">
        <f t="shared" si="505"/>
        <v/>
      </c>
      <c r="AH755" s="6">
        <f t="shared" si="506"/>
        <v>1</v>
      </c>
      <c r="AI755" s="6" t="e">
        <f t="shared" si="507"/>
        <v>#N/A</v>
      </c>
      <c r="AJ755" s="6" t="e">
        <f t="shared" si="508"/>
        <v>#N/A</v>
      </c>
      <c r="AK755" s="6" t="e">
        <f t="shared" si="509"/>
        <v>#N/A</v>
      </c>
      <c r="AL755" s="6" t="e">
        <f t="shared" si="510"/>
        <v>#N/A</v>
      </c>
      <c r="AM755" s="7" t="str">
        <f t="shared" si="511"/>
        <v xml:space="preserve"> </v>
      </c>
      <c r="AN755" s="6" t="e">
        <f t="shared" si="512"/>
        <v>#N/A</v>
      </c>
      <c r="AO755" s="6" t="e">
        <f t="shared" si="513"/>
        <v>#N/A</v>
      </c>
      <c r="AP755" s="6" t="e">
        <f t="shared" si="514"/>
        <v>#N/A</v>
      </c>
      <c r="AQ755" s="6" t="e">
        <f t="shared" si="515"/>
        <v>#N/A</v>
      </c>
      <c r="AR755" s="6" t="e">
        <f t="shared" si="516"/>
        <v>#N/A</v>
      </c>
      <c r="AS755" s="6" t="e">
        <f t="shared" si="517"/>
        <v>#N/A</v>
      </c>
      <c r="AT755" s="6" t="e">
        <f t="shared" si="518"/>
        <v>#N/A</v>
      </c>
      <c r="AU755" s="6" t="e">
        <f t="shared" si="519"/>
        <v>#N/A</v>
      </c>
      <c r="AV755" s="6" t="e">
        <f t="shared" si="520"/>
        <v>#N/A</v>
      </c>
      <c r="AW755" s="6">
        <f t="shared" si="521"/>
        <v>0</v>
      </c>
      <c r="AX755" s="6" t="e">
        <f t="shared" si="522"/>
        <v>#N/A</v>
      </c>
      <c r="AY755" s="6" t="str">
        <f t="shared" si="523"/>
        <v/>
      </c>
      <c r="AZ755" s="6" t="str">
        <f t="shared" si="524"/>
        <v/>
      </c>
      <c r="BA755" s="6" t="str">
        <f t="shared" si="525"/>
        <v/>
      </c>
      <c r="BB755" s="6" t="str">
        <f t="shared" si="526"/>
        <v/>
      </c>
      <c r="BC755" s="42"/>
      <c r="BI755"/>
      <c r="CS755" s="253" t="str">
        <f t="shared" si="527"/>
        <v/>
      </c>
      <c r="CT755" s="1" t="str">
        <f t="shared" si="528"/>
        <v/>
      </c>
      <c r="CU755" s="1" t="str">
        <f t="shared" si="529"/>
        <v/>
      </c>
      <c r="CV755" s="399"/>
    </row>
    <row r="756" spans="1:100" s="1" customFormat="1" ht="13.5" customHeight="1" x14ac:dyDescent="0.15">
      <c r="A756" s="63">
        <v>741</v>
      </c>
      <c r="B756" s="313"/>
      <c r="C756" s="313"/>
      <c r="D756" s="313"/>
      <c r="E756" s="313"/>
      <c r="F756" s="313"/>
      <c r="G756" s="313"/>
      <c r="H756" s="313"/>
      <c r="I756" s="313"/>
      <c r="J756" s="313"/>
      <c r="K756" s="313"/>
      <c r="L756" s="314"/>
      <c r="M756" s="313"/>
      <c r="N756" s="365"/>
      <c r="O756" s="366"/>
      <c r="P756" s="370" t="str">
        <f>IF(G756="R",IF(OR(AND(実績排出量!H756=SUM(実績事業所!$B$2-1),3&lt;実績排出量!I756),AND(実績排出量!H756=実績事業所!$B$2,4&gt;実績排出量!I756)),"新規",""),"")</f>
        <v/>
      </c>
      <c r="Q756" s="373" t="str">
        <f t="shared" si="490"/>
        <v/>
      </c>
      <c r="R756" s="374" t="str">
        <f t="shared" si="491"/>
        <v/>
      </c>
      <c r="S756" s="298" t="str">
        <f t="shared" si="492"/>
        <v/>
      </c>
      <c r="T756" s="87" t="str">
        <f t="shared" si="493"/>
        <v/>
      </c>
      <c r="U756" s="88" t="str">
        <f t="shared" si="494"/>
        <v/>
      </c>
      <c r="V756" s="89" t="str">
        <f t="shared" si="495"/>
        <v/>
      </c>
      <c r="W756" s="90" t="str">
        <f t="shared" si="496"/>
        <v/>
      </c>
      <c r="X756" s="90" t="str">
        <f t="shared" si="497"/>
        <v/>
      </c>
      <c r="Y756" s="110" t="str">
        <f t="shared" si="498"/>
        <v/>
      </c>
      <c r="Z756" s="16"/>
      <c r="AA756" s="15" t="str">
        <f t="shared" si="499"/>
        <v/>
      </c>
      <c r="AB756" s="15" t="str">
        <f t="shared" si="500"/>
        <v/>
      </c>
      <c r="AC756" s="14" t="str">
        <f t="shared" si="501"/>
        <v/>
      </c>
      <c r="AD756" s="6" t="e">
        <f t="shared" si="502"/>
        <v>#N/A</v>
      </c>
      <c r="AE756" s="6" t="e">
        <f t="shared" si="503"/>
        <v>#N/A</v>
      </c>
      <c r="AF756" s="6" t="e">
        <f t="shared" si="504"/>
        <v>#N/A</v>
      </c>
      <c r="AG756" s="6" t="str">
        <f t="shared" si="505"/>
        <v/>
      </c>
      <c r="AH756" s="6">
        <f t="shared" si="506"/>
        <v>1</v>
      </c>
      <c r="AI756" s="6" t="e">
        <f t="shared" si="507"/>
        <v>#N/A</v>
      </c>
      <c r="AJ756" s="6" t="e">
        <f t="shared" si="508"/>
        <v>#N/A</v>
      </c>
      <c r="AK756" s="6" t="e">
        <f t="shared" si="509"/>
        <v>#N/A</v>
      </c>
      <c r="AL756" s="6" t="e">
        <f t="shared" si="510"/>
        <v>#N/A</v>
      </c>
      <c r="AM756" s="7" t="str">
        <f t="shared" si="511"/>
        <v xml:space="preserve"> </v>
      </c>
      <c r="AN756" s="6" t="e">
        <f t="shared" si="512"/>
        <v>#N/A</v>
      </c>
      <c r="AO756" s="6" t="e">
        <f t="shared" si="513"/>
        <v>#N/A</v>
      </c>
      <c r="AP756" s="6" t="e">
        <f t="shared" si="514"/>
        <v>#N/A</v>
      </c>
      <c r="AQ756" s="6" t="e">
        <f t="shared" si="515"/>
        <v>#N/A</v>
      </c>
      <c r="AR756" s="6" t="e">
        <f t="shared" si="516"/>
        <v>#N/A</v>
      </c>
      <c r="AS756" s="6" t="e">
        <f t="shared" si="517"/>
        <v>#N/A</v>
      </c>
      <c r="AT756" s="6" t="e">
        <f t="shared" si="518"/>
        <v>#N/A</v>
      </c>
      <c r="AU756" s="6" t="e">
        <f t="shared" si="519"/>
        <v>#N/A</v>
      </c>
      <c r="AV756" s="6" t="e">
        <f t="shared" si="520"/>
        <v>#N/A</v>
      </c>
      <c r="AW756" s="6">
        <f t="shared" si="521"/>
        <v>0</v>
      </c>
      <c r="AX756" s="6" t="e">
        <f t="shared" si="522"/>
        <v>#N/A</v>
      </c>
      <c r="AY756" s="6" t="str">
        <f t="shared" si="523"/>
        <v/>
      </c>
      <c r="AZ756" s="6" t="str">
        <f t="shared" si="524"/>
        <v/>
      </c>
      <c r="BA756" s="6" t="str">
        <f t="shared" si="525"/>
        <v/>
      </c>
      <c r="BB756" s="6" t="str">
        <f t="shared" si="526"/>
        <v/>
      </c>
      <c r="BC756" s="42"/>
      <c r="BI756"/>
      <c r="CS756" s="253" t="str">
        <f t="shared" si="527"/>
        <v/>
      </c>
      <c r="CT756" s="1" t="str">
        <f t="shared" si="528"/>
        <v/>
      </c>
      <c r="CU756" s="1" t="str">
        <f t="shared" si="529"/>
        <v/>
      </c>
      <c r="CV756" s="399"/>
    </row>
    <row r="757" spans="1:100" s="1" customFormat="1" ht="13.5" customHeight="1" x14ac:dyDescent="0.15">
      <c r="A757" s="63">
        <v>742</v>
      </c>
      <c r="B757" s="313"/>
      <c r="C757" s="313"/>
      <c r="D757" s="313"/>
      <c r="E757" s="313"/>
      <c r="F757" s="313"/>
      <c r="G757" s="313"/>
      <c r="H757" s="313"/>
      <c r="I757" s="313"/>
      <c r="J757" s="313"/>
      <c r="K757" s="313"/>
      <c r="L757" s="314"/>
      <c r="M757" s="313"/>
      <c r="N757" s="365"/>
      <c r="O757" s="366"/>
      <c r="P757" s="370" t="str">
        <f>IF(G757="R",IF(OR(AND(実績排出量!H757=SUM(実績事業所!$B$2-1),3&lt;実績排出量!I757),AND(実績排出量!H757=実績事業所!$B$2,4&gt;実績排出量!I757)),"新規",""),"")</f>
        <v/>
      </c>
      <c r="Q757" s="373" t="str">
        <f t="shared" si="490"/>
        <v/>
      </c>
      <c r="R757" s="374" t="str">
        <f t="shared" si="491"/>
        <v/>
      </c>
      <c r="S757" s="298" t="str">
        <f t="shared" si="492"/>
        <v/>
      </c>
      <c r="T757" s="87" t="str">
        <f t="shared" si="493"/>
        <v/>
      </c>
      <c r="U757" s="88" t="str">
        <f t="shared" si="494"/>
        <v/>
      </c>
      <c r="V757" s="89" t="str">
        <f t="shared" si="495"/>
        <v/>
      </c>
      <c r="W757" s="90" t="str">
        <f t="shared" si="496"/>
        <v/>
      </c>
      <c r="X757" s="90" t="str">
        <f t="shared" si="497"/>
        <v/>
      </c>
      <c r="Y757" s="110" t="str">
        <f t="shared" si="498"/>
        <v/>
      </c>
      <c r="Z757" s="16"/>
      <c r="AA757" s="15" t="str">
        <f t="shared" si="499"/>
        <v/>
      </c>
      <c r="AB757" s="15" t="str">
        <f t="shared" si="500"/>
        <v/>
      </c>
      <c r="AC757" s="14" t="str">
        <f t="shared" si="501"/>
        <v/>
      </c>
      <c r="AD757" s="6" t="e">
        <f t="shared" si="502"/>
        <v>#N/A</v>
      </c>
      <c r="AE757" s="6" t="e">
        <f t="shared" si="503"/>
        <v>#N/A</v>
      </c>
      <c r="AF757" s="6" t="e">
        <f t="shared" si="504"/>
        <v>#N/A</v>
      </c>
      <c r="AG757" s="6" t="str">
        <f t="shared" si="505"/>
        <v/>
      </c>
      <c r="AH757" s="6">
        <f t="shared" si="506"/>
        <v>1</v>
      </c>
      <c r="AI757" s="6" t="e">
        <f t="shared" si="507"/>
        <v>#N/A</v>
      </c>
      <c r="AJ757" s="6" t="e">
        <f t="shared" si="508"/>
        <v>#N/A</v>
      </c>
      <c r="AK757" s="6" t="e">
        <f t="shared" si="509"/>
        <v>#N/A</v>
      </c>
      <c r="AL757" s="6" t="e">
        <f t="shared" si="510"/>
        <v>#N/A</v>
      </c>
      <c r="AM757" s="7" t="str">
        <f t="shared" si="511"/>
        <v xml:space="preserve"> </v>
      </c>
      <c r="AN757" s="6" t="e">
        <f t="shared" si="512"/>
        <v>#N/A</v>
      </c>
      <c r="AO757" s="6" t="e">
        <f t="shared" si="513"/>
        <v>#N/A</v>
      </c>
      <c r="AP757" s="6" t="e">
        <f t="shared" si="514"/>
        <v>#N/A</v>
      </c>
      <c r="AQ757" s="6" t="e">
        <f t="shared" si="515"/>
        <v>#N/A</v>
      </c>
      <c r="AR757" s="6" t="e">
        <f t="shared" si="516"/>
        <v>#N/A</v>
      </c>
      <c r="AS757" s="6" t="e">
        <f t="shared" si="517"/>
        <v>#N/A</v>
      </c>
      <c r="AT757" s="6" t="e">
        <f t="shared" si="518"/>
        <v>#N/A</v>
      </c>
      <c r="AU757" s="6" t="e">
        <f t="shared" si="519"/>
        <v>#N/A</v>
      </c>
      <c r="AV757" s="6" t="e">
        <f t="shared" si="520"/>
        <v>#N/A</v>
      </c>
      <c r="AW757" s="6">
        <f t="shared" si="521"/>
        <v>0</v>
      </c>
      <c r="AX757" s="6" t="e">
        <f t="shared" si="522"/>
        <v>#N/A</v>
      </c>
      <c r="AY757" s="6" t="str">
        <f t="shared" si="523"/>
        <v/>
      </c>
      <c r="AZ757" s="6" t="str">
        <f t="shared" si="524"/>
        <v/>
      </c>
      <c r="BA757" s="6" t="str">
        <f t="shared" si="525"/>
        <v/>
      </c>
      <c r="BB757" s="6" t="str">
        <f t="shared" si="526"/>
        <v/>
      </c>
      <c r="BC757" s="42"/>
      <c r="BI757"/>
      <c r="CS757" s="253" t="str">
        <f t="shared" si="527"/>
        <v/>
      </c>
      <c r="CT757" s="1" t="str">
        <f t="shared" si="528"/>
        <v/>
      </c>
      <c r="CU757" s="1" t="str">
        <f t="shared" si="529"/>
        <v/>
      </c>
      <c r="CV757" s="399"/>
    </row>
    <row r="758" spans="1:100" s="1" customFormat="1" ht="13.5" customHeight="1" x14ac:dyDescent="0.15">
      <c r="A758" s="63">
        <v>743</v>
      </c>
      <c r="B758" s="313"/>
      <c r="C758" s="313"/>
      <c r="D758" s="313"/>
      <c r="E758" s="313"/>
      <c r="F758" s="313"/>
      <c r="G758" s="313"/>
      <c r="H758" s="313"/>
      <c r="I758" s="313"/>
      <c r="J758" s="313"/>
      <c r="K758" s="313"/>
      <c r="L758" s="314"/>
      <c r="M758" s="313"/>
      <c r="N758" s="365"/>
      <c r="O758" s="366"/>
      <c r="P758" s="370" t="str">
        <f>IF(G758="R",IF(OR(AND(実績排出量!H758=SUM(実績事業所!$B$2-1),3&lt;実績排出量!I758),AND(実績排出量!H758=実績事業所!$B$2,4&gt;実績排出量!I758)),"新規",""),"")</f>
        <v/>
      </c>
      <c r="Q758" s="373" t="str">
        <f t="shared" si="490"/>
        <v/>
      </c>
      <c r="R758" s="374" t="str">
        <f t="shared" si="491"/>
        <v/>
      </c>
      <c r="S758" s="298" t="str">
        <f t="shared" si="492"/>
        <v/>
      </c>
      <c r="T758" s="87" t="str">
        <f t="shared" si="493"/>
        <v/>
      </c>
      <c r="U758" s="88" t="str">
        <f t="shared" si="494"/>
        <v/>
      </c>
      <c r="V758" s="89" t="str">
        <f t="shared" si="495"/>
        <v/>
      </c>
      <c r="W758" s="90" t="str">
        <f t="shared" si="496"/>
        <v/>
      </c>
      <c r="X758" s="90" t="str">
        <f t="shared" si="497"/>
        <v/>
      </c>
      <c r="Y758" s="110" t="str">
        <f t="shared" si="498"/>
        <v/>
      </c>
      <c r="Z758" s="16"/>
      <c r="AA758" s="15" t="str">
        <f t="shared" si="499"/>
        <v/>
      </c>
      <c r="AB758" s="15" t="str">
        <f t="shared" si="500"/>
        <v/>
      </c>
      <c r="AC758" s="14" t="str">
        <f t="shared" si="501"/>
        <v/>
      </c>
      <c r="AD758" s="6" t="e">
        <f t="shared" si="502"/>
        <v>#N/A</v>
      </c>
      <c r="AE758" s="6" t="e">
        <f t="shared" si="503"/>
        <v>#N/A</v>
      </c>
      <c r="AF758" s="6" t="e">
        <f t="shared" si="504"/>
        <v>#N/A</v>
      </c>
      <c r="AG758" s="6" t="str">
        <f t="shared" si="505"/>
        <v/>
      </c>
      <c r="AH758" s="6">
        <f t="shared" si="506"/>
        <v>1</v>
      </c>
      <c r="AI758" s="6" t="e">
        <f t="shared" si="507"/>
        <v>#N/A</v>
      </c>
      <c r="AJ758" s="6" t="e">
        <f t="shared" si="508"/>
        <v>#N/A</v>
      </c>
      <c r="AK758" s="6" t="e">
        <f t="shared" si="509"/>
        <v>#N/A</v>
      </c>
      <c r="AL758" s="6" t="e">
        <f t="shared" si="510"/>
        <v>#N/A</v>
      </c>
      <c r="AM758" s="7" t="str">
        <f t="shared" si="511"/>
        <v xml:space="preserve"> </v>
      </c>
      <c r="AN758" s="6" t="e">
        <f t="shared" si="512"/>
        <v>#N/A</v>
      </c>
      <c r="AO758" s="6" t="e">
        <f t="shared" si="513"/>
        <v>#N/A</v>
      </c>
      <c r="AP758" s="6" t="e">
        <f t="shared" si="514"/>
        <v>#N/A</v>
      </c>
      <c r="AQ758" s="6" t="e">
        <f t="shared" si="515"/>
        <v>#N/A</v>
      </c>
      <c r="AR758" s="6" t="e">
        <f t="shared" si="516"/>
        <v>#N/A</v>
      </c>
      <c r="AS758" s="6" t="e">
        <f t="shared" si="517"/>
        <v>#N/A</v>
      </c>
      <c r="AT758" s="6" t="e">
        <f t="shared" si="518"/>
        <v>#N/A</v>
      </c>
      <c r="AU758" s="6" t="e">
        <f t="shared" si="519"/>
        <v>#N/A</v>
      </c>
      <c r="AV758" s="6" t="e">
        <f t="shared" si="520"/>
        <v>#N/A</v>
      </c>
      <c r="AW758" s="6">
        <f t="shared" si="521"/>
        <v>0</v>
      </c>
      <c r="AX758" s="6" t="e">
        <f t="shared" si="522"/>
        <v>#N/A</v>
      </c>
      <c r="AY758" s="6" t="str">
        <f t="shared" si="523"/>
        <v/>
      </c>
      <c r="AZ758" s="6" t="str">
        <f t="shared" si="524"/>
        <v/>
      </c>
      <c r="BA758" s="6" t="str">
        <f t="shared" si="525"/>
        <v/>
      </c>
      <c r="BB758" s="6" t="str">
        <f t="shared" si="526"/>
        <v/>
      </c>
      <c r="BC758" s="42"/>
      <c r="BI758"/>
      <c r="CS758" s="253" t="str">
        <f t="shared" si="527"/>
        <v/>
      </c>
      <c r="CT758" s="1" t="str">
        <f t="shared" si="528"/>
        <v/>
      </c>
      <c r="CU758" s="1" t="str">
        <f t="shared" si="529"/>
        <v/>
      </c>
      <c r="CV758" s="399"/>
    </row>
    <row r="759" spans="1:100" s="1" customFormat="1" ht="13.5" customHeight="1" x14ac:dyDescent="0.15">
      <c r="A759" s="63">
        <v>744</v>
      </c>
      <c r="B759" s="313"/>
      <c r="C759" s="313"/>
      <c r="D759" s="313"/>
      <c r="E759" s="313"/>
      <c r="F759" s="313"/>
      <c r="G759" s="313"/>
      <c r="H759" s="313"/>
      <c r="I759" s="313"/>
      <c r="J759" s="313"/>
      <c r="K759" s="313"/>
      <c r="L759" s="314"/>
      <c r="M759" s="313"/>
      <c r="N759" s="365"/>
      <c r="O759" s="366"/>
      <c r="P759" s="370" t="str">
        <f>IF(G759="R",IF(OR(AND(実績排出量!H759=SUM(実績事業所!$B$2-1),3&lt;実績排出量!I759),AND(実績排出量!H759=実績事業所!$B$2,4&gt;実績排出量!I759)),"新規",""),"")</f>
        <v/>
      </c>
      <c r="Q759" s="373" t="str">
        <f t="shared" si="490"/>
        <v/>
      </c>
      <c r="R759" s="374" t="str">
        <f t="shared" si="491"/>
        <v/>
      </c>
      <c r="S759" s="298" t="str">
        <f t="shared" si="492"/>
        <v/>
      </c>
      <c r="T759" s="87" t="str">
        <f t="shared" si="493"/>
        <v/>
      </c>
      <c r="U759" s="88" t="str">
        <f t="shared" si="494"/>
        <v/>
      </c>
      <c r="V759" s="89" t="str">
        <f t="shared" si="495"/>
        <v/>
      </c>
      <c r="W759" s="90" t="str">
        <f t="shared" si="496"/>
        <v/>
      </c>
      <c r="X759" s="90" t="str">
        <f t="shared" si="497"/>
        <v/>
      </c>
      <c r="Y759" s="110" t="str">
        <f t="shared" si="498"/>
        <v/>
      </c>
      <c r="Z759" s="16"/>
      <c r="AA759" s="15" t="str">
        <f t="shared" si="499"/>
        <v/>
      </c>
      <c r="AB759" s="15" t="str">
        <f t="shared" si="500"/>
        <v/>
      </c>
      <c r="AC759" s="14" t="str">
        <f t="shared" si="501"/>
        <v/>
      </c>
      <c r="AD759" s="6" t="e">
        <f t="shared" si="502"/>
        <v>#N/A</v>
      </c>
      <c r="AE759" s="6" t="e">
        <f t="shared" si="503"/>
        <v>#N/A</v>
      </c>
      <c r="AF759" s="6" t="e">
        <f t="shared" si="504"/>
        <v>#N/A</v>
      </c>
      <c r="AG759" s="6" t="str">
        <f t="shared" si="505"/>
        <v/>
      </c>
      <c r="AH759" s="6">
        <f t="shared" si="506"/>
        <v>1</v>
      </c>
      <c r="AI759" s="6" t="e">
        <f t="shared" si="507"/>
        <v>#N/A</v>
      </c>
      <c r="AJ759" s="6" t="e">
        <f t="shared" si="508"/>
        <v>#N/A</v>
      </c>
      <c r="AK759" s="6" t="e">
        <f t="shared" si="509"/>
        <v>#N/A</v>
      </c>
      <c r="AL759" s="6" t="e">
        <f t="shared" si="510"/>
        <v>#N/A</v>
      </c>
      <c r="AM759" s="7" t="str">
        <f t="shared" si="511"/>
        <v xml:space="preserve"> </v>
      </c>
      <c r="AN759" s="6" t="e">
        <f t="shared" si="512"/>
        <v>#N/A</v>
      </c>
      <c r="AO759" s="6" t="e">
        <f t="shared" si="513"/>
        <v>#N/A</v>
      </c>
      <c r="AP759" s="6" t="e">
        <f t="shared" si="514"/>
        <v>#N/A</v>
      </c>
      <c r="AQ759" s="6" t="e">
        <f t="shared" si="515"/>
        <v>#N/A</v>
      </c>
      <c r="AR759" s="6" t="e">
        <f t="shared" si="516"/>
        <v>#N/A</v>
      </c>
      <c r="AS759" s="6" t="e">
        <f t="shared" si="517"/>
        <v>#N/A</v>
      </c>
      <c r="AT759" s="6" t="e">
        <f t="shared" si="518"/>
        <v>#N/A</v>
      </c>
      <c r="AU759" s="6" t="e">
        <f t="shared" si="519"/>
        <v>#N/A</v>
      </c>
      <c r="AV759" s="6" t="e">
        <f t="shared" si="520"/>
        <v>#N/A</v>
      </c>
      <c r="AW759" s="6">
        <f t="shared" si="521"/>
        <v>0</v>
      </c>
      <c r="AX759" s="6" t="e">
        <f t="shared" si="522"/>
        <v>#N/A</v>
      </c>
      <c r="AY759" s="6" t="str">
        <f t="shared" si="523"/>
        <v/>
      </c>
      <c r="AZ759" s="6" t="str">
        <f t="shared" si="524"/>
        <v/>
      </c>
      <c r="BA759" s="6" t="str">
        <f t="shared" si="525"/>
        <v/>
      </c>
      <c r="BB759" s="6" t="str">
        <f t="shared" si="526"/>
        <v/>
      </c>
      <c r="BC759" s="42"/>
      <c r="BI759"/>
      <c r="CS759" s="253" t="str">
        <f t="shared" si="527"/>
        <v/>
      </c>
      <c r="CT759" s="1" t="str">
        <f t="shared" si="528"/>
        <v/>
      </c>
      <c r="CU759" s="1" t="str">
        <f t="shared" si="529"/>
        <v/>
      </c>
      <c r="CV759" s="399"/>
    </row>
    <row r="760" spans="1:100" s="1" customFormat="1" ht="13.5" customHeight="1" x14ac:dyDescent="0.15">
      <c r="A760" s="63">
        <v>745</v>
      </c>
      <c r="B760" s="313"/>
      <c r="C760" s="313"/>
      <c r="D760" s="313"/>
      <c r="E760" s="313"/>
      <c r="F760" s="313"/>
      <c r="G760" s="313"/>
      <c r="H760" s="313"/>
      <c r="I760" s="313"/>
      <c r="J760" s="313"/>
      <c r="K760" s="313"/>
      <c r="L760" s="314"/>
      <c r="M760" s="313"/>
      <c r="N760" s="365"/>
      <c r="O760" s="366"/>
      <c r="P760" s="370" t="str">
        <f>IF(G760="R",IF(OR(AND(実績排出量!H760=SUM(実績事業所!$B$2-1),3&lt;実績排出量!I760),AND(実績排出量!H760=実績事業所!$B$2,4&gt;実績排出量!I760)),"新規",""),"")</f>
        <v/>
      </c>
      <c r="Q760" s="373" t="str">
        <f t="shared" si="490"/>
        <v/>
      </c>
      <c r="R760" s="374" t="str">
        <f t="shared" si="491"/>
        <v/>
      </c>
      <c r="S760" s="298" t="str">
        <f t="shared" si="492"/>
        <v/>
      </c>
      <c r="T760" s="87" t="str">
        <f t="shared" si="493"/>
        <v/>
      </c>
      <c r="U760" s="88" t="str">
        <f t="shared" si="494"/>
        <v/>
      </c>
      <c r="V760" s="89" t="str">
        <f t="shared" si="495"/>
        <v/>
      </c>
      <c r="W760" s="90" t="str">
        <f t="shared" si="496"/>
        <v/>
      </c>
      <c r="X760" s="90" t="str">
        <f t="shared" si="497"/>
        <v/>
      </c>
      <c r="Y760" s="110" t="str">
        <f t="shared" si="498"/>
        <v/>
      </c>
      <c r="Z760" s="16"/>
      <c r="AA760" s="15" t="str">
        <f t="shared" si="499"/>
        <v/>
      </c>
      <c r="AB760" s="15" t="str">
        <f t="shared" si="500"/>
        <v/>
      </c>
      <c r="AC760" s="14" t="str">
        <f t="shared" si="501"/>
        <v/>
      </c>
      <c r="AD760" s="6" t="e">
        <f t="shared" si="502"/>
        <v>#N/A</v>
      </c>
      <c r="AE760" s="6" t="e">
        <f t="shared" si="503"/>
        <v>#N/A</v>
      </c>
      <c r="AF760" s="6" t="e">
        <f t="shared" si="504"/>
        <v>#N/A</v>
      </c>
      <c r="AG760" s="6" t="str">
        <f t="shared" si="505"/>
        <v/>
      </c>
      <c r="AH760" s="6">
        <f t="shared" si="506"/>
        <v>1</v>
      </c>
      <c r="AI760" s="6" t="e">
        <f t="shared" si="507"/>
        <v>#N/A</v>
      </c>
      <c r="AJ760" s="6" t="e">
        <f t="shared" si="508"/>
        <v>#N/A</v>
      </c>
      <c r="AK760" s="6" t="e">
        <f t="shared" si="509"/>
        <v>#N/A</v>
      </c>
      <c r="AL760" s="6" t="e">
        <f t="shared" si="510"/>
        <v>#N/A</v>
      </c>
      <c r="AM760" s="7" t="str">
        <f t="shared" si="511"/>
        <v xml:space="preserve"> </v>
      </c>
      <c r="AN760" s="6" t="e">
        <f t="shared" si="512"/>
        <v>#N/A</v>
      </c>
      <c r="AO760" s="6" t="e">
        <f t="shared" si="513"/>
        <v>#N/A</v>
      </c>
      <c r="AP760" s="6" t="e">
        <f t="shared" si="514"/>
        <v>#N/A</v>
      </c>
      <c r="AQ760" s="6" t="e">
        <f t="shared" si="515"/>
        <v>#N/A</v>
      </c>
      <c r="AR760" s="6" t="e">
        <f t="shared" si="516"/>
        <v>#N/A</v>
      </c>
      <c r="AS760" s="6" t="e">
        <f t="shared" si="517"/>
        <v>#N/A</v>
      </c>
      <c r="AT760" s="6" t="e">
        <f t="shared" si="518"/>
        <v>#N/A</v>
      </c>
      <c r="AU760" s="6" t="e">
        <f t="shared" si="519"/>
        <v>#N/A</v>
      </c>
      <c r="AV760" s="6" t="e">
        <f t="shared" si="520"/>
        <v>#N/A</v>
      </c>
      <c r="AW760" s="6">
        <f t="shared" si="521"/>
        <v>0</v>
      </c>
      <c r="AX760" s="6" t="e">
        <f t="shared" si="522"/>
        <v>#N/A</v>
      </c>
      <c r="AY760" s="6" t="str">
        <f t="shared" si="523"/>
        <v/>
      </c>
      <c r="AZ760" s="6" t="str">
        <f t="shared" si="524"/>
        <v/>
      </c>
      <c r="BA760" s="6" t="str">
        <f t="shared" si="525"/>
        <v/>
      </c>
      <c r="BB760" s="6" t="str">
        <f t="shared" si="526"/>
        <v/>
      </c>
      <c r="BC760" s="42"/>
      <c r="BI760"/>
      <c r="CS760" s="253" t="str">
        <f t="shared" si="527"/>
        <v/>
      </c>
      <c r="CT760" s="1" t="str">
        <f t="shared" si="528"/>
        <v/>
      </c>
      <c r="CU760" s="1" t="str">
        <f t="shared" si="529"/>
        <v/>
      </c>
      <c r="CV760" s="399"/>
    </row>
    <row r="761" spans="1:100" s="1" customFormat="1" ht="13.5" customHeight="1" x14ac:dyDescent="0.15">
      <c r="A761" s="63">
        <v>746</v>
      </c>
      <c r="B761" s="313"/>
      <c r="C761" s="313"/>
      <c r="D761" s="313"/>
      <c r="E761" s="313"/>
      <c r="F761" s="313"/>
      <c r="G761" s="313"/>
      <c r="H761" s="313"/>
      <c r="I761" s="313"/>
      <c r="J761" s="313"/>
      <c r="K761" s="313"/>
      <c r="L761" s="314"/>
      <c r="M761" s="313"/>
      <c r="N761" s="365"/>
      <c r="O761" s="366"/>
      <c r="P761" s="370" t="str">
        <f>IF(G761="R",IF(OR(AND(実績排出量!H761=SUM(実績事業所!$B$2-1),3&lt;実績排出量!I761),AND(実績排出量!H761=実績事業所!$B$2,4&gt;実績排出量!I761)),"新規",""),"")</f>
        <v/>
      </c>
      <c r="Q761" s="373" t="str">
        <f t="shared" si="490"/>
        <v/>
      </c>
      <c r="R761" s="374" t="str">
        <f t="shared" si="491"/>
        <v/>
      </c>
      <c r="S761" s="298" t="str">
        <f t="shared" si="492"/>
        <v/>
      </c>
      <c r="T761" s="87" t="str">
        <f t="shared" si="493"/>
        <v/>
      </c>
      <c r="U761" s="88" t="str">
        <f t="shared" si="494"/>
        <v/>
      </c>
      <c r="V761" s="89" t="str">
        <f t="shared" si="495"/>
        <v/>
      </c>
      <c r="W761" s="90" t="str">
        <f t="shared" si="496"/>
        <v/>
      </c>
      <c r="X761" s="90" t="str">
        <f t="shared" si="497"/>
        <v/>
      </c>
      <c r="Y761" s="110" t="str">
        <f t="shared" si="498"/>
        <v/>
      </c>
      <c r="Z761" s="16"/>
      <c r="AA761" s="15" t="str">
        <f t="shared" si="499"/>
        <v/>
      </c>
      <c r="AB761" s="15" t="str">
        <f t="shared" si="500"/>
        <v/>
      </c>
      <c r="AC761" s="14" t="str">
        <f t="shared" si="501"/>
        <v/>
      </c>
      <c r="AD761" s="6" t="e">
        <f t="shared" si="502"/>
        <v>#N/A</v>
      </c>
      <c r="AE761" s="6" t="e">
        <f t="shared" si="503"/>
        <v>#N/A</v>
      </c>
      <c r="AF761" s="6" t="e">
        <f t="shared" si="504"/>
        <v>#N/A</v>
      </c>
      <c r="AG761" s="6" t="str">
        <f t="shared" si="505"/>
        <v/>
      </c>
      <c r="AH761" s="6">
        <f t="shared" si="506"/>
        <v>1</v>
      </c>
      <c r="AI761" s="6" t="e">
        <f t="shared" si="507"/>
        <v>#N/A</v>
      </c>
      <c r="AJ761" s="6" t="e">
        <f t="shared" si="508"/>
        <v>#N/A</v>
      </c>
      <c r="AK761" s="6" t="e">
        <f t="shared" si="509"/>
        <v>#N/A</v>
      </c>
      <c r="AL761" s="6" t="e">
        <f t="shared" si="510"/>
        <v>#N/A</v>
      </c>
      <c r="AM761" s="7" t="str">
        <f t="shared" si="511"/>
        <v xml:space="preserve"> </v>
      </c>
      <c r="AN761" s="6" t="e">
        <f t="shared" si="512"/>
        <v>#N/A</v>
      </c>
      <c r="AO761" s="6" t="e">
        <f t="shared" si="513"/>
        <v>#N/A</v>
      </c>
      <c r="AP761" s="6" t="e">
        <f t="shared" si="514"/>
        <v>#N/A</v>
      </c>
      <c r="AQ761" s="6" t="e">
        <f t="shared" si="515"/>
        <v>#N/A</v>
      </c>
      <c r="AR761" s="6" t="e">
        <f t="shared" si="516"/>
        <v>#N/A</v>
      </c>
      <c r="AS761" s="6" t="e">
        <f t="shared" si="517"/>
        <v>#N/A</v>
      </c>
      <c r="AT761" s="6" t="e">
        <f t="shared" si="518"/>
        <v>#N/A</v>
      </c>
      <c r="AU761" s="6" t="e">
        <f t="shared" si="519"/>
        <v>#N/A</v>
      </c>
      <c r="AV761" s="6" t="e">
        <f t="shared" si="520"/>
        <v>#N/A</v>
      </c>
      <c r="AW761" s="6">
        <f t="shared" si="521"/>
        <v>0</v>
      </c>
      <c r="AX761" s="6" t="e">
        <f t="shared" si="522"/>
        <v>#N/A</v>
      </c>
      <c r="AY761" s="6" t="str">
        <f t="shared" si="523"/>
        <v/>
      </c>
      <c r="AZ761" s="6" t="str">
        <f t="shared" si="524"/>
        <v/>
      </c>
      <c r="BA761" s="6" t="str">
        <f t="shared" si="525"/>
        <v/>
      </c>
      <c r="BB761" s="6" t="str">
        <f t="shared" si="526"/>
        <v/>
      </c>
      <c r="BC761" s="42"/>
      <c r="BI761"/>
      <c r="CS761" s="253" t="str">
        <f t="shared" si="527"/>
        <v/>
      </c>
      <c r="CT761" s="1" t="str">
        <f t="shared" si="528"/>
        <v/>
      </c>
      <c r="CU761" s="1" t="str">
        <f t="shared" si="529"/>
        <v/>
      </c>
      <c r="CV761" s="399"/>
    </row>
    <row r="762" spans="1:100" s="1" customFormat="1" ht="13.5" customHeight="1" x14ac:dyDescent="0.15">
      <c r="A762" s="63">
        <v>747</v>
      </c>
      <c r="B762" s="313"/>
      <c r="C762" s="313"/>
      <c r="D762" s="313"/>
      <c r="E762" s="313"/>
      <c r="F762" s="313"/>
      <c r="G762" s="313"/>
      <c r="H762" s="313"/>
      <c r="I762" s="313"/>
      <c r="J762" s="313"/>
      <c r="K762" s="313"/>
      <c r="L762" s="314"/>
      <c r="M762" s="313"/>
      <c r="N762" s="365"/>
      <c r="O762" s="366"/>
      <c r="P762" s="370" t="str">
        <f>IF(G762="R",IF(OR(AND(実績排出量!H762=SUM(実績事業所!$B$2-1),3&lt;実績排出量!I762),AND(実績排出量!H762=実績事業所!$B$2,4&gt;実績排出量!I762)),"新規",""),"")</f>
        <v/>
      </c>
      <c r="Q762" s="373" t="str">
        <f t="shared" si="490"/>
        <v/>
      </c>
      <c r="R762" s="374" t="str">
        <f t="shared" si="491"/>
        <v/>
      </c>
      <c r="S762" s="298" t="str">
        <f t="shared" si="492"/>
        <v/>
      </c>
      <c r="T762" s="87" t="str">
        <f t="shared" si="493"/>
        <v/>
      </c>
      <c r="U762" s="88" t="str">
        <f t="shared" si="494"/>
        <v/>
      </c>
      <c r="V762" s="89" t="str">
        <f t="shared" si="495"/>
        <v/>
      </c>
      <c r="W762" s="90" t="str">
        <f t="shared" si="496"/>
        <v/>
      </c>
      <c r="X762" s="90" t="str">
        <f t="shared" si="497"/>
        <v/>
      </c>
      <c r="Y762" s="110" t="str">
        <f t="shared" si="498"/>
        <v/>
      </c>
      <c r="Z762" s="16"/>
      <c r="AA762" s="15" t="str">
        <f t="shared" si="499"/>
        <v/>
      </c>
      <c r="AB762" s="15" t="str">
        <f t="shared" si="500"/>
        <v/>
      </c>
      <c r="AC762" s="14" t="str">
        <f t="shared" si="501"/>
        <v/>
      </c>
      <c r="AD762" s="6" t="e">
        <f t="shared" si="502"/>
        <v>#N/A</v>
      </c>
      <c r="AE762" s="6" t="e">
        <f t="shared" si="503"/>
        <v>#N/A</v>
      </c>
      <c r="AF762" s="6" t="e">
        <f t="shared" si="504"/>
        <v>#N/A</v>
      </c>
      <c r="AG762" s="6" t="str">
        <f t="shared" si="505"/>
        <v/>
      </c>
      <c r="AH762" s="6">
        <f t="shared" si="506"/>
        <v>1</v>
      </c>
      <c r="AI762" s="6" t="e">
        <f t="shared" si="507"/>
        <v>#N/A</v>
      </c>
      <c r="AJ762" s="6" t="e">
        <f t="shared" si="508"/>
        <v>#N/A</v>
      </c>
      <c r="AK762" s="6" t="e">
        <f t="shared" si="509"/>
        <v>#N/A</v>
      </c>
      <c r="AL762" s="6" t="e">
        <f t="shared" si="510"/>
        <v>#N/A</v>
      </c>
      <c r="AM762" s="7" t="str">
        <f t="shared" si="511"/>
        <v xml:space="preserve"> </v>
      </c>
      <c r="AN762" s="6" t="e">
        <f t="shared" si="512"/>
        <v>#N/A</v>
      </c>
      <c r="AO762" s="6" t="e">
        <f t="shared" si="513"/>
        <v>#N/A</v>
      </c>
      <c r="AP762" s="6" t="e">
        <f t="shared" si="514"/>
        <v>#N/A</v>
      </c>
      <c r="AQ762" s="6" t="e">
        <f t="shared" si="515"/>
        <v>#N/A</v>
      </c>
      <c r="AR762" s="6" t="e">
        <f t="shared" si="516"/>
        <v>#N/A</v>
      </c>
      <c r="AS762" s="6" t="e">
        <f t="shared" si="517"/>
        <v>#N/A</v>
      </c>
      <c r="AT762" s="6" t="e">
        <f t="shared" si="518"/>
        <v>#N/A</v>
      </c>
      <c r="AU762" s="6" t="e">
        <f t="shared" si="519"/>
        <v>#N/A</v>
      </c>
      <c r="AV762" s="6" t="e">
        <f t="shared" si="520"/>
        <v>#N/A</v>
      </c>
      <c r="AW762" s="6">
        <f t="shared" si="521"/>
        <v>0</v>
      </c>
      <c r="AX762" s="6" t="e">
        <f t="shared" si="522"/>
        <v>#N/A</v>
      </c>
      <c r="AY762" s="6" t="str">
        <f t="shared" si="523"/>
        <v/>
      </c>
      <c r="AZ762" s="6" t="str">
        <f t="shared" si="524"/>
        <v/>
      </c>
      <c r="BA762" s="6" t="str">
        <f t="shared" si="525"/>
        <v/>
      </c>
      <c r="BB762" s="6" t="str">
        <f t="shared" si="526"/>
        <v/>
      </c>
      <c r="BC762" s="42"/>
      <c r="BI762"/>
      <c r="CS762" s="253" t="str">
        <f t="shared" si="527"/>
        <v/>
      </c>
      <c r="CT762" s="1" t="str">
        <f t="shared" si="528"/>
        <v/>
      </c>
      <c r="CU762" s="1" t="str">
        <f t="shared" si="529"/>
        <v/>
      </c>
      <c r="CV762" s="399"/>
    </row>
    <row r="763" spans="1:100" s="1" customFormat="1" ht="13.5" customHeight="1" x14ac:dyDescent="0.15">
      <c r="A763" s="63">
        <v>748</v>
      </c>
      <c r="B763" s="313"/>
      <c r="C763" s="313"/>
      <c r="D763" s="313"/>
      <c r="E763" s="313"/>
      <c r="F763" s="313"/>
      <c r="G763" s="313"/>
      <c r="H763" s="313"/>
      <c r="I763" s="313"/>
      <c r="J763" s="313"/>
      <c r="K763" s="313"/>
      <c r="L763" s="314"/>
      <c r="M763" s="313"/>
      <c r="N763" s="365"/>
      <c r="O763" s="366"/>
      <c r="P763" s="370" t="str">
        <f>IF(G763="R",IF(OR(AND(実績排出量!H763=SUM(実績事業所!$B$2-1),3&lt;実績排出量!I763),AND(実績排出量!H763=実績事業所!$B$2,4&gt;実績排出量!I763)),"新規",""),"")</f>
        <v/>
      </c>
      <c r="Q763" s="373" t="str">
        <f t="shared" si="490"/>
        <v/>
      </c>
      <c r="R763" s="374" t="str">
        <f t="shared" si="491"/>
        <v/>
      </c>
      <c r="S763" s="298" t="str">
        <f t="shared" si="492"/>
        <v/>
      </c>
      <c r="T763" s="87" t="str">
        <f t="shared" si="493"/>
        <v/>
      </c>
      <c r="U763" s="88" t="str">
        <f t="shared" si="494"/>
        <v/>
      </c>
      <c r="V763" s="89" t="str">
        <f t="shared" si="495"/>
        <v/>
      </c>
      <c r="W763" s="90" t="str">
        <f t="shared" si="496"/>
        <v/>
      </c>
      <c r="X763" s="90" t="str">
        <f t="shared" si="497"/>
        <v/>
      </c>
      <c r="Y763" s="110" t="str">
        <f t="shared" si="498"/>
        <v/>
      </c>
      <c r="Z763" s="16"/>
      <c r="AA763" s="15" t="str">
        <f t="shared" si="499"/>
        <v/>
      </c>
      <c r="AB763" s="15" t="str">
        <f t="shared" si="500"/>
        <v/>
      </c>
      <c r="AC763" s="14" t="str">
        <f t="shared" si="501"/>
        <v/>
      </c>
      <c r="AD763" s="6" t="e">
        <f t="shared" si="502"/>
        <v>#N/A</v>
      </c>
      <c r="AE763" s="6" t="e">
        <f t="shared" si="503"/>
        <v>#N/A</v>
      </c>
      <c r="AF763" s="6" t="e">
        <f t="shared" si="504"/>
        <v>#N/A</v>
      </c>
      <c r="AG763" s="6" t="str">
        <f t="shared" si="505"/>
        <v/>
      </c>
      <c r="AH763" s="6">
        <f t="shared" si="506"/>
        <v>1</v>
      </c>
      <c r="AI763" s="6" t="e">
        <f t="shared" si="507"/>
        <v>#N/A</v>
      </c>
      <c r="AJ763" s="6" t="e">
        <f t="shared" si="508"/>
        <v>#N/A</v>
      </c>
      <c r="AK763" s="6" t="e">
        <f t="shared" si="509"/>
        <v>#N/A</v>
      </c>
      <c r="AL763" s="6" t="e">
        <f t="shared" si="510"/>
        <v>#N/A</v>
      </c>
      <c r="AM763" s="7" t="str">
        <f t="shared" si="511"/>
        <v xml:space="preserve"> </v>
      </c>
      <c r="AN763" s="6" t="e">
        <f t="shared" si="512"/>
        <v>#N/A</v>
      </c>
      <c r="AO763" s="6" t="e">
        <f t="shared" si="513"/>
        <v>#N/A</v>
      </c>
      <c r="AP763" s="6" t="e">
        <f t="shared" si="514"/>
        <v>#N/A</v>
      </c>
      <c r="AQ763" s="6" t="e">
        <f t="shared" si="515"/>
        <v>#N/A</v>
      </c>
      <c r="AR763" s="6" t="e">
        <f t="shared" si="516"/>
        <v>#N/A</v>
      </c>
      <c r="AS763" s="6" t="e">
        <f t="shared" si="517"/>
        <v>#N/A</v>
      </c>
      <c r="AT763" s="6" t="e">
        <f t="shared" si="518"/>
        <v>#N/A</v>
      </c>
      <c r="AU763" s="6" t="e">
        <f t="shared" si="519"/>
        <v>#N/A</v>
      </c>
      <c r="AV763" s="6" t="e">
        <f t="shared" si="520"/>
        <v>#N/A</v>
      </c>
      <c r="AW763" s="6">
        <f t="shared" si="521"/>
        <v>0</v>
      </c>
      <c r="AX763" s="6" t="e">
        <f t="shared" si="522"/>
        <v>#N/A</v>
      </c>
      <c r="AY763" s="6" t="str">
        <f t="shared" si="523"/>
        <v/>
      </c>
      <c r="AZ763" s="6" t="str">
        <f t="shared" si="524"/>
        <v/>
      </c>
      <c r="BA763" s="6" t="str">
        <f t="shared" si="525"/>
        <v/>
      </c>
      <c r="BB763" s="6" t="str">
        <f t="shared" si="526"/>
        <v/>
      </c>
      <c r="BC763" s="42"/>
      <c r="BI763"/>
      <c r="CS763" s="253" t="str">
        <f t="shared" si="527"/>
        <v/>
      </c>
      <c r="CT763" s="1" t="str">
        <f t="shared" si="528"/>
        <v/>
      </c>
      <c r="CU763" s="1" t="str">
        <f t="shared" si="529"/>
        <v/>
      </c>
      <c r="CV763" s="399"/>
    </row>
    <row r="764" spans="1:100" s="1" customFormat="1" ht="13.5" customHeight="1" x14ac:dyDescent="0.15">
      <c r="A764" s="63">
        <v>749</v>
      </c>
      <c r="B764" s="313"/>
      <c r="C764" s="313"/>
      <c r="D764" s="313"/>
      <c r="E764" s="313"/>
      <c r="F764" s="313"/>
      <c r="G764" s="313"/>
      <c r="H764" s="313"/>
      <c r="I764" s="313"/>
      <c r="J764" s="313"/>
      <c r="K764" s="313"/>
      <c r="L764" s="314"/>
      <c r="M764" s="313"/>
      <c r="N764" s="365"/>
      <c r="O764" s="366"/>
      <c r="P764" s="370" t="str">
        <f>IF(G764="R",IF(OR(AND(実績排出量!H764=SUM(実績事業所!$B$2-1),3&lt;実績排出量!I764),AND(実績排出量!H764=実績事業所!$B$2,4&gt;実績排出量!I764)),"新規",""),"")</f>
        <v/>
      </c>
      <c r="Q764" s="373" t="str">
        <f t="shared" si="490"/>
        <v/>
      </c>
      <c r="R764" s="374" t="str">
        <f t="shared" si="491"/>
        <v/>
      </c>
      <c r="S764" s="298" t="str">
        <f t="shared" si="492"/>
        <v/>
      </c>
      <c r="T764" s="87" t="str">
        <f t="shared" si="493"/>
        <v/>
      </c>
      <c r="U764" s="88" t="str">
        <f t="shared" si="494"/>
        <v/>
      </c>
      <c r="V764" s="89" t="str">
        <f t="shared" si="495"/>
        <v/>
      </c>
      <c r="W764" s="90" t="str">
        <f t="shared" si="496"/>
        <v/>
      </c>
      <c r="X764" s="90" t="str">
        <f t="shared" si="497"/>
        <v/>
      </c>
      <c r="Y764" s="110" t="str">
        <f t="shared" si="498"/>
        <v/>
      </c>
      <c r="Z764" s="16"/>
      <c r="AA764" s="15" t="str">
        <f t="shared" si="499"/>
        <v/>
      </c>
      <c r="AB764" s="15" t="str">
        <f t="shared" si="500"/>
        <v/>
      </c>
      <c r="AC764" s="14" t="str">
        <f t="shared" si="501"/>
        <v/>
      </c>
      <c r="AD764" s="6" t="e">
        <f t="shared" si="502"/>
        <v>#N/A</v>
      </c>
      <c r="AE764" s="6" t="e">
        <f t="shared" si="503"/>
        <v>#N/A</v>
      </c>
      <c r="AF764" s="6" t="e">
        <f t="shared" si="504"/>
        <v>#N/A</v>
      </c>
      <c r="AG764" s="6" t="str">
        <f t="shared" si="505"/>
        <v/>
      </c>
      <c r="AH764" s="6">
        <f t="shared" si="506"/>
        <v>1</v>
      </c>
      <c r="AI764" s="6" t="e">
        <f t="shared" si="507"/>
        <v>#N/A</v>
      </c>
      <c r="AJ764" s="6" t="e">
        <f t="shared" si="508"/>
        <v>#N/A</v>
      </c>
      <c r="AK764" s="6" t="e">
        <f t="shared" si="509"/>
        <v>#N/A</v>
      </c>
      <c r="AL764" s="6" t="e">
        <f t="shared" si="510"/>
        <v>#N/A</v>
      </c>
      <c r="AM764" s="7" t="str">
        <f t="shared" si="511"/>
        <v xml:space="preserve"> </v>
      </c>
      <c r="AN764" s="6" t="e">
        <f t="shared" si="512"/>
        <v>#N/A</v>
      </c>
      <c r="AO764" s="6" t="e">
        <f t="shared" si="513"/>
        <v>#N/A</v>
      </c>
      <c r="AP764" s="6" t="e">
        <f t="shared" si="514"/>
        <v>#N/A</v>
      </c>
      <c r="AQ764" s="6" t="e">
        <f t="shared" si="515"/>
        <v>#N/A</v>
      </c>
      <c r="AR764" s="6" t="e">
        <f t="shared" si="516"/>
        <v>#N/A</v>
      </c>
      <c r="AS764" s="6" t="e">
        <f t="shared" si="517"/>
        <v>#N/A</v>
      </c>
      <c r="AT764" s="6" t="e">
        <f t="shared" si="518"/>
        <v>#N/A</v>
      </c>
      <c r="AU764" s="6" t="e">
        <f t="shared" si="519"/>
        <v>#N/A</v>
      </c>
      <c r="AV764" s="6" t="e">
        <f t="shared" si="520"/>
        <v>#N/A</v>
      </c>
      <c r="AW764" s="6">
        <f t="shared" si="521"/>
        <v>0</v>
      </c>
      <c r="AX764" s="6" t="e">
        <f t="shared" si="522"/>
        <v>#N/A</v>
      </c>
      <c r="AY764" s="6" t="str">
        <f t="shared" si="523"/>
        <v/>
      </c>
      <c r="AZ764" s="6" t="str">
        <f t="shared" si="524"/>
        <v/>
      </c>
      <c r="BA764" s="6" t="str">
        <f t="shared" si="525"/>
        <v/>
      </c>
      <c r="BB764" s="6" t="str">
        <f t="shared" si="526"/>
        <v/>
      </c>
      <c r="BC764" s="42"/>
      <c r="BI764"/>
      <c r="CS764" s="253" t="str">
        <f t="shared" si="527"/>
        <v/>
      </c>
      <c r="CT764" s="1" t="str">
        <f t="shared" si="528"/>
        <v/>
      </c>
      <c r="CU764" s="1" t="str">
        <f t="shared" si="529"/>
        <v/>
      </c>
      <c r="CV764" s="399"/>
    </row>
    <row r="765" spans="1:100" s="1" customFormat="1" ht="13.5" customHeight="1" x14ac:dyDescent="0.15">
      <c r="A765" s="63">
        <v>750</v>
      </c>
      <c r="B765" s="313"/>
      <c r="C765" s="313"/>
      <c r="D765" s="313"/>
      <c r="E765" s="313"/>
      <c r="F765" s="313"/>
      <c r="G765" s="313"/>
      <c r="H765" s="313"/>
      <c r="I765" s="313"/>
      <c r="J765" s="313"/>
      <c r="K765" s="313"/>
      <c r="L765" s="314"/>
      <c r="M765" s="313"/>
      <c r="N765" s="365"/>
      <c r="O765" s="366"/>
      <c r="P765" s="370" t="str">
        <f>IF(G765="R",IF(OR(AND(実績排出量!H765=SUM(実績事業所!$B$2-1),3&lt;実績排出量!I765),AND(実績排出量!H765=実績事業所!$B$2,4&gt;実績排出量!I765)),"新規",""),"")</f>
        <v/>
      </c>
      <c r="Q765" s="373" t="str">
        <f t="shared" si="490"/>
        <v/>
      </c>
      <c r="R765" s="374" t="str">
        <f t="shared" si="491"/>
        <v/>
      </c>
      <c r="S765" s="298" t="str">
        <f t="shared" si="492"/>
        <v/>
      </c>
      <c r="T765" s="87" t="str">
        <f t="shared" si="493"/>
        <v/>
      </c>
      <c r="U765" s="88" t="str">
        <f t="shared" si="494"/>
        <v/>
      </c>
      <c r="V765" s="89" t="str">
        <f t="shared" si="495"/>
        <v/>
      </c>
      <c r="W765" s="90" t="str">
        <f t="shared" si="496"/>
        <v/>
      </c>
      <c r="X765" s="90" t="str">
        <f t="shared" si="497"/>
        <v/>
      </c>
      <c r="Y765" s="110" t="str">
        <f t="shared" si="498"/>
        <v/>
      </c>
      <c r="Z765" s="16"/>
      <c r="AA765" s="15" t="str">
        <f t="shared" si="499"/>
        <v/>
      </c>
      <c r="AB765" s="15" t="str">
        <f t="shared" si="500"/>
        <v/>
      </c>
      <c r="AC765" s="14" t="str">
        <f t="shared" si="501"/>
        <v/>
      </c>
      <c r="AD765" s="6" t="e">
        <f t="shared" si="502"/>
        <v>#N/A</v>
      </c>
      <c r="AE765" s="6" t="e">
        <f t="shared" si="503"/>
        <v>#N/A</v>
      </c>
      <c r="AF765" s="6" t="e">
        <f t="shared" si="504"/>
        <v>#N/A</v>
      </c>
      <c r="AG765" s="6" t="str">
        <f t="shared" si="505"/>
        <v/>
      </c>
      <c r="AH765" s="6">
        <f t="shared" si="506"/>
        <v>1</v>
      </c>
      <c r="AI765" s="6" t="e">
        <f t="shared" si="507"/>
        <v>#N/A</v>
      </c>
      <c r="AJ765" s="6" t="e">
        <f t="shared" si="508"/>
        <v>#N/A</v>
      </c>
      <c r="AK765" s="6" t="e">
        <f t="shared" si="509"/>
        <v>#N/A</v>
      </c>
      <c r="AL765" s="6" t="e">
        <f t="shared" si="510"/>
        <v>#N/A</v>
      </c>
      <c r="AM765" s="7" t="str">
        <f t="shared" si="511"/>
        <v xml:space="preserve"> </v>
      </c>
      <c r="AN765" s="6" t="e">
        <f t="shared" si="512"/>
        <v>#N/A</v>
      </c>
      <c r="AO765" s="6" t="e">
        <f t="shared" si="513"/>
        <v>#N/A</v>
      </c>
      <c r="AP765" s="6" t="e">
        <f t="shared" si="514"/>
        <v>#N/A</v>
      </c>
      <c r="AQ765" s="6" t="e">
        <f t="shared" si="515"/>
        <v>#N/A</v>
      </c>
      <c r="AR765" s="6" t="e">
        <f t="shared" si="516"/>
        <v>#N/A</v>
      </c>
      <c r="AS765" s="6" t="e">
        <f t="shared" si="517"/>
        <v>#N/A</v>
      </c>
      <c r="AT765" s="6" t="e">
        <f t="shared" si="518"/>
        <v>#N/A</v>
      </c>
      <c r="AU765" s="6" t="e">
        <f t="shared" si="519"/>
        <v>#N/A</v>
      </c>
      <c r="AV765" s="6" t="e">
        <f t="shared" si="520"/>
        <v>#N/A</v>
      </c>
      <c r="AW765" s="6">
        <f t="shared" si="521"/>
        <v>0</v>
      </c>
      <c r="AX765" s="6" t="e">
        <f t="shared" si="522"/>
        <v>#N/A</v>
      </c>
      <c r="AY765" s="6" t="str">
        <f t="shared" si="523"/>
        <v/>
      </c>
      <c r="AZ765" s="6" t="str">
        <f t="shared" si="524"/>
        <v/>
      </c>
      <c r="BA765" s="6" t="str">
        <f t="shared" si="525"/>
        <v/>
      </c>
      <c r="BB765" s="6" t="str">
        <f t="shared" si="526"/>
        <v/>
      </c>
      <c r="BC765" s="42"/>
      <c r="BI765"/>
      <c r="CS765" s="253" t="str">
        <f t="shared" si="527"/>
        <v/>
      </c>
      <c r="CT765" s="1" t="str">
        <f t="shared" si="528"/>
        <v/>
      </c>
      <c r="CU765" s="1" t="str">
        <f t="shared" si="529"/>
        <v/>
      </c>
      <c r="CV765" s="399"/>
    </row>
    <row r="766" spans="1:100" s="1" customFormat="1" ht="13.5" customHeight="1" x14ac:dyDescent="0.15">
      <c r="A766" s="63">
        <v>751</v>
      </c>
      <c r="B766" s="313"/>
      <c r="C766" s="313"/>
      <c r="D766" s="313"/>
      <c r="E766" s="313"/>
      <c r="F766" s="313"/>
      <c r="G766" s="313"/>
      <c r="H766" s="313"/>
      <c r="I766" s="313"/>
      <c r="J766" s="313"/>
      <c r="K766" s="313"/>
      <c r="L766" s="314"/>
      <c r="M766" s="313"/>
      <c r="N766" s="365"/>
      <c r="O766" s="366"/>
      <c r="P766" s="370" t="str">
        <f>IF(G766="R",IF(OR(AND(実績排出量!H766=SUM(実績事業所!$B$2-1),3&lt;実績排出量!I766),AND(実績排出量!H766=実績事業所!$B$2,4&gt;実績排出量!I766)),"新規",""),"")</f>
        <v/>
      </c>
      <c r="Q766" s="373" t="str">
        <f t="shared" si="490"/>
        <v/>
      </c>
      <c r="R766" s="374" t="str">
        <f t="shared" si="491"/>
        <v/>
      </c>
      <c r="S766" s="298" t="str">
        <f t="shared" si="492"/>
        <v/>
      </c>
      <c r="T766" s="87" t="str">
        <f t="shared" si="493"/>
        <v/>
      </c>
      <c r="U766" s="88" t="str">
        <f t="shared" si="494"/>
        <v/>
      </c>
      <c r="V766" s="89" t="str">
        <f t="shared" si="495"/>
        <v/>
      </c>
      <c r="W766" s="90" t="str">
        <f t="shared" si="496"/>
        <v/>
      </c>
      <c r="X766" s="90" t="str">
        <f t="shared" si="497"/>
        <v/>
      </c>
      <c r="Y766" s="110" t="str">
        <f t="shared" si="498"/>
        <v/>
      </c>
      <c r="Z766" s="16"/>
      <c r="AA766" s="15" t="str">
        <f t="shared" si="499"/>
        <v/>
      </c>
      <c r="AB766" s="15" t="str">
        <f t="shared" si="500"/>
        <v/>
      </c>
      <c r="AC766" s="14" t="str">
        <f t="shared" si="501"/>
        <v/>
      </c>
      <c r="AD766" s="6" t="e">
        <f t="shared" si="502"/>
        <v>#N/A</v>
      </c>
      <c r="AE766" s="6" t="e">
        <f t="shared" si="503"/>
        <v>#N/A</v>
      </c>
      <c r="AF766" s="6" t="e">
        <f t="shared" si="504"/>
        <v>#N/A</v>
      </c>
      <c r="AG766" s="6" t="str">
        <f t="shared" si="505"/>
        <v/>
      </c>
      <c r="AH766" s="6">
        <f t="shared" si="506"/>
        <v>1</v>
      </c>
      <c r="AI766" s="6" t="e">
        <f t="shared" si="507"/>
        <v>#N/A</v>
      </c>
      <c r="AJ766" s="6" t="e">
        <f t="shared" si="508"/>
        <v>#N/A</v>
      </c>
      <c r="AK766" s="6" t="e">
        <f t="shared" si="509"/>
        <v>#N/A</v>
      </c>
      <c r="AL766" s="6" t="e">
        <f t="shared" si="510"/>
        <v>#N/A</v>
      </c>
      <c r="AM766" s="7" t="str">
        <f t="shared" si="511"/>
        <v xml:space="preserve"> </v>
      </c>
      <c r="AN766" s="6" t="e">
        <f t="shared" si="512"/>
        <v>#N/A</v>
      </c>
      <c r="AO766" s="6" t="e">
        <f t="shared" si="513"/>
        <v>#N/A</v>
      </c>
      <c r="AP766" s="6" t="e">
        <f t="shared" si="514"/>
        <v>#N/A</v>
      </c>
      <c r="AQ766" s="6" t="e">
        <f t="shared" si="515"/>
        <v>#N/A</v>
      </c>
      <c r="AR766" s="6" t="e">
        <f t="shared" si="516"/>
        <v>#N/A</v>
      </c>
      <c r="AS766" s="6" t="e">
        <f t="shared" si="517"/>
        <v>#N/A</v>
      </c>
      <c r="AT766" s="6" t="e">
        <f t="shared" si="518"/>
        <v>#N/A</v>
      </c>
      <c r="AU766" s="6" t="e">
        <f t="shared" si="519"/>
        <v>#N/A</v>
      </c>
      <c r="AV766" s="6" t="e">
        <f t="shared" si="520"/>
        <v>#N/A</v>
      </c>
      <c r="AW766" s="6">
        <f t="shared" si="521"/>
        <v>0</v>
      </c>
      <c r="AX766" s="6" t="e">
        <f t="shared" si="522"/>
        <v>#N/A</v>
      </c>
      <c r="AY766" s="6" t="str">
        <f t="shared" si="523"/>
        <v/>
      </c>
      <c r="AZ766" s="6" t="str">
        <f t="shared" si="524"/>
        <v/>
      </c>
      <c r="BA766" s="6" t="str">
        <f t="shared" si="525"/>
        <v/>
      </c>
      <c r="BB766" s="6" t="str">
        <f t="shared" si="526"/>
        <v/>
      </c>
      <c r="BC766" s="42"/>
      <c r="BI766"/>
      <c r="CS766" s="253" t="str">
        <f t="shared" si="527"/>
        <v/>
      </c>
      <c r="CT766" s="1" t="str">
        <f t="shared" si="528"/>
        <v/>
      </c>
      <c r="CU766" s="1" t="str">
        <f t="shared" si="529"/>
        <v/>
      </c>
      <c r="CV766" s="399"/>
    </row>
    <row r="767" spans="1:100" s="1" customFormat="1" ht="13.5" customHeight="1" x14ac:dyDescent="0.15">
      <c r="A767" s="63">
        <v>752</v>
      </c>
      <c r="B767" s="313"/>
      <c r="C767" s="313"/>
      <c r="D767" s="313"/>
      <c r="E767" s="313"/>
      <c r="F767" s="313"/>
      <c r="G767" s="313"/>
      <c r="H767" s="313"/>
      <c r="I767" s="313"/>
      <c r="J767" s="313"/>
      <c r="K767" s="313"/>
      <c r="L767" s="314"/>
      <c r="M767" s="313"/>
      <c r="N767" s="365"/>
      <c r="O767" s="366"/>
      <c r="P767" s="370" t="str">
        <f>IF(G767="R",IF(OR(AND(実績排出量!H767=SUM(実績事業所!$B$2-1),3&lt;実績排出量!I767),AND(実績排出量!H767=実績事業所!$B$2,4&gt;実績排出量!I767)),"新規",""),"")</f>
        <v/>
      </c>
      <c r="Q767" s="373" t="str">
        <f t="shared" si="490"/>
        <v/>
      </c>
      <c r="R767" s="374" t="str">
        <f t="shared" si="491"/>
        <v/>
      </c>
      <c r="S767" s="298" t="str">
        <f t="shared" si="492"/>
        <v/>
      </c>
      <c r="T767" s="87" t="str">
        <f t="shared" si="493"/>
        <v/>
      </c>
      <c r="U767" s="88" t="str">
        <f t="shared" si="494"/>
        <v/>
      </c>
      <c r="V767" s="89" t="str">
        <f t="shared" si="495"/>
        <v/>
      </c>
      <c r="W767" s="90" t="str">
        <f t="shared" si="496"/>
        <v/>
      </c>
      <c r="X767" s="90" t="str">
        <f t="shared" si="497"/>
        <v/>
      </c>
      <c r="Y767" s="110" t="str">
        <f t="shared" si="498"/>
        <v/>
      </c>
      <c r="Z767" s="16"/>
      <c r="AA767" s="15" t="str">
        <f t="shared" si="499"/>
        <v/>
      </c>
      <c r="AB767" s="15" t="str">
        <f t="shared" si="500"/>
        <v/>
      </c>
      <c r="AC767" s="14" t="str">
        <f t="shared" si="501"/>
        <v/>
      </c>
      <c r="AD767" s="6" t="e">
        <f t="shared" si="502"/>
        <v>#N/A</v>
      </c>
      <c r="AE767" s="6" t="e">
        <f t="shared" si="503"/>
        <v>#N/A</v>
      </c>
      <c r="AF767" s="6" t="e">
        <f t="shared" si="504"/>
        <v>#N/A</v>
      </c>
      <c r="AG767" s="6" t="str">
        <f t="shared" si="505"/>
        <v/>
      </c>
      <c r="AH767" s="6">
        <f t="shared" si="506"/>
        <v>1</v>
      </c>
      <c r="AI767" s="6" t="e">
        <f t="shared" si="507"/>
        <v>#N/A</v>
      </c>
      <c r="AJ767" s="6" t="e">
        <f t="shared" si="508"/>
        <v>#N/A</v>
      </c>
      <c r="AK767" s="6" t="e">
        <f t="shared" si="509"/>
        <v>#N/A</v>
      </c>
      <c r="AL767" s="6" t="e">
        <f t="shared" si="510"/>
        <v>#N/A</v>
      </c>
      <c r="AM767" s="7" t="str">
        <f t="shared" si="511"/>
        <v xml:space="preserve"> </v>
      </c>
      <c r="AN767" s="6" t="e">
        <f t="shared" si="512"/>
        <v>#N/A</v>
      </c>
      <c r="AO767" s="6" t="e">
        <f t="shared" si="513"/>
        <v>#N/A</v>
      </c>
      <c r="AP767" s="6" t="e">
        <f t="shared" si="514"/>
        <v>#N/A</v>
      </c>
      <c r="AQ767" s="6" t="e">
        <f t="shared" si="515"/>
        <v>#N/A</v>
      </c>
      <c r="AR767" s="6" t="e">
        <f t="shared" si="516"/>
        <v>#N/A</v>
      </c>
      <c r="AS767" s="6" t="e">
        <f t="shared" si="517"/>
        <v>#N/A</v>
      </c>
      <c r="AT767" s="6" t="e">
        <f t="shared" si="518"/>
        <v>#N/A</v>
      </c>
      <c r="AU767" s="6" t="e">
        <f t="shared" si="519"/>
        <v>#N/A</v>
      </c>
      <c r="AV767" s="6" t="e">
        <f t="shared" si="520"/>
        <v>#N/A</v>
      </c>
      <c r="AW767" s="6">
        <f t="shared" si="521"/>
        <v>0</v>
      </c>
      <c r="AX767" s="6" t="e">
        <f t="shared" si="522"/>
        <v>#N/A</v>
      </c>
      <c r="AY767" s="6" t="str">
        <f t="shared" si="523"/>
        <v/>
      </c>
      <c r="AZ767" s="6" t="str">
        <f t="shared" si="524"/>
        <v/>
      </c>
      <c r="BA767" s="6" t="str">
        <f t="shared" si="525"/>
        <v/>
      </c>
      <c r="BB767" s="6" t="str">
        <f t="shared" si="526"/>
        <v/>
      </c>
      <c r="BC767" s="42"/>
      <c r="BI767"/>
      <c r="CS767" s="253" t="str">
        <f t="shared" si="527"/>
        <v/>
      </c>
      <c r="CT767" s="1" t="str">
        <f t="shared" si="528"/>
        <v/>
      </c>
      <c r="CU767" s="1" t="str">
        <f t="shared" si="529"/>
        <v/>
      </c>
      <c r="CV767" s="399"/>
    </row>
    <row r="768" spans="1:100" s="1" customFormat="1" ht="13.5" customHeight="1" x14ac:dyDescent="0.15">
      <c r="A768" s="63">
        <v>753</v>
      </c>
      <c r="B768" s="313"/>
      <c r="C768" s="313"/>
      <c r="D768" s="313"/>
      <c r="E768" s="313"/>
      <c r="F768" s="313"/>
      <c r="G768" s="313"/>
      <c r="H768" s="313"/>
      <c r="I768" s="313"/>
      <c r="J768" s="313"/>
      <c r="K768" s="313"/>
      <c r="L768" s="314"/>
      <c r="M768" s="313"/>
      <c r="N768" s="365"/>
      <c r="O768" s="366"/>
      <c r="P768" s="370" t="str">
        <f>IF(G768="R",IF(OR(AND(実績排出量!H768=SUM(実績事業所!$B$2-1),3&lt;実績排出量!I768),AND(実績排出量!H768=実績事業所!$B$2,4&gt;実績排出量!I768)),"新規",""),"")</f>
        <v/>
      </c>
      <c r="Q768" s="373" t="str">
        <f t="shared" si="490"/>
        <v/>
      </c>
      <c r="R768" s="374" t="str">
        <f t="shared" si="491"/>
        <v/>
      </c>
      <c r="S768" s="298" t="str">
        <f t="shared" si="492"/>
        <v/>
      </c>
      <c r="T768" s="87" t="str">
        <f t="shared" si="493"/>
        <v/>
      </c>
      <c r="U768" s="88" t="str">
        <f t="shared" si="494"/>
        <v/>
      </c>
      <c r="V768" s="89" t="str">
        <f t="shared" si="495"/>
        <v/>
      </c>
      <c r="W768" s="90" t="str">
        <f t="shared" si="496"/>
        <v/>
      </c>
      <c r="X768" s="90" t="str">
        <f t="shared" si="497"/>
        <v/>
      </c>
      <c r="Y768" s="110" t="str">
        <f t="shared" si="498"/>
        <v/>
      </c>
      <c r="Z768" s="16"/>
      <c r="AA768" s="15" t="str">
        <f t="shared" si="499"/>
        <v/>
      </c>
      <c r="AB768" s="15" t="str">
        <f t="shared" si="500"/>
        <v/>
      </c>
      <c r="AC768" s="14" t="str">
        <f t="shared" si="501"/>
        <v/>
      </c>
      <c r="AD768" s="6" t="e">
        <f t="shared" si="502"/>
        <v>#N/A</v>
      </c>
      <c r="AE768" s="6" t="e">
        <f t="shared" si="503"/>
        <v>#N/A</v>
      </c>
      <c r="AF768" s="6" t="e">
        <f t="shared" si="504"/>
        <v>#N/A</v>
      </c>
      <c r="AG768" s="6" t="str">
        <f t="shared" si="505"/>
        <v/>
      </c>
      <c r="AH768" s="6">
        <f t="shared" si="506"/>
        <v>1</v>
      </c>
      <c r="AI768" s="6" t="e">
        <f t="shared" si="507"/>
        <v>#N/A</v>
      </c>
      <c r="AJ768" s="6" t="e">
        <f t="shared" si="508"/>
        <v>#N/A</v>
      </c>
      <c r="AK768" s="6" t="e">
        <f t="shared" si="509"/>
        <v>#N/A</v>
      </c>
      <c r="AL768" s="6" t="e">
        <f t="shared" si="510"/>
        <v>#N/A</v>
      </c>
      <c r="AM768" s="7" t="str">
        <f t="shared" si="511"/>
        <v xml:space="preserve"> </v>
      </c>
      <c r="AN768" s="6" t="e">
        <f t="shared" si="512"/>
        <v>#N/A</v>
      </c>
      <c r="AO768" s="6" t="e">
        <f t="shared" si="513"/>
        <v>#N/A</v>
      </c>
      <c r="AP768" s="6" t="e">
        <f t="shared" si="514"/>
        <v>#N/A</v>
      </c>
      <c r="AQ768" s="6" t="e">
        <f t="shared" si="515"/>
        <v>#N/A</v>
      </c>
      <c r="AR768" s="6" t="e">
        <f t="shared" si="516"/>
        <v>#N/A</v>
      </c>
      <c r="AS768" s="6" t="e">
        <f t="shared" si="517"/>
        <v>#N/A</v>
      </c>
      <c r="AT768" s="6" t="e">
        <f t="shared" si="518"/>
        <v>#N/A</v>
      </c>
      <c r="AU768" s="6" t="e">
        <f t="shared" si="519"/>
        <v>#N/A</v>
      </c>
      <c r="AV768" s="6" t="e">
        <f t="shared" si="520"/>
        <v>#N/A</v>
      </c>
      <c r="AW768" s="6">
        <f t="shared" si="521"/>
        <v>0</v>
      </c>
      <c r="AX768" s="6" t="e">
        <f t="shared" si="522"/>
        <v>#N/A</v>
      </c>
      <c r="AY768" s="6" t="str">
        <f t="shared" si="523"/>
        <v/>
      </c>
      <c r="AZ768" s="6" t="str">
        <f t="shared" si="524"/>
        <v/>
      </c>
      <c r="BA768" s="6" t="str">
        <f t="shared" si="525"/>
        <v/>
      </c>
      <c r="BB768" s="6" t="str">
        <f t="shared" si="526"/>
        <v/>
      </c>
      <c r="BC768" s="42"/>
      <c r="BI768"/>
      <c r="CS768" s="253" t="str">
        <f t="shared" si="527"/>
        <v/>
      </c>
      <c r="CT768" s="1" t="str">
        <f t="shared" si="528"/>
        <v/>
      </c>
      <c r="CU768" s="1" t="str">
        <f t="shared" si="529"/>
        <v/>
      </c>
      <c r="CV768" s="399"/>
    </row>
    <row r="769" spans="1:100" s="1" customFormat="1" ht="13.5" customHeight="1" x14ac:dyDescent="0.15">
      <c r="A769" s="63">
        <v>754</v>
      </c>
      <c r="B769" s="313"/>
      <c r="C769" s="313"/>
      <c r="D769" s="313"/>
      <c r="E769" s="313"/>
      <c r="F769" s="313"/>
      <c r="G769" s="313"/>
      <c r="H769" s="313"/>
      <c r="I769" s="313"/>
      <c r="J769" s="313"/>
      <c r="K769" s="313"/>
      <c r="L769" s="314"/>
      <c r="M769" s="313"/>
      <c r="N769" s="365"/>
      <c r="O769" s="366"/>
      <c r="P769" s="370" t="str">
        <f>IF(G769="R",IF(OR(AND(実績排出量!H769=SUM(実績事業所!$B$2-1),3&lt;実績排出量!I769),AND(実績排出量!H769=実績事業所!$B$2,4&gt;実績排出量!I769)),"新規",""),"")</f>
        <v/>
      </c>
      <c r="Q769" s="373" t="str">
        <f t="shared" si="490"/>
        <v/>
      </c>
      <c r="R769" s="374" t="str">
        <f t="shared" si="491"/>
        <v/>
      </c>
      <c r="S769" s="298" t="str">
        <f t="shared" si="492"/>
        <v/>
      </c>
      <c r="T769" s="87" t="str">
        <f t="shared" si="493"/>
        <v/>
      </c>
      <c r="U769" s="88" t="str">
        <f t="shared" si="494"/>
        <v/>
      </c>
      <c r="V769" s="89" t="str">
        <f t="shared" si="495"/>
        <v/>
      </c>
      <c r="W769" s="90" t="str">
        <f t="shared" si="496"/>
        <v/>
      </c>
      <c r="X769" s="90" t="str">
        <f t="shared" si="497"/>
        <v/>
      </c>
      <c r="Y769" s="110" t="str">
        <f t="shared" si="498"/>
        <v/>
      </c>
      <c r="Z769" s="16"/>
      <c r="AA769" s="15" t="str">
        <f t="shared" si="499"/>
        <v/>
      </c>
      <c r="AB769" s="15" t="str">
        <f t="shared" si="500"/>
        <v/>
      </c>
      <c r="AC769" s="14" t="str">
        <f t="shared" si="501"/>
        <v/>
      </c>
      <c r="AD769" s="6" t="e">
        <f t="shared" si="502"/>
        <v>#N/A</v>
      </c>
      <c r="AE769" s="6" t="e">
        <f t="shared" si="503"/>
        <v>#N/A</v>
      </c>
      <c r="AF769" s="6" t="e">
        <f t="shared" si="504"/>
        <v>#N/A</v>
      </c>
      <c r="AG769" s="6" t="str">
        <f t="shared" si="505"/>
        <v/>
      </c>
      <c r="AH769" s="6">
        <f t="shared" si="506"/>
        <v>1</v>
      </c>
      <c r="AI769" s="6" t="e">
        <f t="shared" si="507"/>
        <v>#N/A</v>
      </c>
      <c r="AJ769" s="6" t="e">
        <f t="shared" si="508"/>
        <v>#N/A</v>
      </c>
      <c r="AK769" s="6" t="e">
        <f t="shared" si="509"/>
        <v>#N/A</v>
      </c>
      <c r="AL769" s="6" t="e">
        <f t="shared" si="510"/>
        <v>#N/A</v>
      </c>
      <c r="AM769" s="7" t="str">
        <f t="shared" si="511"/>
        <v xml:space="preserve"> </v>
      </c>
      <c r="AN769" s="6" t="e">
        <f t="shared" si="512"/>
        <v>#N/A</v>
      </c>
      <c r="AO769" s="6" t="e">
        <f t="shared" si="513"/>
        <v>#N/A</v>
      </c>
      <c r="AP769" s="6" t="e">
        <f t="shared" si="514"/>
        <v>#N/A</v>
      </c>
      <c r="AQ769" s="6" t="e">
        <f t="shared" si="515"/>
        <v>#N/A</v>
      </c>
      <c r="AR769" s="6" t="e">
        <f t="shared" si="516"/>
        <v>#N/A</v>
      </c>
      <c r="AS769" s="6" t="e">
        <f t="shared" si="517"/>
        <v>#N/A</v>
      </c>
      <c r="AT769" s="6" t="e">
        <f t="shared" si="518"/>
        <v>#N/A</v>
      </c>
      <c r="AU769" s="6" t="e">
        <f t="shared" si="519"/>
        <v>#N/A</v>
      </c>
      <c r="AV769" s="6" t="e">
        <f t="shared" si="520"/>
        <v>#N/A</v>
      </c>
      <c r="AW769" s="6">
        <f t="shared" si="521"/>
        <v>0</v>
      </c>
      <c r="AX769" s="6" t="e">
        <f t="shared" si="522"/>
        <v>#N/A</v>
      </c>
      <c r="AY769" s="6" t="str">
        <f t="shared" si="523"/>
        <v/>
      </c>
      <c r="AZ769" s="6" t="str">
        <f t="shared" si="524"/>
        <v/>
      </c>
      <c r="BA769" s="6" t="str">
        <f t="shared" si="525"/>
        <v/>
      </c>
      <c r="BB769" s="6" t="str">
        <f t="shared" si="526"/>
        <v/>
      </c>
      <c r="BC769" s="42"/>
      <c r="BI769"/>
      <c r="CS769" s="253" t="str">
        <f t="shared" si="527"/>
        <v/>
      </c>
      <c r="CT769" s="1" t="str">
        <f t="shared" si="528"/>
        <v/>
      </c>
      <c r="CU769" s="1" t="str">
        <f t="shared" si="529"/>
        <v/>
      </c>
      <c r="CV769" s="399"/>
    </row>
    <row r="770" spans="1:100" s="1" customFormat="1" ht="13.5" customHeight="1" x14ac:dyDescent="0.15">
      <c r="A770" s="63">
        <v>755</v>
      </c>
      <c r="B770" s="313"/>
      <c r="C770" s="313"/>
      <c r="D770" s="313"/>
      <c r="E770" s="313"/>
      <c r="F770" s="313"/>
      <c r="G770" s="313"/>
      <c r="H770" s="313"/>
      <c r="I770" s="313"/>
      <c r="J770" s="313"/>
      <c r="K770" s="313"/>
      <c r="L770" s="314"/>
      <c r="M770" s="313"/>
      <c r="N770" s="365"/>
      <c r="O770" s="366"/>
      <c r="P770" s="370" t="str">
        <f>IF(G770="R",IF(OR(AND(実績排出量!H770=SUM(実績事業所!$B$2-1),3&lt;実績排出量!I770),AND(実績排出量!H770=実績事業所!$B$2,4&gt;実績排出量!I770)),"新規",""),"")</f>
        <v/>
      </c>
      <c r="Q770" s="373" t="str">
        <f t="shared" si="490"/>
        <v/>
      </c>
      <c r="R770" s="374" t="str">
        <f t="shared" si="491"/>
        <v/>
      </c>
      <c r="S770" s="298" t="str">
        <f t="shared" si="492"/>
        <v/>
      </c>
      <c r="T770" s="87" t="str">
        <f t="shared" si="493"/>
        <v/>
      </c>
      <c r="U770" s="88" t="str">
        <f t="shared" si="494"/>
        <v/>
      </c>
      <c r="V770" s="89" t="str">
        <f t="shared" si="495"/>
        <v/>
      </c>
      <c r="W770" s="90" t="str">
        <f t="shared" si="496"/>
        <v/>
      </c>
      <c r="X770" s="90" t="str">
        <f t="shared" si="497"/>
        <v/>
      </c>
      <c r="Y770" s="110" t="str">
        <f t="shared" si="498"/>
        <v/>
      </c>
      <c r="Z770" s="16"/>
      <c r="AA770" s="15" t="str">
        <f t="shared" si="499"/>
        <v/>
      </c>
      <c r="AB770" s="15" t="str">
        <f t="shared" si="500"/>
        <v/>
      </c>
      <c r="AC770" s="14" t="str">
        <f t="shared" si="501"/>
        <v/>
      </c>
      <c r="AD770" s="6" t="e">
        <f t="shared" si="502"/>
        <v>#N/A</v>
      </c>
      <c r="AE770" s="6" t="e">
        <f t="shared" si="503"/>
        <v>#N/A</v>
      </c>
      <c r="AF770" s="6" t="e">
        <f t="shared" si="504"/>
        <v>#N/A</v>
      </c>
      <c r="AG770" s="6" t="str">
        <f t="shared" si="505"/>
        <v/>
      </c>
      <c r="AH770" s="6">
        <f t="shared" si="506"/>
        <v>1</v>
      </c>
      <c r="AI770" s="6" t="e">
        <f t="shared" si="507"/>
        <v>#N/A</v>
      </c>
      <c r="AJ770" s="6" t="e">
        <f t="shared" si="508"/>
        <v>#N/A</v>
      </c>
      <c r="AK770" s="6" t="e">
        <f t="shared" si="509"/>
        <v>#N/A</v>
      </c>
      <c r="AL770" s="6" t="e">
        <f t="shared" si="510"/>
        <v>#N/A</v>
      </c>
      <c r="AM770" s="7" t="str">
        <f t="shared" si="511"/>
        <v xml:space="preserve"> </v>
      </c>
      <c r="AN770" s="6" t="e">
        <f t="shared" si="512"/>
        <v>#N/A</v>
      </c>
      <c r="AO770" s="6" t="e">
        <f t="shared" si="513"/>
        <v>#N/A</v>
      </c>
      <c r="AP770" s="6" t="e">
        <f t="shared" si="514"/>
        <v>#N/A</v>
      </c>
      <c r="AQ770" s="6" t="e">
        <f t="shared" si="515"/>
        <v>#N/A</v>
      </c>
      <c r="AR770" s="6" t="e">
        <f t="shared" si="516"/>
        <v>#N/A</v>
      </c>
      <c r="AS770" s="6" t="e">
        <f t="shared" si="517"/>
        <v>#N/A</v>
      </c>
      <c r="AT770" s="6" t="e">
        <f t="shared" si="518"/>
        <v>#N/A</v>
      </c>
      <c r="AU770" s="6" t="e">
        <f t="shared" si="519"/>
        <v>#N/A</v>
      </c>
      <c r="AV770" s="6" t="e">
        <f t="shared" si="520"/>
        <v>#N/A</v>
      </c>
      <c r="AW770" s="6">
        <f t="shared" si="521"/>
        <v>0</v>
      </c>
      <c r="AX770" s="6" t="e">
        <f t="shared" si="522"/>
        <v>#N/A</v>
      </c>
      <c r="AY770" s="6" t="str">
        <f t="shared" si="523"/>
        <v/>
      </c>
      <c r="AZ770" s="6" t="str">
        <f t="shared" si="524"/>
        <v/>
      </c>
      <c r="BA770" s="6" t="str">
        <f t="shared" si="525"/>
        <v/>
      </c>
      <c r="BB770" s="6" t="str">
        <f t="shared" si="526"/>
        <v/>
      </c>
      <c r="BC770" s="42"/>
      <c r="BI770"/>
      <c r="CS770" s="253" t="str">
        <f t="shared" si="527"/>
        <v/>
      </c>
      <c r="CT770" s="1" t="str">
        <f t="shared" si="528"/>
        <v/>
      </c>
      <c r="CU770" s="1" t="str">
        <f t="shared" si="529"/>
        <v/>
      </c>
      <c r="CV770" s="399"/>
    </row>
    <row r="771" spans="1:100" s="1" customFormat="1" ht="13.5" customHeight="1" x14ac:dyDescent="0.15">
      <c r="A771" s="63">
        <v>756</v>
      </c>
      <c r="B771" s="313"/>
      <c r="C771" s="313"/>
      <c r="D771" s="313"/>
      <c r="E771" s="313"/>
      <c r="F771" s="313"/>
      <c r="G771" s="313"/>
      <c r="H771" s="313"/>
      <c r="I771" s="313"/>
      <c r="J771" s="313"/>
      <c r="K771" s="313"/>
      <c r="L771" s="314"/>
      <c r="M771" s="313"/>
      <c r="N771" s="365"/>
      <c r="O771" s="366"/>
      <c r="P771" s="370" t="str">
        <f>IF(G771="R",IF(OR(AND(実績排出量!H771=SUM(実績事業所!$B$2-1),3&lt;実績排出量!I771),AND(実績排出量!H771=実績事業所!$B$2,4&gt;実績排出量!I771)),"新規",""),"")</f>
        <v/>
      </c>
      <c r="Q771" s="373" t="str">
        <f t="shared" si="490"/>
        <v/>
      </c>
      <c r="R771" s="374" t="str">
        <f t="shared" si="491"/>
        <v/>
      </c>
      <c r="S771" s="298" t="str">
        <f t="shared" si="492"/>
        <v/>
      </c>
      <c r="T771" s="87" t="str">
        <f t="shared" si="493"/>
        <v/>
      </c>
      <c r="U771" s="88" t="str">
        <f t="shared" si="494"/>
        <v/>
      </c>
      <c r="V771" s="89" t="str">
        <f t="shared" si="495"/>
        <v/>
      </c>
      <c r="W771" s="90" t="str">
        <f t="shared" si="496"/>
        <v/>
      </c>
      <c r="X771" s="90" t="str">
        <f t="shared" si="497"/>
        <v/>
      </c>
      <c r="Y771" s="110" t="str">
        <f t="shared" si="498"/>
        <v/>
      </c>
      <c r="Z771" s="16"/>
      <c r="AA771" s="15" t="str">
        <f t="shared" si="499"/>
        <v/>
      </c>
      <c r="AB771" s="15" t="str">
        <f t="shared" si="500"/>
        <v/>
      </c>
      <c r="AC771" s="14" t="str">
        <f t="shared" si="501"/>
        <v/>
      </c>
      <c r="AD771" s="6" t="e">
        <f t="shared" si="502"/>
        <v>#N/A</v>
      </c>
      <c r="AE771" s="6" t="e">
        <f t="shared" si="503"/>
        <v>#N/A</v>
      </c>
      <c r="AF771" s="6" t="e">
        <f t="shared" si="504"/>
        <v>#N/A</v>
      </c>
      <c r="AG771" s="6" t="str">
        <f t="shared" si="505"/>
        <v/>
      </c>
      <c r="AH771" s="6">
        <f t="shared" si="506"/>
        <v>1</v>
      </c>
      <c r="AI771" s="6" t="e">
        <f t="shared" si="507"/>
        <v>#N/A</v>
      </c>
      <c r="AJ771" s="6" t="e">
        <f t="shared" si="508"/>
        <v>#N/A</v>
      </c>
      <c r="AK771" s="6" t="e">
        <f t="shared" si="509"/>
        <v>#N/A</v>
      </c>
      <c r="AL771" s="6" t="e">
        <f t="shared" si="510"/>
        <v>#N/A</v>
      </c>
      <c r="AM771" s="7" t="str">
        <f t="shared" si="511"/>
        <v xml:space="preserve"> </v>
      </c>
      <c r="AN771" s="6" t="e">
        <f t="shared" si="512"/>
        <v>#N/A</v>
      </c>
      <c r="AO771" s="6" t="e">
        <f t="shared" si="513"/>
        <v>#N/A</v>
      </c>
      <c r="AP771" s="6" t="e">
        <f t="shared" si="514"/>
        <v>#N/A</v>
      </c>
      <c r="AQ771" s="6" t="e">
        <f t="shared" si="515"/>
        <v>#N/A</v>
      </c>
      <c r="AR771" s="6" t="e">
        <f t="shared" si="516"/>
        <v>#N/A</v>
      </c>
      <c r="AS771" s="6" t="e">
        <f t="shared" si="517"/>
        <v>#N/A</v>
      </c>
      <c r="AT771" s="6" t="e">
        <f t="shared" si="518"/>
        <v>#N/A</v>
      </c>
      <c r="AU771" s="6" t="e">
        <f t="shared" si="519"/>
        <v>#N/A</v>
      </c>
      <c r="AV771" s="6" t="e">
        <f t="shared" si="520"/>
        <v>#N/A</v>
      </c>
      <c r="AW771" s="6">
        <f t="shared" si="521"/>
        <v>0</v>
      </c>
      <c r="AX771" s="6" t="e">
        <f t="shared" si="522"/>
        <v>#N/A</v>
      </c>
      <c r="AY771" s="6" t="str">
        <f t="shared" si="523"/>
        <v/>
      </c>
      <c r="AZ771" s="6" t="str">
        <f t="shared" si="524"/>
        <v/>
      </c>
      <c r="BA771" s="6" t="str">
        <f t="shared" si="525"/>
        <v/>
      </c>
      <c r="BB771" s="6" t="str">
        <f t="shared" si="526"/>
        <v/>
      </c>
      <c r="BC771" s="42"/>
      <c r="BI771"/>
      <c r="CS771" s="253" t="str">
        <f t="shared" si="527"/>
        <v/>
      </c>
      <c r="CT771" s="1" t="str">
        <f t="shared" si="528"/>
        <v/>
      </c>
      <c r="CU771" s="1" t="str">
        <f t="shared" si="529"/>
        <v/>
      </c>
      <c r="CV771" s="399"/>
    </row>
    <row r="772" spans="1:100" s="1" customFormat="1" ht="13.5" customHeight="1" x14ac:dyDescent="0.15">
      <c r="A772" s="63">
        <v>757</v>
      </c>
      <c r="B772" s="313"/>
      <c r="C772" s="313"/>
      <c r="D772" s="313"/>
      <c r="E772" s="313"/>
      <c r="F772" s="313"/>
      <c r="G772" s="313"/>
      <c r="H772" s="313"/>
      <c r="I772" s="313"/>
      <c r="J772" s="313"/>
      <c r="K772" s="313"/>
      <c r="L772" s="314"/>
      <c r="M772" s="313"/>
      <c r="N772" s="365"/>
      <c r="O772" s="366"/>
      <c r="P772" s="370" t="str">
        <f>IF(G772="R",IF(OR(AND(実績排出量!H772=SUM(実績事業所!$B$2-1),3&lt;実績排出量!I772),AND(実績排出量!H772=実績事業所!$B$2,4&gt;実績排出量!I772)),"新規",""),"")</f>
        <v/>
      </c>
      <c r="Q772" s="373" t="str">
        <f t="shared" si="490"/>
        <v/>
      </c>
      <c r="R772" s="374" t="str">
        <f t="shared" si="491"/>
        <v/>
      </c>
      <c r="S772" s="298" t="str">
        <f t="shared" si="492"/>
        <v/>
      </c>
      <c r="T772" s="87" t="str">
        <f t="shared" si="493"/>
        <v/>
      </c>
      <c r="U772" s="88" t="str">
        <f t="shared" si="494"/>
        <v/>
      </c>
      <c r="V772" s="89" t="str">
        <f t="shared" si="495"/>
        <v/>
      </c>
      <c r="W772" s="90" t="str">
        <f t="shared" si="496"/>
        <v/>
      </c>
      <c r="X772" s="90" t="str">
        <f t="shared" si="497"/>
        <v/>
      </c>
      <c r="Y772" s="110" t="str">
        <f t="shared" si="498"/>
        <v/>
      </c>
      <c r="Z772" s="16"/>
      <c r="AA772" s="15" t="str">
        <f t="shared" si="499"/>
        <v/>
      </c>
      <c r="AB772" s="15" t="str">
        <f t="shared" si="500"/>
        <v/>
      </c>
      <c r="AC772" s="14" t="str">
        <f t="shared" si="501"/>
        <v/>
      </c>
      <c r="AD772" s="6" t="e">
        <f t="shared" si="502"/>
        <v>#N/A</v>
      </c>
      <c r="AE772" s="6" t="e">
        <f t="shared" si="503"/>
        <v>#N/A</v>
      </c>
      <c r="AF772" s="6" t="e">
        <f t="shared" si="504"/>
        <v>#N/A</v>
      </c>
      <c r="AG772" s="6" t="str">
        <f t="shared" si="505"/>
        <v/>
      </c>
      <c r="AH772" s="6">
        <f t="shared" si="506"/>
        <v>1</v>
      </c>
      <c r="AI772" s="6" t="e">
        <f t="shared" si="507"/>
        <v>#N/A</v>
      </c>
      <c r="AJ772" s="6" t="e">
        <f t="shared" si="508"/>
        <v>#N/A</v>
      </c>
      <c r="AK772" s="6" t="e">
        <f t="shared" si="509"/>
        <v>#N/A</v>
      </c>
      <c r="AL772" s="6" t="e">
        <f t="shared" si="510"/>
        <v>#N/A</v>
      </c>
      <c r="AM772" s="7" t="str">
        <f t="shared" si="511"/>
        <v xml:space="preserve"> </v>
      </c>
      <c r="AN772" s="6" t="e">
        <f t="shared" si="512"/>
        <v>#N/A</v>
      </c>
      <c r="AO772" s="6" t="e">
        <f t="shared" si="513"/>
        <v>#N/A</v>
      </c>
      <c r="AP772" s="6" t="e">
        <f t="shared" si="514"/>
        <v>#N/A</v>
      </c>
      <c r="AQ772" s="6" t="e">
        <f t="shared" si="515"/>
        <v>#N/A</v>
      </c>
      <c r="AR772" s="6" t="e">
        <f t="shared" si="516"/>
        <v>#N/A</v>
      </c>
      <c r="AS772" s="6" t="e">
        <f t="shared" si="517"/>
        <v>#N/A</v>
      </c>
      <c r="AT772" s="6" t="e">
        <f t="shared" si="518"/>
        <v>#N/A</v>
      </c>
      <c r="AU772" s="6" t="e">
        <f t="shared" si="519"/>
        <v>#N/A</v>
      </c>
      <c r="AV772" s="6" t="e">
        <f t="shared" si="520"/>
        <v>#N/A</v>
      </c>
      <c r="AW772" s="6">
        <f t="shared" si="521"/>
        <v>0</v>
      </c>
      <c r="AX772" s="6" t="e">
        <f t="shared" si="522"/>
        <v>#N/A</v>
      </c>
      <c r="AY772" s="6" t="str">
        <f t="shared" si="523"/>
        <v/>
      </c>
      <c r="AZ772" s="6" t="str">
        <f t="shared" si="524"/>
        <v/>
      </c>
      <c r="BA772" s="6" t="str">
        <f t="shared" si="525"/>
        <v/>
      </c>
      <c r="BB772" s="6" t="str">
        <f t="shared" si="526"/>
        <v/>
      </c>
      <c r="BC772" s="42"/>
      <c r="BI772"/>
      <c r="CS772" s="253" t="str">
        <f t="shared" si="527"/>
        <v/>
      </c>
      <c r="CT772" s="1" t="str">
        <f t="shared" si="528"/>
        <v/>
      </c>
      <c r="CU772" s="1" t="str">
        <f t="shared" si="529"/>
        <v/>
      </c>
      <c r="CV772" s="399"/>
    </row>
    <row r="773" spans="1:100" s="1" customFormat="1" ht="13.5" customHeight="1" x14ac:dyDescent="0.15">
      <c r="A773" s="63">
        <v>758</v>
      </c>
      <c r="B773" s="313"/>
      <c r="C773" s="313"/>
      <c r="D773" s="313"/>
      <c r="E773" s="313"/>
      <c r="F773" s="313"/>
      <c r="G773" s="313"/>
      <c r="H773" s="313"/>
      <c r="I773" s="313"/>
      <c r="J773" s="313"/>
      <c r="K773" s="313"/>
      <c r="L773" s="314"/>
      <c r="M773" s="313"/>
      <c r="N773" s="365"/>
      <c r="O773" s="366"/>
      <c r="P773" s="370" t="str">
        <f>IF(G773="R",IF(OR(AND(実績排出量!H773=SUM(実績事業所!$B$2-1),3&lt;実績排出量!I773),AND(実績排出量!H773=実績事業所!$B$2,4&gt;実績排出量!I773)),"新規",""),"")</f>
        <v/>
      </c>
      <c r="Q773" s="373" t="str">
        <f t="shared" si="490"/>
        <v/>
      </c>
      <c r="R773" s="374" t="str">
        <f t="shared" si="491"/>
        <v/>
      </c>
      <c r="S773" s="298" t="str">
        <f t="shared" si="492"/>
        <v/>
      </c>
      <c r="T773" s="87" t="str">
        <f t="shared" si="493"/>
        <v/>
      </c>
      <c r="U773" s="88" t="str">
        <f t="shared" si="494"/>
        <v/>
      </c>
      <c r="V773" s="89" t="str">
        <f t="shared" si="495"/>
        <v/>
      </c>
      <c r="W773" s="90" t="str">
        <f t="shared" si="496"/>
        <v/>
      </c>
      <c r="X773" s="90" t="str">
        <f t="shared" si="497"/>
        <v/>
      </c>
      <c r="Y773" s="110" t="str">
        <f t="shared" si="498"/>
        <v/>
      </c>
      <c r="Z773" s="16"/>
      <c r="AA773" s="15" t="str">
        <f t="shared" si="499"/>
        <v/>
      </c>
      <c r="AB773" s="15" t="str">
        <f t="shared" si="500"/>
        <v/>
      </c>
      <c r="AC773" s="14" t="str">
        <f t="shared" si="501"/>
        <v/>
      </c>
      <c r="AD773" s="6" t="e">
        <f t="shared" si="502"/>
        <v>#N/A</v>
      </c>
      <c r="AE773" s="6" t="e">
        <f t="shared" si="503"/>
        <v>#N/A</v>
      </c>
      <c r="AF773" s="6" t="e">
        <f t="shared" si="504"/>
        <v>#N/A</v>
      </c>
      <c r="AG773" s="6" t="str">
        <f t="shared" si="505"/>
        <v/>
      </c>
      <c r="AH773" s="6">
        <f t="shared" si="506"/>
        <v>1</v>
      </c>
      <c r="AI773" s="6" t="e">
        <f t="shared" si="507"/>
        <v>#N/A</v>
      </c>
      <c r="AJ773" s="6" t="e">
        <f t="shared" si="508"/>
        <v>#N/A</v>
      </c>
      <c r="AK773" s="6" t="e">
        <f t="shared" si="509"/>
        <v>#N/A</v>
      </c>
      <c r="AL773" s="6" t="e">
        <f t="shared" si="510"/>
        <v>#N/A</v>
      </c>
      <c r="AM773" s="7" t="str">
        <f t="shared" si="511"/>
        <v xml:space="preserve"> </v>
      </c>
      <c r="AN773" s="6" t="e">
        <f t="shared" si="512"/>
        <v>#N/A</v>
      </c>
      <c r="AO773" s="6" t="e">
        <f t="shared" si="513"/>
        <v>#N/A</v>
      </c>
      <c r="AP773" s="6" t="e">
        <f t="shared" si="514"/>
        <v>#N/A</v>
      </c>
      <c r="AQ773" s="6" t="e">
        <f t="shared" si="515"/>
        <v>#N/A</v>
      </c>
      <c r="AR773" s="6" t="e">
        <f t="shared" si="516"/>
        <v>#N/A</v>
      </c>
      <c r="AS773" s="6" t="e">
        <f t="shared" si="517"/>
        <v>#N/A</v>
      </c>
      <c r="AT773" s="6" t="e">
        <f t="shared" si="518"/>
        <v>#N/A</v>
      </c>
      <c r="AU773" s="6" t="e">
        <f t="shared" si="519"/>
        <v>#N/A</v>
      </c>
      <c r="AV773" s="6" t="e">
        <f t="shared" si="520"/>
        <v>#N/A</v>
      </c>
      <c r="AW773" s="6">
        <f t="shared" si="521"/>
        <v>0</v>
      </c>
      <c r="AX773" s="6" t="e">
        <f t="shared" si="522"/>
        <v>#N/A</v>
      </c>
      <c r="AY773" s="6" t="str">
        <f t="shared" si="523"/>
        <v/>
      </c>
      <c r="AZ773" s="6" t="str">
        <f t="shared" si="524"/>
        <v/>
      </c>
      <c r="BA773" s="6" t="str">
        <f t="shared" si="525"/>
        <v/>
      </c>
      <c r="BB773" s="6" t="str">
        <f t="shared" si="526"/>
        <v/>
      </c>
      <c r="BC773" s="42"/>
      <c r="BI773"/>
      <c r="CS773" s="253" t="str">
        <f t="shared" si="527"/>
        <v/>
      </c>
      <c r="CT773" s="1" t="str">
        <f t="shared" si="528"/>
        <v/>
      </c>
      <c r="CU773" s="1" t="str">
        <f t="shared" si="529"/>
        <v/>
      </c>
      <c r="CV773" s="399"/>
    </row>
    <row r="774" spans="1:100" s="1" customFormat="1" ht="13.5" customHeight="1" x14ac:dyDescent="0.15">
      <c r="A774" s="63">
        <v>759</v>
      </c>
      <c r="B774" s="313"/>
      <c r="C774" s="313"/>
      <c r="D774" s="313"/>
      <c r="E774" s="313"/>
      <c r="F774" s="313"/>
      <c r="G774" s="313"/>
      <c r="H774" s="313"/>
      <c r="I774" s="313"/>
      <c r="J774" s="313"/>
      <c r="K774" s="313"/>
      <c r="L774" s="314"/>
      <c r="M774" s="313"/>
      <c r="N774" s="365"/>
      <c r="O774" s="366"/>
      <c r="P774" s="370" t="str">
        <f>IF(G774="R",IF(OR(AND(実績排出量!H774=SUM(実績事業所!$B$2-1),3&lt;実績排出量!I774),AND(実績排出量!H774=実績事業所!$B$2,4&gt;実績排出量!I774)),"新規",""),"")</f>
        <v/>
      </c>
      <c r="Q774" s="373" t="str">
        <f t="shared" si="490"/>
        <v/>
      </c>
      <c r="R774" s="374" t="str">
        <f t="shared" si="491"/>
        <v/>
      </c>
      <c r="S774" s="298" t="str">
        <f t="shared" si="492"/>
        <v/>
      </c>
      <c r="T774" s="87" t="str">
        <f t="shared" si="493"/>
        <v/>
      </c>
      <c r="U774" s="88" t="str">
        <f t="shared" si="494"/>
        <v/>
      </c>
      <c r="V774" s="89" t="str">
        <f t="shared" si="495"/>
        <v/>
      </c>
      <c r="W774" s="90" t="str">
        <f t="shared" si="496"/>
        <v/>
      </c>
      <c r="X774" s="90" t="str">
        <f t="shared" si="497"/>
        <v/>
      </c>
      <c r="Y774" s="110" t="str">
        <f t="shared" si="498"/>
        <v/>
      </c>
      <c r="Z774" s="16"/>
      <c r="AA774" s="15" t="str">
        <f t="shared" si="499"/>
        <v/>
      </c>
      <c r="AB774" s="15" t="str">
        <f t="shared" si="500"/>
        <v/>
      </c>
      <c r="AC774" s="14" t="str">
        <f t="shared" si="501"/>
        <v/>
      </c>
      <c r="AD774" s="6" t="e">
        <f t="shared" si="502"/>
        <v>#N/A</v>
      </c>
      <c r="AE774" s="6" t="e">
        <f t="shared" si="503"/>
        <v>#N/A</v>
      </c>
      <c r="AF774" s="6" t="e">
        <f t="shared" si="504"/>
        <v>#N/A</v>
      </c>
      <c r="AG774" s="6" t="str">
        <f t="shared" si="505"/>
        <v/>
      </c>
      <c r="AH774" s="6">
        <f t="shared" si="506"/>
        <v>1</v>
      </c>
      <c r="AI774" s="6" t="e">
        <f t="shared" si="507"/>
        <v>#N/A</v>
      </c>
      <c r="AJ774" s="6" t="e">
        <f t="shared" si="508"/>
        <v>#N/A</v>
      </c>
      <c r="AK774" s="6" t="e">
        <f t="shared" si="509"/>
        <v>#N/A</v>
      </c>
      <c r="AL774" s="6" t="e">
        <f t="shared" si="510"/>
        <v>#N/A</v>
      </c>
      <c r="AM774" s="7" t="str">
        <f t="shared" si="511"/>
        <v xml:space="preserve"> </v>
      </c>
      <c r="AN774" s="6" t="e">
        <f t="shared" si="512"/>
        <v>#N/A</v>
      </c>
      <c r="AO774" s="6" t="e">
        <f t="shared" si="513"/>
        <v>#N/A</v>
      </c>
      <c r="AP774" s="6" t="e">
        <f t="shared" si="514"/>
        <v>#N/A</v>
      </c>
      <c r="AQ774" s="6" t="e">
        <f t="shared" si="515"/>
        <v>#N/A</v>
      </c>
      <c r="AR774" s="6" t="e">
        <f t="shared" si="516"/>
        <v>#N/A</v>
      </c>
      <c r="AS774" s="6" t="e">
        <f t="shared" si="517"/>
        <v>#N/A</v>
      </c>
      <c r="AT774" s="6" t="e">
        <f t="shared" si="518"/>
        <v>#N/A</v>
      </c>
      <c r="AU774" s="6" t="e">
        <f t="shared" si="519"/>
        <v>#N/A</v>
      </c>
      <c r="AV774" s="6" t="e">
        <f t="shared" si="520"/>
        <v>#N/A</v>
      </c>
      <c r="AW774" s="6">
        <f t="shared" si="521"/>
        <v>0</v>
      </c>
      <c r="AX774" s="6" t="e">
        <f t="shared" si="522"/>
        <v>#N/A</v>
      </c>
      <c r="AY774" s="6" t="str">
        <f t="shared" si="523"/>
        <v/>
      </c>
      <c r="AZ774" s="6" t="str">
        <f t="shared" si="524"/>
        <v/>
      </c>
      <c r="BA774" s="6" t="str">
        <f t="shared" si="525"/>
        <v/>
      </c>
      <c r="BB774" s="6" t="str">
        <f t="shared" si="526"/>
        <v/>
      </c>
      <c r="BC774" s="42"/>
      <c r="BI774"/>
      <c r="CS774" s="253" t="str">
        <f t="shared" si="527"/>
        <v/>
      </c>
      <c r="CT774" s="1" t="str">
        <f t="shared" si="528"/>
        <v/>
      </c>
      <c r="CU774" s="1" t="str">
        <f t="shared" si="529"/>
        <v/>
      </c>
      <c r="CV774" s="399"/>
    </row>
    <row r="775" spans="1:100" s="1" customFormat="1" ht="13.5" customHeight="1" x14ac:dyDescent="0.15">
      <c r="A775" s="63">
        <v>760</v>
      </c>
      <c r="B775" s="313"/>
      <c r="C775" s="313"/>
      <c r="D775" s="313"/>
      <c r="E775" s="313"/>
      <c r="F775" s="313"/>
      <c r="G775" s="313"/>
      <c r="H775" s="313"/>
      <c r="I775" s="313"/>
      <c r="J775" s="313"/>
      <c r="K775" s="313"/>
      <c r="L775" s="314"/>
      <c r="M775" s="313"/>
      <c r="N775" s="365"/>
      <c r="O775" s="366"/>
      <c r="P775" s="370" t="str">
        <f>IF(G775="R",IF(OR(AND(実績排出量!H775=SUM(実績事業所!$B$2-1),3&lt;実績排出量!I775),AND(実績排出量!H775=実績事業所!$B$2,4&gt;実績排出量!I775)),"新規",""),"")</f>
        <v/>
      </c>
      <c r="Q775" s="373" t="str">
        <f t="shared" si="490"/>
        <v/>
      </c>
      <c r="R775" s="374" t="str">
        <f t="shared" si="491"/>
        <v/>
      </c>
      <c r="S775" s="298" t="str">
        <f t="shared" si="492"/>
        <v/>
      </c>
      <c r="T775" s="87" t="str">
        <f t="shared" si="493"/>
        <v/>
      </c>
      <c r="U775" s="88" t="str">
        <f t="shared" si="494"/>
        <v/>
      </c>
      <c r="V775" s="89" t="str">
        <f t="shared" si="495"/>
        <v/>
      </c>
      <c r="W775" s="90" t="str">
        <f t="shared" si="496"/>
        <v/>
      </c>
      <c r="X775" s="90" t="str">
        <f t="shared" si="497"/>
        <v/>
      </c>
      <c r="Y775" s="110" t="str">
        <f t="shared" si="498"/>
        <v/>
      </c>
      <c r="Z775" s="16"/>
      <c r="AA775" s="15" t="str">
        <f t="shared" si="499"/>
        <v/>
      </c>
      <c r="AB775" s="15" t="str">
        <f t="shared" si="500"/>
        <v/>
      </c>
      <c r="AC775" s="14" t="str">
        <f t="shared" si="501"/>
        <v/>
      </c>
      <c r="AD775" s="6" t="e">
        <f t="shared" si="502"/>
        <v>#N/A</v>
      </c>
      <c r="AE775" s="6" t="e">
        <f t="shared" si="503"/>
        <v>#N/A</v>
      </c>
      <c r="AF775" s="6" t="e">
        <f t="shared" si="504"/>
        <v>#N/A</v>
      </c>
      <c r="AG775" s="6" t="str">
        <f t="shared" si="505"/>
        <v/>
      </c>
      <c r="AH775" s="6">
        <f t="shared" si="506"/>
        <v>1</v>
      </c>
      <c r="AI775" s="6" t="e">
        <f t="shared" si="507"/>
        <v>#N/A</v>
      </c>
      <c r="AJ775" s="6" t="e">
        <f t="shared" si="508"/>
        <v>#N/A</v>
      </c>
      <c r="AK775" s="6" t="e">
        <f t="shared" si="509"/>
        <v>#N/A</v>
      </c>
      <c r="AL775" s="6" t="e">
        <f t="shared" si="510"/>
        <v>#N/A</v>
      </c>
      <c r="AM775" s="7" t="str">
        <f t="shared" si="511"/>
        <v xml:space="preserve"> </v>
      </c>
      <c r="AN775" s="6" t="e">
        <f t="shared" si="512"/>
        <v>#N/A</v>
      </c>
      <c r="AO775" s="6" t="e">
        <f t="shared" si="513"/>
        <v>#N/A</v>
      </c>
      <c r="AP775" s="6" t="e">
        <f t="shared" si="514"/>
        <v>#N/A</v>
      </c>
      <c r="AQ775" s="6" t="e">
        <f t="shared" si="515"/>
        <v>#N/A</v>
      </c>
      <c r="AR775" s="6" t="e">
        <f t="shared" si="516"/>
        <v>#N/A</v>
      </c>
      <c r="AS775" s="6" t="e">
        <f t="shared" si="517"/>
        <v>#N/A</v>
      </c>
      <c r="AT775" s="6" t="e">
        <f t="shared" si="518"/>
        <v>#N/A</v>
      </c>
      <c r="AU775" s="6" t="e">
        <f t="shared" si="519"/>
        <v>#N/A</v>
      </c>
      <c r="AV775" s="6" t="e">
        <f t="shared" si="520"/>
        <v>#N/A</v>
      </c>
      <c r="AW775" s="6">
        <f t="shared" si="521"/>
        <v>0</v>
      </c>
      <c r="AX775" s="6" t="e">
        <f t="shared" si="522"/>
        <v>#N/A</v>
      </c>
      <c r="AY775" s="6" t="str">
        <f t="shared" si="523"/>
        <v/>
      </c>
      <c r="AZ775" s="6" t="str">
        <f t="shared" si="524"/>
        <v/>
      </c>
      <c r="BA775" s="6" t="str">
        <f t="shared" si="525"/>
        <v/>
      </c>
      <c r="BB775" s="6" t="str">
        <f t="shared" si="526"/>
        <v/>
      </c>
      <c r="BC775" s="42"/>
      <c r="BI775"/>
      <c r="CS775" s="253" t="str">
        <f t="shared" si="527"/>
        <v/>
      </c>
      <c r="CT775" s="1" t="str">
        <f t="shared" si="528"/>
        <v/>
      </c>
      <c r="CU775" s="1" t="str">
        <f t="shared" si="529"/>
        <v/>
      </c>
      <c r="CV775" s="399"/>
    </row>
    <row r="776" spans="1:100" s="1" customFormat="1" ht="13.5" customHeight="1" x14ac:dyDescent="0.15">
      <c r="A776" s="63">
        <v>761</v>
      </c>
      <c r="B776" s="313"/>
      <c r="C776" s="313"/>
      <c r="D776" s="313"/>
      <c r="E776" s="313"/>
      <c r="F776" s="313"/>
      <c r="G776" s="313"/>
      <c r="H776" s="313"/>
      <c r="I776" s="313"/>
      <c r="J776" s="313"/>
      <c r="K776" s="313"/>
      <c r="L776" s="314"/>
      <c r="M776" s="313"/>
      <c r="N776" s="365"/>
      <c r="O776" s="366"/>
      <c r="P776" s="370" t="str">
        <f>IF(G776="R",IF(OR(AND(実績排出量!H776=SUM(実績事業所!$B$2-1),3&lt;実績排出量!I776),AND(実績排出量!H776=実績事業所!$B$2,4&gt;実績排出量!I776)),"新規",""),"")</f>
        <v/>
      </c>
      <c r="Q776" s="373" t="str">
        <f t="shared" si="490"/>
        <v/>
      </c>
      <c r="R776" s="374" t="str">
        <f t="shared" si="491"/>
        <v/>
      </c>
      <c r="S776" s="298" t="str">
        <f t="shared" si="492"/>
        <v/>
      </c>
      <c r="T776" s="87" t="str">
        <f t="shared" si="493"/>
        <v/>
      </c>
      <c r="U776" s="88" t="str">
        <f t="shared" si="494"/>
        <v/>
      </c>
      <c r="V776" s="89" t="str">
        <f t="shared" si="495"/>
        <v/>
      </c>
      <c r="W776" s="90" t="str">
        <f t="shared" si="496"/>
        <v/>
      </c>
      <c r="X776" s="90" t="str">
        <f t="shared" si="497"/>
        <v/>
      </c>
      <c r="Y776" s="110" t="str">
        <f t="shared" si="498"/>
        <v/>
      </c>
      <c r="Z776" s="16"/>
      <c r="AA776" s="15" t="str">
        <f t="shared" si="499"/>
        <v/>
      </c>
      <c r="AB776" s="15" t="str">
        <f t="shared" si="500"/>
        <v/>
      </c>
      <c r="AC776" s="14" t="str">
        <f t="shared" si="501"/>
        <v/>
      </c>
      <c r="AD776" s="6" t="e">
        <f t="shared" si="502"/>
        <v>#N/A</v>
      </c>
      <c r="AE776" s="6" t="e">
        <f t="shared" si="503"/>
        <v>#N/A</v>
      </c>
      <c r="AF776" s="6" t="e">
        <f t="shared" si="504"/>
        <v>#N/A</v>
      </c>
      <c r="AG776" s="6" t="str">
        <f t="shared" si="505"/>
        <v/>
      </c>
      <c r="AH776" s="6">
        <f t="shared" si="506"/>
        <v>1</v>
      </c>
      <c r="AI776" s="6" t="e">
        <f t="shared" si="507"/>
        <v>#N/A</v>
      </c>
      <c r="AJ776" s="6" t="e">
        <f t="shared" si="508"/>
        <v>#N/A</v>
      </c>
      <c r="AK776" s="6" t="e">
        <f t="shared" si="509"/>
        <v>#N/A</v>
      </c>
      <c r="AL776" s="6" t="e">
        <f t="shared" si="510"/>
        <v>#N/A</v>
      </c>
      <c r="AM776" s="7" t="str">
        <f t="shared" si="511"/>
        <v xml:space="preserve"> </v>
      </c>
      <c r="AN776" s="6" t="e">
        <f t="shared" si="512"/>
        <v>#N/A</v>
      </c>
      <c r="AO776" s="6" t="e">
        <f t="shared" si="513"/>
        <v>#N/A</v>
      </c>
      <c r="AP776" s="6" t="e">
        <f t="shared" si="514"/>
        <v>#N/A</v>
      </c>
      <c r="AQ776" s="6" t="e">
        <f t="shared" si="515"/>
        <v>#N/A</v>
      </c>
      <c r="AR776" s="6" t="e">
        <f t="shared" si="516"/>
        <v>#N/A</v>
      </c>
      <c r="AS776" s="6" t="e">
        <f t="shared" si="517"/>
        <v>#N/A</v>
      </c>
      <c r="AT776" s="6" t="e">
        <f t="shared" si="518"/>
        <v>#N/A</v>
      </c>
      <c r="AU776" s="6" t="e">
        <f t="shared" si="519"/>
        <v>#N/A</v>
      </c>
      <c r="AV776" s="6" t="e">
        <f t="shared" si="520"/>
        <v>#N/A</v>
      </c>
      <c r="AW776" s="6">
        <f t="shared" si="521"/>
        <v>0</v>
      </c>
      <c r="AX776" s="6" t="e">
        <f t="shared" si="522"/>
        <v>#N/A</v>
      </c>
      <c r="AY776" s="6" t="str">
        <f t="shared" si="523"/>
        <v/>
      </c>
      <c r="AZ776" s="6" t="str">
        <f t="shared" si="524"/>
        <v/>
      </c>
      <c r="BA776" s="6" t="str">
        <f t="shared" si="525"/>
        <v/>
      </c>
      <c r="BB776" s="6" t="str">
        <f t="shared" si="526"/>
        <v/>
      </c>
      <c r="BC776" s="42"/>
      <c r="BI776"/>
      <c r="CS776" s="253" t="str">
        <f t="shared" si="527"/>
        <v/>
      </c>
      <c r="CT776" s="1" t="str">
        <f t="shared" si="528"/>
        <v/>
      </c>
      <c r="CU776" s="1" t="str">
        <f t="shared" si="529"/>
        <v/>
      </c>
      <c r="CV776" s="399"/>
    </row>
    <row r="777" spans="1:100" s="1" customFormat="1" ht="13.5" customHeight="1" x14ac:dyDescent="0.15">
      <c r="A777" s="63">
        <v>762</v>
      </c>
      <c r="B777" s="313"/>
      <c r="C777" s="313"/>
      <c r="D777" s="313"/>
      <c r="E777" s="313"/>
      <c r="F777" s="313"/>
      <c r="G777" s="313"/>
      <c r="H777" s="313"/>
      <c r="I777" s="313"/>
      <c r="J777" s="313"/>
      <c r="K777" s="313"/>
      <c r="L777" s="314"/>
      <c r="M777" s="313"/>
      <c r="N777" s="365"/>
      <c r="O777" s="366"/>
      <c r="P777" s="370" t="str">
        <f>IF(G777="R",IF(OR(AND(実績排出量!H777=SUM(実績事業所!$B$2-1),3&lt;実績排出量!I777),AND(実績排出量!H777=実績事業所!$B$2,4&gt;実績排出量!I777)),"新規",""),"")</f>
        <v/>
      </c>
      <c r="Q777" s="373" t="str">
        <f t="shared" si="490"/>
        <v/>
      </c>
      <c r="R777" s="374" t="str">
        <f t="shared" si="491"/>
        <v/>
      </c>
      <c r="S777" s="298" t="str">
        <f t="shared" si="492"/>
        <v/>
      </c>
      <c r="T777" s="87" t="str">
        <f t="shared" si="493"/>
        <v/>
      </c>
      <c r="U777" s="88" t="str">
        <f t="shared" si="494"/>
        <v/>
      </c>
      <c r="V777" s="89" t="str">
        <f t="shared" si="495"/>
        <v/>
      </c>
      <c r="W777" s="90" t="str">
        <f t="shared" si="496"/>
        <v/>
      </c>
      <c r="X777" s="90" t="str">
        <f t="shared" si="497"/>
        <v/>
      </c>
      <c r="Y777" s="110" t="str">
        <f t="shared" si="498"/>
        <v/>
      </c>
      <c r="Z777" s="16"/>
      <c r="AA777" s="15" t="str">
        <f t="shared" si="499"/>
        <v/>
      </c>
      <c r="AB777" s="15" t="str">
        <f t="shared" si="500"/>
        <v/>
      </c>
      <c r="AC777" s="14" t="str">
        <f t="shared" si="501"/>
        <v/>
      </c>
      <c r="AD777" s="6" t="e">
        <f t="shared" si="502"/>
        <v>#N/A</v>
      </c>
      <c r="AE777" s="6" t="e">
        <f t="shared" si="503"/>
        <v>#N/A</v>
      </c>
      <c r="AF777" s="6" t="e">
        <f t="shared" si="504"/>
        <v>#N/A</v>
      </c>
      <c r="AG777" s="6" t="str">
        <f t="shared" si="505"/>
        <v/>
      </c>
      <c r="AH777" s="6">
        <f t="shared" si="506"/>
        <v>1</v>
      </c>
      <c r="AI777" s="6" t="e">
        <f t="shared" si="507"/>
        <v>#N/A</v>
      </c>
      <c r="AJ777" s="6" t="e">
        <f t="shared" si="508"/>
        <v>#N/A</v>
      </c>
      <c r="AK777" s="6" t="e">
        <f t="shared" si="509"/>
        <v>#N/A</v>
      </c>
      <c r="AL777" s="6" t="e">
        <f t="shared" si="510"/>
        <v>#N/A</v>
      </c>
      <c r="AM777" s="7" t="str">
        <f t="shared" si="511"/>
        <v xml:space="preserve"> </v>
      </c>
      <c r="AN777" s="6" t="e">
        <f t="shared" si="512"/>
        <v>#N/A</v>
      </c>
      <c r="AO777" s="6" t="e">
        <f t="shared" si="513"/>
        <v>#N/A</v>
      </c>
      <c r="AP777" s="6" t="e">
        <f t="shared" si="514"/>
        <v>#N/A</v>
      </c>
      <c r="AQ777" s="6" t="e">
        <f t="shared" si="515"/>
        <v>#N/A</v>
      </c>
      <c r="AR777" s="6" t="e">
        <f t="shared" si="516"/>
        <v>#N/A</v>
      </c>
      <c r="AS777" s="6" t="e">
        <f t="shared" si="517"/>
        <v>#N/A</v>
      </c>
      <c r="AT777" s="6" t="e">
        <f t="shared" si="518"/>
        <v>#N/A</v>
      </c>
      <c r="AU777" s="6" t="e">
        <f t="shared" si="519"/>
        <v>#N/A</v>
      </c>
      <c r="AV777" s="6" t="e">
        <f t="shared" si="520"/>
        <v>#N/A</v>
      </c>
      <c r="AW777" s="6">
        <f t="shared" si="521"/>
        <v>0</v>
      </c>
      <c r="AX777" s="6" t="e">
        <f t="shared" si="522"/>
        <v>#N/A</v>
      </c>
      <c r="AY777" s="6" t="str">
        <f t="shared" si="523"/>
        <v/>
      </c>
      <c r="AZ777" s="6" t="str">
        <f t="shared" si="524"/>
        <v/>
      </c>
      <c r="BA777" s="6" t="str">
        <f t="shared" si="525"/>
        <v/>
      </c>
      <c r="BB777" s="6" t="str">
        <f t="shared" si="526"/>
        <v/>
      </c>
      <c r="BC777" s="42"/>
      <c r="BI777"/>
      <c r="CS777" s="253" t="str">
        <f t="shared" si="527"/>
        <v/>
      </c>
      <c r="CT777" s="1" t="str">
        <f t="shared" si="528"/>
        <v/>
      </c>
      <c r="CU777" s="1" t="str">
        <f t="shared" si="529"/>
        <v/>
      </c>
      <c r="CV777" s="399"/>
    </row>
    <row r="778" spans="1:100" s="1" customFormat="1" ht="13.5" customHeight="1" x14ac:dyDescent="0.15">
      <c r="A778" s="63">
        <v>763</v>
      </c>
      <c r="B778" s="313"/>
      <c r="C778" s="313"/>
      <c r="D778" s="313"/>
      <c r="E778" s="313"/>
      <c r="F778" s="313"/>
      <c r="G778" s="313"/>
      <c r="H778" s="313"/>
      <c r="I778" s="313"/>
      <c r="J778" s="313"/>
      <c r="K778" s="313"/>
      <c r="L778" s="314"/>
      <c r="M778" s="313"/>
      <c r="N778" s="365"/>
      <c r="O778" s="366"/>
      <c r="P778" s="370" t="str">
        <f>IF(G778="R",IF(OR(AND(実績排出量!H778=SUM(実績事業所!$B$2-1),3&lt;実績排出量!I778),AND(実績排出量!H778=実績事業所!$B$2,4&gt;実績排出量!I778)),"新規",""),"")</f>
        <v/>
      </c>
      <c r="Q778" s="373" t="str">
        <f t="shared" si="490"/>
        <v/>
      </c>
      <c r="R778" s="374" t="str">
        <f t="shared" si="491"/>
        <v/>
      </c>
      <c r="S778" s="298" t="str">
        <f t="shared" si="492"/>
        <v/>
      </c>
      <c r="T778" s="87" t="str">
        <f t="shared" si="493"/>
        <v/>
      </c>
      <c r="U778" s="88" t="str">
        <f t="shared" si="494"/>
        <v/>
      </c>
      <c r="V778" s="89" t="str">
        <f t="shared" si="495"/>
        <v/>
      </c>
      <c r="W778" s="90" t="str">
        <f t="shared" si="496"/>
        <v/>
      </c>
      <c r="X778" s="90" t="str">
        <f t="shared" si="497"/>
        <v/>
      </c>
      <c r="Y778" s="110" t="str">
        <f t="shared" si="498"/>
        <v/>
      </c>
      <c r="Z778" s="16"/>
      <c r="AA778" s="15" t="str">
        <f t="shared" si="499"/>
        <v/>
      </c>
      <c r="AB778" s="15" t="str">
        <f t="shared" si="500"/>
        <v/>
      </c>
      <c r="AC778" s="14" t="str">
        <f t="shared" si="501"/>
        <v/>
      </c>
      <c r="AD778" s="6" t="e">
        <f t="shared" si="502"/>
        <v>#N/A</v>
      </c>
      <c r="AE778" s="6" t="e">
        <f t="shared" si="503"/>
        <v>#N/A</v>
      </c>
      <c r="AF778" s="6" t="e">
        <f t="shared" si="504"/>
        <v>#N/A</v>
      </c>
      <c r="AG778" s="6" t="str">
        <f t="shared" si="505"/>
        <v/>
      </c>
      <c r="AH778" s="6">
        <f t="shared" si="506"/>
        <v>1</v>
      </c>
      <c r="AI778" s="6" t="e">
        <f t="shared" si="507"/>
        <v>#N/A</v>
      </c>
      <c r="AJ778" s="6" t="e">
        <f t="shared" si="508"/>
        <v>#N/A</v>
      </c>
      <c r="AK778" s="6" t="e">
        <f t="shared" si="509"/>
        <v>#N/A</v>
      </c>
      <c r="AL778" s="6" t="e">
        <f t="shared" si="510"/>
        <v>#N/A</v>
      </c>
      <c r="AM778" s="7" t="str">
        <f t="shared" si="511"/>
        <v xml:space="preserve"> </v>
      </c>
      <c r="AN778" s="6" t="e">
        <f t="shared" si="512"/>
        <v>#N/A</v>
      </c>
      <c r="AO778" s="6" t="e">
        <f t="shared" si="513"/>
        <v>#N/A</v>
      </c>
      <c r="AP778" s="6" t="e">
        <f t="shared" si="514"/>
        <v>#N/A</v>
      </c>
      <c r="AQ778" s="6" t="e">
        <f t="shared" si="515"/>
        <v>#N/A</v>
      </c>
      <c r="AR778" s="6" t="e">
        <f t="shared" si="516"/>
        <v>#N/A</v>
      </c>
      <c r="AS778" s="6" t="e">
        <f t="shared" si="517"/>
        <v>#N/A</v>
      </c>
      <c r="AT778" s="6" t="e">
        <f t="shared" si="518"/>
        <v>#N/A</v>
      </c>
      <c r="AU778" s="6" t="e">
        <f t="shared" si="519"/>
        <v>#N/A</v>
      </c>
      <c r="AV778" s="6" t="e">
        <f t="shared" si="520"/>
        <v>#N/A</v>
      </c>
      <c r="AW778" s="6">
        <f t="shared" si="521"/>
        <v>0</v>
      </c>
      <c r="AX778" s="6" t="e">
        <f t="shared" si="522"/>
        <v>#N/A</v>
      </c>
      <c r="AY778" s="6" t="str">
        <f t="shared" si="523"/>
        <v/>
      </c>
      <c r="AZ778" s="6" t="str">
        <f t="shared" si="524"/>
        <v/>
      </c>
      <c r="BA778" s="6" t="str">
        <f t="shared" si="525"/>
        <v/>
      </c>
      <c r="BB778" s="6" t="str">
        <f t="shared" si="526"/>
        <v/>
      </c>
      <c r="BC778" s="42"/>
      <c r="BI778"/>
      <c r="CS778" s="253" t="str">
        <f t="shared" si="527"/>
        <v/>
      </c>
      <c r="CT778" s="1" t="str">
        <f t="shared" si="528"/>
        <v/>
      </c>
      <c r="CU778" s="1" t="str">
        <f t="shared" si="529"/>
        <v/>
      </c>
      <c r="CV778" s="399"/>
    </row>
    <row r="779" spans="1:100" s="1" customFormat="1" ht="13.5" customHeight="1" x14ac:dyDescent="0.15">
      <c r="A779" s="63">
        <v>764</v>
      </c>
      <c r="B779" s="313"/>
      <c r="C779" s="313"/>
      <c r="D779" s="313"/>
      <c r="E779" s="313"/>
      <c r="F779" s="313"/>
      <c r="G779" s="313"/>
      <c r="H779" s="313"/>
      <c r="I779" s="313"/>
      <c r="J779" s="313"/>
      <c r="K779" s="313"/>
      <c r="L779" s="314"/>
      <c r="M779" s="313"/>
      <c r="N779" s="365"/>
      <c r="O779" s="366"/>
      <c r="P779" s="370" t="str">
        <f>IF(G779="R",IF(OR(AND(実績排出量!H779=SUM(実績事業所!$B$2-1),3&lt;実績排出量!I779),AND(実績排出量!H779=実績事業所!$B$2,4&gt;実績排出量!I779)),"新規",""),"")</f>
        <v/>
      </c>
      <c r="Q779" s="373" t="str">
        <f t="shared" si="490"/>
        <v/>
      </c>
      <c r="R779" s="374" t="str">
        <f t="shared" si="491"/>
        <v/>
      </c>
      <c r="S779" s="298" t="str">
        <f t="shared" si="492"/>
        <v/>
      </c>
      <c r="T779" s="87" t="str">
        <f t="shared" si="493"/>
        <v/>
      </c>
      <c r="U779" s="88" t="str">
        <f t="shared" si="494"/>
        <v/>
      </c>
      <c r="V779" s="89" t="str">
        <f t="shared" si="495"/>
        <v/>
      </c>
      <c r="W779" s="90" t="str">
        <f t="shared" si="496"/>
        <v/>
      </c>
      <c r="X779" s="90" t="str">
        <f t="shared" si="497"/>
        <v/>
      </c>
      <c r="Y779" s="110" t="str">
        <f t="shared" si="498"/>
        <v/>
      </c>
      <c r="Z779" s="16"/>
      <c r="AA779" s="15" t="str">
        <f t="shared" si="499"/>
        <v/>
      </c>
      <c r="AB779" s="15" t="str">
        <f t="shared" si="500"/>
        <v/>
      </c>
      <c r="AC779" s="14" t="str">
        <f t="shared" si="501"/>
        <v/>
      </c>
      <c r="AD779" s="6" t="e">
        <f t="shared" si="502"/>
        <v>#N/A</v>
      </c>
      <c r="AE779" s="6" t="e">
        <f t="shared" si="503"/>
        <v>#N/A</v>
      </c>
      <c r="AF779" s="6" t="e">
        <f t="shared" si="504"/>
        <v>#N/A</v>
      </c>
      <c r="AG779" s="6" t="str">
        <f t="shared" si="505"/>
        <v/>
      </c>
      <c r="AH779" s="6">
        <f t="shared" si="506"/>
        <v>1</v>
      </c>
      <c r="AI779" s="6" t="e">
        <f t="shared" si="507"/>
        <v>#N/A</v>
      </c>
      <c r="AJ779" s="6" t="e">
        <f t="shared" si="508"/>
        <v>#N/A</v>
      </c>
      <c r="AK779" s="6" t="e">
        <f t="shared" si="509"/>
        <v>#N/A</v>
      </c>
      <c r="AL779" s="6" t="e">
        <f t="shared" si="510"/>
        <v>#N/A</v>
      </c>
      <c r="AM779" s="7" t="str">
        <f t="shared" si="511"/>
        <v xml:space="preserve"> </v>
      </c>
      <c r="AN779" s="6" t="e">
        <f t="shared" si="512"/>
        <v>#N/A</v>
      </c>
      <c r="AO779" s="6" t="e">
        <f t="shared" si="513"/>
        <v>#N/A</v>
      </c>
      <c r="AP779" s="6" t="e">
        <f t="shared" si="514"/>
        <v>#N/A</v>
      </c>
      <c r="AQ779" s="6" t="e">
        <f t="shared" si="515"/>
        <v>#N/A</v>
      </c>
      <c r="AR779" s="6" t="e">
        <f t="shared" si="516"/>
        <v>#N/A</v>
      </c>
      <c r="AS779" s="6" t="e">
        <f t="shared" si="517"/>
        <v>#N/A</v>
      </c>
      <c r="AT779" s="6" t="e">
        <f t="shared" si="518"/>
        <v>#N/A</v>
      </c>
      <c r="AU779" s="6" t="e">
        <f t="shared" si="519"/>
        <v>#N/A</v>
      </c>
      <c r="AV779" s="6" t="e">
        <f t="shared" si="520"/>
        <v>#N/A</v>
      </c>
      <c r="AW779" s="6">
        <f t="shared" si="521"/>
        <v>0</v>
      </c>
      <c r="AX779" s="6" t="e">
        <f t="shared" si="522"/>
        <v>#N/A</v>
      </c>
      <c r="AY779" s="6" t="str">
        <f t="shared" si="523"/>
        <v/>
      </c>
      <c r="AZ779" s="6" t="str">
        <f t="shared" si="524"/>
        <v/>
      </c>
      <c r="BA779" s="6" t="str">
        <f t="shared" si="525"/>
        <v/>
      </c>
      <c r="BB779" s="6" t="str">
        <f t="shared" si="526"/>
        <v/>
      </c>
      <c r="BC779" s="42"/>
      <c r="BI779"/>
      <c r="CS779" s="253" t="str">
        <f t="shared" si="527"/>
        <v/>
      </c>
      <c r="CT779" s="1" t="str">
        <f t="shared" si="528"/>
        <v/>
      </c>
      <c r="CU779" s="1" t="str">
        <f t="shared" si="529"/>
        <v/>
      </c>
      <c r="CV779" s="399"/>
    </row>
    <row r="780" spans="1:100" s="1" customFormat="1" ht="13.5" customHeight="1" x14ac:dyDescent="0.15">
      <c r="A780" s="63">
        <v>765</v>
      </c>
      <c r="B780" s="313"/>
      <c r="C780" s="313"/>
      <c r="D780" s="313"/>
      <c r="E780" s="313"/>
      <c r="F780" s="313"/>
      <c r="G780" s="313"/>
      <c r="H780" s="313"/>
      <c r="I780" s="313"/>
      <c r="J780" s="313"/>
      <c r="K780" s="313"/>
      <c r="L780" s="314"/>
      <c r="M780" s="313"/>
      <c r="N780" s="365"/>
      <c r="O780" s="366"/>
      <c r="P780" s="370" t="str">
        <f>IF(G780="R",IF(OR(AND(実績排出量!H780=SUM(実績事業所!$B$2-1),3&lt;実績排出量!I780),AND(実績排出量!H780=実績事業所!$B$2,4&gt;実績排出量!I780)),"新規",""),"")</f>
        <v/>
      </c>
      <c r="Q780" s="373" t="str">
        <f t="shared" si="490"/>
        <v/>
      </c>
      <c r="R780" s="374" t="str">
        <f t="shared" si="491"/>
        <v/>
      </c>
      <c r="S780" s="298" t="str">
        <f t="shared" si="492"/>
        <v/>
      </c>
      <c r="T780" s="87" t="str">
        <f t="shared" si="493"/>
        <v/>
      </c>
      <c r="U780" s="88" t="str">
        <f t="shared" si="494"/>
        <v/>
      </c>
      <c r="V780" s="89" t="str">
        <f t="shared" si="495"/>
        <v/>
      </c>
      <c r="W780" s="90" t="str">
        <f t="shared" si="496"/>
        <v/>
      </c>
      <c r="X780" s="90" t="str">
        <f t="shared" si="497"/>
        <v/>
      </c>
      <c r="Y780" s="110" t="str">
        <f t="shared" si="498"/>
        <v/>
      </c>
      <c r="Z780" s="16"/>
      <c r="AA780" s="15" t="str">
        <f t="shared" si="499"/>
        <v/>
      </c>
      <c r="AB780" s="15" t="str">
        <f t="shared" si="500"/>
        <v/>
      </c>
      <c r="AC780" s="14" t="str">
        <f t="shared" si="501"/>
        <v/>
      </c>
      <c r="AD780" s="6" t="e">
        <f t="shared" si="502"/>
        <v>#N/A</v>
      </c>
      <c r="AE780" s="6" t="e">
        <f t="shared" si="503"/>
        <v>#N/A</v>
      </c>
      <c r="AF780" s="6" t="e">
        <f t="shared" si="504"/>
        <v>#N/A</v>
      </c>
      <c r="AG780" s="6" t="str">
        <f t="shared" si="505"/>
        <v/>
      </c>
      <c r="AH780" s="6">
        <f t="shared" si="506"/>
        <v>1</v>
      </c>
      <c r="AI780" s="6" t="e">
        <f t="shared" si="507"/>
        <v>#N/A</v>
      </c>
      <c r="AJ780" s="6" t="e">
        <f t="shared" si="508"/>
        <v>#N/A</v>
      </c>
      <c r="AK780" s="6" t="e">
        <f t="shared" si="509"/>
        <v>#N/A</v>
      </c>
      <c r="AL780" s="6" t="e">
        <f t="shared" si="510"/>
        <v>#N/A</v>
      </c>
      <c r="AM780" s="7" t="str">
        <f t="shared" si="511"/>
        <v xml:space="preserve"> </v>
      </c>
      <c r="AN780" s="6" t="e">
        <f t="shared" si="512"/>
        <v>#N/A</v>
      </c>
      <c r="AO780" s="6" t="e">
        <f t="shared" si="513"/>
        <v>#N/A</v>
      </c>
      <c r="AP780" s="6" t="e">
        <f t="shared" si="514"/>
        <v>#N/A</v>
      </c>
      <c r="AQ780" s="6" t="e">
        <f t="shared" si="515"/>
        <v>#N/A</v>
      </c>
      <c r="AR780" s="6" t="e">
        <f t="shared" si="516"/>
        <v>#N/A</v>
      </c>
      <c r="AS780" s="6" t="e">
        <f t="shared" si="517"/>
        <v>#N/A</v>
      </c>
      <c r="AT780" s="6" t="e">
        <f t="shared" si="518"/>
        <v>#N/A</v>
      </c>
      <c r="AU780" s="6" t="e">
        <f t="shared" si="519"/>
        <v>#N/A</v>
      </c>
      <c r="AV780" s="6" t="e">
        <f t="shared" si="520"/>
        <v>#N/A</v>
      </c>
      <c r="AW780" s="6">
        <f t="shared" si="521"/>
        <v>0</v>
      </c>
      <c r="AX780" s="6" t="e">
        <f t="shared" si="522"/>
        <v>#N/A</v>
      </c>
      <c r="AY780" s="6" t="str">
        <f t="shared" si="523"/>
        <v/>
      </c>
      <c r="AZ780" s="6" t="str">
        <f t="shared" si="524"/>
        <v/>
      </c>
      <c r="BA780" s="6" t="str">
        <f t="shared" si="525"/>
        <v/>
      </c>
      <c r="BB780" s="6" t="str">
        <f t="shared" si="526"/>
        <v/>
      </c>
      <c r="BC780" s="42"/>
      <c r="BI780"/>
      <c r="CS780" s="253" t="str">
        <f t="shared" si="527"/>
        <v/>
      </c>
      <c r="CT780" s="1" t="str">
        <f t="shared" si="528"/>
        <v/>
      </c>
      <c r="CU780" s="1" t="str">
        <f t="shared" si="529"/>
        <v/>
      </c>
      <c r="CV780" s="399"/>
    </row>
    <row r="781" spans="1:100" s="1" customFormat="1" ht="13.5" customHeight="1" x14ac:dyDescent="0.15">
      <c r="A781" s="63">
        <v>766</v>
      </c>
      <c r="B781" s="313"/>
      <c r="C781" s="313"/>
      <c r="D781" s="313"/>
      <c r="E781" s="313"/>
      <c r="F781" s="313"/>
      <c r="G781" s="313"/>
      <c r="H781" s="313"/>
      <c r="I781" s="313"/>
      <c r="J781" s="313"/>
      <c r="K781" s="313"/>
      <c r="L781" s="314"/>
      <c r="M781" s="313"/>
      <c r="N781" s="365"/>
      <c r="O781" s="366"/>
      <c r="P781" s="370" t="str">
        <f>IF(G781="R",IF(OR(AND(実績排出量!H781=SUM(実績事業所!$B$2-1),3&lt;実績排出量!I781),AND(実績排出量!H781=実績事業所!$B$2,4&gt;実績排出量!I781)),"新規",""),"")</f>
        <v/>
      </c>
      <c r="Q781" s="373" t="str">
        <f t="shared" si="490"/>
        <v/>
      </c>
      <c r="R781" s="374" t="str">
        <f t="shared" si="491"/>
        <v/>
      </c>
      <c r="S781" s="298" t="str">
        <f t="shared" si="492"/>
        <v/>
      </c>
      <c r="T781" s="87" t="str">
        <f t="shared" si="493"/>
        <v/>
      </c>
      <c r="U781" s="88" t="str">
        <f t="shared" si="494"/>
        <v/>
      </c>
      <c r="V781" s="89" t="str">
        <f t="shared" si="495"/>
        <v/>
      </c>
      <c r="W781" s="90" t="str">
        <f t="shared" si="496"/>
        <v/>
      </c>
      <c r="X781" s="90" t="str">
        <f t="shared" si="497"/>
        <v/>
      </c>
      <c r="Y781" s="110" t="str">
        <f t="shared" si="498"/>
        <v/>
      </c>
      <c r="Z781" s="16"/>
      <c r="AA781" s="15" t="str">
        <f t="shared" si="499"/>
        <v/>
      </c>
      <c r="AB781" s="15" t="str">
        <f t="shared" si="500"/>
        <v/>
      </c>
      <c r="AC781" s="14" t="str">
        <f t="shared" si="501"/>
        <v/>
      </c>
      <c r="AD781" s="6" t="e">
        <f t="shared" si="502"/>
        <v>#N/A</v>
      </c>
      <c r="AE781" s="6" t="e">
        <f t="shared" si="503"/>
        <v>#N/A</v>
      </c>
      <c r="AF781" s="6" t="e">
        <f t="shared" si="504"/>
        <v>#N/A</v>
      </c>
      <c r="AG781" s="6" t="str">
        <f t="shared" si="505"/>
        <v/>
      </c>
      <c r="AH781" s="6">
        <f t="shared" si="506"/>
        <v>1</v>
      </c>
      <c r="AI781" s="6" t="e">
        <f t="shared" si="507"/>
        <v>#N/A</v>
      </c>
      <c r="AJ781" s="6" t="e">
        <f t="shared" si="508"/>
        <v>#N/A</v>
      </c>
      <c r="AK781" s="6" t="e">
        <f t="shared" si="509"/>
        <v>#N/A</v>
      </c>
      <c r="AL781" s="6" t="e">
        <f t="shared" si="510"/>
        <v>#N/A</v>
      </c>
      <c r="AM781" s="7" t="str">
        <f t="shared" si="511"/>
        <v xml:space="preserve"> </v>
      </c>
      <c r="AN781" s="6" t="e">
        <f t="shared" si="512"/>
        <v>#N/A</v>
      </c>
      <c r="AO781" s="6" t="e">
        <f t="shared" si="513"/>
        <v>#N/A</v>
      </c>
      <c r="AP781" s="6" t="e">
        <f t="shared" si="514"/>
        <v>#N/A</v>
      </c>
      <c r="AQ781" s="6" t="e">
        <f t="shared" si="515"/>
        <v>#N/A</v>
      </c>
      <c r="AR781" s="6" t="e">
        <f t="shared" si="516"/>
        <v>#N/A</v>
      </c>
      <c r="AS781" s="6" t="e">
        <f t="shared" si="517"/>
        <v>#N/A</v>
      </c>
      <c r="AT781" s="6" t="e">
        <f t="shared" si="518"/>
        <v>#N/A</v>
      </c>
      <c r="AU781" s="6" t="e">
        <f t="shared" si="519"/>
        <v>#N/A</v>
      </c>
      <c r="AV781" s="6" t="e">
        <f t="shared" si="520"/>
        <v>#N/A</v>
      </c>
      <c r="AW781" s="6">
        <f t="shared" si="521"/>
        <v>0</v>
      </c>
      <c r="AX781" s="6" t="e">
        <f t="shared" si="522"/>
        <v>#N/A</v>
      </c>
      <c r="AY781" s="6" t="str">
        <f t="shared" si="523"/>
        <v/>
      </c>
      <c r="AZ781" s="6" t="str">
        <f t="shared" si="524"/>
        <v/>
      </c>
      <c r="BA781" s="6" t="str">
        <f t="shared" si="525"/>
        <v/>
      </c>
      <c r="BB781" s="6" t="str">
        <f t="shared" si="526"/>
        <v/>
      </c>
      <c r="BC781" s="42"/>
      <c r="BI781"/>
      <c r="CS781" s="253" t="str">
        <f t="shared" si="527"/>
        <v/>
      </c>
      <c r="CT781" s="1" t="str">
        <f t="shared" si="528"/>
        <v/>
      </c>
      <c r="CU781" s="1" t="str">
        <f t="shared" si="529"/>
        <v/>
      </c>
      <c r="CV781" s="399"/>
    </row>
    <row r="782" spans="1:100" s="1" customFormat="1" ht="13.5" customHeight="1" x14ac:dyDescent="0.15">
      <c r="A782" s="63">
        <v>767</v>
      </c>
      <c r="B782" s="313"/>
      <c r="C782" s="313"/>
      <c r="D782" s="313"/>
      <c r="E782" s="313"/>
      <c r="F782" s="313"/>
      <c r="G782" s="313"/>
      <c r="H782" s="313"/>
      <c r="I782" s="313"/>
      <c r="J782" s="313"/>
      <c r="K782" s="313"/>
      <c r="L782" s="314"/>
      <c r="M782" s="313"/>
      <c r="N782" s="365"/>
      <c r="O782" s="366"/>
      <c r="P782" s="370" t="str">
        <f>IF(G782="R",IF(OR(AND(実績排出量!H782=SUM(実績事業所!$B$2-1),3&lt;実績排出量!I782),AND(実績排出量!H782=実績事業所!$B$2,4&gt;実績排出量!I782)),"新規",""),"")</f>
        <v/>
      </c>
      <c r="Q782" s="373" t="str">
        <f t="shared" si="490"/>
        <v/>
      </c>
      <c r="R782" s="374" t="str">
        <f t="shared" si="491"/>
        <v/>
      </c>
      <c r="S782" s="298" t="str">
        <f t="shared" si="492"/>
        <v/>
      </c>
      <c r="T782" s="87" t="str">
        <f t="shared" si="493"/>
        <v/>
      </c>
      <c r="U782" s="88" t="str">
        <f t="shared" si="494"/>
        <v/>
      </c>
      <c r="V782" s="89" t="str">
        <f t="shared" si="495"/>
        <v/>
      </c>
      <c r="W782" s="90" t="str">
        <f t="shared" si="496"/>
        <v/>
      </c>
      <c r="X782" s="90" t="str">
        <f t="shared" si="497"/>
        <v/>
      </c>
      <c r="Y782" s="110" t="str">
        <f t="shared" si="498"/>
        <v/>
      </c>
      <c r="Z782" s="16"/>
      <c r="AA782" s="15" t="str">
        <f t="shared" si="499"/>
        <v/>
      </c>
      <c r="AB782" s="15" t="str">
        <f t="shared" si="500"/>
        <v/>
      </c>
      <c r="AC782" s="14" t="str">
        <f t="shared" si="501"/>
        <v/>
      </c>
      <c r="AD782" s="6" t="e">
        <f t="shared" si="502"/>
        <v>#N/A</v>
      </c>
      <c r="AE782" s="6" t="e">
        <f t="shared" si="503"/>
        <v>#N/A</v>
      </c>
      <c r="AF782" s="6" t="e">
        <f t="shared" si="504"/>
        <v>#N/A</v>
      </c>
      <c r="AG782" s="6" t="str">
        <f t="shared" si="505"/>
        <v/>
      </c>
      <c r="AH782" s="6">
        <f t="shared" si="506"/>
        <v>1</v>
      </c>
      <c r="AI782" s="6" t="e">
        <f t="shared" si="507"/>
        <v>#N/A</v>
      </c>
      <c r="AJ782" s="6" t="e">
        <f t="shared" si="508"/>
        <v>#N/A</v>
      </c>
      <c r="AK782" s="6" t="e">
        <f t="shared" si="509"/>
        <v>#N/A</v>
      </c>
      <c r="AL782" s="6" t="e">
        <f t="shared" si="510"/>
        <v>#N/A</v>
      </c>
      <c r="AM782" s="7" t="str">
        <f t="shared" si="511"/>
        <v xml:space="preserve"> </v>
      </c>
      <c r="AN782" s="6" t="e">
        <f t="shared" si="512"/>
        <v>#N/A</v>
      </c>
      <c r="AO782" s="6" t="e">
        <f t="shared" si="513"/>
        <v>#N/A</v>
      </c>
      <c r="AP782" s="6" t="e">
        <f t="shared" si="514"/>
        <v>#N/A</v>
      </c>
      <c r="AQ782" s="6" t="e">
        <f t="shared" si="515"/>
        <v>#N/A</v>
      </c>
      <c r="AR782" s="6" t="e">
        <f t="shared" si="516"/>
        <v>#N/A</v>
      </c>
      <c r="AS782" s="6" t="e">
        <f t="shared" si="517"/>
        <v>#N/A</v>
      </c>
      <c r="AT782" s="6" t="e">
        <f t="shared" si="518"/>
        <v>#N/A</v>
      </c>
      <c r="AU782" s="6" t="e">
        <f t="shared" si="519"/>
        <v>#N/A</v>
      </c>
      <c r="AV782" s="6" t="e">
        <f t="shared" si="520"/>
        <v>#N/A</v>
      </c>
      <c r="AW782" s="6">
        <f t="shared" si="521"/>
        <v>0</v>
      </c>
      <c r="AX782" s="6" t="e">
        <f t="shared" si="522"/>
        <v>#N/A</v>
      </c>
      <c r="AY782" s="6" t="str">
        <f t="shared" si="523"/>
        <v/>
      </c>
      <c r="AZ782" s="6" t="str">
        <f t="shared" si="524"/>
        <v/>
      </c>
      <c r="BA782" s="6" t="str">
        <f t="shared" si="525"/>
        <v/>
      </c>
      <c r="BB782" s="6" t="str">
        <f t="shared" si="526"/>
        <v/>
      </c>
      <c r="BC782" s="42"/>
      <c r="BI782"/>
      <c r="CS782" s="253" t="str">
        <f t="shared" si="527"/>
        <v/>
      </c>
      <c r="CT782" s="1" t="str">
        <f t="shared" si="528"/>
        <v/>
      </c>
      <c r="CU782" s="1" t="str">
        <f t="shared" si="529"/>
        <v/>
      </c>
      <c r="CV782" s="399"/>
    </row>
    <row r="783" spans="1:100" s="1" customFormat="1" ht="13.5" customHeight="1" x14ac:dyDescent="0.15">
      <c r="A783" s="63">
        <v>768</v>
      </c>
      <c r="B783" s="313"/>
      <c r="C783" s="313"/>
      <c r="D783" s="313"/>
      <c r="E783" s="313"/>
      <c r="F783" s="313"/>
      <c r="G783" s="313"/>
      <c r="H783" s="313"/>
      <c r="I783" s="313"/>
      <c r="J783" s="313"/>
      <c r="K783" s="313"/>
      <c r="L783" s="314"/>
      <c r="M783" s="313"/>
      <c r="N783" s="365"/>
      <c r="O783" s="366"/>
      <c r="P783" s="370" t="str">
        <f>IF(G783="R",IF(OR(AND(実績排出量!H783=SUM(実績事業所!$B$2-1),3&lt;実績排出量!I783),AND(実績排出量!H783=実績事業所!$B$2,4&gt;実績排出量!I783)),"新規",""),"")</f>
        <v/>
      </c>
      <c r="Q783" s="373" t="str">
        <f t="shared" si="490"/>
        <v/>
      </c>
      <c r="R783" s="374" t="str">
        <f t="shared" si="491"/>
        <v/>
      </c>
      <c r="S783" s="298" t="str">
        <f t="shared" si="492"/>
        <v/>
      </c>
      <c r="T783" s="87" t="str">
        <f t="shared" si="493"/>
        <v/>
      </c>
      <c r="U783" s="88" t="str">
        <f t="shared" si="494"/>
        <v/>
      </c>
      <c r="V783" s="89" t="str">
        <f t="shared" si="495"/>
        <v/>
      </c>
      <c r="W783" s="90" t="str">
        <f t="shared" si="496"/>
        <v/>
      </c>
      <c r="X783" s="90" t="str">
        <f t="shared" si="497"/>
        <v/>
      </c>
      <c r="Y783" s="110" t="str">
        <f t="shared" si="498"/>
        <v/>
      </c>
      <c r="Z783" s="16"/>
      <c r="AA783" s="15" t="str">
        <f t="shared" si="499"/>
        <v/>
      </c>
      <c r="AB783" s="15" t="str">
        <f t="shared" si="500"/>
        <v/>
      </c>
      <c r="AC783" s="14" t="str">
        <f t="shared" si="501"/>
        <v/>
      </c>
      <c r="AD783" s="6" t="e">
        <f t="shared" si="502"/>
        <v>#N/A</v>
      </c>
      <c r="AE783" s="6" t="e">
        <f t="shared" si="503"/>
        <v>#N/A</v>
      </c>
      <c r="AF783" s="6" t="e">
        <f t="shared" si="504"/>
        <v>#N/A</v>
      </c>
      <c r="AG783" s="6" t="str">
        <f t="shared" si="505"/>
        <v/>
      </c>
      <c r="AH783" s="6">
        <f t="shared" si="506"/>
        <v>1</v>
      </c>
      <c r="AI783" s="6" t="e">
        <f t="shared" si="507"/>
        <v>#N/A</v>
      </c>
      <c r="AJ783" s="6" t="e">
        <f t="shared" si="508"/>
        <v>#N/A</v>
      </c>
      <c r="AK783" s="6" t="e">
        <f t="shared" si="509"/>
        <v>#N/A</v>
      </c>
      <c r="AL783" s="6" t="e">
        <f t="shared" si="510"/>
        <v>#N/A</v>
      </c>
      <c r="AM783" s="7" t="str">
        <f t="shared" si="511"/>
        <v xml:space="preserve"> </v>
      </c>
      <c r="AN783" s="6" t="e">
        <f t="shared" si="512"/>
        <v>#N/A</v>
      </c>
      <c r="AO783" s="6" t="e">
        <f t="shared" si="513"/>
        <v>#N/A</v>
      </c>
      <c r="AP783" s="6" t="e">
        <f t="shared" si="514"/>
        <v>#N/A</v>
      </c>
      <c r="AQ783" s="6" t="e">
        <f t="shared" si="515"/>
        <v>#N/A</v>
      </c>
      <c r="AR783" s="6" t="e">
        <f t="shared" si="516"/>
        <v>#N/A</v>
      </c>
      <c r="AS783" s="6" t="e">
        <f t="shared" si="517"/>
        <v>#N/A</v>
      </c>
      <c r="AT783" s="6" t="e">
        <f t="shared" si="518"/>
        <v>#N/A</v>
      </c>
      <c r="AU783" s="6" t="e">
        <f t="shared" si="519"/>
        <v>#N/A</v>
      </c>
      <c r="AV783" s="6" t="e">
        <f t="shared" si="520"/>
        <v>#N/A</v>
      </c>
      <c r="AW783" s="6">
        <f t="shared" si="521"/>
        <v>0</v>
      </c>
      <c r="AX783" s="6" t="e">
        <f t="shared" si="522"/>
        <v>#N/A</v>
      </c>
      <c r="AY783" s="6" t="str">
        <f t="shared" si="523"/>
        <v/>
      </c>
      <c r="AZ783" s="6" t="str">
        <f t="shared" si="524"/>
        <v/>
      </c>
      <c r="BA783" s="6" t="str">
        <f t="shared" si="525"/>
        <v/>
      </c>
      <c r="BB783" s="6" t="str">
        <f t="shared" si="526"/>
        <v/>
      </c>
      <c r="BC783" s="42"/>
      <c r="BI783"/>
      <c r="CS783" s="253" t="str">
        <f t="shared" si="527"/>
        <v/>
      </c>
      <c r="CT783" s="1" t="str">
        <f t="shared" si="528"/>
        <v/>
      </c>
      <c r="CU783" s="1" t="str">
        <f t="shared" si="529"/>
        <v/>
      </c>
      <c r="CV783" s="399"/>
    </row>
    <row r="784" spans="1:100" s="1" customFormat="1" ht="13.5" customHeight="1" x14ac:dyDescent="0.15">
      <c r="A784" s="63">
        <v>769</v>
      </c>
      <c r="B784" s="313"/>
      <c r="C784" s="313"/>
      <c r="D784" s="313"/>
      <c r="E784" s="313"/>
      <c r="F784" s="313"/>
      <c r="G784" s="313"/>
      <c r="H784" s="313"/>
      <c r="I784" s="313"/>
      <c r="J784" s="313"/>
      <c r="K784" s="313"/>
      <c r="L784" s="314"/>
      <c r="M784" s="313"/>
      <c r="N784" s="365"/>
      <c r="O784" s="366"/>
      <c r="P784" s="370" t="str">
        <f>IF(G784="R",IF(OR(AND(実績排出量!H784=SUM(実績事業所!$B$2-1),3&lt;実績排出量!I784),AND(実績排出量!H784=実績事業所!$B$2,4&gt;実績排出量!I784)),"新規",""),"")</f>
        <v/>
      </c>
      <c r="Q784" s="373" t="str">
        <f t="shared" si="490"/>
        <v/>
      </c>
      <c r="R784" s="374" t="str">
        <f t="shared" si="491"/>
        <v/>
      </c>
      <c r="S784" s="298" t="str">
        <f t="shared" si="492"/>
        <v/>
      </c>
      <c r="T784" s="87" t="str">
        <f t="shared" si="493"/>
        <v/>
      </c>
      <c r="U784" s="88" t="str">
        <f t="shared" si="494"/>
        <v/>
      </c>
      <c r="V784" s="89" t="str">
        <f t="shared" si="495"/>
        <v/>
      </c>
      <c r="W784" s="90" t="str">
        <f t="shared" si="496"/>
        <v/>
      </c>
      <c r="X784" s="90" t="str">
        <f t="shared" si="497"/>
        <v/>
      </c>
      <c r="Y784" s="110" t="str">
        <f t="shared" si="498"/>
        <v/>
      </c>
      <c r="Z784" s="16"/>
      <c r="AA784" s="15" t="str">
        <f t="shared" si="499"/>
        <v/>
      </c>
      <c r="AB784" s="15" t="str">
        <f t="shared" si="500"/>
        <v/>
      </c>
      <c r="AC784" s="14" t="str">
        <f t="shared" si="501"/>
        <v/>
      </c>
      <c r="AD784" s="6" t="e">
        <f t="shared" si="502"/>
        <v>#N/A</v>
      </c>
      <c r="AE784" s="6" t="e">
        <f t="shared" si="503"/>
        <v>#N/A</v>
      </c>
      <c r="AF784" s="6" t="e">
        <f t="shared" si="504"/>
        <v>#N/A</v>
      </c>
      <c r="AG784" s="6" t="str">
        <f t="shared" si="505"/>
        <v/>
      </c>
      <c r="AH784" s="6">
        <f t="shared" si="506"/>
        <v>1</v>
      </c>
      <c r="AI784" s="6" t="e">
        <f t="shared" si="507"/>
        <v>#N/A</v>
      </c>
      <c r="AJ784" s="6" t="e">
        <f t="shared" si="508"/>
        <v>#N/A</v>
      </c>
      <c r="AK784" s="6" t="e">
        <f t="shared" si="509"/>
        <v>#N/A</v>
      </c>
      <c r="AL784" s="6" t="e">
        <f t="shared" si="510"/>
        <v>#N/A</v>
      </c>
      <c r="AM784" s="7" t="str">
        <f t="shared" si="511"/>
        <v xml:space="preserve"> </v>
      </c>
      <c r="AN784" s="6" t="e">
        <f t="shared" si="512"/>
        <v>#N/A</v>
      </c>
      <c r="AO784" s="6" t="e">
        <f t="shared" si="513"/>
        <v>#N/A</v>
      </c>
      <c r="AP784" s="6" t="e">
        <f t="shared" si="514"/>
        <v>#N/A</v>
      </c>
      <c r="AQ784" s="6" t="e">
        <f t="shared" si="515"/>
        <v>#N/A</v>
      </c>
      <c r="AR784" s="6" t="e">
        <f t="shared" si="516"/>
        <v>#N/A</v>
      </c>
      <c r="AS784" s="6" t="e">
        <f t="shared" si="517"/>
        <v>#N/A</v>
      </c>
      <c r="AT784" s="6" t="e">
        <f t="shared" si="518"/>
        <v>#N/A</v>
      </c>
      <c r="AU784" s="6" t="e">
        <f t="shared" si="519"/>
        <v>#N/A</v>
      </c>
      <c r="AV784" s="6" t="e">
        <f t="shared" si="520"/>
        <v>#N/A</v>
      </c>
      <c r="AW784" s="6">
        <f t="shared" si="521"/>
        <v>0</v>
      </c>
      <c r="AX784" s="6" t="e">
        <f t="shared" si="522"/>
        <v>#N/A</v>
      </c>
      <c r="AY784" s="6" t="str">
        <f t="shared" si="523"/>
        <v/>
      </c>
      <c r="AZ784" s="6" t="str">
        <f t="shared" si="524"/>
        <v/>
      </c>
      <c r="BA784" s="6" t="str">
        <f t="shared" si="525"/>
        <v/>
      </c>
      <c r="BB784" s="6" t="str">
        <f t="shared" si="526"/>
        <v/>
      </c>
      <c r="BC784" s="42"/>
      <c r="BI784"/>
      <c r="CS784" s="253" t="str">
        <f t="shared" si="527"/>
        <v/>
      </c>
      <c r="CT784" s="1" t="str">
        <f t="shared" si="528"/>
        <v/>
      </c>
      <c r="CU784" s="1" t="str">
        <f t="shared" si="529"/>
        <v/>
      </c>
      <c r="CV784" s="399"/>
    </row>
    <row r="785" spans="1:100" s="1" customFormat="1" ht="13.5" customHeight="1" x14ac:dyDescent="0.15">
      <c r="A785" s="63">
        <v>770</v>
      </c>
      <c r="B785" s="313"/>
      <c r="C785" s="313"/>
      <c r="D785" s="313"/>
      <c r="E785" s="313"/>
      <c r="F785" s="313"/>
      <c r="G785" s="313"/>
      <c r="H785" s="313"/>
      <c r="I785" s="313"/>
      <c r="J785" s="313"/>
      <c r="K785" s="313"/>
      <c r="L785" s="314"/>
      <c r="M785" s="313"/>
      <c r="N785" s="365"/>
      <c r="O785" s="366"/>
      <c r="P785" s="370" t="str">
        <f>IF(G785="R",IF(OR(AND(実績排出量!H785=SUM(実績事業所!$B$2-1),3&lt;実績排出量!I785),AND(実績排出量!H785=実績事業所!$B$2,4&gt;実績排出量!I785)),"新規",""),"")</f>
        <v/>
      </c>
      <c r="Q785" s="373" t="str">
        <f t="shared" si="490"/>
        <v/>
      </c>
      <c r="R785" s="374" t="str">
        <f t="shared" si="491"/>
        <v/>
      </c>
      <c r="S785" s="298" t="str">
        <f t="shared" si="492"/>
        <v/>
      </c>
      <c r="T785" s="87" t="str">
        <f t="shared" si="493"/>
        <v/>
      </c>
      <c r="U785" s="88" t="str">
        <f t="shared" si="494"/>
        <v/>
      </c>
      <c r="V785" s="89" t="str">
        <f t="shared" si="495"/>
        <v/>
      </c>
      <c r="W785" s="90" t="str">
        <f t="shared" si="496"/>
        <v/>
      </c>
      <c r="X785" s="90" t="str">
        <f t="shared" si="497"/>
        <v/>
      </c>
      <c r="Y785" s="110" t="str">
        <f t="shared" si="498"/>
        <v/>
      </c>
      <c r="Z785" s="16"/>
      <c r="AA785" s="15" t="str">
        <f t="shared" si="499"/>
        <v/>
      </c>
      <c r="AB785" s="15" t="str">
        <f t="shared" si="500"/>
        <v/>
      </c>
      <c r="AC785" s="14" t="str">
        <f t="shared" si="501"/>
        <v/>
      </c>
      <c r="AD785" s="6" t="e">
        <f t="shared" si="502"/>
        <v>#N/A</v>
      </c>
      <c r="AE785" s="6" t="e">
        <f t="shared" si="503"/>
        <v>#N/A</v>
      </c>
      <c r="AF785" s="6" t="e">
        <f t="shared" si="504"/>
        <v>#N/A</v>
      </c>
      <c r="AG785" s="6" t="str">
        <f t="shared" si="505"/>
        <v/>
      </c>
      <c r="AH785" s="6">
        <f t="shared" si="506"/>
        <v>1</v>
      </c>
      <c r="AI785" s="6" t="e">
        <f t="shared" si="507"/>
        <v>#N/A</v>
      </c>
      <c r="AJ785" s="6" t="e">
        <f t="shared" si="508"/>
        <v>#N/A</v>
      </c>
      <c r="AK785" s="6" t="e">
        <f t="shared" si="509"/>
        <v>#N/A</v>
      </c>
      <c r="AL785" s="6" t="e">
        <f t="shared" si="510"/>
        <v>#N/A</v>
      </c>
      <c r="AM785" s="7" t="str">
        <f t="shared" si="511"/>
        <v xml:space="preserve"> </v>
      </c>
      <c r="AN785" s="6" t="e">
        <f t="shared" si="512"/>
        <v>#N/A</v>
      </c>
      <c r="AO785" s="6" t="e">
        <f t="shared" si="513"/>
        <v>#N/A</v>
      </c>
      <c r="AP785" s="6" t="e">
        <f t="shared" si="514"/>
        <v>#N/A</v>
      </c>
      <c r="AQ785" s="6" t="e">
        <f t="shared" si="515"/>
        <v>#N/A</v>
      </c>
      <c r="AR785" s="6" t="e">
        <f t="shared" si="516"/>
        <v>#N/A</v>
      </c>
      <c r="AS785" s="6" t="e">
        <f t="shared" si="517"/>
        <v>#N/A</v>
      </c>
      <c r="AT785" s="6" t="e">
        <f t="shared" si="518"/>
        <v>#N/A</v>
      </c>
      <c r="AU785" s="6" t="e">
        <f t="shared" si="519"/>
        <v>#N/A</v>
      </c>
      <c r="AV785" s="6" t="e">
        <f t="shared" si="520"/>
        <v>#N/A</v>
      </c>
      <c r="AW785" s="6">
        <f t="shared" si="521"/>
        <v>0</v>
      </c>
      <c r="AX785" s="6" t="e">
        <f t="shared" si="522"/>
        <v>#N/A</v>
      </c>
      <c r="AY785" s="6" t="str">
        <f t="shared" si="523"/>
        <v/>
      </c>
      <c r="AZ785" s="6" t="str">
        <f t="shared" si="524"/>
        <v/>
      </c>
      <c r="BA785" s="6" t="str">
        <f t="shared" si="525"/>
        <v/>
      </c>
      <c r="BB785" s="6" t="str">
        <f t="shared" si="526"/>
        <v/>
      </c>
      <c r="BC785" s="42"/>
      <c r="BI785"/>
      <c r="CS785" s="253" t="str">
        <f t="shared" si="527"/>
        <v/>
      </c>
      <c r="CT785" s="1" t="str">
        <f t="shared" si="528"/>
        <v/>
      </c>
      <c r="CU785" s="1" t="str">
        <f t="shared" si="529"/>
        <v/>
      </c>
      <c r="CV785" s="399"/>
    </row>
    <row r="786" spans="1:100" s="1" customFormat="1" ht="13.5" customHeight="1" x14ac:dyDescent="0.15">
      <c r="A786" s="63">
        <v>771</v>
      </c>
      <c r="B786" s="313"/>
      <c r="C786" s="313"/>
      <c r="D786" s="313"/>
      <c r="E786" s="313"/>
      <c r="F786" s="313"/>
      <c r="G786" s="313"/>
      <c r="H786" s="313"/>
      <c r="I786" s="313"/>
      <c r="J786" s="313"/>
      <c r="K786" s="313"/>
      <c r="L786" s="314"/>
      <c r="M786" s="313"/>
      <c r="N786" s="365"/>
      <c r="O786" s="366"/>
      <c r="P786" s="370" t="str">
        <f>IF(G786="R",IF(OR(AND(実績排出量!H786=SUM(実績事業所!$B$2-1),3&lt;実績排出量!I786),AND(実績排出量!H786=実績事業所!$B$2,4&gt;実績排出量!I786)),"新規",""),"")</f>
        <v/>
      </c>
      <c r="Q786" s="373" t="str">
        <f t="shared" si="490"/>
        <v/>
      </c>
      <c r="R786" s="374" t="str">
        <f t="shared" si="491"/>
        <v/>
      </c>
      <c r="S786" s="298" t="str">
        <f t="shared" si="492"/>
        <v/>
      </c>
      <c r="T786" s="87" t="str">
        <f t="shared" si="493"/>
        <v/>
      </c>
      <c r="U786" s="88" t="str">
        <f t="shared" si="494"/>
        <v/>
      </c>
      <c r="V786" s="89" t="str">
        <f t="shared" si="495"/>
        <v/>
      </c>
      <c r="W786" s="90" t="str">
        <f t="shared" si="496"/>
        <v/>
      </c>
      <c r="X786" s="90" t="str">
        <f t="shared" si="497"/>
        <v/>
      </c>
      <c r="Y786" s="110" t="str">
        <f t="shared" si="498"/>
        <v/>
      </c>
      <c r="Z786" s="16"/>
      <c r="AA786" s="15" t="str">
        <f t="shared" si="499"/>
        <v/>
      </c>
      <c r="AB786" s="15" t="str">
        <f t="shared" si="500"/>
        <v/>
      </c>
      <c r="AC786" s="14" t="str">
        <f t="shared" si="501"/>
        <v/>
      </c>
      <c r="AD786" s="6" t="e">
        <f t="shared" si="502"/>
        <v>#N/A</v>
      </c>
      <c r="AE786" s="6" t="e">
        <f t="shared" si="503"/>
        <v>#N/A</v>
      </c>
      <c r="AF786" s="6" t="e">
        <f t="shared" si="504"/>
        <v>#N/A</v>
      </c>
      <c r="AG786" s="6" t="str">
        <f t="shared" si="505"/>
        <v/>
      </c>
      <c r="AH786" s="6">
        <f t="shared" si="506"/>
        <v>1</v>
      </c>
      <c r="AI786" s="6" t="e">
        <f t="shared" si="507"/>
        <v>#N/A</v>
      </c>
      <c r="AJ786" s="6" t="e">
        <f t="shared" si="508"/>
        <v>#N/A</v>
      </c>
      <c r="AK786" s="6" t="e">
        <f t="shared" si="509"/>
        <v>#N/A</v>
      </c>
      <c r="AL786" s="6" t="e">
        <f t="shared" si="510"/>
        <v>#N/A</v>
      </c>
      <c r="AM786" s="7" t="str">
        <f t="shared" si="511"/>
        <v xml:space="preserve"> </v>
      </c>
      <c r="AN786" s="6" t="e">
        <f t="shared" si="512"/>
        <v>#N/A</v>
      </c>
      <c r="AO786" s="6" t="e">
        <f t="shared" si="513"/>
        <v>#N/A</v>
      </c>
      <c r="AP786" s="6" t="e">
        <f t="shared" si="514"/>
        <v>#N/A</v>
      </c>
      <c r="AQ786" s="6" t="e">
        <f t="shared" si="515"/>
        <v>#N/A</v>
      </c>
      <c r="AR786" s="6" t="e">
        <f t="shared" si="516"/>
        <v>#N/A</v>
      </c>
      <c r="AS786" s="6" t="e">
        <f t="shared" si="517"/>
        <v>#N/A</v>
      </c>
      <c r="AT786" s="6" t="e">
        <f t="shared" si="518"/>
        <v>#N/A</v>
      </c>
      <c r="AU786" s="6" t="e">
        <f t="shared" si="519"/>
        <v>#N/A</v>
      </c>
      <c r="AV786" s="6" t="e">
        <f t="shared" si="520"/>
        <v>#N/A</v>
      </c>
      <c r="AW786" s="6">
        <f t="shared" si="521"/>
        <v>0</v>
      </c>
      <c r="AX786" s="6" t="e">
        <f t="shared" si="522"/>
        <v>#N/A</v>
      </c>
      <c r="AY786" s="6" t="str">
        <f t="shared" si="523"/>
        <v/>
      </c>
      <c r="AZ786" s="6" t="str">
        <f t="shared" si="524"/>
        <v/>
      </c>
      <c r="BA786" s="6" t="str">
        <f t="shared" si="525"/>
        <v/>
      </c>
      <c r="BB786" s="6" t="str">
        <f t="shared" si="526"/>
        <v/>
      </c>
      <c r="BC786" s="42"/>
      <c r="BI786"/>
      <c r="CS786" s="253" t="str">
        <f t="shared" si="527"/>
        <v/>
      </c>
      <c r="CT786" s="1" t="str">
        <f t="shared" si="528"/>
        <v/>
      </c>
      <c r="CU786" s="1" t="str">
        <f t="shared" si="529"/>
        <v/>
      </c>
      <c r="CV786" s="399"/>
    </row>
    <row r="787" spans="1:100" s="1" customFormat="1" ht="13.5" customHeight="1" x14ac:dyDescent="0.15">
      <c r="A787" s="63">
        <v>772</v>
      </c>
      <c r="B787" s="313"/>
      <c r="C787" s="313"/>
      <c r="D787" s="313"/>
      <c r="E787" s="313"/>
      <c r="F787" s="313"/>
      <c r="G787" s="313"/>
      <c r="H787" s="313"/>
      <c r="I787" s="313"/>
      <c r="J787" s="313"/>
      <c r="K787" s="313"/>
      <c r="L787" s="314"/>
      <c r="M787" s="313"/>
      <c r="N787" s="365"/>
      <c r="O787" s="366"/>
      <c r="P787" s="370" t="str">
        <f>IF(G787="R",IF(OR(AND(実績排出量!H787=SUM(実績事業所!$B$2-1),3&lt;実績排出量!I787),AND(実績排出量!H787=実績事業所!$B$2,4&gt;実績排出量!I787)),"新規",""),"")</f>
        <v/>
      </c>
      <c r="Q787" s="373" t="str">
        <f t="shared" si="490"/>
        <v/>
      </c>
      <c r="R787" s="374" t="str">
        <f t="shared" si="491"/>
        <v/>
      </c>
      <c r="S787" s="298" t="str">
        <f t="shared" si="492"/>
        <v/>
      </c>
      <c r="T787" s="87" t="str">
        <f t="shared" si="493"/>
        <v/>
      </c>
      <c r="U787" s="88" t="str">
        <f t="shared" si="494"/>
        <v/>
      </c>
      <c r="V787" s="89" t="str">
        <f t="shared" si="495"/>
        <v/>
      </c>
      <c r="W787" s="90" t="str">
        <f t="shared" si="496"/>
        <v/>
      </c>
      <c r="X787" s="90" t="str">
        <f t="shared" si="497"/>
        <v/>
      </c>
      <c r="Y787" s="110" t="str">
        <f t="shared" si="498"/>
        <v/>
      </c>
      <c r="Z787" s="16"/>
      <c r="AA787" s="15" t="str">
        <f t="shared" si="499"/>
        <v/>
      </c>
      <c r="AB787" s="15" t="str">
        <f t="shared" si="500"/>
        <v/>
      </c>
      <c r="AC787" s="14" t="str">
        <f t="shared" si="501"/>
        <v/>
      </c>
      <c r="AD787" s="6" t="e">
        <f t="shared" si="502"/>
        <v>#N/A</v>
      </c>
      <c r="AE787" s="6" t="e">
        <f t="shared" si="503"/>
        <v>#N/A</v>
      </c>
      <c r="AF787" s="6" t="e">
        <f t="shared" si="504"/>
        <v>#N/A</v>
      </c>
      <c r="AG787" s="6" t="str">
        <f t="shared" si="505"/>
        <v/>
      </c>
      <c r="AH787" s="6">
        <f t="shared" si="506"/>
        <v>1</v>
      </c>
      <c r="AI787" s="6" t="e">
        <f t="shared" si="507"/>
        <v>#N/A</v>
      </c>
      <c r="AJ787" s="6" t="e">
        <f t="shared" si="508"/>
        <v>#N/A</v>
      </c>
      <c r="AK787" s="6" t="e">
        <f t="shared" si="509"/>
        <v>#N/A</v>
      </c>
      <c r="AL787" s="6" t="e">
        <f t="shared" si="510"/>
        <v>#N/A</v>
      </c>
      <c r="AM787" s="7" t="str">
        <f t="shared" si="511"/>
        <v xml:space="preserve"> </v>
      </c>
      <c r="AN787" s="6" t="e">
        <f t="shared" si="512"/>
        <v>#N/A</v>
      </c>
      <c r="AO787" s="6" t="e">
        <f t="shared" si="513"/>
        <v>#N/A</v>
      </c>
      <c r="AP787" s="6" t="e">
        <f t="shared" si="514"/>
        <v>#N/A</v>
      </c>
      <c r="AQ787" s="6" t="e">
        <f t="shared" si="515"/>
        <v>#N/A</v>
      </c>
      <c r="AR787" s="6" t="e">
        <f t="shared" si="516"/>
        <v>#N/A</v>
      </c>
      <c r="AS787" s="6" t="e">
        <f t="shared" si="517"/>
        <v>#N/A</v>
      </c>
      <c r="AT787" s="6" t="e">
        <f t="shared" si="518"/>
        <v>#N/A</v>
      </c>
      <c r="AU787" s="6" t="e">
        <f t="shared" si="519"/>
        <v>#N/A</v>
      </c>
      <c r="AV787" s="6" t="e">
        <f t="shared" si="520"/>
        <v>#N/A</v>
      </c>
      <c r="AW787" s="6">
        <f t="shared" si="521"/>
        <v>0</v>
      </c>
      <c r="AX787" s="6" t="e">
        <f t="shared" si="522"/>
        <v>#N/A</v>
      </c>
      <c r="AY787" s="6" t="str">
        <f t="shared" si="523"/>
        <v/>
      </c>
      <c r="AZ787" s="6" t="str">
        <f t="shared" si="524"/>
        <v/>
      </c>
      <c r="BA787" s="6" t="str">
        <f t="shared" si="525"/>
        <v/>
      </c>
      <c r="BB787" s="6" t="str">
        <f t="shared" si="526"/>
        <v/>
      </c>
      <c r="BC787" s="42"/>
      <c r="BI787"/>
      <c r="CS787" s="253" t="str">
        <f t="shared" si="527"/>
        <v/>
      </c>
      <c r="CT787" s="1" t="str">
        <f t="shared" si="528"/>
        <v/>
      </c>
      <c r="CU787" s="1" t="str">
        <f t="shared" si="529"/>
        <v/>
      </c>
      <c r="CV787" s="399"/>
    </row>
    <row r="788" spans="1:100" s="1" customFormat="1" ht="13.5" customHeight="1" x14ac:dyDescent="0.15">
      <c r="A788" s="63">
        <v>773</v>
      </c>
      <c r="B788" s="313"/>
      <c r="C788" s="313"/>
      <c r="D788" s="313"/>
      <c r="E788" s="313"/>
      <c r="F788" s="313"/>
      <c r="G788" s="313"/>
      <c r="H788" s="313"/>
      <c r="I788" s="313"/>
      <c r="J788" s="313"/>
      <c r="K788" s="313"/>
      <c r="L788" s="314"/>
      <c r="M788" s="313"/>
      <c r="N788" s="365"/>
      <c r="O788" s="366"/>
      <c r="P788" s="370" t="str">
        <f>IF(G788="R",IF(OR(AND(実績排出量!H788=SUM(実績事業所!$B$2-1),3&lt;実績排出量!I788),AND(実績排出量!H788=実績事業所!$B$2,4&gt;実績排出量!I788)),"新規",""),"")</f>
        <v/>
      </c>
      <c r="Q788" s="373" t="str">
        <f t="shared" si="490"/>
        <v/>
      </c>
      <c r="R788" s="374" t="str">
        <f t="shared" si="491"/>
        <v/>
      </c>
      <c r="S788" s="298" t="str">
        <f t="shared" si="492"/>
        <v/>
      </c>
      <c r="T788" s="87" t="str">
        <f t="shared" si="493"/>
        <v/>
      </c>
      <c r="U788" s="88" t="str">
        <f t="shared" si="494"/>
        <v/>
      </c>
      <c r="V788" s="89" t="str">
        <f t="shared" si="495"/>
        <v/>
      </c>
      <c r="W788" s="90" t="str">
        <f t="shared" si="496"/>
        <v/>
      </c>
      <c r="X788" s="90" t="str">
        <f t="shared" si="497"/>
        <v/>
      </c>
      <c r="Y788" s="110" t="str">
        <f t="shared" si="498"/>
        <v/>
      </c>
      <c r="Z788" s="16"/>
      <c r="AA788" s="15" t="str">
        <f t="shared" si="499"/>
        <v/>
      </c>
      <c r="AB788" s="15" t="str">
        <f t="shared" si="500"/>
        <v/>
      </c>
      <c r="AC788" s="14" t="str">
        <f t="shared" si="501"/>
        <v/>
      </c>
      <c r="AD788" s="6" t="e">
        <f t="shared" si="502"/>
        <v>#N/A</v>
      </c>
      <c r="AE788" s="6" t="e">
        <f t="shared" si="503"/>
        <v>#N/A</v>
      </c>
      <c r="AF788" s="6" t="e">
        <f t="shared" si="504"/>
        <v>#N/A</v>
      </c>
      <c r="AG788" s="6" t="str">
        <f t="shared" si="505"/>
        <v/>
      </c>
      <c r="AH788" s="6">
        <f t="shared" si="506"/>
        <v>1</v>
      </c>
      <c r="AI788" s="6" t="e">
        <f t="shared" si="507"/>
        <v>#N/A</v>
      </c>
      <c r="AJ788" s="6" t="e">
        <f t="shared" si="508"/>
        <v>#N/A</v>
      </c>
      <c r="AK788" s="6" t="e">
        <f t="shared" si="509"/>
        <v>#N/A</v>
      </c>
      <c r="AL788" s="6" t="e">
        <f t="shared" si="510"/>
        <v>#N/A</v>
      </c>
      <c r="AM788" s="7" t="str">
        <f t="shared" si="511"/>
        <v xml:space="preserve"> </v>
      </c>
      <c r="AN788" s="6" t="e">
        <f t="shared" si="512"/>
        <v>#N/A</v>
      </c>
      <c r="AO788" s="6" t="e">
        <f t="shared" si="513"/>
        <v>#N/A</v>
      </c>
      <c r="AP788" s="6" t="e">
        <f t="shared" si="514"/>
        <v>#N/A</v>
      </c>
      <c r="AQ788" s="6" t="e">
        <f t="shared" si="515"/>
        <v>#N/A</v>
      </c>
      <c r="AR788" s="6" t="e">
        <f t="shared" si="516"/>
        <v>#N/A</v>
      </c>
      <c r="AS788" s="6" t="e">
        <f t="shared" si="517"/>
        <v>#N/A</v>
      </c>
      <c r="AT788" s="6" t="e">
        <f t="shared" si="518"/>
        <v>#N/A</v>
      </c>
      <c r="AU788" s="6" t="e">
        <f t="shared" si="519"/>
        <v>#N/A</v>
      </c>
      <c r="AV788" s="6" t="e">
        <f t="shared" si="520"/>
        <v>#N/A</v>
      </c>
      <c r="AW788" s="6">
        <f t="shared" si="521"/>
        <v>0</v>
      </c>
      <c r="AX788" s="6" t="e">
        <f t="shared" si="522"/>
        <v>#N/A</v>
      </c>
      <c r="AY788" s="6" t="str">
        <f t="shared" si="523"/>
        <v/>
      </c>
      <c r="AZ788" s="6" t="str">
        <f t="shared" si="524"/>
        <v/>
      </c>
      <c r="BA788" s="6" t="str">
        <f t="shared" si="525"/>
        <v/>
      </c>
      <c r="BB788" s="6" t="str">
        <f t="shared" si="526"/>
        <v/>
      </c>
      <c r="BC788" s="42"/>
      <c r="BI788"/>
      <c r="CS788" s="253" t="str">
        <f t="shared" si="527"/>
        <v/>
      </c>
      <c r="CT788" s="1" t="str">
        <f t="shared" si="528"/>
        <v/>
      </c>
      <c r="CU788" s="1" t="str">
        <f t="shared" si="529"/>
        <v/>
      </c>
      <c r="CV788" s="399"/>
    </row>
    <row r="789" spans="1:100" s="1" customFormat="1" ht="13.5" customHeight="1" x14ac:dyDescent="0.15">
      <c r="A789" s="63">
        <v>774</v>
      </c>
      <c r="B789" s="313"/>
      <c r="C789" s="313"/>
      <c r="D789" s="313"/>
      <c r="E789" s="313"/>
      <c r="F789" s="313"/>
      <c r="G789" s="313"/>
      <c r="H789" s="313"/>
      <c r="I789" s="313"/>
      <c r="J789" s="313"/>
      <c r="K789" s="313"/>
      <c r="L789" s="314"/>
      <c r="M789" s="313"/>
      <c r="N789" s="365"/>
      <c r="O789" s="366"/>
      <c r="P789" s="370" t="str">
        <f>IF(G789="R",IF(OR(AND(実績排出量!H789=SUM(実績事業所!$B$2-1),3&lt;実績排出量!I789),AND(実績排出量!H789=実績事業所!$B$2,4&gt;実績排出量!I789)),"新規",""),"")</f>
        <v/>
      </c>
      <c r="Q789" s="373" t="str">
        <f t="shared" si="490"/>
        <v/>
      </c>
      <c r="R789" s="374" t="str">
        <f t="shared" si="491"/>
        <v/>
      </c>
      <c r="S789" s="298" t="str">
        <f t="shared" si="492"/>
        <v/>
      </c>
      <c r="T789" s="87" t="str">
        <f t="shared" si="493"/>
        <v/>
      </c>
      <c r="U789" s="88" t="str">
        <f t="shared" si="494"/>
        <v/>
      </c>
      <c r="V789" s="89" t="str">
        <f t="shared" si="495"/>
        <v/>
      </c>
      <c r="W789" s="90" t="str">
        <f t="shared" si="496"/>
        <v/>
      </c>
      <c r="X789" s="90" t="str">
        <f t="shared" si="497"/>
        <v/>
      </c>
      <c r="Y789" s="110" t="str">
        <f t="shared" si="498"/>
        <v/>
      </c>
      <c r="Z789" s="16"/>
      <c r="AA789" s="15" t="str">
        <f t="shared" si="499"/>
        <v/>
      </c>
      <c r="AB789" s="15" t="str">
        <f t="shared" si="500"/>
        <v/>
      </c>
      <c r="AC789" s="14" t="str">
        <f t="shared" si="501"/>
        <v/>
      </c>
      <c r="AD789" s="6" t="e">
        <f t="shared" si="502"/>
        <v>#N/A</v>
      </c>
      <c r="AE789" s="6" t="e">
        <f t="shared" si="503"/>
        <v>#N/A</v>
      </c>
      <c r="AF789" s="6" t="e">
        <f t="shared" si="504"/>
        <v>#N/A</v>
      </c>
      <c r="AG789" s="6" t="str">
        <f t="shared" si="505"/>
        <v/>
      </c>
      <c r="AH789" s="6">
        <f t="shared" si="506"/>
        <v>1</v>
      </c>
      <c r="AI789" s="6" t="e">
        <f t="shared" si="507"/>
        <v>#N/A</v>
      </c>
      <c r="AJ789" s="6" t="e">
        <f t="shared" si="508"/>
        <v>#N/A</v>
      </c>
      <c r="AK789" s="6" t="e">
        <f t="shared" si="509"/>
        <v>#N/A</v>
      </c>
      <c r="AL789" s="6" t="e">
        <f t="shared" si="510"/>
        <v>#N/A</v>
      </c>
      <c r="AM789" s="7" t="str">
        <f t="shared" si="511"/>
        <v xml:space="preserve"> </v>
      </c>
      <c r="AN789" s="6" t="e">
        <f t="shared" si="512"/>
        <v>#N/A</v>
      </c>
      <c r="AO789" s="6" t="e">
        <f t="shared" si="513"/>
        <v>#N/A</v>
      </c>
      <c r="AP789" s="6" t="e">
        <f t="shared" si="514"/>
        <v>#N/A</v>
      </c>
      <c r="AQ789" s="6" t="e">
        <f t="shared" si="515"/>
        <v>#N/A</v>
      </c>
      <c r="AR789" s="6" t="e">
        <f t="shared" si="516"/>
        <v>#N/A</v>
      </c>
      <c r="AS789" s="6" t="e">
        <f t="shared" si="517"/>
        <v>#N/A</v>
      </c>
      <c r="AT789" s="6" t="e">
        <f t="shared" si="518"/>
        <v>#N/A</v>
      </c>
      <c r="AU789" s="6" t="e">
        <f t="shared" si="519"/>
        <v>#N/A</v>
      </c>
      <c r="AV789" s="6" t="e">
        <f t="shared" si="520"/>
        <v>#N/A</v>
      </c>
      <c r="AW789" s="6">
        <f t="shared" si="521"/>
        <v>0</v>
      </c>
      <c r="AX789" s="6" t="e">
        <f t="shared" si="522"/>
        <v>#N/A</v>
      </c>
      <c r="AY789" s="6" t="str">
        <f t="shared" si="523"/>
        <v/>
      </c>
      <c r="AZ789" s="6" t="str">
        <f t="shared" si="524"/>
        <v/>
      </c>
      <c r="BA789" s="6" t="str">
        <f t="shared" si="525"/>
        <v/>
      </c>
      <c r="BB789" s="6" t="str">
        <f t="shared" si="526"/>
        <v/>
      </c>
      <c r="BC789" s="42"/>
      <c r="BI789"/>
      <c r="CS789" s="253" t="str">
        <f t="shared" si="527"/>
        <v/>
      </c>
      <c r="CT789" s="1" t="str">
        <f t="shared" si="528"/>
        <v/>
      </c>
      <c r="CU789" s="1" t="str">
        <f t="shared" si="529"/>
        <v/>
      </c>
      <c r="CV789" s="399"/>
    </row>
    <row r="790" spans="1:100" s="1" customFormat="1" ht="13.5" customHeight="1" x14ac:dyDescent="0.15">
      <c r="A790" s="63">
        <v>775</v>
      </c>
      <c r="B790" s="313"/>
      <c r="C790" s="313"/>
      <c r="D790" s="313"/>
      <c r="E790" s="313"/>
      <c r="F790" s="313"/>
      <c r="G790" s="313"/>
      <c r="H790" s="313"/>
      <c r="I790" s="313"/>
      <c r="J790" s="313"/>
      <c r="K790" s="313"/>
      <c r="L790" s="314"/>
      <c r="M790" s="313"/>
      <c r="N790" s="365"/>
      <c r="O790" s="366"/>
      <c r="P790" s="370" t="str">
        <f>IF(G790="R",IF(OR(AND(実績排出量!H790=SUM(実績事業所!$B$2-1),3&lt;実績排出量!I790),AND(実績排出量!H790=実績事業所!$B$2,4&gt;実績排出量!I790)),"新規",""),"")</f>
        <v/>
      </c>
      <c r="Q790" s="373" t="str">
        <f t="shared" si="490"/>
        <v/>
      </c>
      <c r="R790" s="374" t="str">
        <f t="shared" si="491"/>
        <v/>
      </c>
      <c r="S790" s="298" t="str">
        <f t="shared" si="492"/>
        <v/>
      </c>
      <c r="T790" s="87" t="str">
        <f t="shared" si="493"/>
        <v/>
      </c>
      <c r="U790" s="88" t="str">
        <f t="shared" si="494"/>
        <v/>
      </c>
      <c r="V790" s="89" t="str">
        <f t="shared" si="495"/>
        <v/>
      </c>
      <c r="W790" s="90" t="str">
        <f t="shared" si="496"/>
        <v/>
      </c>
      <c r="X790" s="90" t="str">
        <f t="shared" si="497"/>
        <v/>
      </c>
      <c r="Y790" s="110" t="str">
        <f t="shared" si="498"/>
        <v/>
      </c>
      <c r="Z790" s="16"/>
      <c r="AA790" s="15" t="str">
        <f t="shared" si="499"/>
        <v/>
      </c>
      <c r="AB790" s="15" t="str">
        <f t="shared" si="500"/>
        <v/>
      </c>
      <c r="AC790" s="14" t="str">
        <f t="shared" si="501"/>
        <v/>
      </c>
      <c r="AD790" s="6" t="e">
        <f t="shared" si="502"/>
        <v>#N/A</v>
      </c>
      <c r="AE790" s="6" t="e">
        <f t="shared" si="503"/>
        <v>#N/A</v>
      </c>
      <c r="AF790" s="6" t="e">
        <f t="shared" si="504"/>
        <v>#N/A</v>
      </c>
      <c r="AG790" s="6" t="str">
        <f t="shared" si="505"/>
        <v/>
      </c>
      <c r="AH790" s="6">
        <f t="shared" si="506"/>
        <v>1</v>
      </c>
      <c r="AI790" s="6" t="e">
        <f t="shared" si="507"/>
        <v>#N/A</v>
      </c>
      <c r="AJ790" s="6" t="e">
        <f t="shared" si="508"/>
        <v>#N/A</v>
      </c>
      <c r="AK790" s="6" t="e">
        <f t="shared" si="509"/>
        <v>#N/A</v>
      </c>
      <c r="AL790" s="6" t="e">
        <f t="shared" si="510"/>
        <v>#N/A</v>
      </c>
      <c r="AM790" s="7" t="str">
        <f t="shared" si="511"/>
        <v xml:space="preserve"> </v>
      </c>
      <c r="AN790" s="6" t="e">
        <f t="shared" si="512"/>
        <v>#N/A</v>
      </c>
      <c r="AO790" s="6" t="e">
        <f t="shared" si="513"/>
        <v>#N/A</v>
      </c>
      <c r="AP790" s="6" t="e">
        <f t="shared" si="514"/>
        <v>#N/A</v>
      </c>
      <c r="AQ790" s="6" t="e">
        <f t="shared" si="515"/>
        <v>#N/A</v>
      </c>
      <c r="AR790" s="6" t="e">
        <f t="shared" si="516"/>
        <v>#N/A</v>
      </c>
      <c r="AS790" s="6" t="e">
        <f t="shared" si="517"/>
        <v>#N/A</v>
      </c>
      <c r="AT790" s="6" t="e">
        <f t="shared" si="518"/>
        <v>#N/A</v>
      </c>
      <c r="AU790" s="6" t="e">
        <f t="shared" si="519"/>
        <v>#N/A</v>
      </c>
      <c r="AV790" s="6" t="e">
        <f t="shared" si="520"/>
        <v>#N/A</v>
      </c>
      <c r="AW790" s="6">
        <f t="shared" si="521"/>
        <v>0</v>
      </c>
      <c r="AX790" s="6" t="e">
        <f t="shared" si="522"/>
        <v>#N/A</v>
      </c>
      <c r="AY790" s="6" t="str">
        <f t="shared" si="523"/>
        <v/>
      </c>
      <c r="AZ790" s="6" t="str">
        <f t="shared" si="524"/>
        <v/>
      </c>
      <c r="BA790" s="6" t="str">
        <f t="shared" si="525"/>
        <v/>
      </c>
      <c r="BB790" s="6" t="str">
        <f t="shared" si="526"/>
        <v/>
      </c>
      <c r="BC790" s="42"/>
      <c r="BI790"/>
      <c r="CS790" s="253" t="str">
        <f t="shared" si="527"/>
        <v/>
      </c>
      <c r="CT790" s="1" t="str">
        <f t="shared" si="528"/>
        <v/>
      </c>
      <c r="CU790" s="1" t="str">
        <f t="shared" si="529"/>
        <v/>
      </c>
      <c r="CV790" s="399"/>
    </row>
    <row r="791" spans="1:100" s="1" customFormat="1" ht="13.5" customHeight="1" x14ac:dyDescent="0.15">
      <c r="A791" s="63">
        <v>776</v>
      </c>
      <c r="B791" s="313"/>
      <c r="C791" s="313"/>
      <c r="D791" s="313"/>
      <c r="E791" s="313"/>
      <c r="F791" s="313"/>
      <c r="G791" s="313"/>
      <c r="H791" s="313"/>
      <c r="I791" s="313"/>
      <c r="J791" s="313"/>
      <c r="K791" s="313"/>
      <c r="L791" s="314"/>
      <c r="M791" s="313"/>
      <c r="N791" s="365"/>
      <c r="O791" s="366"/>
      <c r="P791" s="370" t="str">
        <f>IF(G791="R",IF(OR(AND(実績排出量!H791=SUM(実績事業所!$B$2-1),3&lt;実績排出量!I791),AND(実績排出量!H791=実績事業所!$B$2,4&gt;実績排出量!I791)),"新規",""),"")</f>
        <v/>
      </c>
      <c r="Q791" s="373" t="str">
        <f t="shared" si="490"/>
        <v/>
      </c>
      <c r="R791" s="374" t="str">
        <f t="shared" si="491"/>
        <v/>
      </c>
      <c r="S791" s="298" t="str">
        <f t="shared" si="492"/>
        <v/>
      </c>
      <c r="T791" s="87" t="str">
        <f t="shared" si="493"/>
        <v/>
      </c>
      <c r="U791" s="88" t="str">
        <f t="shared" si="494"/>
        <v/>
      </c>
      <c r="V791" s="89" t="str">
        <f t="shared" si="495"/>
        <v/>
      </c>
      <c r="W791" s="90" t="str">
        <f t="shared" si="496"/>
        <v/>
      </c>
      <c r="X791" s="90" t="str">
        <f t="shared" si="497"/>
        <v/>
      </c>
      <c r="Y791" s="110" t="str">
        <f t="shared" si="498"/>
        <v/>
      </c>
      <c r="Z791" s="16"/>
      <c r="AA791" s="15" t="str">
        <f t="shared" si="499"/>
        <v/>
      </c>
      <c r="AB791" s="15" t="str">
        <f t="shared" si="500"/>
        <v/>
      </c>
      <c r="AC791" s="14" t="str">
        <f t="shared" si="501"/>
        <v/>
      </c>
      <c r="AD791" s="6" t="e">
        <f t="shared" si="502"/>
        <v>#N/A</v>
      </c>
      <c r="AE791" s="6" t="e">
        <f t="shared" si="503"/>
        <v>#N/A</v>
      </c>
      <c r="AF791" s="6" t="e">
        <f t="shared" si="504"/>
        <v>#N/A</v>
      </c>
      <c r="AG791" s="6" t="str">
        <f t="shared" si="505"/>
        <v/>
      </c>
      <c r="AH791" s="6">
        <f t="shared" si="506"/>
        <v>1</v>
      </c>
      <c r="AI791" s="6" t="e">
        <f t="shared" si="507"/>
        <v>#N/A</v>
      </c>
      <c r="AJ791" s="6" t="e">
        <f t="shared" si="508"/>
        <v>#N/A</v>
      </c>
      <c r="AK791" s="6" t="e">
        <f t="shared" si="509"/>
        <v>#N/A</v>
      </c>
      <c r="AL791" s="6" t="e">
        <f t="shared" si="510"/>
        <v>#N/A</v>
      </c>
      <c r="AM791" s="7" t="str">
        <f t="shared" si="511"/>
        <v xml:space="preserve"> </v>
      </c>
      <c r="AN791" s="6" t="e">
        <f t="shared" si="512"/>
        <v>#N/A</v>
      </c>
      <c r="AO791" s="6" t="e">
        <f t="shared" si="513"/>
        <v>#N/A</v>
      </c>
      <c r="AP791" s="6" t="e">
        <f t="shared" si="514"/>
        <v>#N/A</v>
      </c>
      <c r="AQ791" s="6" t="e">
        <f t="shared" si="515"/>
        <v>#N/A</v>
      </c>
      <c r="AR791" s="6" t="e">
        <f t="shared" si="516"/>
        <v>#N/A</v>
      </c>
      <c r="AS791" s="6" t="e">
        <f t="shared" si="517"/>
        <v>#N/A</v>
      </c>
      <c r="AT791" s="6" t="e">
        <f t="shared" si="518"/>
        <v>#N/A</v>
      </c>
      <c r="AU791" s="6" t="e">
        <f t="shared" si="519"/>
        <v>#N/A</v>
      </c>
      <c r="AV791" s="6" t="e">
        <f t="shared" si="520"/>
        <v>#N/A</v>
      </c>
      <c r="AW791" s="6">
        <f t="shared" si="521"/>
        <v>0</v>
      </c>
      <c r="AX791" s="6" t="e">
        <f t="shared" si="522"/>
        <v>#N/A</v>
      </c>
      <c r="AY791" s="6" t="str">
        <f t="shared" si="523"/>
        <v/>
      </c>
      <c r="AZ791" s="6" t="str">
        <f t="shared" si="524"/>
        <v/>
      </c>
      <c r="BA791" s="6" t="str">
        <f t="shared" si="525"/>
        <v/>
      </c>
      <c r="BB791" s="6" t="str">
        <f t="shared" si="526"/>
        <v/>
      </c>
      <c r="BC791" s="42"/>
      <c r="BI791"/>
      <c r="CS791" s="253" t="str">
        <f t="shared" si="527"/>
        <v/>
      </c>
      <c r="CT791" s="1" t="str">
        <f t="shared" si="528"/>
        <v/>
      </c>
      <c r="CU791" s="1" t="str">
        <f t="shared" si="529"/>
        <v/>
      </c>
      <c r="CV791" s="399"/>
    </row>
    <row r="792" spans="1:100" s="1" customFormat="1" ht="13.5" customHeight="1" x14ac:dyDescent="0.15">
      <c r="A792" s="63">
        <v>777</v>
      </c>
      <c r="B792" s="313"/>
      <c r="C792" s="313"/>
      <c r="D792" s="313"/>
      <c r="E792" s="313"/>
      <c r="F792" s="313"/>
      <c r="G792" s="313"/>
      <c r="H792" s="313"/>
      <c r="I792" s="313"/>
      <c r="J792" s="313"/>
      <c r="K792" s="313"/>
      <c r="L792" s="314"/>
      <c r="M792" s="313"/>
      <c r="N792" s="365"/>
      <c r="O792" s="366"/>
      <c r="P792" s="370" t="str">
        <f>IF(G792="R",IF(OR(AND(実績排出量!H792=SUM(実績事業所!$B$2-1),3&lt;実績排出量!I792),AND(実績排出量!H792=実績事業所!$B$2,4&gt;実績排出量!I792)),"新規",""),"")</f>
        <v/>
      </c>
      <c r="Q792" s="373" t="str">
        <f t="shared" ref="Q792:Q855" si="530">IF(P792="減車","－","")</f>
        <v/>
      </c>
      <c r="R792" s="374" t="str">
        <f t="shared" ref="R792:R855" si="531">IF(P792="減車","－","")</f>
        <v/>
      </c>
      <c r="S792" s="298" t="str">
        <f t="shared" ref="S792:S855" si="532">IF(ISBLANK(M792)=TRUE,"",IF(ISNUMBER(AO792)=TRUE,AO792,"エラー"))</f>
        <v/>
      </c>
      <c r="T792" s="87" t="str">
        <f t="shared" ref="T792:T855" si="533">IF(ISBLANK(M792)=TRUE,"",IF(ISNUMBER(AR792)=TRUE,AR792,"エラー"))</f>
        <v/>
      </c>
      <c r="U792" s="88" t="str">
        <f t="shared" ref="U792:U855" si="534">IF(ISBLANK(M792)=TRUE,"",IF(ISNUMBER(AX792)=TRUE,AX792,"エラー"))</f>
        <v/>
      </c>
      <c r="V792" s="89" t="str">
        <f t="shared" ref="V792:V855" si="535">IF(P792="減車",0,IF(OR(AA792="",AB792=""),"",AA792/AB792))</f>
        <v/>
      </c>
      <c r="W792" s="90" t="str">
        <f t="shared" ref="W792:W855" si="536">IF(P792="減車","-",IF(S792="","",IF(ISERROR(S792*AA792*AH792),"エラー",IF(ISBLANK(AA792)=TRUE,"エラー",IF(ISBLANK(S792)=TRUE,"エラー",IF(BA792=1,"エラー",S792*AH792*AA792/1000))))))</f>
        <v/>
      </c>
      <c r="X792" s="90" t="str">
        <f t="shared" ref="X792:X855" si="537">IF(P792="減車","-",IF(T792="","",IF(ISERROR(T792*AA792*AH792),"エラー",IF(ISBLANK(AA792)=TRUE,"エラー",IF(ISBLANK(T792)=TRUE,"エラー",IF(BA792=1,"エラー",T792*AH792*AA792/1000))))))</f>
        <v/>
      </c>
      <c r="Y792" s="110" t="str">
        <f t="shared" ref="Y792:Y855" si="538">IF(P792="減車","-",IF(U792="","",IF(ISERROR(U792*AB792),"エラー",IF(ISBLANK(AB792)=TRUE,"エラー",IF(ISBLANK(U792)=TRUE,"エラー",IF(BA792=1,"エラー",U792*AB792/1000))))))</f>
        <v/>
      </c>
      <c r="Z792" s="16"/>
      <c r="AA792" s="15" t="str">
        <f t="shared" ref="AA792:AA855" si="539">IF(Q792="","",Q792)</f>
        <v/>
      </c>
      <c r="AB792" s="15" t="str">
        <f t="shared" ref="AB792:AB855" si="540">IF(R792="","",R792)</f>
        <v/>
      </c>
      <c r="AC792" s="14" t="str">
        <f t="shared" ref="AC792:AC855" si="541">IF(ISBLANK(J792)=TRUE,"",IF(OR(ISBLANK(B792)=TRUE),1,""))</f>
        <v/>
      </c>
      <c r="AD792" s="6" t="e">
        <f t="shared" ref="AD792:AD855" si="542">VLOOKUP(J792,$BD$17:$BG$23,2,FALSE)</f>
        <v>#N/A</v>
      </c>
      <c r="AE792" s="6" t="e">
        <f t="shared" ref="AE792:AE855" si="543">VLOOKUP(J792,$BD$17:$BG$23,3,FALSE)</f>
        <v>#N/A</v>
      </c>
      <c r="AF792" s="6" t="e">
        <f t="shared" ref="AF792:AF855" si="544">VLOOKUP(J792,$BD$17:$BG$23,4,FALSE)</f>
        <v>#N/A</v>
      </c>
      <c r="AG792" s="6" t="str">
        <f t="shared" ref="AG792:AG855" si="545">IF(ISERROR(SEARCH("-",K792,1))=TRUE,ASC(UPPER(K792)),ASC(UPPER(LEFT(K792,SEARCH("-",K792,1)-1))))</f>
        <v/>
      </c>
      <c r="AH792" s="6">
        <f t="shared" ref="AH792:AH855" si="546">IF(L792&gt;3500,L792/1000,1)</f>
        <v>1</v>
      </c>
      <c r="AI792" s="6" t="e">
        <f t="shared" ref="AI792:AI855" si="547">IF(AF792=9,0,IF(L792&lt;=1700,1,IF(L792&lt;=2500,2,IF(L792&lt;=3500,3,4))))</f>
        <v>#N/A</v>
      </c>
      <c r="AJ792" s="6" t="e">
        <f t="shared" ref="AJ792:AJ855" si="548">IF(AF792=5,0,IF(AF792=9,0,IF(L792&lt;=1700,1,IF(L792&lt;=2500,2,IF(L792&lt;=3500,3,4)))))</f>
        <v>#N/A</v>
      </c>
      <c r="AK792" s="6" t="e">
        <f t="shared" ref="AK792:AK855" si="549">VLOOKUP(M792,$BL$17:$BM$27,2,FALSE)</f>
        <v>#N/A</v>
      </c>
      <c r="AL792" s="6" t="e">
        <f t="shared" ref="AL792:AL855" si="550">VLOOKUP(AN792,排出係数表,9,FALSE)</f>
        <v>#N/A</v>
      </c>
      <c r="AM792" s="7" t="str">
        <f t="shared" ref="AM792:AM855" si="551">IF(OR(ISBLANK(M792)=TRUE,ISBLANK(B792)=TRUE)," ",P792&amp;CONCATENATE(B792,AF792,AI792))</f>
        <v xml:space="preserve"> </v>
      </c>
      <c r="AN792" s="6" t="e">
        <f t="shared" ref="AN792:AN855" si="552">CONCATENATE(AD792,AJ792,AK792,AG792)</f>
        <v>#N/A</v>
      </c>
      <c r="AO792" s="6" t="e">
        <f t="shared" ref="AO792:AO855" si="553">IF(AND(N792="あり",AK792="軽"),AQ792,AP792)</f>
        <v>#N/A</v>
      </c>
      <c r="AP792" s="6" t="e">
        <f t="shared" ref="AP792:AP855" si="554">VLOOKUP(AN792,排出係数表,6,FALSE)</f>
        <v>#N/A</v>
      </c>
      <c r="AQ792" s="6" t="e">
        <f t="shared" ref="AQ792:AQ855" si="555">VLOOKUP(AJ792,$BZ$17:$CD$21,2,FALSE)</f>
        <v>#N/A</v>
      </c>
      <c r="AR792" s="6" t="e">
        <f t="shared" ref="AR792:AR855" si="556">IF(AND(N792="あり",O792="なし",AK792="軽"),AT792,IF(AND(N792="あり",O792="あり(H17なし)",AK792="軽"),AT792,IF(AND(N792="あり",O792="",AK792="軽"),AT792,IF(AND(N792="なし",O792="あり(H17なし)",AK792="軽"),AU792,IF(AND(N792="",O792="あり(H17なし)",AK792="軽"),AU792,IF(AND(O792="あり(H17あり)",AK792="軽"),AV792,AS792))))))</f>
        <v>#N/A</v>
      </c>
      <c r="AS792" s="6" t="e">
        <f t="shared" ref="AS792:AS855" si="557">VLOOKUP(AN792,排出係数表,7,FALSE)</f>
        <v>#N/A</v>
      </c>
      <c r="AT792" s="6" t="e">
        <f t="shared" ref="AT792:AT855" si="558">VLOOKUP(AJ792,$BZ$17:$CD$21,3,FALSE)</f>
        <v>#N/A</v>
      </c>
      <c r="AU792" s="6" t="e">
        <f t="shared" ref="AU792:AU855" si="559">VLOOKUP(AJ792,$BZ$17:$CD$21,4,FALSE)</f>
        <v>#N/A</v>
      </c>
      <c r="AV792" s="6" t="e">
        <f t="shared" ref="AV792:AV855" si="560">VLOOKUP(AJ792,$BZ$17:$CD$21,5,FALSE)</f>
        <v>#N/A</v>
      </c>
      <c r="AW792" s="6">
        <f t="shared" ref="AW792:AW855" si="561">IF(AND(N792="なし",O792="なし"),0,IF(AND(N792="",O792=""),0,IF(AND(N792="",O792="なし"),0,IF(AND(N792="なし",O792=""),0,1))))</f>
        <v>0</v>
      </c>
      <c r="AX792" s="6" t="e">
        <f t="shared" ref="AX792:AX855" si="562">VLOOKUP(AN792,排出係数表,8,FALSE)</f>
        <v>#N/A</v>
      </c>
      <c r="AY792" s="6" t="str">
        <f t="shared" ref="AY792:AY855" si="563">IF(J792="","",VLOOKUP(J792,$BD$17:$BH$25,5,FALSE))</f>
        <v/>
      </c>
      <c r="AZ792" s="6" t="str">
        <f t="shared" ref="AZ792:AZ855" si="564">IF(D792="","",VLOOKUP(CONCATENATE("A",LEFT(D792)),$BW$17:$BX$26,2,FALSE))</f>
        <v/>
      </c>
      <c r="BA792" s="6" t="str">
        <f t="shared" ref="BA792:BA855" si="565">IF(AY792=AZ792,"",1)</f>
        <v/>
      </c>
      <c r="BB792" s="6" t="str">
        <f t="shared" ref="BB792:BB855" si="566">CONCATENATE(C792,D792,E792,F792)</f>
        <v/>
      </c>
      <c r="BC792" s="42"/>
      <c r="BI792"/>
      <c r="CS792" s="253" t="str">
        <f t="shared" ref="CS792:CS855" si="567">IFERROR(VLOOKUP(AL792,$CQ$17:$CR$33,2,0),"")</f>
        <v/>
      </c>
      <c r="CT792" s="1" t="str">
        <f t="shared" ref="CT792:CT855" si="568">IF(P792="","",IF(P792="新規",P792&amp;CS792,IF(P792="減車",P792&amp;CS792,"")))</f>
        <v/>
      </c>
      <c r="CU792" s="1" t="str">
        <f t="shared" ref="CU792:CU855" si="569">IF("新規"=P792,IF(OR(N792="あり",O792="あり(H17あり)",O792="あり(H17なし)"),"新規後付",""),IF("減車"=P792,IF(OR(N792="あり",O792="あり(H17あり)",O792="あり(H17なし)"),"減車後付",""),""))</f>
        <v/>
      </c>
      <c r="CV792" s="399"/>
    </row>
    <row r="793" spans="1:100" s="1" customFormat="1" ht="13.5" customHeight="1" x14ac:dyDescent="0.15">
      <c r="A793" s="63">
        <v>778</v>
      </c>
      <c r="B793" s="313"/>
      <c r="C793" s="313"/>
      <c r="D793" s="313"/>
      <c r="E793" s="313"/>
      <c r="F793" s="313"/>
      <c r="G793" s="313"/>
      <c r="H793" s="313"/>
      <c r="I793" s="313"/>
      <c r="J793" s="313"/>
      <c r="K793" s="313"/>
      <c r="L793" s="314"/>
      <c r="M793" s="313"/>
      <c r="N793" s="365"/>
      <c r="O793" s="366"/>
      <c r="P793" s="370" t="str">
        <f>IF(G793="R",IF(OR(AND(実績排出量!H793=SUM(実績事業所!$B$2-1),3&lt;実績排出量!I793),AND(実績排出量!H793=実績事業所!$B$2,4&gt;実績排出量!I793)),"新規",""),"")</f>
        <v/>
      </c>
      <c r="Q793" s="373" t="str">
        <f t="shared" si="530"/>
        <v/>
      </c>
      <c r="R793" s="374" t="str">
        <f t="shared" si="531"/>
        <v/>
      </c>
      <c r="S793" s="298" t="str">
        <f t="shared" si="532"/>
        <v/>
      </c>
      <c r="T793" s="87" t="str">
        <f t="shared" si="533"/>
        <v/>
      </c>
      <c r="U793" s="88" t="str">
        <f t="shared" si="534"/>
        <v/>
      </c>
      <c r="V793" s="89" t="str">
        <f t="shared" si="535"/>
        <v/>
      </c>
      <c r="W793" s="90" t="str">
        <f t="shared" si="536"/>
        <v/>
      </c>
      <c r="X793" s="90" t="str">
        <f t="shared" si="537"/>
        <v/>
      </c>
      <c r="Y793" s="110" t="str">
        <f t="shared" si="538"/>
        <v/>
      </c>
      <c r="Z793" s="16"/>
      <c r="AA793" s="15" t="str">
        <f t="shared" si="539"/>
        <v/>
      </c>
      <c r="AB793" s="15" t="str">
        <f t="shared" si="540"/>
        <v/>
      </c>
      <c r="AC793" s="14" t="str">
        <f t="shared" si="541"/>
        <v/>
      </c>
      <c r="AD793" s="6" t="e">
        <f t="shared" si="542"/>
        <v>#N/A</v>
      </c>
      <c r="AE793" s="6" t="e">
        <f t="shared" si="543"/>
        <v>#N/A</v>
      </c>
      <c r="AF793" s="6" t="e">
        <f t="shared" si="544"/>
        <v>#N/A</v>
      </c>
      <c r="AG793" s="6" t="str">
        <f t="shared" si="545"/>
        <v/>
      </c>
      <c r="AH793" s="6">
        <f t="shared" si="546"/>
        <v>1</v>
      </c>
      <c r="AI793" s="6" t="e">
        <f t="shared" si="547"/>
        <v>#N/A</v>
      </c>
      <c r="AJ793" s="6" t="e">
        <f t="shared" si="548"/>
        <v>#N/A</v>
      </c>
      <c r="AK793" s="6" t="e">
        <f t="shared" si="549"/>
        <v>#N/A</v>
      </c>
      <c r="AL793" s="6" t="e">
        <f t="shared" si="550"/>
        <v>#N/A</v>
      </c>
      <c r="AM793" s="7" t="str">
        <f t="shared" si="551"/>
        <v xml:space="preserve"> </v>
      </c>
      <c r="AN793" s="6" t="e">
        <f t="shared" si="552"/>
        <v>#N/A</v>
      </c>
      <c r="AO793" s="6" t="e">
        <f t="shared" si="553"/>
        <v>#N/A</v>
      </c>
      <c r="AP793" s="6" t="e">
        <f t="shared" si="554"/>
        <v>#N/A</v>
      </c>
      <c r="AQ793" s="6" t="e">
        <f t="shared" si="555"/>
        <v>#N/A</v>
      </c>
      <c r="AR793" s="6" t="e">
        <f t="shared" si="556"/>
        <v>#N/A</v>
      </c>
      <c r="AS793" s="6" t="e">
        <f t="shared" si="557"/>
        <v>#N/A</v>
      </c>
      <c r="AT793" s="6" t="e">
        <f t="shared" si="558"/>
        <v>#N/A</v>
      </c>
      <c r="AU793" s="6" t="e">
        <f t="shared" si="559"/>
        <v>#N/A</v>
      </c>
      <c r="AV793" s="6" t="e">
        <f t="shared" si="560"/>
        <v>#N/A</v>
      </c>
      <c r="AW793" s="6">
        <f t="shared" si="561"/>
        <v>0</v>
      </c>
      <c r="AX793" s="6" t="e">
        <f t="shared" si="562"/>
        <v>#N/A</v>
      </c>
      <c r="AY793" s="6" t="str">
        <f t="shared" si="563"/>
        <v/>
      </c>
      <c r="AZ793" s="6" t="str">
        <f t="shared" si="564"/>
        <v/>
      </c>
      <c r="BA793" s="6" t="str">
        <f t="shared" si="565"/>
        <v/>
      </c>
      <c r="BB793" s="6" t="str">
        <f t="shared" si="566"/>
        <v/>
      </c>
      <c r="BC793" s="42"/>
      <c r="BI793"/>
      <c r="CS793" s="253" t="str">
        <f t="shared" si="567"/>
        <v/>
      </c>
      <c r="CT793" s="1" t="str">
        <f t="shared" si="568"/>
        <v/>
      </c>
      <c r="CU793" s="1" t="str">
        <f t="shared" si="569"/>
        <v/>
      </c>
      <c r="CV793" s="399"/>
    </row>
    <row r="794" spans="1:100" s="1" customFormat="1" ht="13.5" customHeight="1" x14ac:dyDescent="0.15">
      <c r="A794" s="63">
        <v>779</v>
      </c>
      <c r="B794" s="313"/>
      <c r="C794" s="313"/>
      <c r="D794" s="313"/>
      <c r="E794" s="313"/>
      <c r="F794" s="313"/>
      <c r="G794" s="313"/>
      <c r="H794" s="313"/>
      <c r="I794" s="313"/>
      <c r="J794" s="313"/>
      <c r="K794" s="313"/>
      <c r="L794" s="314"/>
      <c r="M794" s="313"/>
      <c r="N794" s="365"/>
      <c r="O794" s="366"/>
      <c r="P794" s="370" t="str">
        <f>IF(G794="R",IF(OR(AND(実績排出量!H794=SUM(実績事業所!$B$2-1),3&lt;実績排出量!I794),AND(実績排出量!H794=実績事業所!$B$2,4&gt;実績排出量!I794)),"新規",""),"")</f>
        <v/>
      </c>
      <c r="Q794" s="373" t="str">
        <f t="shared" si="530"/>
        <v/>
      </c>
      <c r="R794" s="374" t="str">
        <f t="shared" si="531"/>
        <v/>
      </c>
      <c r="S794" s="298" t="str">
        <f t="shared" si="532"/>
        <v/>
      </c>
      <c r="T794" s="87" t="str">
        <f t="shared" si="533"/>
        <v/>
      </c>
      <c r="U794" s="88" t="str">
        <f t="shared" si="534"/>
        <v/>
      </c>
      <c r="V794" s="89" t="str">
        <f t="shared" si="535"/>
        <v/>
      </c>
      <c r="W794" s="90" t="str">
        <f t="shared" si="536"/>
        <v/>
      </c>
      <c r="X794" s="90" t="str">
        <f t="shared" si="537"/>
        <v/>
      </c>
      <c r="Y794" s="110" t="str">
        <f t="shared" si="538"/>
        <v/>
      </c>
      <c r="Z794" s="16"/>
      <c r="AA794" s="15" t="str">
        <f t="shared" si="539"/>
        <v/>
      </c>
      <c r="AB794" s="15" t="str">
        <f t="shared" si="540"/>
        <v/>
      </c>
      <c r="AC794" s="14" t="str">
        <f t="shared" si="541"/>
        <v/>
      </c>
      <c r="AD794" s="6" t="e">
        <f t="shared" si="542"/>
        <v>#N/A</v>
      </c>
      <c r="AE794" s="6" t="e">
        <f t="shared" si="543"/>
        <v>#N/A</v>
      </c>
      <c r="AF794" s="6" t="e">
        <f t="shared" si="544"/>
        <v>#N/A</v>
      </c>
      <c r="AG794" s="6" t="str">
        <f t="shared" si="545"/>
        <v/>
      </c>
      <c r="AH794" s="6">
        <f t="shared" si="546"/>
        <v>1</v>
      </c>
      <c r="AI794" s="6" t="e">
        <f t="shared" si="547"/>
        <v>#N/A</v>
      </c>
      <c r="AJ794" s="6" t="e">
        <f t="shared" si="548"/>
        <v>#N/A</v>
      </c>
      <c r="AK794" s="6" t="e">
        <f t="shared" si="549"/>
        <v>#N/A</v>
      </c>
      <c r="AL794" s="6" t="e">
        <f t="shared" si="550"/>
        <v>#N/A</v>
      </c>
      <c r="AM794" s="7" t="str">
        <f t="shared" si="551"/>
        <v xml:space="preserve"> </v>
      </c>
      <c r="AN794" s="6" t="e">
        <f t="shared" si="552"/>
        <v>#N/A</v>
      </c>
      <c r="AO794" s="6" t="e">
        <f t="shared" si="553"/>
        <v>#N/A</v>
      </c>
      <c r="AP794" s="6" t="e">
        <f t="shared" si="554"/>
        <v>#N/A</v>
      </c>
      <c r="AQ794" s="6" t="e">
        <f t="shared" si="555"/>
        <v>#N/A</v>
      </c>
      <c r="AR794" s="6" t="e">
        <f t="shared" si="556"/>
        <v>#N/A</v>
      </c>
      <c r="AS794" s="6" t="e">
        <f t="shared" si="557"/>
        <v>#N/A</v>
      </c>
      <c r="AT794" s="6" t="e">
        <f t="shared" si="558"/>
        <v>#N/A</v>
      </c>
      <c r="AU794" s="6" t="e">
        <f t="shared" si="559"/>
        <v>#N/A</v>
      </c>
      <c r="AV794" s="6" t="e">
        <f t="shared" si="560"/>
        <v>#N/A</v>
      </c>
      <c r="AW794" s="6">
        <f t="shared" si="561"/>
        <v>0</v>
      </c>
      <c r="AX794" s="6" t="e">
        <f t="shared" si="562"/>
        <v>#N/A</v>
      </c>
      <c r="AY794" s="6" t="str">
        <f t="shared" si="563"/>
        <v/>
      </c>
      <c r="AZ794" s="6" t="str">
        <f t="shared" si="564"/>
        <v/>
      </c>
      <c r="BA794" s="6" t="str">
        <f t="shared" si="565"/>
        <v/>
      </c>
      <c r="BB794" s="6" t="str">
        <f t="shared" si="566"/>
        <v/>
      </c>
      <c r="BC794" s="42"/>
      <c r="BI794"/>
      <c r="CS794" s="253" t="str">
        <f t="shared" si="567"/>
        <v/>
      </c>
      <c r="CT794" s="1" t="str">
        <f t="shared" si="568"/>
        <v/>
      </c>
      <c r="CU794" s="1" t="str">
        <f t="shared" si="569"/>
        <v/>
      </c>
      <c r="CV794" s="399"/>
    </row>
    <row r="795" spans="1:100" s="1" customFormat="1" ht="13.5" customHeight="1" x14ac:dyDescent="0.15">
      <c r="A795" s="63">
        <v>780</v>
      </c>
      <c r="B795" s="313"/>
      <c r="C795" s="313"/>
      <c r="D795" s="313"/>
      <c r="E795" s="313"/>
      <c r="F795" s="313"/>
      <c r="G795" s="313"/>
      <c r="H795" s="313"/>
      <c r="I795" s="313"/>
      <c r="J795" s="313"/>
      <c r="K795" s="313"/>
      <c r="L795" s="314"/>
      <c r="M795" s="313"/>
      <c r="N795" s="365"/>
      <c r="O795" s="366"/>
      <c r="P795" s="370" t="str">
        <f>IF(G795="R",IF(OR(AND(実績排出量!H795=SUM(実績事業所!$B$2-1),3&lt;実績排出量!I795),AND(実績排出量!H795=実績事業所!$B$2,4&gt;実績排出量!I795)),"新規",""),"")</f>
        <v/>
      </c>
      <c r="Q795" s="373" t="str">
        <f t="shared" si="530"/>
        <v/>
      </c>
      <c r="R795" s="374" t="str">
        <f t="shared" si="531"/>
        <v/>
      </c>
      <c r="S795" s="298" t="str">
        <f t="shared" si="532"/>
        <v/>
      </c>
      <c r="T795" s="87" t="str">
        <f t="shared" si="533"/>
        <v/>
      </c>
      <c r="U795" s="88" t="str">
        <f t="shared" si="534"/>
        <v/>
      </c>
      <c r="V795" s="89" t="str">
        <f t="shared" si="535"/>
        <v/>
      </c>
      <c r="W795" s="90" t="str">
        <f t="shared" si="536"/>
        <v/>
      </c>
      <c r="X795" s="90" t="str">
        <f t="shared" si="537"/>
        <v/>
      </c>
      <c r="Y795" s="110" t="str">
        <f t="shared" si="538"/>
        <v/>
      </c>
      <c r="Z795" s="16"/>
      <c r="AA795" s="15" t="str">
        <f t="shared" si="539"/>
        <v/>
      </c>
      <c r="AB795" s="15" t="str">
        <f t="shared" si="540"/>
        <v/>
      </c>
      <c r="AC795" s="14" t="str">
        <f t="shared" si="541"/>
        <v/>
      </c>
      <c r="AD795" s="6" t="e">
        <f t="shared" si="542"/>
        <v>#N/A</v>
      </c>
      <c r="AE795" s="6" t="e">
        <f t="shared" si="543"/>
        <v>#N/A</v>
      </c>
      <c r="AF795" s="6" t="e">
        <f t="shared" si="544"/>
        <v>#N/A</v>
      </c>
      <c r="AG795" s="6" t="str">
        <f t="shared" si="545"/>
        <v/>
      </c>
      <c r="AH795" s="6">
        <f t="shared" si="546"/>
        <v>1</v>
      </c>
      <c r="AI795" s="6" t="e">
        <f t="shared" si="547"/>
        <v>#N/A</v>
      </c>
      <c r="AJ795" s="6" t="e">
        <f t="shared" si="548"/>
        <v>#N/A</v>
      </c>
      <c r="AK795" s="6" t="e">
        <f t="shared" si="549"/>
        <v>#N/A</v>
      </c>
      <c r="AL795" s="6" t="e">
        <f t="shared" si="550"/>
        <v>#N/A</v>
      </c>
      <c r="AM795" s="7" t="str">
        <f t="shared" si="551"/>
        <v xml:space="preserve"> </v>
      </c>
      <c r="AN795" s="6" t="e">
        <f t="shared" si="552"/>
        <v>#N/A</v>
      </c>
      <c r="AO795" s="6" t="e">
        <f t="shared" si="553"/>
        <v>#N/A</v>
      </c>
      <c r="AP795" s="6" t="e">
        <f t="shared" si="554"/>
        <v>#N/A</v>
      </c>
      <c r="AQ795" s="6" t="e">
        <f t="shared" si="555"/>
        <v>#N/A</v>
      </c>
      <c r="AR795" s="6" t="e">
        <f t="shared" si="556"/>
        <v>#N/A</v>
      </c>
      <c r="AS795" s="6" t="e">
        <f t="shared" si="557"/>
        <v>#N/A</v>
      </c>
      <c r="AT795" s="6" t="e">
        <f t="shared" si="558"/>
        <v>#N/A</v>
      </c>
      <c r="AU795" s="6" t="e">
        <f t="shared" si="559"/>
        <v>#N/A</v>
      </c>
      <c r="AV795" s="6" t="e">
        <f t="shared" si="560"/>
        <v>#N/A</v>
      </c>
      <c r="AW795" s="6">
        <f t="shared" si="561"/>
        <v>0</v>
      </c>
      <c r="AX795" s="6" t="e">
        <f t="shared" si="562"/>
        <v>#N/A</v>
      </c>
      <c r="AY795" s="6" t="str">
        <f t="shared" si="563"/>
        <v/>
      </c>
      <c r="AZ795" s="6" t="str">
        <f t="shared" si="564"/>
        <v/>
      </c>
      <c r="BA795" s="6" t="str">
        <f t="shared" si="565"/>
        <v/>
      </c>
      <c r="BB795" s="6" t="str">
        <f t="shared" si="566"/>
        <v/>
      </c>
      <c r="BC795" s="42"/>
      <c r="BI795"/>
      <c r="CS795" s="253" t="str">
        <f t="shared" si="567"/>
        <v/>
      </c>
      <c r="CT795" s="1" t="str">
        <f t="shared" si="568"/>
        <v/>
      </c>
      <c r="CU795" s="1" t="str">
        <f t="shared" si="569"/>
        <v/>
      </c>
      <c r="CV795" s="399"/>
    </row>
    <row r="796" spans="1:100" s="1" customFormat="1" ht="13.5" customHeight="1" x14ac:dyDescent="0.15">
      <c r="A796" s="63">
        <v>781</v>
      </c>
      <c r="B796" s="313"/>
      <c r="C796" s="313"/>
      <c r="D796" s="313"/>
      <c r="E796" s="313"/>
      <c r="F796" s="313"/>
      <c r="G796" s="313"/>
      <c r="H796" s="313"/>
      <c r="I796" s="313"/>
      <c r="J796" s="313"/>
      <c r="K796" s="313"/>
      <c r="L796" s="314"/>
      <c r="M796" s="313"/>
      <c r="N796" s="365"/>
      <c r="O796" s="366"/>
      <c r="P796" s="370" t="str">
        <f>IF(G796="R",IF(OR(AND(実績排出量!H796=SUM(実績事業所!$B$2-1),3&lt;実績排出量!I796),AND(実績排出量!H796=実績事業所!$B$2,4&gt;実績排出量!I796)),"新規",""),"")</f>
        <v/>
      </c>
      <c r="Q796" s="373" t="str">
        <f t="shared" si="530"/>
        <v/>
      </c>
      <c r="R796" s="374" t="str">
        <f t="shared" si="531"/>
        <v/>
      </c>
      <c r="S796" s="298" t="str">
        <f t="shared" si="532"/>
        <v/>
      </c>
      <c r="T796" s="87" t="str">
        <f t="shared" si="533"/>
        <v/>
      </c>
      <c r="U796" s="88" t="str">
        <f t="shared" si="534"/>
        <v/>
      </c>
      <c r="V796" s="89" t="str">
        <f t="shared" si="535"/>
        <v/>
      </c>
      <c r="W796" s="90" t="str">
        <f t="shared" si="536"/>
        <v/>
      </c>
      <c r="X796" s="90" t="str">
        <f t="shared" si="537"/>
        <v/>
      </c>
      <c r="Y796" s="110" t="str">
        <f t="shared" si="538"/>
        <v/>
      </c>
      <c r="Z796" s="16"/>
      <c r="AA796" s="15" t="str">
        <f t="shared" si="539"/>
        <v/>
      </c>
      <c r="AB796" s="15" t="str">
        <f t="shared" si="540"/>
        <v/>
      </c>
      <c r="AC796" s="14" t="str">
        <f t="shared" si="541"/>
        <v/>
      </c>
      <c r="AD796" s="6" t="e">
        <f t="shared" si="542"/>
        <v>#N/A</v>
      </c>
      <c r="AE796" s="6" t="e">
        <f t="shared" si="543"/>
        <v>#N/A</v>
      </c>
      <c r="AF796" s="6" t="e">
        <f t="shared" si="544"/>
        <v>#N/A</v>
      </c>
      <c r="AG796" s="6" t="str">
        <f t="shared" si="545"/>
        <v/>
      </c>
      <c r="AH796" s="6">
        <f t="shared" si="546"/>
        <v>1</v>
      </c>
      <c r="AI796" s="6" t="e">
        <f t="shared" si="547"/>
        <v>#N/A</v>
      </c>
      <c r="AJ796" s="6" t="e">
        <f t="shared" si="548"/>
        <v>#N/A</v>
      </c>
      <c r="AK796" s="6" t="e">
        <f t="shared" si="549"/>
        <v>#N/A</v>
      </c>
      <c r="AL796" s="6" t="e">
        <f t="shared" si="550"/>
        <v>#N/A</v>
      </c>
      <c r="AM796" s="7" t="str">
        <f t="shared" si="551"/>
        <v xml:space="preserve"> </v>
      </c>
      <c r="AN796" s="6" t="e">
        <f t="shared" si="552"/>
        <v>#N/A</v>
      </c>
      <c r="AO796" s="6" t="e">
        <f t="shared" si="553"/>
        <v>#N/A</v>
      </c>
      <c r="AP796" s="6" t="e">
        <f t="shared" si="554"/>
        <v>#N/A</v>
      </c>
      <c r="AQ796" s="6" t="e">
        <f t="shared" si="555"/>
        <v>#N/A</v>
      </c>
      <c r="AR796" s="6" t="e">
        <f t="shared" si="556"/>
        <v>#N/A</v>
      </c>
      <c r="AS796" s="6" t="e">
        <f t="shared" si="557"/>
        <v>#N/A</v>
      </c>
      <c r="AT796" s="6" t="e">
        <f t="shared" si="558"/>
        <v>#N/A</v>
      </c>
      <c r="AU796" s="6" t="e">
        <f t="shared" si="559"/>
        <v>#N/A</v>
      </c>
      <c r="AV796" s="6" t="e">
        <f t="shared" si="560"/>
        <v>#N/A</v>
      </c>
      <c r="AW796" s="6">
        <f t="shared" si="561"/>
        <v>0</v>
      </c>
      <c r="AX796" s="6" t="e">
        <f t="shared" si="562"/>
        <v>#N/A</v>
      </c>
      <c r="AY796" s="6" t="str">
        <f t="shared" si="563"/>
        <v/>
      </c>
      <c r="AZ796" s="6" t="str">
        <f t="shared" si="564"/>
        <v/>
      </c>
      <c r="BA796" s="6" t="str">
        <f t="shared" si="565"/>
        <v/>
      </c>
      <c r="BB796" s="6" t="str">
        <f t="shared" si="566"/>
        <v/>
      </c>
      <c r="BC796" s="42"/>
      <c r="BI796"/>
      <c r="CS796" s="253" t="str">
        <f t="shared" si="567"/>
        <v/>
      </c>
      <c r="CT796" s="1" t="str">
        <f t="shared" si="568"/>
        <v/>
      </c>
      <c r="CU796" s="1" t="str">
        <f t="shared" si="569"/>
        <v/>
      </c>
      <c r="CV796" s="399"/>
    </row>
    <row r="797" spans="1:100" s="1" customFormat="1" ht="13.5" customHeight="1" x14ac:dyDescent="0.15">
      <c r="A797" s="63">
        <v>782</v>
      </c>
      <c r="B797" s="313"/>
      <c r="C797" s="313"/>
      <c r="D797" s="313"/>
      <c r="E797" s="313"/>
      <c r="F797" s="313"/>
      <c r="G797" s="313"/>
      <c r="H797" s="313"/>
      <c r="I797" s="313"/>
      <c r="J797" s="313"/>
      <c r="K797" s="313"/>
      <c r="L797" s="314"/>
      <c r="M797" s="313"/>
      <c r="N797" s="365"/>
      <c r="O797" s="366"/>
      <c r="P797" s="370" t="str">
        <f>IF(G797="R",IF(OR(AND(実績排出量!H797=SUM(実績事業所!$B$2-1),3&lt;実績排出量!I797),AND(実績排出量!H797=実績事業所!$B$2,4&gt;実績排出量!I797)),"新規",""),"")</f>
        <v/>
      </c>
      <c r="Q797" s="373" t="str">
        <f t="shared" si="530"/>
        <v/>
      </c>
      <c r="R797" s="374" t="str">
        <f t="shared" si="531"/>
        <v/>
      </c>
      <c r="S797" s="298" t="str">
        <f t="shared" si="532"/>
        <v/>
      </c>
      <c r="T797" s="87" t="str">
        <f t="shared" si="533"/>
        <v/>
      </c>
      <c r="U797" s="88" t="str">
        <f t="shared" si="534"/>
        <v/>
      </c>
      <c r="V797" s="89" t="str">
        <f t="shared" si="535"/>
        <v/>
      </c>
      <c r="W797" s="90" t="str">
        <f t="shared" si="536"/>
        <v/>
      </c>
      <c r="X797" s="90" t="str">
        <f t="shared" si="537"/>
        <v/>
      </c>
      <c r="Y797" s="110" t="str">
        <f t="shared" si="538"/>
        <v/>
      </c>
      <c r="Z797" s="16"/>
      <c r="AA797" s="15" t="str">
        <f t="shared" si="539"/>
        <v/>
      </c>
      <c r="AB797" s="15" t="str">
        <f t="shared" si="540"/>
        <v/>
      </c>
      <c r="AC797" s="14" t="str">
        <f t="shared" si="541"/>
        <v/>
      </c>
      <c r="AD797" s="6" t="e">
        <f t="shared" si="542"/>
        <v>#N/A</v>
      </c>
      <c r="AE797" s="6" t="e">
        <f t="shared" si="543"/>
        <v>#N/A</v>
      </c>
      <c r="AF797" s="6" t="e">
        <f t="shared" si="544"/>
        <v>#N/A</v>
      </c>
      <c r="AG797" s="6" t="str">
        <f t="shared" si="545"/>
        <v/>
      </c>
      <c r="AH797" s="6">
        <f t="shared" si="546"/>
        <v>1</v>
      </c>
      <c r="AI797" s="6" t="e">
        <f t="shared" si="547"/>
        <v>#N/A</v>
      </c>
      <c r="AJ797" s="6" t="e">
        <f t="shared" si="548"/>
        <v>#N/A</v>
      </c>
      <c r="AK797" s="6" t="e">
        <f t="shared" si="549"/>
        <v>#N/A</v>
      </c>
      <c r="AL797" s="6" t="e">
        <f t="shared" si="550"/>
        <v>#N/A</v>
      </c>
      <c r="AM797" s="7" t="str">
        <f t="shared" si="551"/>
        <v xml:space="preserve"> </v>
      </c>
      <c r="AN797" s="6" t="e">
        <f t="shared" si="552"/>
        <v>#N/A</v>
      </c>
      <c r="AO797" s="6" t="e">
        <f t="shared" si="553"/>
        <v>#N/A</v>
      </c>
      <c r="AP797" s="6" t="e">
        <f t="shared" si="554"/>
        <v>#N/A</v>
      </c>
      <c r="AQ797" s="6" t="e">
        <f t="shared" si="555"/>
        <v>#N/A</v>
      </c>
      <c r="AR797" s="6" t="e">
        <f t="shared" si="556"/>
        <v>#N/A</v>
      </c>
      <c r="AS797" s="6" t="e">
        <f t="shared" si="557"/>
        <v>#N/A</v>
      </c>
      <c r="AT797" s="6" t="e">
        <f t="shared" si="558"/>
        <v>#N/A</v>
      </c>
      <c r="AU797" s="6" t="e">
        <f t="shared" si="559"/>
        <v>#N/A</v>
      </c>
      <c r="AV797" s="6" t="e">
        <f t="shared" si="560"/>
        <v>#N/A</v>
      </c>
      <c r="AW797" s="6">
        <f t="shared" si="561"/>
        <v>0</v>
      </c>
      <c r="AX797" s="6" t="e">
        <f t="shared" si="562"/>
        <v>#N/A</v>
      </c>
      <c r="AY797" s="6" t="str">
        <f t="shared" si="563"/>
        <v/>
      </c>
      <c r="AZ797" s="6" t="str">
        <f t="shared" si="564"/>
        <v/>
      </c>
      <c r="BA797" s="6" t="str">
        <f t="shared" si="565"/>
        <v/>
      </c>
      <c r="BB797" s="6" t="str">
        <f t="shared" si="566"/>
        <v/>
      </c>
      <c r="BC797" s="42"/>
      <c r="BI797"/>
      <c r="CS797" s="253" t="str">
        <f t="shared" si="567"/>
        <v/>
      </c>
      <c r="CT797" s="1" t="str">
        <f t="shared" si="568"/>
        <v/>
      </c>
      <c r="CU797" s="1" t="str">
        <f t="shared" si="569"/>
        <v/>
      </c>
      <c r="CV797" s="399"/>
    </row>
    <row r="798" spans="1:100" s="1" customFormat="1" ht="13.5" customHeight="1" x14ac:dyDescent="0.15">
      <c r="A798" s="63">
        <v>783</v>
      </c>
      <c r="B798" s="313"/>
      <c r="C798" s="313"/>
      <c r="D798" s="313"/>
      <c r="E798" s="313"/>
      <c r="F798" s="313"/>
      <c r="G798" s="313"/>
      <c r="H798" s="313"/>
      <c r="I798" s="313"/>
      <c r="J798" s="313"/>
      <c r="K798" s="313"/>
      <c r="L798" s="314"/>
      <c r="M798" s="313"/>
      <c r="N798" s="365"/>
      <c r="O798" s="366"/>
      <c r="P798" s="370" t="str">
        <f>IF(G798="R",IF(OR(AND(実績排出量!H798=SUM(実績事業所!$B$2-1),3&lt;実績排出量!I798),AND(実績排出量!H798=実績事業所!$B$2,4&gt;実績排出量!I798)),"新規",""),"")</f>
        <v/>
      </c>
      <c r="Q798" s="373" t="str">
        <f t="shared" si="530"/>
        <v/>
      </c>
      <c r="R798" s="374" t="str">
        <f t="shared" si="531"/>
        <v/>
      </c>
      <c r="S798" s="298" t="str">
        <f t="shared" si="532"/>
        <v/>
      </c>
      <c r="T798" s="87" t="str">
        <f t="shared" si="533"/>
        <v/>
      </c>
      <c r="U798" s="88" t="str">
        <f t="shared" si="534"/>
        <v/>
      </c>
      <c r="V798" s="89" t="str">
        <f t="shared" si="535"/>
        <v/>
      </c>
      <c r="W798" s="90" t="str">
        <f t="shared" si="536"/>
        <v/>
      </c>
      <c r="X798" s="90" t="str">
        <f t="shared" si="537"/>
        <v/>
      </c>
      <c r="Y798" s="110" t="str">
        <f t="shared" si="538"/>
        <v/>
      </c>
      <c r="Z798" s="16"/>
      <c r="AA798" s="15" t="str">
        <f t="shared" si="539"/>
        <v/>
      </c>
      <c r="AB798" s="15" t="str">
        <f t="shared" si="540"/>
        <v/>
      </c>
      <c r="AC798" s="14" t="str">
        <f t="shared" si="541"/>
        <v/>
      </c>
      <c r="AD798" s="6" t="e">
        <f t="shared" si="542"/>
        <v>#N/A</v>
      </c>
      <c r="AE798" s="6" t="e">
        <f t="shared" si="543"/>
        <v>#N/A</v>
      </c>
      <c r="AF798" s="6" t="e">
        <f t="shared" si="544"/>
        <v>#N/A</v>
      </c>
      <c r="AG798" s="6" t="str">
        <f t="shared" si="545"/>
        <v/>
      </c>
      <c r="AH798" s="6">
        <f t="shared" si="546"/>
        <v>1</v>
      </c>
      <c r="AI798" s="6" t="e">
        <f t="shared" si="547"/>
        <v>#N/A</v>
      </c>
      <c r="AJ798" s="6" t="e">
        <f t="shared" si="548"/>
        <v>#N/A</v>
      </c>
      <c r="AK798" s="6" t="e">
        <f t="shared" si="549"/>
        <v>#N/A</v>
      </c>
      <c r="AL798" s="6" t="e">
        <f t="shared" si="550"/>
        <v>#N/A</v>
      </c>
      <c r="AM798" s="7" t="str">
        <f t="shared" si="551"/>
        <v xml:space="preserve"> </v>
      </c>
      <c r="AN798" s="6" t="e">
        <f t="shared" si="552"/>
        <v>#N/A</v>
      </c>
      <c r="AO798" s="6" t="e">
        <f t="shared" si="553"/>
        <v>#N/A</v>
      </c>
      <c r="AP798" s="6" t="e">
        <f t="shared" si="554"/>
        <v>#N/A</v>
      </c>
      <c r="AQ798" s="6" t="e">
        <f t="shared" si="555"/>
        <v>#N/A</v>
      </c>
      <c r="AR798" s="6" t="e">
        <f t="shared" si="556"/>
        <v>#N/A</v>
      </c>
      <c r="AS798" s="6" t="e">
        <f t="shared" si="557"/>
        <v>#N/A</v>
      </c>
      <c r="AT798" s="6" t="e">
        <f t="shared" si="558"/>
        <v>#N/A</v>
      </c>
      <c r="AU798" s="6" t="e">
        <f t="shared" si="559"/>
        <v>#N/A</v>
      </c>
      <c r="AV798" s="6" t="e">
        <f t="shared" si="560"/>
        <v>#N/A</v>
      </c>
      <c r="AW798" s="6">
        <f t="shared" si="561"/>
        <v>0</v>
      </c>
      <c r="AX798" s="6" t="e">
        <f t="shared" si="562"/>
        <v>#N/A</v>
      </c>
      <c r="AY798" s="6" t="str">
        <f t="shared" si="563"/>
        <v/>
      </c>
      <c r="AZ798" s="6" t="str">
        <f t="shared" si="564"/>
        <v/>
      </c>
      <c r="BA798" s="6" t="str">
        <f t="shared" si="565"/>
        <v/>
      </c>
      <c r="BB798" s="6" t="str">
        <f t="shared" si="566"/>
        <v/>
      </c>
      <c r="BC798" s="42"/>
      <c r="BI798"/>
      <c r="CS798" s="253" t="str">
        <f t="shared" si="567"/>
        <v/>
      </c>
      <c r="CT798" s="1" t="str">
        <f t="shared" si="568"/>
        <v/>
      </c>
      <c r="CU798" s="1" t="str">
        <f t="shared" si="569"/>
        <v/>
      </c>
      <c r="CV798" s="399"/>
    </row>
    <row r="799" spans="1:100" s="1" customFormat="1" ht="13.5" customHeight="1" x14ac:dyDescent="0.15">
      <c r="A799" s="63">
        <v>784</v>
      </c>
      <c r="B799" s="313"/>
      <c r="C799" s="313"/>
      <c r="D799" s="313"/>
      <c r="E799" s="313"/>
      <c r="F799" s="313"/>
      <c r="G799" s="313"/>
      <c r="H799" s="313"/>
      <c r="I799" s="313"/>
      <c r="J799" s="313"/>
      <c r="K799" s="313"/>
      <c r="L799" s="314"/>
      <c r="M799" s="313"/>
      <c r="N799" s="365"/>
      <c r="O799" s="366"/>
      <c r="P799" s="370" t="str">
        <f>IF(G799="R",IF(OR(AND(実績排出量!H799=SUM(実績事業所!$B$2-1),3&lt;実績排出量!I799),AND(実績排出量!H799=実績事業所!$B$2,4&gt;実績排出量!I799)),"新規",""),"")</f>
        <v/>
      </c>
      <c r="Q799" s="373" t="str">
        <f t="shared" si="530"/>
        <v/>
      </c>
      <c r="R799" s="374" t="str">
        <f t="shared" si="531"/>
        <v/>
      </c>
      <c r="S799" s="298" t="str">
        <f t="shared" si="532"/>
        <v/>
      </c>
      <c r="T799" s="87" t="str">
        <f t="shared" si="533"/>
        <v/>
      </c>
      <c r="U799" s="88" t="str">
        <f t="shared" si="534"/>
        <v/>
      </c>
      <c r="V799" s="89" t="str">
        <f t="shared" si="535"/>
        <v/>
      </c>
      <c r="W799" s="90" t="str">
        <f t="shared" si="536"/>
        <v/>
      </c>
      <c r="X799" s="90" t="str">
        <f t="shared" si="537"/>
        <v/>
      </c>
      <c r="Y799" s="110" t="str">
        <f t="shared" si="538"/>
        <v/>
      </c>
      <c r="Z799" s="16"/>
      <c r="AA799" s="15" t="str">
        <f t="shared" si="539"/>
        <v/>
      </c>
      <c r="AB799" s="15" t="str">
        <f t="shared" si="540"/>
        <v/>
      </c>
      <c r="AC799" s="14" t="str">
        <f t="shared" si="541"/>
        <v/>
      </c>
      <c r="AD799" s="6" t="e">
        <f t="shared" si="542"/>
        <v>#N/A</v>
      </c>
      <c r="AE799" s="6" t="e">
        <f t="shared" si="543"/>
        <v>#N/A</v>
      </c>
      <c r="AF799" s="6" t="e">
        <f t="shared" si="544"/>
        <v>#N/A</v>
      </c>
      <c r="AG799" s="6" t="str">
        <f t="shared" si="545"/>
        <v/>
      </c>
      <c r="AH799" s="6">
        <f t="shared" si="546"/>
        <v>1</v>
      </c>
      <c r="AI799" s="6" t="e">
        <f t="shared" si="547"/>
        <v>#N/A</v>
      </c>
      <c r="AJ799" s="6" t="e">
        <f t="shared" si="548"/>
        <v>#N/A</v>
      </c>
      <c r="AK799" s="6" t="e">
        <f t="shared" si="549"/>
        <v>#N/A</v>
      </c>
      <c r="AL799" s="6" t="e">
        <f t="shared" si="550"/>
        <v>#N/A</v>
      </c>
      <c r="AM799" s="7" t="str">
        <f t="shared" si="551"/>
        <v xml:space="preserve"> </v>
      </c>
      <c r="AN799" s="6" t="e">
        <f t="shared" si="552"/>
        <v>#N/A</v>
      </c>
      <c r="AO799" s="6" t="e">
        <f t="shared" si="553"/>
        <v>#N/A</v>
      </c>
      <c r="AP799" s="6" t="e">
        <f t="shared" si="554"/>
        <v>#N/A</v>
      </c>
      <c r="AQ799" s="6" t="e">
        <f t="shared" si="555"/>
        <v>#N/A</v>
      </c>
      <c r="AR799" s="6" t="e">
        <f t="shared" si="556"/>
        <v>#N/A</v>
      </c>
      <c r="AS799" s="6" t="e">
        <f t="shared" si="557"/>
        <v>#N/A</v>
      </c>
      <c r="AT799" s="6" t="e">
        <f t="shared" si="558"/>
        <v>#N/A</v>
      </c>
      <c r="AU799" s="6" t="e">
        <f t="shared" si="559"/>
        <v>#N/A</v>
      </c>
      <c r="AV799" s="6" t="e">
        <f t="shared" si="560"/>
        <v>#N/A</v>
      </c>
      <c r="AW799" s="6">
        <f t="shared" si="561"/>
        <v>0</v>
      </c>
      <c r="AX799" s="6" t="e">
        <f t="shared" si="562"/>
        <v>#N/A</v>
      </c>
      <c r="AY799" s="6" t="str">
        <f t="shared" si="563"/>
        <v/>
      </c>
      <c r="AZ799" s="6" t="str">
        <f t="shared" si="564"/>
        <v/>
      </c>
      <c r="BA799" s="6" t="str">
        <f t="shared" si="565"/>
        <v/>
      </c>
      <c r="BB799" s="6" t="str">
        <f t="shared" si="566"/>
        <v/>
      </c>
      <c r="BC799" s="42"/>
      <c r="BI799"/>
      <c r="CS799" s="253" t="str">
        <f t="shared" si="567"/>
        <v/>
      </c>
      <c r="CT799" s="1" t="str">
        <f t="shared" si="568"/>
        <v/>
      </c>
      <c r="CU799" s="1" t="str">
        <f t="shared" si="569"/>
        <v/>
      </c>
      <c r="CV799" s="399"/>
    </row>
    <row r="800" spans="1:100" s="1" customFormat="1" ht="13.5" customHeight="1" x14ac:dyDescent="0.15">
      <c r="A800" s="63">
        <v>785</v>
      </c>
      <c r="B800" s="313"/>
      <c r="C800" s="313"/>
      <c r="D800" s="313"/>
      <c r="E800" s="313"/>
      <c r="F800" s="313"/>
      <c r="G800" s="313"/>
      <c r="H800" s="313"/>
      <c r="I800" s="313"/>
      <c r="J800" s="313"/>
      <c r="K800" s="313"/>
      <c r="L800" s="314"/>
      <c r="M800" s="313"/>
      <c r="N800" s="365"/>
      <c r="O800" s="366"/>
      <c r="P800" s="370" t="str">
        <f>IF(G800="R",IF(OR(AND(実績排出量!H800=SUM(実績事業所!$B$2-1),3&lt;実績排出量!I800),AND(実績排出量!H800=実績事業所!$B$2,4&gt;実績排出量!I800)),"新規",""),"")</f>
        <v/>
      </c>
      <c r="Q800" s="373" t="str">
        <f t="shared" si="530"/>
        <v/>
      </c>
      <c r="R800" s="374" t="str">
        <f t="shared" si="531"/>
        <v/>
      </c>
      <c r="S800" s="298" t="str">
        <f t="shared" si="532"/>
        <v/>
      </c>
      <c r="T800" s="87" t="str">
        <f t="shared" si="533"/>
        <v/>
      </c>
      <c r="U800" s="88" t="str">
        <f t="shared" si="534"/>
        <v/>
      </c>
      <c r="V800" s="89" t="str">
        <f t="shared" si="535"/>
        <v/>
      </c>
      <c r="W800" s="90" t="str">
        <f t="shared" si="536"/>
        <v/>
      </c>
      <c r="X800" s="90" t="str">
        <f t="shared" si="537"/>
        <v/>
      </c>
      <c r="Y800" s="110" t="str">
        <f t="shared" si="538"/>
        <v/>
      </c>
      <c r="Z800" s="16"/>
      <c r="AA800" s="15" t="str">
        <f t="shared" si="539"/>
        <v/>
      </c>
      <c r="AB800" s="15" t="str">
        <f t="shared" si="540"/>
        <v/>
      </c>
      <c r="AC800" s="14" t="str">
        <f t="shared" si="541"/>
        <v/>
      </c>
      <c r="AD800" s="6" t="e">
        <f t="shared" si="542"/>
        <v>#N/A</v>
      </c>
      <c r="AE800" s="6" t="e">
        <f t="shared" si="543"/>
        <v>#N/A</v>
      </c>
      <c r="AF800" s="6" t="e">
        <f t="shared" si="544"/>
        <v>#N/A</v>
      </c>
      <c r="AG800" s="6" t="str">
        <f t="shared" si="545"/>
        <v/>
      </c>
      <c r="AH800" s="6">
        <f t="shared" si="546"/>
        <v>1</v>
      </c>
      <c r="AI800" s="6" t="e">
        <f t="shared" si="547"/>
        <v>#N/A</v>
      </c>
      <c r="AJ800" s="6" t="e">
        <f t="shared" si="548"/>
        <v>#N/A</v>
      </c>
      <c r="AK800" s="6" t="e">
        <f t="shared" si="549"/>
        <v>#N/A</v>
      </c>
      <c r="AL800" s="6" t="e">
        <f t="shared" si="550"/>
        <v>#N/A</v>
      </c>
      <c r="AM800" s="7" t="str">
        <f t="shared" si="551"/>
        <v xml:space="preserve"> </v>
      </c>
      <c r="AN800" s="6" t="e">
        <f t="shared" si="552"/>
        <v>#N/A</v>
      </c>
      <c r="AO800" s="6" t="e">
        <f t="shared" si="553"/>
        <v>#N/A</v>
      </c>
      <c r="AP800" s="6" t="e">
        <f t="shared" si="554"/>
        <v>#N/A</v>
      </c>
      <c r="AQ800" s="6" t="e">
        <f t="shared" si="555"/>
        <v>#N/A</v>
      </c>
      <c r="AR800" s="6" t="e">
        <f t="shared" si="556"/>
        <v>#N/A</v>
      </c>
      <c r="AS800" s="6" t="e">
        <f t="shared" si="557"/>
        <v>#N/A</v>
      </c>
      <c r="AT800" s="6" t="e">
        <f t="shared" si="558"/>
        <v>#N/A</v>
      </c>
      <c r="AU800" s="6" t="e">
        <f t="shared" si="559"/>
        <v>#N/A</v>
      </c>
      <c r="AV800" s="6" t="e">
        <f t="shared" si="560"/>
        <v>#N/A</v>
      </c>
      <c r="AW800" s="6">
        <f t="shared" si="561"/>
        <v>0</v>
      </c>
      <c r="AX800" s="6" t="e">
        <f t="shared" si="562"/>
        <v>#N/A</v>
      </c>
      <c r="AY800" s="6" t="str">
        <f t="shared" si="563"/>
        <v/>
      </c>
      <c r="AZ800" s="6" t="str">
        <f t="shared" si="564"/>
        <v/>
      </c>
      <c r="BA800" s="6" t="str">
        <f t="shared" si="565"/>
        <v/>
      </c>
      <c r="BB800" s="6" t="str">
        <f t="shared" si="566"/>
        <v/>
      </c>
      <c r="BC800" s="42"/>
      <c r="BI800"/>
      <c r="CS800" s="253" t="str">
        <f t="shared" si="567"/>
        <v/>
      </c>
      <c r="CT800" s="1" t="str">
        <f t="shared" si="568"/>
        <v/>
      </c>
      <c r="CU800" s="1" t="str">
        <f t="shared" si="569"/>
        <v/>
      </c>
      <c r="CV800" s="399"/>
    </row>
    <row r="801" spans="1:100" s="1" customFormat="1" ht="13.5" customHeight="1" x14ac:dyDescent="0.15">
      <c r="A801" s="63">
        <v>786</v>
      </c>
      <c r="B801" s="313"/>
      <c r="C801" s="313"/>
      <c r="D801" s="313"/>
      <c r="E801" s="313"/>
      <c r="F801" s="313"/>
      <c r="G801" s="313"/>
      <c r="H801" s="313"/>
      <c r="I801" s="313"/>
      <c r="J801" s="313"/>
      <c r="K801" s="313"/>
      <c r="L801" s="314"/>
      <c r="M801" s="313"/>
      <c r="N801" s="365"/>
      <c r="O801" s="366"/>
      <c r="P801" s="370" t="str">
        <f>IF(G801="R",IF(OR(AND(実績排出量!H801=SUM(実績事業所!$B$2-1),3&lt;実績排出量!I801),AND(実績排出量!H801=実績事業所!$B$2,4&gt;実績排出量!I801)),"新規",""),"")</f>
        <v/>
      </c>
      <c r="Q801" s="373" t="str">
        <f t="shared" si="530"/>
        <v/>
      </c>
      <c r="R801" s="374" t="str">
        <f t="shared" si="531"/>
        <v/>
      </c>
      <c r="S801" s="298" t="str">
        <f t="shared" si="532"/>
        <v/>
      </c>
      <c r="T801" s="87" t="str">
        <f t="shared" si="533"/>
        <v/>
      </c>
      <c r="U801" s="88" t="str">
        <f t="shared" si="534"/>
        <v/>
      </c>
      <c r="V801" s="89" t="str">
        <f t="shared" si="535"/>
        <v/>
      </c>
      <c r="W801" s="90" t="str">
        <f t="shared" si="536"/>
        <v/>
      </c>
      <c r="X801" s="90" t="str">
        <f t="shared" si="537"/>
        <v/>
      </c>
      <c r="Y801" s="110" t="str">
        <f t="shared" si="538"/>
        <v/>
      </c>
      <c r="Z801" s="16"/>
      <c r="AA801" s="15" t="str">
        <f t="shared" si="539"/>
        <v/>
      </c>
      <c r="AB801" s="15" t="str">
        <f t="shared" si="540"/>
        <v/>
      </c>
      <c r="AC801" s="14" t="str">
        <f t="shared" si="541"/>
        <v/>
      </c>
      <c r="AD801" s="6" t="e">
        <f t="shared" si="542"/>
        <v>#N/A</v>
      </c>
      <c r="AE801" s="6" t="e">
        <f t="shared" si="543"/>
        <v>#N/A</v>
      </c>
      <c r="AF801" s="6" t="e">
        <f t="shared" si="544"/>
        <v>#N/A</v>
      </c>
      <c r="AG801" s="6" t="str">
        <f t="shared" si="545"/>
        <v/>
      </c>
      <c r="AH801" s="6">
        <f t="shared" si="546"/>
        <v>1</v>
      </c>
      <c r="AI801" s="6" t="e">
        <f t="shared" si="547"/>
        <v>#N/A</v>
      </c>
      <c r="AJ801" s="6" t="e">
        <f t="shared" si="548"/>
        <v>#N/A</v>
      </c>
      <c r="AK801" s="6" t="e">
        <f t="shared" si="549"/>
        <v>#N/A</v>
      </c>
      <c r="AL801" s="6" t="e">
        <f t="shared" si="550"/>
        <v>#N/A</v>
      </c>
      <c r="AM801" s="7" t="str">
        <f t="shared" si="551"/>
        <v xml:space="preserve"> </v>
      </c>
      <c r="AN801" s="6" t="e">
        <f t="shared" si="552"/>
        <v>#N/A</v>
      </c>
      <c r="AO801" s="6" t="e">
        <f t="shared" si="553"/>
        <v>#N/A</v>
      </c>
      <c r="AP801" s="6" t="e">
        <f t="shared" si="554"/>
        <v>#N/A</v>
      </c>
      <c r="AQ801" s="6" t="e">
        <f t="shared" si="555"/>
        <v>#N/A</v>
      </c>
      <c r="AR801" s="6" t="e">
        <f t="shared" si="556"/>
        <v>#N/A</v>
      </c>
      <c r="AS801" s="6" t="e">
        <f t="shared" si="557"/>
        <v>#N/A</v>
      </c>
      <c r="AT801" s="6" t="e">
        <f t="shared" si="558"/>
        <v>#N/A</v>
      </c>
      <c r="AU801" s="6" t="e">
        <f t="shared" si="559"/>
        <v>#N/A</v>
      </c>
      <c r="AV801" s="6" t="e">
        <f t="shared" si="560"/>
        <v>#N/A</v>
      </c>
      <c r="AW801" s="6">
        <f t="shared" si="561"/>
        <v>0</v>
      </c>
      <c r="AX801" s="6" t="e">
        <f t="shared" si="562"/>
        <v>#N/A</v>
      </c>
      <c r="AY801" s="6" t="str">
        <f t="shared" si="563"/>
        <v/>
      </c>
      <c r="AZ801" s="6" t="str">
        <f t="shared" si="564"/>
        <v/>
      </c>
      <c r="BA801" s="6" t="str">
        <f t="shared" si="565"/>
        <v/>
      </c>
      <c r="BB801" s="6" t="str">
        <f t="shared" si="566"/>
        <v/>
      </c>
      <c r="BC801" s="42"/>
      <c r="BI801"/>
      <c r="CS801" s="253" t="str">
        <f t="shared" si="567"/>
        <v/>
      </c>
      <c r="CT801" s="1" t="str">
        <f t="shared" si="568"/>
        <v/>
      </c>
      <c r="CU801" s="1" t="str">
        <f t="shared" si="569"/>
        <v/>
      </c>
      <c r="CV801" s="399"/>
    </row>
    <row r="802" spans="1:100" s="1" customFormat="1" ht="13.5" customHeight="1" x14ac:dyDescent="0.15">
      <c r="A802" s="63">
        <v>787</v>
      </c>
      <c r="B802" s="313"/>
      <c r="C802" s="313"/>
      <c r="D802" s="313"/>
      <c r="E802" s="313"/>
      <c r="F802" s="313"/>
      <c r="G802" s="313"/>
      <c r="H802" s="313"/>
      <c r="I802" s="313"/>
      <c r="J802" s="313"/>
      <c r="K802" s="313"/>
      <c r="L802" s="314"/>
      <c r="M802" s="313"/>
      <c r="N802" s="365"/>
      <c r="O802" s="366"/>
      <c r="P802" s="370" t="str">
        <f>IF(G802="R",IF(OR(AND(実績排出量!H802=SUM(実績事業所!$B$2-1),3&lt;実績排出量!I802),AND(実績排出量!H802=実績事業所!$B$2,4&gt;実績排出量!I802)),"新規",""),"")</f>
        <v/>
      </c>
      <c r="Q802" s="373" t="str">
        <f t="shared" si="530"/>
        <v/>
      </c>
      <c r="R802" s="374" t="str">
        <f t="shared" si="531"/>
        <v/>
      </c>
      <c r="S802" s="298" t="str">
        <f t="shared" si="532"/>
        <v/>
      </c>
      <c r="T802" s="87" t="str">
        <f t="shared" si="533"/>
        <v/>
      </c>
      <c r="U802" s="88" t="str">
        <f t="shared" si="534"/>
        <v/>
      </c>
      <c r="V802" s="89" t="str">
        <f t="shared" si="535"/>
        <v/>
      </c>
      <c r="W802" s="90" t="str">
        <f t="shared" si="536"/>
        <v/>
      </c>
      <c r="X802" s="90" t="str">
        <f t="shared" si="537"/>
        <v/>
      </c>
      <c r="Y802" s="110" t="str">
        <f t="shared" si="538"/>
        <v/>
      </c>
      <c r="Z802" s="16"/>
      <c r="AA802" s="15" t="str">
        <f t="shared" si="539"/>
        <v/>
      </c>
      <c r="AB802" s="15" t="str">
        <f t="shared" si="540"/>
        <v/>
      </c>
      <c r="AC802" s="14" t="str">
        <f t="shared" si="541"/>
        <v/>
      </c>
      <c r="AD802" s="6" t="e">
        <f t="shared" si="542"/>
        <v>#N/A</v>
      </c>
      <c r="AE802" s="6" t="e">
        <f t="shared" si="543"/>
        <v>#N/A</v>
      </c>
      <c r="AF802" s="6" t="e">
        <f t="shared" si="544"/>
        <v>#N/A</v>
      </c>
      <c r="AG802" s="6" t="str">
        <f t="shared" si="545"/>
        <v/>
      </c>
      <c r="AH802" s="6">
        <f t="shared" si="546"/>
        <v>1</v>
      </c>
      <c r="AI802" s="6" t="e">
        <f t="shared" si="547"/>
        <v>#N/A</v>
      </c>
      <c r="AJ802" s="6" t="e">
        <f t="shared" si="548"/>
        <v>#N/A</v>
      </c>
      <c r="AK802" s="6" t="e">
        <f t="shared" si="549"/>
        <v>#N/A</v>
      </c>
      <c r="AL802" s="6" t="e">
        <f t="shared" si="550"/>
        <v>#N/A</v>
      </c>
      <c r="AM802" s="7" t="str">
        <f t="shared" si="551"/>
        <v xml:space="preserve"> </v>
      </c>
      <c r="AN802" s="6" t="e">
        <f t="shared" si="552"/>
        <v>#N/A</v>
      </c>
      <c r="AO802" s="6" t="e">
        <f t="shared" si="553"/>
        <v>#N/A</v>
      </c>
      <c r="AP802" s="6" t="e">
        <f t="shared" si="554"/>
        <v>#N/A</v>
      </c>
      <c r="AQ802" s="6" t="e">
        <f t="shared" si="555"/>
        <v>#N/A</v>
      </c>
      <c r="AR802" s="6" t="e">
        <f t="shared" si="556"/>
        <v>#N/A</v>
      </c>
      <c r="AS802" s="6" t="e">
        <f t="shared" si="557"/>
        <v>#N/A</v>
      </c>
      <c r="AT802" s="6" t="e">
        <f t="shared" si="558"/>
        <v>#N/A</v>
      </c>
      <c r="AU802" s="6" t="e">
        <f t="shared" si="559"/>
        <v>#N/A</v>
      </c>
      <c r="AV802" s="6" t="e">
        <f t="shared" si="560"/>
        <v>#N/A</v>
      </c>
      <c r="AW802" s="6">
        <f t="shared" si="561"/>
        <v>0</v>
      </c>
      <c r="AX802" s="6" t="e">
        <f t="shared" si="562"/>
        <v>#N/A</v>
      </c>
      <c r="AY802" s="6" t="str">
        <f t="shared" si="563"/>
        <v/>
      </c>
      <c r="AZ802" s="6" t="str">
        <f t="shared" si="564"/>
        <v/>
      </c>
      <c r="BA802" s="6" t="str">
        <f t="shared" si="565"/>
        <v/>
      </c>
      <c r="BB802" s="6" t="str">
        <f t="shared" si="566"/>
        <v/>
      </c>
      <c r="BC802" s="42"/>
      <c r="BI802"/>
      <c r="CS802" s="253" t="str">
        <f t="shared" si="567"/>
        <v/>
      </c>
      <c r="CT802" s="1" t="str">
        <f t="shared" si="568"/>
        <v/>
      </c>
      <c r="CU802" s="1" t="str">
        <f t="shared" si="569"/>
        <v/>
      </c>
      <c r="CV802" s="399"/>
    </row>
    <row r="803" spans="1:100" s="1" customFormat="1" ht="13.5" customHeight="1" x14ac:dyDescent="0.15">
      <c r="A803" s="63">
        <v>788</v>
      </c>
      <c r="B803" s="313"/>
      <c r="C803" s="313"/>
      <c r="D803" s="313"/>
      <c r="E803" s="313"/>
      <c r="F803" s="313"/>
      <c r="G803" s="313"/>
      <c r="H803" s="313"/>
      <c r="I803" s="313"/>
      <c r="J803" s="313"/>
      <c r="K803" s="313"/>
      <c r="L803" s="314"/>
      <c r="M803" s="313"/>
      <c r="N803" s="365"/>
      <c r="O803" s="366"/>
      <c r="P803" s="370" t="str">
        <f>IF(G803="R",IF(OR(AND(実績排出量!H803=SUM(実績事業所!$B$2-1),3&lt;実績排出量!I803),AND(実績排出量!H803=実績事業所!$B$2,4&gt;実績排出量!I803)),"新規",""),"")</f>
        <v/>
      </c>
      <c r="Q803" s="373" t="str">
        <f t="shared" si="530"/>
        <v/>
      </c>
      <c r="R803" s="374" t="str">
        <f t="shared" si="531"/>
        <v/>
      </c>
      <c r="S803" s="298" t="str">
        <f t="shared" si="532"/>
        <v/>
      </c>
      <c r="T803" s="87" t="str">
        <f t="shared" si="533"/>
        <v/>
      </c>
      <c r="U803" s="88" t="str">
        <f t="shared" si="534"/>
        <v/>
      </c>
      <c r="V803" s="89" t="str">
        <f t="shared" si="535"/>
        <v/>
      </c>
      <c r="W803" s="90" t="str">
        <f t="shared" si="536"/>
        <v/>
      </c>
      <c r="X803" s="90" t="str">
        <f t="shared" si="537"/>
        <v/>
      </c>
      <c r="Y803" s="110" t="str">
        <f t="shared" si="538"/>
        <v/>
      </c>
      <c r="Z803" s="16"/>
      <c r="AA803" s="15" t="str">
        <f t="shared" si="539"/>
        <v/>
      </c>
      <c r="AB803" s="15" t="str">
        <f t="shared" si="540"/>
        <v/>
      </c>
      <c r="AC803" s="14" t="str">
        <f t="shared" si="541"/>
        <v/>
      </c>
      <c r="AD803" s="6" t="e">
        <f t="shared" si="542"/>
        <v>#N/A</v>
      </c>
      <c r="AE803" s="6" t="e">
        <f t="shared" si="543"/>
        <v>#N/A</v>
      </c>
      <c r="AF803" s="6" t="e">
        <f t="shared" si="544"/>
        <v>#N/A</v>
      </c>
      <c r="AG803" s="6" t="str">
        <f t="shared" si="545"/>
        <v/>
      </c>
      <c r="AH803" s="6">
        <f t="shared" si="546"/>
        <v>1</v>
      </c>
      <c r="AI803" s="6" t="e">
        <f t="shared" si="547"/>
        <v>#N/A</v>
      </c>
      <c r="AJ803" s="6" t="e">
        <f t="shared" si="548"/>
        <v>#N/A</v>
      </c>
      <c r="AK803" s="6" t="e">
        <f t="shared" si="549"/>
        <v>#N/A</v>
      </c>
      <c r="AL803" s="6" t="e">
        <f t="shared" si="550"/>
        <v>#N/A</v>
      </c>
      <c r="AM803" s="7" t="str">
        <f t="shared" si="551"/>
        <v xml:space="preserve"> </v>
      </c>
      <c r="AN803" s="6" t="e">
        <f t="shared" si="552"/>
        <v>#N/A</v>
      </c>
      <c r="AO803" s="6" t="e">
        <f t="shared" si="553"/>
        <v>#N/A</v>
      </c>
      <c r="AP803" s="6" t="e">
        <f t="shared" si="554"/>
        <v>#N/A</v>
      </c>
      <c r="AQ803" s="6" t="e">
        <f t="shared" si="555"/>
        <v>#N/A</v>
      </c>
      <c r="AR803" s="6" t="e">
        <f t="shared" si="556"/>
        <v>#N/A</v>
      </c>
      <c r="AS803" s="6" t="e">
        <f t="shared" si="557"/>
        <v>#N/A</v>
      </c>
      <c r="AT803" s="6" t="e">
        <f t="shared" si="558"/>
        <v>#N/A</v>
      </c>
      <c r="AU803" s="6" t="e">
        <f t="shared" si="559"/>
        <v>#N/A</v>
      </c>
      <c r="AV803" s="6" t="e">
        <f t="shared" si="560"/>
        <v>#N/A</v>
      </c>
      <c r="AW803" s="6">
        <f t="shared" si="561"/>
        <v>0</v>
      </c>
      <c r="AX803" s="6" t="e">
        <f t="shared" si="562"/>
        <v>#N/A</v>
      </c>
      <c r="AY803" s="6" t="str">
        <f t="shared" si="563"/>
        <v/>
      </c>
      <c r="AZ803" s="6" t="str">
        <f t="shared" si="564"/>
        <v/>
      </c>
      <c r="BA803" s="6" t="str">
        <f t="shared" si="565"/>
        <v/>
      </c>
      <c r="BB803" s="6" t="str">
        <f t="shared" si="566"/>
        <v/>
      </c>
      <c r="BC803" s="42"/>
      <c r="BI803"/>
      <c r="CS803" s="253" t="str">
        <f t="shared" si="567"/>
        <v/>
      </c>
      <c r="CT803" s="1" t="str">
        <f t="shared" si="568"/>
        <v/>
      </c>
      <c r="CU803" s="1" t="str">
        <f t="shared" si="569"/>
        <v/>
      </c>
      <c r="CV803" s="399"/>
    </row>
    <row r="804" spans="1:100" s="1" customFormat="1" ht="13.5" customHeight="1" x14ac:dyDescent="0.15">
      <c r="A804" s="63">
        <v>789</v>
      </c>
      <c r="B804" s="313"/>
      <c r="C804" s="313"/>
      <c r="D804" s="313"/>
      <c r="E804" s="313"/>
      <c r="F804" s="313"/>
      <c r="G804" s="313"/>
      <c r="H804" s="313"/>
      <c r="I804" s="313"/>
      <c r="J804" s="313"/>
      <c r="K804" s="313"/>
      <c r="L804" s="314"/>
      <c r="M804" s="313"/>
      <c r="N804" s="365"/>
      <c r="O804" s="366"/>
      <c r="P804" s="370" t="str">
        <f>IF(G804="R",IF(OR(AND(実績排出量!H804=SUM(実績事業所!$B$2-1),3&lt;実績排出量!I804),AND(実績排出量!H804=実績事業所!$B$2,4&gt;実績排出量!I804)),"新規",""),"")</f>
        <v/>
      </c>
      <c r="Q804" s="373" t="str">
        <f t="shared" si="530"/>
        <v/>
      </c>
      <c r="R804" s="374" t="str">
        <f t="shared" si="531"/>
        <v/>
      </c>
      <c r="S804" s="298" t="str">
        <f t="shared" si="532"/>
        <v/>
      </c>
      <c r="T804" s="87" t="str">
        <f t="shared" si="533"/>
        <v/>
      </c>
      <c r="U804" s="88" t="str">
        <f t="shared" si="534"/>
        <v/>
      </c>
      <c r="V804" s="89" t="str">
        <f t="shared" si="535"/>
        <v/>
      </c>
      <c r="W804" s="90" t="str">
        <f t="shared" si="536"/>
        <v/>
      </c>
      <c r="X804" s="90" t="str">
        <f t="shared" si="537"/>
        <v/>
      </c>
      <c r="Y804" s="110" t="str">
        <f t="shared" si="538"/>
        <v/>
      </c>
      <c r="Z804" s="16"/>
      <c r="AA804" s="15" t="str">
        <f t="shared" si="539"/>
        <v/>
      </c>
      <c r="AB804" s="15" t="str">
        <f t="shared" si="540"/>
        <v/>
      </c>
      <c r="AC804" s="14" t="str">
        <f t="shared" si="541"/>
        <v/>
      </c>
      <c r="AD804" s="6" t="e">
        <f t="shared" si="542"/>
        <v>#N/A</v>
      </c>
      <c r="AE804" s="6" t="e">
        <f t="shared" si="543"/>
        <v>#N/A</v>
      </c>
      <c r="AF804" s="6" t="e">
        <f t="shared" si="544"/>
        <v>#N/A</v>
      </c>
      <c r="AG804" s="6" t="str">
        <f t="shared" si="545"/>
        <v/>
      </c>
      <c r="AH804" s="6">
        <f t="shared" si="546"/>
        <v>1</v>
      </c>
      <c r="AI804" s="6" t="e">
        <f t="shared" si="547"/>
        <v>#N/A</v>
      </c>
      <c r="AJ804" s="6" t="e">
        <f t="shared" si="548"/>
        <v>#N/A</v>
      </c>
      <c r="AK804" s="6" t="e">
        <f t="shared" si="549"/>
        <v>#N/A</v>
      </c>
      <c r="AL804" s="6" t="e">
        <f t="shared" si="550"/>
        <v>#N/A</v>
      </c>
      <c r="AM804" s="7" t="str">
        <f t="shared" si="551"/>
        <v xml:space="preserve"> </v>
      </c>
      <c r="AN804" s="6" t="e">
        <f t="shared" si="552"/>
        <v>#N/A</v>
      </c>
      <c r="AO804" s="6" t="e">
        <f t="shared" si="553"/>
        <v>#N/A</v>
      </c>
      <c r="AP804" s="6" t="e">
        <f t="shared" si="554"/>
        <v>#N/A</v>
      </c>
      <c r="AQ804" s="6" t="e">
        <f t="shared" si="555"/>
        <v>#N/A</v>
      </c>
      <c r="AR804" s="6" t="e">
        <f t="shared" si="556"/>
        <v>#N/A</v>
      </c>
      <c r="AS804" s="6" t="e">
        <f t="shared" si="557"/>
        <v>#N/A</v>
      </c>
      <c r="AT804" s="6" t="e">
        <f t="shared" si="558"/>
        <v>#N/A</v>
      </c>
      <c r="AU804" s="6" t="e">
        <f t="shared" si="559"/>
        <v>#N/A</v>
      </c>
      <c r="AV804" s="6" t="e">
        <f t="shared" si="560"/>
        <v>#N/A</v>
      </c>
      <c r="AW804" s="6">
        <f t="shared" si="561"/>
        <v>0</v>
      </c>
      <c r="AX804" s="6" t="e">
        <f t="shared" si="562"/>
        <v>#N/A</v>
      </c>
      <c r="AY804" s="6" t="str">
        <f t="shared" si="563"/>
        <v/>
      </c>
      <c r="AZ804" s="6" t="str">
        <f t="shared" si="564"/>
        <v/>
      </c>
      <c r="BA804" s="6" t="str">
        <f t="shared" si="565"/>
        <v/>
      </c>
      <c r="BB804" s="6" t="str">
        <f t="shared" si="566"/>
        <v/>
      </c>
      <c r="BC804" s="42"/>
      <c r="BI804"/>
      <c r="CS804" s="253" t="str">
        <f t="shared" si="567"/>
        <v/>
      </c>
      <c r="CT804" s="1" t="str">
        <f t="shared" si="568"/>
        <v/>
      </c>
      <c r="CU804" s="1" t="str">
        <f t="shared" si="569"/>
        <v/>
      </c>
      <c r="CV804" s="399"/>
    </row>
    <row r="805" spans="1:100" s="1" customFormat="1" ht="13.5" customHeight="1" x14ac:dyDescent="0.15">
      <c r="A805" s="63">
        <v>790</v>
      </c>
      <c r="B805" s="313"/>
      <c r="C805" s="313"/>
      <c r="D805" s="313"/>
      <c r="E805" s="313"/>
      <c r="F805" s="313"/>
      <c r="G805" s="313"/>
      <c r="H805" s="313"/>
      <c r="I805" s="313"/>
      <c r="J805" s="313"/>
      <c r="K805" s="313"/>
      <c r="L805" s="314"/>
      <c r="M805" s="313"/>
      <c r="N805" s="365"/>
      <c r="O805" s="366"/>
      <c r="P805" s="370" t="str">
        <f>IF(G805="R",IF(OR(AND(実績排出量!H805=SUM(実績事業所!$B$2-1),3&lt;実績排出量!I805),AND(実績排出量!H805=実績事業所!$B$2,4&gt;実績排出量!I805)),"新規",""),"")</f>
        <v/>
      </c>
      <c r="Q805" s="373" t="str">
        <f t="shared" si="530"/>
        <v/>
      </c>
      <c r="R805" s="374" t="str">
        <f t="shared" si="531"/>
        <v/>
      </c>
      <c r="S805" s="298" t="str">
        <f t="shared" si="532"/>
        <v/>
      </c>
      <c r="T805" s="87" t="str">
        <f t="shared" si="533"/>
        <v/>
      </c>
      <c r="U805" s="88" t="str">
        <f t="shared" si="534"/>
        <v/>
      </c>
      <c r="V805" s="89" t="str">
        <f t="shared" si="535"/>
        <v/>
      </c>
      <c r="W805" s="90" t="str">
        <f t="shared" si="536"/>
        <v/>
      </c>
      <c r="X805" s="90" t="str">
        <f t="shared" si="537"/>
        <v/>
      </c>
      <c r="Y805" s="110" t="str">
        <f t="shared" si="538"/>
        <v/>
      </c>
      <c r="Z805" s="16"/>
      <c r="AA805" s="15" t="str">
        <f t="shared" si="539"/>
        <v/>
      </c>
      <c r="AB805" s="15" t="str">
        <f t="shared" si="540"/>
        <v/>
      </c>
      <c r="AC805" s="14" t="str">
        <f t="shared" si="541"/>
        <v/>
      </c>
      <c r="AD805" s="6" t="e">
        <f t="shared" si="542"/>
        <v>#N/A</v>
      </c>
      <c r="AE805" s="6" t="e">
        <f t="shared" si="543"/>
        <v>#N/A</v>
      </c>
      <c r="AF805" s="6" t="e">
        <f t="shared" si="544"/>
        <v>#N/A</v>
      </c>
      <c r="AG805" s="6" t="str">
        <f t="shared" si="545"/>
        <v/>
      </c>
      <c r="AH805" s="6">
        <f t="shared" si="546"/>
        <v>1</v>
      </c>
      <c r="AI805" s="6" t="e">
        <f t="shared" si="547"/>
        <v>#N/A</v>
      </c>
      <c r="AJ805" s="6" t="e">
        <f t="shared" si="548"/>
        <v>#N/A</v>
      </c>
      <c r="AK805" s="6" t="e">
        <f t="shared" si="549"/>
        <v>#N/A</v>
      </c>
      <c r="AL805" s="6" t="e">
        <f t="shared" si="550"/>
        <v>#N/A</v>
      </c>
      <c r="AM805" s="7" t="str">
        <f t="shared" si="551"/>
        <v xml:space="preserve"> </v>
      </c>
      <c r="AN805" s="6" t="e">
        <f t="shared" si="552"/>
        <v>#N/A</v>
      </c>
      <c r="AO805" s="6" t="e">
        <f t="shared" si="553"/>
        <v>#N/A</v>
      </c>
      <c r="AP805" s="6" t="e">
        <f t="shared" si="554"/>
        <v>#N/A</v>
      </c>
      <c r="AQ805" s="6" t="e">
        <f t="shared" si="555"/>
        <v>#N/A</v>
      </c>
      <c r="AR805" s="6" t="e">
        <f t="shared" si="556"/>
        <v>#N/A</v>
      </c>
      <c r="AS805" s="6" t="e">
        <f t="shared" si="557"/>
        <v>#N/A</v>
      </c>
      <c r="AT805" s="6" t="e">
        <f t="shared" si="558"/>
        <v>#N/A</v>
      </c>
      <c r="AU805" s="6" t="e">
        <f t="shared" si="559"/>
        <v>#N/A</v>
      </c>
      <c r="AV805" s="6" t="e">
        <f t="shared" si="560"/>
        <v>#N/A</v>
      </c>
      <c r="AW805" s="6">
        <f t="shared" si="561"/>
        <v>0</v>
      </c>
      <c r="AX805" s="6" t="e">
        <f t="shared" si="562"/>
        <v>#N/A</v>
      </c>
      <c r="AY805" s="6" t="str">
        <f t="shared" si="563"/>
        <v/>
      </c>
      <c r="AZ805" s="6" t="str">
        <f t="shared" si="564"/>
        <v/>
      </c>
      <c r="BA805" s="6" t="str">
        <f t="shared" si="565"/>
        <v/>
      </c>
      <c r="BB805" s="6" t="str">
        <f t="shared" si="566"/>
        <v/>
      </c>
      <c r="BC805" s="42"/>
      <c r="BI805"/>
      <c r="CS805" s="253" t="str">
        <f t="shared" si="567"/>
        <v/>
      </c>
      <c r="CT805" s="1" t="str">
        <f t="shared" si="568"/>
        <v/>
      </c>
      <c r="CU805" s="1" t="str">
        <f t="shared" si="569"/>
        <v/>
      </c>
      <c r="CV805" s="399"/>
    </row>
    <row r="806" spans="1:100" s="1" customFormat="1" ht="13.5" customHeight="1" x14ac:dyDescent="0.15">
      <c r="A806" s="63">
        <v>791</v>
      </c>
      <c r="B806" s="313"/>
      <c r="C806" s="313"/>
      <c r="D806" s="313"/>
      <c r="E806" s="313"/>
      <c r="F806" s="313"/>
      <c r="G806" s="313"/>
      <c r="H806" s="313"/>
      <c r="I806" s="313"/>
      <c r="J806" s="313"/>
      <c r="K806" s="313"/>
      <c r="L806" s="314"/>
      <c r="M806" s="313"/>
      <c r="N806" s="365"/>
      <c r="O806" s="366"/>
      <c r="P806" s="370" t="str">
        <f>IF(G806="R",IF(OR(AND(実績排出量!H806=SUM(実績事業所!$B$2-1),3&lt;実績排出量!I806),AND(実績排出量!H806=実績事業所!$B$2,4&gt;実績排出量!I806)),"新規",""),"")</f>
        <v/>
      </c>
      <c r="Q806" s="373" t="str">
        <f t="shared" si="530"/>
        <v/>
      </c>
      <c r="R806" s="374" t="str">
        <f t="shared" si="531"/>
        <v/>
      </c>
      <c r="S806" s="298" t="str">
        <f t="shared" si="532"/>
        <v/>
      </c>
      <c r="T806" s="87" t="str">
        <f t="shared" si="533"/>
        <v/>
      </c>
      <c r="U806" s="88" t="str">
        <f t="shared" si="534"/>
        <v/>
      </c>
      <c r="V806" s="89" t="str">
        <f t="shared" si="535"/>
        <v/>
      </c>
      <c r="W806" s="90" t="str">
        <f t="shared" si="536"/>
        <v/>
      </c>
      <c r="X806" s="90" t="str">
        <f t="shared" si="537"/>
        <v/>
      </c>
      <c r="Y806" s="110" t="str">
        <f t="shared" si="538"/>
        <v/>
      </c>
      <c r="Z806" s="16"/>
      <c r="AA806" s="15" t="str">
        <f t="shared" si="539"/>
        <v/>
      </c>
      <c r="AB806" s="15" t="str">
        <f t="shared" si="540"/>
        <v/>
      </c>
      <c r="AC806" s="14" t="str">
        <f t="shared" si="541"/>
        <v/>
      </c>
      <c r="AD806" s="6" t="e">
        <f t="shared" si="542"/>
        <v>#N/A</v>
      </c>
      <c r="AE806" s="6" t="e">
        <f t="shared" si="543"/>
        <v>#N/A</v>
      </c>
      <c r="AF806" s="6" t="e">
        <f t="shared" si="544"/>
        <v>#N/A</v>
      </c>
      <c r="AG806" s="6" t="str">
        <f t="shared" si="545"/>
        <v/>
      </c>
      <c r="AH806" s="6">
        <f t="shared" si="546"/>
        <v>1</v>
      </c>
      <c r="AI806" s="6" t="e">
        <f t="shared" si="547"/>
        <v>#N/A</v>
      </c>
      <c r="AJ806" s="6" t="e">
        <f t="shared" si="548"/>
        <v>#N/A</v>
      </c>
      <c r="AK806" s="6" t="e">
        <f t="shared" si="549"/>
        <v>#N/A</v>
      </c>
      <c r="AL806" s="6" t="e">
        <f t="shared" si="550"/>
        <v>#N/A</v>
      </c>
      <c r="AM806" s="7" t="str">
        <f t="shared" si="551"/>
        <v xml:space="preserve"> </v>
      </c>
      <c r="AN806" s="6" t="e">
        <f t="shared" si="552"/>
        <v>#N/A</v>
      </c>
      <c r="AO806" s="6" t="e">
        <f t="shared" si="553"/>
        <v>#N/A</v>
      </c>
      <c r="AP806" s="6" t="e">
        <f t="shared" si="554"/>
        <v>#N/A</v>
      </c>
      <c r="AQ806" s="6" t="e">
        <f t="shared" si="555"/>
        <v>#N/A</v>
      </c>
      <c r="AR806" s="6" t="e">
        <f t="shared" si="556"/>
        <v>#N/A</v>
      </c>
      <c r="AS806" s="6" t="e">
        <f t="shared" si="557"/>
        <v>#N/A</v>
      </c>
      <c r="AT806" s="6" t="e">
        <f t="shared" si="558"/>
        <v>#N/A</v>
      </c>
      <c r="AU806" s="6" t="e">
        <f t="shared" si="559"/>
        <v>#N/A</v>
      </c>
      <c r="AV806" s="6" t="e">
        <f t="shared" si="560"/>
        <v>#N/A</v>
      </c>
      <c r="AW806" s="6">
        <f t="shared" si="561"/>
        <v>0</v>
      </c>
      <c r="AX806" s="6" t="e">
        <f t="shared" si="562"/>
        <v>#N/A</v>
      </c>
      <c r="AY806" s="6" t="str">
        <f t="shared" si="563"/>
        <v/>
      </c>
      <c r="AZ806" s="6" t="str">
        <f t="shared" si="564"/>
        <v/>
      </c>
      <c r="BA806" s="6" t="str">
        <f t="shared" si="565"/>
        <v/>
      </c>
      <c r="BB806" s="6" t="str">
        <f t="shared" si="566"/>
        <v/>
      </c>
      <c r="BC806" s="42"/>
      <c r="BI806"/>
      <c r="CS806" s="253" t="str">
        <f t="shared" si="567"/>
        <v/>
      </c>
      <c r="CT806" s="1" t="str">
        <f t="shared" si="568"/>
        <v/>
      </c>
      <c r="CU806" s="1" t="str">
        <f t="shared" si="569"/>
        <v/>
      </c>
      <c r="CV806" s="399"/>
    </row>
    <row r="807" spans="1:100" s="1" customFormat="1" ht="13.5" customHeight="1" x14ac:dyDescent="0.15">
      <c r="A807" s="63">
        <v>792</v>
      </c>
      <c r="B807" s="313"/>
      <c r="C807" s="313"/>
      <c r="D807" s="313"/>
      <c r="E807" s="313"/>
      <c r="F807" s="313"/>
      <c r="G807" s="313"/>
      <c r="H807" s="313"/>
      <c r="I807" s="313"/>
      <c r="J807" s="313"/>
      <c r="K807" s="313"/>
      <c r="L807" s="314"/>
      <c r="M807" s="313"/>
      <c r="N807" s="365"/>
      <c r="O807" s="366"/>
      <c r="P807" s="370" t="str">
        <f>IF(G807="R",IF(OR(AND(実績排出量!H807=SUM(実績事業所!$B$2-1),3&lt;実績排出量!I807),AND(実績排出量!H807=実績事業所!$B$2,4&gt;実績排出量!I807)),"新規",""),"")</f>
        <v/>
      </c>
      <c r="Q807" s="373" t="str">
        <f t="shared" si="530"/>
        <v/>
      </c>
      <c r="R807" s="374" t="str">
        <f t="shared" si="531"/>
        <v/>
      </c>
      <c r="S807" s="298" t="str">
        <f t="shared" si="532"/>
        <v/>
      </c>
      <c r="T807" s="87" t="str">
        <f t="shared" si="533"/>
        <v/>
      </c>
      <c r="U807" s="88" t="str">
        <f t="shared" si="534"/>
        <v/>
      </c>
      <c r="V807" s="89" t="str">
        <f t="shared" si="535"/>
        <v/>
      </c>
      <c r="W807" s="90" t="str">
        <f t="shared" si="536"/>
        <v/>
      </c>
      <c r="X807" s="90" t="str">
        <f t="shared" si="537"/>
        <v/>
      </c>
      <c r="Y807" s="110" t="str">
        <f t="shared" si="538"/>
        <v/>
      </c>
      <c r="Z807" s="16"/>
      <c r="AA807" s="15" t="str">
        <f t="shared" si="539"/>
        <v/>
      </c>
      <c r="AB807" s="15" t="str">
        <f t="shared" si="540"/>
        <v/>
      </c>
      <c r="AC807" s="14" t="str">
        <f t="shared" si="541"/>
        <v/>
      </c>
      <c r="AD807" s="6" t="e">
        <f t="shared" si="542"/>
        <v>#N/A</v>
      </c>
      <c r="AE807" s="6" t="e">
        <f t="shared" si="543"/>
        <v>#N/A</v>
      </c>
      <c r="AF807" s="6" t="e">
        <f t="shared" si="544"/>
        <v>#N/A</v>
      </c>
      <c r="AG807" s="6" t="str">
        <f t="shared" si="545"/>
        <v/>
      </c>
      <c r="AH807" s="6">
        <f t="shared" si="546"/>
        <v>1</v>
      </c>
      <c r="AI807" s="6" t="e">
        <f t="shared" si="547"/>
        <v>#N/A</v>
      </c>
      <c r="AJ807" s="6" t="e">
        <f t="shared" si="548"/>
        <v>#N/A</v>
      </c>
      <c r="AK807" s="6" t="e">
        <f t="shared" si="549"/>
        <v>#N/A</v>
      </c>
      <c r="AL807" s="6" t="e">
        <f t="shared" si="550"/>
        <v>#N/A</v>
      </c>
      <c r="AM807" s="7" t="str">
        <f t="shared" si="551"/>
        <v xml:space="preserve"> </v>
      </c>
      <c r="AN807" s="6" t="e">
        <f t="shared" si="552"/>
        <v>#N/A</v>
      </c>
      <c r="AO807" s="6" t="e">
        <f t="shared" si="553"/>
        <v>#N/A</v>
      </c>
      <c r="AP807" s="6" t="e">
        <f t="shared" si="554"/>
        <v>#N/A</v>
      </c>
      <c r="AQ807" s="6" t="e">
        <f t="shared" si="555"/>
        <v>#N/A</v>
      </c>
      <c r="AR807" s="6" t="e">
        <f t="shared" si="556"/>
        <v>#N/A</v>
      </c>
      <c r="AS807" s="6" t="e">
        <f t="shared" si="557"/>
        <v>#N/A</v>
      </c>
      <c r="AT807" s="6" t="e">
        <f t="shared" si="558"/>
        <v>#N/A</v>
      </c>
      <c r="AU807" s="6" t="e">
        <f t="shared" si="559"/>
        <v>#N/A</v>
      </c>
      <c r="AV807" s="6" t="e">
        <f t="shared" si="560"/>
        <v>#N/A</v>
      </c>
      <c r="AW807" s="6">
        <f t="shared" si="561"/>
        <v>0</v>
      </c>
      <c r="AX807" s="6" t="e">
        <f t="shared" si="562"/>
        <v>#N/A</v>
      </c>
      <c r="AY807" s="6" t="str">
        <f t="shared" si="563"/>
        <v/>
      </c>
      <c r="AZ807" s="6" t="str">
        <f t="shared" si="564"/>
        <v/>
      </c>
      <c r="BA807" s="6" t="str">
        <f t="shared" si="565"/>
        <v/>
      </c>
      <c r="BB807" s="6" t="str">
        <f t="shared" si="566"/>
        <v/>
      </c>
      <c r="BC807" s="42"/>
      <c r="BI807"/>
      <c r="CS807" s="253" t="str">
        <f t="shared" si="567"/>
        <v/>
      </c>
      <c r="CT807" s="1" t="str">
        <f t="shared" si="568"/>
        <v/>
      </c>
      <c r="CU807" s="1" t="str">
        <f t="shared" si="569"/>
        <v/>
      </c>
      <c r="CV807" s="399"/>
    </row>
    <row r="808" spans="1:100" s="1" customFormat="1" ht="13.5" customHeight="1" x14ac:dyDescent="0.15">
      <c r="A808" s="63">
        <v>793</v>
      </c>
      <c r="B808" s="313"/>
      <c r="C808" s="313"/>
      <c r="D808" s="313"/>
      <c r="E808" s="313"/>
      <c r="F808" s="313"/>
      <c r="G808" s="313"/>
      <c r="H808" s="313"/>
      <c r="I808" s="313"/>
      <c r="J808" s="313"/>
      <c r="K808" s="313"/>
      <c r="L808" s="314"/>
      <c r="M808" s="313"/>
      <c r="N808" s="365"/>
      <c r="O808" s="366"/>
      <c r="P808" s="370" t="str">
        <f>IF(G808="R",IF(OR(AND(実績排出量!H808=SUM(実績事業所!$B$2-1),3&lt;実績排出量!I808),AND(実績排出量!H808=実績事業所!$B$2,4&gt;実績排出量!I808)),"新規",""),"")</f>
        <v/>
      </c>
      <c r="Q808" s="373" t="str">
        <f t="shared" si="530"/>
        <v/>
      </c>
      <c r="R808" s="374" t="str">
        <f t="shared" si="531"/>
        <v/>
      </c>
      <c r="S808" s="298" t="str">
        <f t="shared" si="532"/>
        <v/>
      </c>
      <c r="T808" s="87" t="str">
        <f t="shared" si="533"/>
        <v/>
      </c>
      <c r="U808" s="88" t="str">
        <f t="shared" si="534"/>
        <v/>
      </c>
      <c r="V808" s="89" t="str">
        <f t="shared" si="535"/>
        <v/>
      </c>
      <c r="W808" s="90" t="str">
        <f t="shared" si="536"/>
        <v/>
      </c>
      <c r="X808" s="90" t="str">
        <f t="shared" si="537"/>
        <v/>
      </c>
      <c r="Y808" s="110" t="str">
        <f t="shared" si="538"/>
        <v/>
      </c>
      <c r="Z808" s="16"/>
      <c r="AA808" s="15" t="str">
        <f t="shared" si="539"/>
        <v/>
      </c>
      <c r="AB808" s="15" t="str">
        <f t="shared" si="540"/>
        <v/>
      </c>
      <c r="AC808" s="14" t="str">
        <f t="shared" si="541"/>
        <v/>
      </c>
      <c r="AD808" s="6" t="e">
        <f t="shared" si="542"/>
        <v>#N/A</v>
      </c>
      <c r="AE808" s="6" t="e">
        <f t="shared" si="543"/>
        <v>#N/A</v>
      </c>
      <c r="AF808" s="6" t="e">
        <f t="shared" si="544"/>
        <v>#N/A</v>
      </c>
      <c r="AG808" s="6" t="str">
        <f t="shared" si="545"/>
        <v/>
      </c>
      <c r="AH808" s="6">
        <f t="shared" si="546"/>
        <v>1</v>
      </c>
      <c r="AI808" s="6" t="e">
        <f t="shared" si="547"/>
        <v>#N/A</v>
      </c>
      <c r="AJ808" s="6" t="e">
        <f t="shared" si="548"/>
        <v>#N/A</v>
      </c>
      <c r="AK808" s="6" t="e">
        <f t="shared" si="549"/>
        <v>#N/A</v>
      </c>
      <c r="AL808" s="6" t="e">
        <f t="shared" si="550"/>
        <v>#N/A</v>
      </c>
      <c r="AM808" s="7" t="str">
        <f t="shared" si="551"/>
        <v xml:space="preserve"> </v>
      </c>
      <c r="AN808" s="6" t="e">
        <f t="shared" si="552"/>
        <v>#N/A</v>
      </c>
      <c r="AO808" s="6" t="e">
        <f t="shared" si="553"/>
        <v>#N/A</v>
      </c>
      <c r="AP808" s="6" t="e">
        <f t="shared" si="554"/>
        <v>#N/A</v>
      </c>
      <c r="AQ808" s="6" t="e">
        <f t="shared" si="555"/>
        <v>#N/A</v>
      </c>
      <c r="AR808" s="6" t="e">
        <f t="shared" si="556"/>
        <v>#N/A</v>
      </c>
      <c r="AS808" s="6" t="e">
        <f t="shared" si="557"/>
        <v>#N/A</v>
      </c>
      <c r="AT808" s="6" t="e">
        <f t="shared" si="558"/>
        <v>#N/A</v>
      </c>
      <c r="AU808" s="6" t="e">
        <f t="shared" si="559"/>
        <v>#N/A</v>
      </c>
      <c r="AV808" s="6" t="e">
        <f t="shared" si="560"/>
        <v>#N/A</v>
      </c>
      <c r="AW808" s="6">
        <f t="shared" si="561"/>
        <v>0</v>
      </c>
      <c r="AX808" s="6" t="e">
        <f t="shared" si="562"/>
        <v>#N/A</v>
      </c>
      <c r="AY808" s="6" t="str">
        <f t="shared" si="563"/>
        <v/>
      </c>
      <c r="AZ808" s="6" t="str">
        <f t="shared" si="564"/>
        <v/>
      </c>
      <c r="BA808" s="6" t="str">
        <f t="shared" si="565"/>
        <v/>
      </c>
      <c r="BB808" s="6" t="str">
        <f t="shared" si="566"/>
        <v/>
      </c>
      <c r="BC808" s="42"/>
      <c r="BI808"/>
      <c r="CS808" s="253" t="str">
        <f t="shared" si="567"/>
        <v/>
      </c>
      <c r="CT808" s="1" t="str">
        <f t="shared" si="568"/>
        <v/>
      </c>
      <c r="CU808" s="1" t="str">
        <f t="shared" si="569"/>
        <v/>
      </c>
      <c r="CV808" s="399"/>
    </row>
    <row r="809" spans="1:100" s="1" customFormat="1" ht="13.5" customHeight="1" x14ac:dyDescent="0.15">
      <c r="A809" s="63">
        <v>794</v>
      </c>
      <c r="B809" s="313"/>
      <c r="C809" s="313"/>
      <c r="D809" s="313"/>
      <c r="E809" s="313"/>
      <c r="F809" s="313"/>
      <c r="G809" s="313"/>
      <c r="H809" s="313"/>
      <c r="I809" s="313"/>
      <c r="J809" s="313"/>
      <c r="K809" s="313"/>
      <c r="L809" s="314"/>
      <c r="M809" s="313"/>
      <c r="N809" s="365"/>
      <c r="O809" s="366"/>
      <c r="P809" s="370" t="str">
        <f>IF(G809="R",IF(OR(AND(実績排出量!H809=SUM(実績事業所!$B$2-1),3&lt;実績排出量!I809),AND(実績排出量!H809=実績事業所!$B$2,4&gt;実績排出量!I809)),"新規",""),"")</f>
        <v/>
      </c>
      <c r="Q809" s="373" t="str">
        <f t="shared" si="530"/>
        <v/>
      </c>
      <c r="R809" s="374" t="str">
        <f t="shared" si="531"/>
        <v/>
      </c>
      <c r="S809" s="298" t="str">
        <f t="shared" si="532"/>
        <v/>
      </c>
      <c r="T809" s="87" t="str">
        <f t="shared" si="533"/>
        <v/>
      </c>
      <c r="U809" s="88" t="str">
        <f t="shared" si="534"/>
        <v/>
      </c>
      <c r="V809" s="89" t="str">
        <f t="shared" si="535"/>
        <v/>
      </c>
      <c r="W809" s="90" t="str">
        <f t="shared" si="536"/>
        <v/>
      </c>
      <c r="X809" s="90" t="str">
        <f t="shared" si="537"/>
        <v/>
      </c>
      <c r="Y809" s="110" t="str">
        <f t="shared" si="538"/>
        <v/>
      </c>
      <c r="Z809" s="16"/>
      <c r="AA809" s="15" t="str">
        <f t="shared" si="539"/>
        <v/>
      </c>
      <c r="AB809" s="15" t="str">
        <f t="shared" si="540"/>
        <v/>
      </c>
      <c r="AC809" s="14" t="str">
        <f t="shared" si="541"/>
        <v/>
      </c>
      <c r="AD809" s="6" t="e">
        <f t="shared" si="542"/>
        <v>#N/A</v>
      </c>
      <c r="AE809" s="6" t="e">
        <f t="shared" si="543"/>
        <v>#N/A</v>
      </c>
      <c r="AF809" s="6" t="e">
        <f t="shared" si="544"/>
        <v>#N/A</v>
      </c>
      <c r="AG809" s="6" t="str">
        <f t="shared" si="545"/>
        <v/>
      </c>
      <c r="AH809" s="6">
        <f t="shared" si="546"/>
        <v>1</v>
      </c>
      <c r="AI809" s="6" t="e">
        <f t="shared" si="547"/>
        <v>#N/A</v>
      </c>
      <c r="AJ809" s="6" t="e">
        <f t="shared" si="548"/>
        <v>#N/A</v>
      </c>
      <c r="AK809" s="6" t="e">
        <f t="shared" si="549"/>
        <v>#N/A</v>
      </c>
      <c r="AL809" s="6" t="e">
        <f t="shared" si="550"/>
        <v>#N/A</v>
      </c>
      <c r="AM809" s="7" t="str">
        <f t="shared" si="551"/>
        <v xml:space="preserve"> </v>
      </c>
      <c r="AN809" s="6" t="e">
        <f t="shared" si="552"/>
        <v>#N/A</v>
      </c>
      <c r="AO809" s="6" t="e">
        <f t="shared" si="553"/>
        <v>#N/A</v>
      </c>
      <c r="AP809" s="6" t="e">
        <f t="shared" si="554"/>
        <v>#N/A</v>
      </c>
      <c r="AQ809" s="6" t="e">
        <f t="shared" si="555"/>
        <v>#N/A</v>
      </c>
      <c r="AR809" s="6" t="e">
        <f t="shared" si="556"/>
        <v>#N/A</v>
      </c>
      <c r="AS809" s="6" t="e">
        <f t="shared" si="557"/>
        <v>#N/A</v>
      </c>
      <c r="AT809" s="6" t="e">
        <f t="shared" si="558"/>
        <v>#N/A</v>
      </c>
      <c r="AU809" s="6" t="e">
        <f t="shared" si="559"/>
        <v>#N/A</v>
      </c>
      <c r="AV809" s="6" t="e">
        <f t="shared" si="560"/>
        <v>#N/A</v>
      </c>
      <c r="AW809" s="6">
        <f t="shared" si="561"/>
        <v>0</v>
      </c>
      <c r="AX809" s="6" t="e">
        <f t="shared" si="562"/>
        <v>#N/A</v>
      </c>
      <c r="AY809" s="6" t="str">
        <f t="shared" si="563"/>
        <v/>
      </c>
      <c r="AZ809" s="6" t="str">
        <f t="shared" si="564"/>
        <v/>
      </c>
      <c r="BA809" s="6" t="str">
        <f t="shared" si="565"/>
        <v/>
      </c>
      <c r="BB809" s="6" t="str">
        <f t="shared" si="566"/>
        <v/>
      </c>
      <c r="BC809" s="42"/>
      <c r="BI809"/>
      <c r="CS809" s="253" t="str">
        <f t="shared" si="567"/>
        <v/>
      </c>
      <c r="CT809" s="1" t="str">
        <f t="shared" si="568"/>
        <v/>
      </c>
      <c r="CU809" s="1" t="str">
        <f t="shared" si="569"/>
        <v/>
      </c>
      <c r="CV809" s="399"/>
    </row>
    <row r="810" spans="1:100" s="1" customFormat="1" ht="13.5" customHeight="1" x14ac:dyDescent="0.15">
      <c r="A810" s="63">
        <v>795</v>
      </c>
      <c r="B810" s="313"/>
      <c r="C810" s="313"/>
      <c r="D810" s="313"/>
      <c r="E810" s="313"/>
      <c r="F810" s="313"/>
      <c r="G810" s="313"/>
      <c r="H810" s="313"/>
      <c r="I810" s="313"/>
      <c r="J810" s="313"/>
      <c r="K810" s="313"/>
      <c r="L810" s="314"/>
      <c r="M810" s="313"/>
      <c r="N810" s="365"/>
      <c r="O810" s="366"/>
      <c r="P810" s="370" t="str">
        <f>IF(G810="R",IF(OR(AND(実績排出量!H810=SUM(実績事業所!$B$2-1),3&lt;実績排出量!I810),AND(実績排出量!H810=実績事業所!$B$2,4&gt;実績排出量!I810)),"新規",""),"")</f>
        <v/>
      </c>
      <c r="Q810" s="373" t="str">
        <f t="shared" si="530"/>
        <v/>
      </c>
      <c r="R810" s="374" t="str">
        <f t="shared" si="531"/>
        <v/>
      </c>
      <c r="S810" s="298" t="str">
        <f t="shared" si="532"/>
        <v/>
      </c>
      <c r="T810" s="87" t="str">
        <f t="shared" si="533"/>
        <v/>
      </c>
      <c r="U810" s="88" t="str">
        <f t="shared" si="534"/>
        <v/>
      </c>
      <c r="V810" s="89" t="str">
        <f t="shared" si="535"/>
        <v/>
      </c>
      <c r="W810" s="90" t="str">
        <f t="shared" si="536"/>
        <v/>
      </c>
      <c r="X810" s="90" t="str">
        <f t="shared" si="537"/>
        <v/>
      </c>
      <c r="Y810" s="110" t="str">
        <f t="shared" si="538"/>
        <v/>
      </c>
      <c r="Z810" s="16"/>
      <c r="AA810" s="15" t="str">
        <f t="shared" si="539"/>
        <v/>
      </c>
      <c r="AB810" s="15" t="str">
        <f t="shared" si="540"/>
        <v/>
      </c>
      <c r="AC810" s="14" t="str">
        <f t="shared" si="541"/>
        <v/>
      </c>
      <c r="AD810" s="6" t="e">
        <f t="shared" si="542"/>
        <v>#N/A</v>
      </c>
      <c r="AE810" s="6" t="e">
        <f t="shared" si="543"/>
        <v>#N/A</v>
      </c>
      <c r="AF810" s="6" t="e">
        <f t="shared" si="544"/>
        <v>#N/A</v>
      </c>
      <c r="AG810" s="6" t="str">
        <f t="shared" si="545"/>
        <v/>
      </c>
      <c r="AH810" s="6">
        <f t="shared" si="546"/>
        <v>1</v>
      </c>
      <c r="AI810" s="6" t="e">
        <f t="shared" si="547"/>
        <v>#N/A</v>
      </c>
      <c r="AJ810" s="6" t="e">
        <f t="shared" si="548"/>
        <v>#N/A</v>
      </c>
      <c r="AK810" s="6" t="e">
        <f t="shared" si="549"/>
        <v>#N/A</v>
      </c>
      <c r="AL810" s="6" t="e">
        <f t="shared" si="550"/>
        <v>#N/A</v>
      </c>
      <c r="AM810" s="7" t="str">
        <f t="shared" si="551"/>
        <v xml:space="preserve"> </v>
      </c>
      <c r="AN810" s="6" t="e">
        <f t="shared" si="552"/>
        <v>#N/A</v>
      </c>
      <c r="AO810" s="6" t="e">
        <f t="shared" si="553"/>
        <v>#N/A</v>
      </c>
      <c r="AP810" s="6" t="e">
        <f t="shared" si="554"/>
        <v>#N/A</v>
      </c>
      <c r="AQ810" s="6" t="e">
        <f t="shared" si="555"/>
        <v>#N/A</v>
      </c>
      <c r="AR810" s="6" t="e">
        <f t="shared" si="556"/>
        <v>#N/A</v>
      </c>
      <c r="AS810" s="6" t="e">
        <f t="shared" si="557"/>
        <v>#N/A</v>
      </c>
      <c r="AT810" s="6" t="e">
        <f t="shared" si="558"/>
        <v>#N/A</v>
      </c>
      <c r="AU810" s="6" t="e">
        <f t="shared" si="559"/>
        <v>#N/A</v>
      </c>
      <c r="AV810" s="6" t="e">
        <f t="shared" si="560"/>
        <v>#N/A</v>
      </c>
      <c r="AW810" s="6">
        <f t="shared" si="561"/>
        <v>0</v>
      </c>
      <c r="AX810" s="6" t="e">
        <f t="shared" si="562"/>
        <v>#N/A</v>
      </c>
      <c r="AY810" s="6" t="str">
        <f t="shared" si="563"/>
        <v/>
      </c>
      <c r="AZ810" s="6" t="str">
        <f t="shared" si="564"/>
        <v/>
      </c>
      <c r="BA810" s="6" t="str">
        <f t="shared" si="565"/>
        <v/>
      </c>
      <c r="BB810" s="6" t="str">
        <f t="shared" si="566"/>
        <v/>
      </c>
      <c r="BC810" s="42"/>
      <c r="BI810"/>
      <c r="CS810" s="253" t="str">
        <f t="shared" si="567"/>
        <v/>
      </c>
      <c r="CT810" s="1" t="str">
        <f t="shared" si="568"/>
        <v/>
      </c>
      <c r="CU810" s="1" t="str">
        <f t="shared" si="569"/>
        <v/>
      </c>
      <c r="CV810" s="399"/>
    </row>
    <row r="811" spans="1:100" s="1" customFormat="1" ht="13.5" customHeight="1" x14ac:dyDescent="0.15">
      <c r="A811" s="63">
        <v>796</v>
      </c>
      <c r="B811" s="313"/>
      <c r="C811" s="313"/>
      <c r="D811" s="313"/>
      <c r="E811" s="313"/>
      <c r="F811" s="313"/>
      <c r="G811" s="313"/>
      <c r="H811" s="313"/>
      <c r="I811" s="313"/>
      <c r="J811" s="313"/>
      <c r="K811" s="313"/>
      <c r="L811" s="314"/>
      <c r="M811" s="313"/>
      <c r="N811" s="365"/>
      <c r="O811" s="366"/>
      <c r="P811" s="370" t="str">
        <f>IF(G811="R",IF(OR(AND(実績排出量!H811=SUM(実績事業所!$B$2-1),3&lt;実績排出量!I811),AND(実績排出量!H811=実績事業所!$B$2,4&gt;実績排出量!I811)),"新規",""),"")</f>
        <v/>
      </c>
      <c r="Q811" s="373" t="str">
        <f t="shared" si="530"/>
        <v/>
      </c>
      <c r="R811" s="374" t="str">
        <f t="shared" si="531"/>
        <v/>
      </c>
      <c r="S811" s="298" t="str">
        <f t="shared" si="532"/>
        <v/>
      </c>
      <c r="T811" s="87" t="str">
        <f t="shared" si="533"/>
        <v/>
      </c>
      <c r="U811" s="88" t="str">
        <f t="shared" si="534"/>
        <v/>
      </c>
      <c r="V811" s="89" t="str">
        <f t="shared" si="535"/>
        <v/>
      </c>
      <c r="W811" s="90" t="str">
        <f t="shared" si="536"/>
        <v/>
      </c>
      <c r="X811" s="90" t="str">
        <f t="shared" si="537"/>
        <v/>
      </c>
      <c r="Y811" s="110" t="str">
        <f t="shared" si="538"/>
        <v/>
      </c>
      <c r="Z811" s="16"/>
      <c r="AA811" s="15" t="str">
        <f t="shared" si="539"/>
        <v/>
      </c>
      <c r="AB811" s="15" t="str">
        <f t="shared" si="540"/>
        <v/>
      </c>
      <c r="AC811" s="14" t="str">
        <f t="shared" si="541"/>
        <v/>
      </c>
      <c r="AD811" s="6" t="e">
        <f t="shared" si="542"/>
        <v>#N/A</v>
      </c>
      <c r="AE811" s="6" t="e">
        <f t="shared" si="543"/>
        <v>#N/A</v>
      </c>
      <c r="AF811" s="6" t="e">
        <f t="shared" si="544"/>
        <v>#N/A</v>
      </c>
      <c r="AG811" s="6" t="str">
        <f t="shared" si="545"/>
        <v/>
      </c>
      <c r="AH811" s="6">
        <f t="shared" si="546"/>
        <v>1</v>
      </c>
      <c r="AI811" s="6" t="e">
        <f t="shared" si="547"/>
        <v>#N/A</v>
      </c>
      <c r="AJ811" s="6" t="e">
        <f t="shared" si="548"/>
        <v>#N/A</v>
      </c>
      <c r="AK811" s="6" t="e">
        <f t="shared" si="549"/>
        <v>#N/A</v>
      </c>
      <c r="AL811" s="6" t="e">
        <f t="shared" si="550"/>
        <v>#N/A</v>
      </c>
      <c r="AM811" s="7" t="str">
        <f t="shared" si="551"/>
        <v xml:space="preserve"> </v>
      </c>
      <c r="AN811" s="6" t="e">
        <f t="shared" si="552"/>
        <v>#N/A</v>
      </c>
      <c r="AO811" s="6" t="e">
        <f t="shared" si="553"/>
        <v>#N/A</v>
      </c>
      <c r="AP811" s="6" t="e">
        <f t="shared" si="554"/>
        <v>#N/A</v>
      </c>
      <c r="AQ811" s="6" t="e">
        <f t="shared" si="555"/>
        <v>#N/A</v>
      </c>
      <c r="AR811" s="6" t="e">
        <f t="shared" si="556"/>
        <v>#N/A</v>
      </c>
      <c r="AS811" s="6" t="e">
        <f t="shared" si="557"/>
        <v>#N/A</v>
      </c>
      <c r="AT811" s="6" t="e">
        <f t="shared" si="558"/>
        <v>#N/A</v>
      </c>
      <c r="AU811" s="6" t="e">
        <f t="shared" si="559"/>
        <v>#N/A</v>
      </c>
      <c r="AV811" s="6" t="e">
        <f t="shared" si="560"/>
        <v>#N/A</v>
      </c>
      <c r="AW811" s="6">
        <f t="shared" si="561"/>
        <v>0</v>
      </c>
      <c r="AX811" s="6" t="e">
        <f t="shared" si="562"/>
        <v>#N/A</v>
      </c>
      <c r="AY811" s="6" t="str">
        <f t="shared" si="563"/>
        <v/>
      </c>
      <c r="AZ811" s="6" t="str">
        <f t="shared" si="564"/>
        <v/>
      </c>
      <c r="BA811" s="6" t="str">
        <f t="shared" si="565"/>
        <v/>
      </c>
      <c r="BB811" s="6" t="str">
        <f t="shared" si="566"/>
        <v/>
      </c>
      <c r="BC811" s="42"/>
      <c r="BI811"/>
      <c r="CS811" s="253" t="str">
        <f t="shared" si="567"/>
        <v/>
      </c>
      <c r="CT811" s="1" t="str">
        <f t="shared" si="568"/>
        <v/>
      </c>
      <c r="CU811" s="1" t="str">
        <f t="shared" si="569"/>
        <v/>
      </c>
      <c r="CV811" s="399"/>
    </row>
    <row r="812" spans="1:100" s="1" customFormat="1" ht="13.5" customHeight="1" x14ac:dyDescent="0.15">
      <c r="A812" s="63">
        <v>797</v>
      </c>
      <c r="B812" s="313"/>
      <c r="C812" s="313"/>
      <c r="D812" s="313"/>
      <c r="E812" s="313"/>
      <c r="F812" s="313"/>
      <c r="G812" s="313"/>
      <c r="H812" s="313"/>
      <c r="I812" s="313"/>
      <c r="J812" s="313"/>
      <c r="K812" s="313"/>
      <c r="L812" s="314"/>
      <c r="M812" s="313"/>
      <c r="N812" s="365"/>
      <c r="O812" s="366"/>
      <c r="P812" s="370" t="str">
        <f>IF(G812="R",IF(OR(AND(実績排出量!H812=SUM(実績事業所!$B$2-1),3&lt;実績排出量!I812),AND(実績排出量!H812=実績事業所!$B$2,4&gt;実績排出量!I812)),"新規",""),"")</f>
        <v/>
      </c>
      <c r="Q812" s="373" t="str">
        <f t="shared" si="530"/>
        <v/>
      </c>
      <c r="R812" s="374" t="str">
        <f t="shared" si="531"/>
        <v/>
      </c>
      <c r="S812" s="298" t="str">
        <f t="shared" si="532"/>
        <v/>
      </c>
      <c r="T812" s="87" t="str">
        <f t="shared" si="533"/>
        <v/>
      </c>
      <c r="U812" s="88" t="str">
        <f t="shared" si="534"/>
        <v/>
      </c>
      <c r="V812" s="89" t="str">
        <f t="shared" si="535"/>
        <v/>
      </c>
      <c r="W812" s="90" t="str">
        <f t="shared" si="536"/>
        <v/>
      </c>
      <c r="X812" s="90" t="str">
        <f t="shared" si="537"/>
        <v/>
      </c>
      <c r="Y812" s="110" t="str">
        <f t="shared" si="538"/>
        <v/>
      </c>
      <c r="Z812" s="16"/>
      <c r="AA812" s="15" t="str">
        <f t="shared" si="539"/>
        <v/>
      </c>
      <c r="AB812" s="15" t="str">
        <f t="shared" si="540"/>
        <v/>
      </c>
      <c r="AC812" s="14" t="str">
        <f t="shared" si="541"/>
        <v/>
      </c>
      <c r="AD812" s="6" t="e">
        <f t="shared" si="542"/>
        <v>#N/A</v>
      </c>
      <c r="AE812" s="6" t="e">
        <f t="shared" si="543"/>
        <v>#N/A</v>
      </c>
      <c r="AF812" s="6" t="e">
        <f t="shared" si="544"/>
        <v>#N/A</v>
      </c>
      <c r="AG812" s="6" t="str">
        <f t="shared" si="545"/>
        <v/>
      </c>
      <c r="AH812" s="6">
        <f t="shared" si="546"/>
        <v>1</v>
      </c>
      <c r="AI812" s="6" t="e">
        <f t="shared" si="547"/>
        <v>#N/A</v>
      </c>
      <c r="AJ812" s="6" t="e">
        <f t="shared" si="548"/>
        <v>#N/A</v>
      </c>
      <c r="AK812" s="6" t="e">
        <f t="shared" si="549"/>
        <v>#N/A</v>
      </c>
      <c r="AL812" s="6" t="e">
        <f t="shared" si="550"/>
        <v>#N/A</v>
      </c>
      <c r="AM812" s="7" t="str">
        <f t="shared" si="551"/>
        <v xml:space="preserve"> </v>
      </c>
      <c r="AN812" s="6" t="e">
        <f t="shared" si="552"/>
        <v>#N/A</v>
      </c>
      <c r="AO812" s="6" t="e">
        <f t="shared" si="553"/>
        <v>#N/A</v>
      </c>
      <c r="AP812" s="6" t="e">
        <f t="shared" si="554"/>
        <v>#N/A</v>
      </c>
      <c r="AQ812" s="6" t="e">
        <f t="shared" si="555"/>
        <v>#N/A</v>
      </c>
      <c r="AR812" s="6" t="e">
        <f t="shared" si="556"/>
        <v>#N/A</v>
      </c>
      <c r="AS812" s="6" t="e">
        <f t="shared" si="557"/>
        <v>#N/A</v>
      </c>
      <c r="AT812" s="6" t="e">
        <f t="shared" si="558"/>
        <v>#N/A</v>
      </c>
      <c r="AU812" s="6" t="e">
        <f t="shared" si="559"/>
        <v>#N/A</v>
      </c>
      <c r="AV812" s="6" t="e">
        <f t="shared" si="560"/>
        <v>#N/A</v>
      </c>
      <c r="AW812" s="6">
        <f t="shared" si="561"/>
        <v>0</v>
      </c>
      <c r="AX812" s="6" t="e">
        <f t="shared" si="562"/>
        <v>#N/A</v>
      </c>
      <c r="AY812" s="6" t="str">
        <f t="shared" si="563"/>
        <v/>
      </c>
      <c r="AZ812" s="6" t="str">
        <f t="shared" si="564"/>
        <v/>
      </c>
      <c r="BA812" s="6" t="str">
        <f t="shared" si="565"/>
        <v/>
      </c>
      <c r="BB812" s="6" t="str">
        <f t="shared" si="566"/>
        <v/>
      </c>
      <c r="BC812" s="42"/>
      <c r="BI812"/>
      <c r="CS812" s="253" t="str">
        <f t="shared" si="567"/>
        <v/>
      </c>
      <c r="CT812" s="1" t="str">
        <f t="shared" si="568"/>
        <v/>
      </c>
      <c r="CU812" s="1" t="str">
        <f t="shared" si="569"/>
        <v/>
      </c>
      <c r="CV812" s="399"/>
    </row>
    <row r="813" spans="1:100" s="1" customFormat="1" ht="13.5" customHeight="1" x14ac:dyDescent="0.15">
      <c r="A813" s="63">
        <v>798</v>
      </c>
      <c r="B813" s="313"/>
      <c r="C813" s="313"/>
      <c r="D813" s="313"/>
      <c r="E813" s="313"/>
      <c r="F813" s="313"/>
      <c r="G813" s="313"/>
      <c r="H813" s="313"/>
      <c r="I813" s="313"/>
      <c r="J813" s="313"/>
      <c r="K813" s="313"/>
      <c r="L813" s="314"/>
      <c r="M813" s="313"/>
      <c r="N813" s="365"/>
      <c r="O813" s="366"/>
      <c r="P813" s="370" t="str">
        <f>IF(G813="R",IF(OR(AND(実績排出量!H813=SUM(実績事業所!$B$2-1),3&lt;実績排出量!I813),AND(実績排出量!H813=実績事業所!$B$2,4&gt;実績排出量!I813)),"新規",""),"")</f>
        <v/>
      </c>
      <c r="Q813" s="373" t="str">
        <f t="shared" si="530"/>
        <v/>
      </c>
      <c r="R813" s="374" t="str">
        <f t="shared" si="531"/>
        <v/>
      </c>
      <c r="S813" s="298" t="str">
        <f t="shared" si="532"/>
        <v/>
      </c>
      <c r="T813" s="87" t="str">
        <f t="shared" si="533"/>
        <v/>
      </c>
      <c r="U813" s="88" t="str">
        <f t="shared" si="534"/>
        <v/>
      </c>
      <c r="V813" s="89" t="str">
        <f t="shared" si="535"/>
        <v/>
      </c>
      <c r="W813" s="90" t="str">
        <f t="shared" si="536"/>
        <v/>
      </c>
      <c r="X813" s="90" t="str">
        <f t="shared" si="537"/>
        <v/>
      </c>
      <c r="Y813" s="110" t="str">
        <f t="shared" si="538"/>
        <v/>
      </c>
      <c r="Z813" s="16"/>
      <c r="AA813" s="15" t="str">
        <f t="shared" si="539"/>
        <v/>
      </c>
      <c r="AB813" s="15" t="str">
        <f t="shared" si="540"/>
        <v/>
      </c>
      <c r="AC813" s="14" t="str">
        <f t="shared" si="541"/>
        <v/>
      </c>
      <c r="AD813" s="6" t="e">
        <f t="shared" si="542"/>
        <v>#N/A</v>
      </c>
      <c r="AE813" s="6" t="e">
        <f t="shared" si="543"/>
        <v>#N/A</v>
      </c>
      <c r="AF813" s="6" t="e">
        <f t="shared" si="544"/>
        <v>#N/A</v>
      </c>
      <c r="AG813" s="6" t="str">
        <f t="shared" si="545"/>
        <v/>
      </c>
      <c r="AH813" s="6">
        <f t="shared" si="546"/>
        <v>1</v>
      </c>
      <c r="AI813" s="6" t="e">
        <f t="shared" si="547"/>
        <v>#N/A</v>
      </c>
      <c r="AJ813" s="6" t="e">
        <f t="shared" si="548"/>
        <v>#N/A</v>
      </c>
      <c r="AK813" s="6" t="e">
        <f t="shared" si="549"/>
        <v>#N/A</v>
      </c>
      <c r="AL813" s="6" t="e">
        <f t="shared" si="550"/>
        <v>#N/A</v>
      </c>
      <c r="AM813" s="7" t="str">
        <f t="shared" si="551"/>
        <v xml:space="preserve"> </v>
      </c>
      <c r="AN813" s="6" t="e">
        <f t="shared" si="552"/>
        <v>#N/A</v>
      </c>
      <c r="AO813" s="6" t="e">
        <f t="shared" si="553"/>
        <v>#N/A</v>
      </c>
      <c r="AP813" s="6" t="e">
        <f t="shared" si="554"/>
        <v>#N/A</v>
      </c>
      <c r="AQ813" s="6" t="e">
        <f t="shared" si="555"/>
        <v>#N/A</v>
      </c>
      <c r="AR813" s="6" t="e">
        <f t="shared" si="556"/>
        <v>#N/A</v>
      </c>
      <c r="AS813" s="6" t="e">
        <f t="shared" si="557"/>
        <v>#N/A</v>
      </c>
      <c r="AT813" s="6" t="e">
        <f t="shared" si="558"/>
        <v>#N/A</v>
      </c>
      <c r="AU813" s="6" t="e">
        <f t="shared" si="559"/>
        <v>#N/A</v>
      </c>
      <c r="AV813" s="6" t="e">
        <f t="shared" si="560"/>
        <v>#N/A</v>
      </c>
      <c r="AW813" s="6">
        <f t="shared" si="561"/>
        <v>0</v>
      </c>
      <c r="AX813" s="6" t="e">
        <f t="shared" si="562"/>
        <v>#N/A</v>
      </c>
      <c r="AY813" s="6" t="str">
        <f t="shared" si="563"/>
        <v/>
      </c>
      <c r="AZ813" s="6" t="str">
        <f t="shared" si="564"/>
        <v/>
      </c>
      <c r="BA813" s="6" t="str">
        <f t="shared" si="565"/>
        <v/>
      </c>
      <c r="BB813" s="6" t="str">
        <f t="shared" si="566"/>
        <v/>
      </c>
      <c r="BC813" s="42"/>
      <c r="BI813"/>
      <c r="CS813" s="253" t="str">
        <f t="shared" si="567"/>
        <v/>
      </c>
      <c r="CT813" s="1" t="str">
        <f t="shared" si="568"/>
        <v/>
      </c>
      <c r="CU813" s="1" t="str">
        <f t="shared" si="569"/>
        <v/>
      </c>
      <c r="CV813" s="399"/>
    </row>
    <row r="814" spans="1:100" s="1" customFormat="1" ht="13.5" customHeight="1" x14ac:dyDescent="0.15">
      <c r="A814" s="63">
        <v>799</v>
      </c>
      <c r="B814" s="313"/>
      <c r="C814" s="313"/>
      <c r="D814" s="313"/>
      <c r="E814" s="313"/>
      <c r="F814" s="313"/>
      <c r="G814" s="313"/>
      <c r="H814" s="313"/>
      <c r="I814" s="313"/>
      <c r="J814" s="313"/>
      <c r="K814" s="313"/>
      <c r="L814" s="314"/>
      <c r="M814" s="313"/>
      <c r="N814" s="365"/>
      <c r="O814" s="366"/>
      <c r="P814" s="370" t="str">
        <f>IF(G814="R",IF(OR(AND(実績排出量!H814=SUM(実績事業所!$B$2-1),3&lt;実績排出量!I814),AND(実績排出量!H814=実績事業所!$B$2,4&gt;実績排出量!I814)),"新規",""),"")</f>
        <v/>
      </c>
      <c r="Q814" s="373" t="str">
        <f t="shared" si="530"/>
        <v/>
      </c>
      <c r="R814" s="374" t="str">
        <f t="shared" si="531"/>
        <v/>
      </c>
      <c r="S814" s="298" t="str">
        <f t="shared" si="532"/>
        <v/>
      </c>
      <c r="T814" s="87" t="str">
        <f t="shared" si="533"/>
        <v/>
      </c>
      <c r="U814" s="88" t="str">
        <f t="shared" si="534"/>
        <v/>
      </c>
      <c r="V814" s="89" t="str">
        <f t="shared" si="535"/>
        <v/>
      </c>
      <c r="W814" s="90" t="str">
        <f t="shared" si="536"/>
        <v/>
      </c>
      <c r="X814" s="90" t="str">
        <f t="shared" si="537"/>
        <v/>
      </c>
      <c r="Y814" s="110" t="str">
        <f t="shared" si="538"/>
        <v/>
      </c>
      <c r="Z814" s="16"/>
      <c r="AA814" s="15" t="str">
        <f t="shared" si="539"/>
        <v/>
      </c>
      <c r="AB814" s="15" t="str">
        <f t="shared" si="540"/>
        <v/>
      </c>
      <c r="AC814" s="14" t="str">
        <f t="shared" si="541"/>
        <v/>
      </c>
      <c r="AD814" s="6" t="e">
        <f t="shared" si="542"/>
        <v>#N/A</v>
      </c>
      <c r="AE814" s="6" t="e">
        <f t="shared" si="543"/>
        <v>#N/A</v>
      </c>
      <c r="AF814" s="6" t="e">
        <f t="shared" si="544"/>
        <v>#N/A</v>
      </c>
      <c r="AG814" s="6" t="str">
        <f t="shared" si="545"/>
        <v/>
      </c>
      <c r="AH814" s="6">
        <f t="shared" si="546"/>
        <v>1</v>
      </c>
      <c r="AI814" s="6" t="e">
        <f t="shared" si="547"/>
        <v>#N/A</v>
      </c>
      <c r="AJ814" s="6" t="e">
        <f t="shared" si="548"/>
        <v>#N/A</v>
      </c>
      <c r="AK814" s="6" t="e">
        <f t="shared" si="549"/>
        <v>#N/A</v>
      </c>
      <c r="AL814" s="6" t="e">
        <f t="shared" si="550"/>
        <v>#N/A</v>
      </c>
      <c r="AM814" s="7" t="str">
        <f t="shared" si="551"/>
        <v xml:space="preserve"> </v>
      </c>
      <c r="AN814" s="6" t="e">
        <f t="shared" si="552"/>
        <v>#N/A</v>
      </c>
      <c r="AO814" s="6" t="e">
        <f t="shared" si="553"/>
        <v>#N/A</v>
      </c>
      <c r="AP814" s="6" t="e">
        <f t="shared" si="554"/>
        <v>#N/A</v>
      </c>
      <c r="AQ814" s="6" t="e">
        <f t="shared" si="555"/>
        <v>#N/A</v>
      </c>
      <c r="AR814" s="6" t="e">
        <f t="shared" si="556"/>
        <v>#N/A</v>
      </c>
      <c r="AS814" s="6" t="e">
        <f t="shared" si="557"/>
        <v>#N/A</v>
      </c>
      <c r="AT814" s="6" t="e">
        <f t="shared" si="558"/>
        <v>#N/A</v>
      </c>
      <c r="AU814" s="6" t="e">
        <f t="shared" si="559"/>
        <v>#N/A</v>
      </c>
      <c r="AV814" s="6" t="e">
        <f t="shared" si="560"/>
        <v>#N/A</v>
      </c>
      <c r="AW814" s="6">
        <f t="shared" si="561"/>
        <v>0</v>
      </c>
      <c r="AX814" s="6" t="e">
        <f t="shared" si="562"/>
        <v>#N/A</v>
      </c>
      <c r="AY814" s="6" t="str">
        <f t="shared" si="563"/>
        <v/>
      </c>
      <c r="AZ814" s="6" t="str">
        <f t="shared" si="564"/>
        <v/>
      </c>
      <c r="BA814" s="6" t="str">
        <f t="shared" si="565"/>
        <v/>
      </c>
      <c r="BB814" s="6" t="str">
        <f t="shared" si="566"/>
        <v/>
      </c>
      <c r="BC814" s="42"/>
      <c r="BI814"/>
      <c r="CS814" s="253" t="str">
        <f t="shared" si="567"/>
        <v/>
      </c>
      <c r="CT814" s="1" t="str">
        <f t="shared" si="568"/>
        <v/>
      </c>
      <c r="CU814" s="1" t="str">
        <f t="shared" si="569"/>
        <v/>
      </c>
      <c r="CV814" s="399"/>
    </row>
    <row r="815" spans="1:100" s="1" customFormat="1" ht="13.5" customHeight="1" x14ac:dyDescent="0.15">
      <c r="A815" s="63">
        <v>800</v>
      </c>
      <c r="B815" s="313"/>
      <c r="C815" s="313"/>
      <c r="D815" s="313"/>
      <c r="E815" s="313"/>
      <c r="F815" s="313"/>
      <c r="G815" s="313"/>
      <c r="H815" s="313"/>
      <c r="I815" s="313"/>
      <c r="J815" s="313"/>
      <c r="K815" s="313"/>
      <c r="L815" s="314"/>
      <c r="M815" s="313"/>
      <c r="N815" s="365"/>
      <c r="O815" s="366"/>
      <c r="P815" s="370" t="str">
        <f>IF(G815="R",IF(OR(AND(実績排出量!H815=SUM(実績事業所!$B$2-1),3&lt;実績排出量!I815),AND(実績排出量!H815=実績事業所!$B$2,4&gt;実績排出量!I815)),"新規",""),"")</f>
        <v/>
      </c>
      <c r="Q815" s="373" t="str">
        <f t="shared" si="530"/>
        <v/>
      </c>
      <c r="R815" s="374" t="str">
        <f t="shared" si="531"/>
        <v/>
      </c>
      <c r="S815" s="298" t="str">
        <f t="shared" si="532"/>
        <v/>
      </c>
      <c r="T815" s="87" t="str">
        <f t="shared" si="533"/>
        <v/>
      </c>
      <c r="U815" s="88" t="str">
        <f t="shared" si="534"/>
        <v/>
      </c>
      <c r="V815" s="89" t="str">
        <f t="shared" si="535"/>
        <v/>
      </c>
      <c r="W815" s="90" t="str">
        <f t="shared" si="536"/>
        <v/>
      </c>
      <c r="X815" s="90" t="str">
        <f t="shared" si="537"/>
        <v/>
      </c>
      <c r="Y815" s="110" t="str">
        <f t="shared" si="538"/>
        <v/>
      </c>
      <c r="Z815" s="16"/>
      <c r="AA815" s="15" t="str">
        <f t="shared" si="539"/>
        <v/>
      </c>
      <c r="AB815" s="15" t="str">
        <f t="shared" si="540"/>
        <v/>
      </c>
      <c r="AC815" s="14" t="str">
        <f t="shared" si="541"/>
        <v/>
      </c>
      <c r="AD815" s="6" t="e">
        <f t="shared" si="542"/>
        <v>#N/A</v>
      </c>
      <c r="AE815" s="6" t="e">
        <f t="shared" si="543"/>
        <v>#N/A</v>
      </c>
      <c r="AF815" s="6" t="e">
        <f t="shared" si="544"/>
        <v>#N/A</v>
      </c>
      <c r="AG815" s="6" t="str">
        <f t="shared" si="545"/>
        <v/>
      </c>
      <c r="AH815" s="6">
        <f t="shared" si="546"/>
        <v>1</v>
      </c>
      <c r="AI815" s="6" t="e">
        <f t="shared" si="547"/>
        <v>#N/A</v>
      </c>
      <c r="AJ815" s="6" t="e">
        <f t="shared" si="548"/>
        <v>#N/A</v>
      </c>
      <c r="AK815" s="6" t="e">
        <f t="shared" si="549"/>
        <v>#N/A</v>
      </c>
      <c r="AL815" s="6" t="e">
        <f t="shared" si="550"/>
        <v>#N/A</v>
      </c>
      <c r="AM815" s="7" t="str">
        <f t="shared" si="551"/>
        <v xml:space="preserve"> </v>
      </c>
      <c r="AN815" s="6" t="e">
        <f t="shared" si="552"/>
        <v>#N/A</v>
      </c>
      <c r="AO815" s="6" t="e">
        <f t="shared" si="553"/>
        <v>#N/A</v>
      </c>
      <c r="AP815" s="6" t="e">
        <f t="shared" si="554"/>
        <v>#N/A</v>
      </c>
      <c r="AQ815" s="6" t="e">
        <f t="shared" si="555"/>
        <v>#N/A</v>
      </c>
      <c r="AR815" s="6" t="e">
        <f t="shared" si="556"/>
        <v>#N/A</v>
      </c>
      <c r="AS815" s="6" t="e">
        <f t="shared" si="557"/>
        <v>#N/A</v>
      </c>
      <c r="AT815" s="6" t="e">
        <f t="shared" si="558"/>
        <v>#N/A</v>
      </c>
      <c r="AU815" s="6" t="e">
        <f t="shared" si="559"/>
        <v>#N/A</v>
      </c>
      <c r="AV815" s="6" t="e">
        <f t="shared" si="560"/>
        <v>#N/A</v>
      </c>
      <c r="AW815" s="6">
        <f t="shared" si="561"/>
        <v>0</v>
      </c>
      <c r="AX815" s="6" t="e">
        <f t="shared" si="562"/>
        <v>#N/A</v>
      </c>
      <c r="AY815" s="6" t="str">
        <f t="shared" si="563"/>
        <v/>
      </c>
      <c r="AZ815" s="6" t="str">
        <f t="shared" si="564"/>
        <v/>
      </c>
      <c r="BA815" s="6" t="str">
        <f t="shared" si="565"/>
        <v/>
      </c>
      <c r="BB815" s="6" t="str">
        <f t="shared" si="566"/>
        <v/>
      </c>
      <c r="BC815" s="42"/>
      <c r="BI815"/>
      <c r="CS815" s="253" t="str">
        <f t="shared" si="567"/>
        <v/>
      </c>
      <c r="CT815" s="1" t="str">
        <f t="shared" si="568"/>
        <v/>
      </c>
      <c r="CU815" s="1" t="str">
        <f t="shared" si="569"/>
        <v/>
      </c>
      <c r="CV815" s="399"/>
    </row>
    <row r="816" spans="1:100" s="1" customFormat="1" ht="13.5" customHeight="1" x14ac:dyDescent="0.15">
      <c r="A816" s="63">
        <v>801</v>
      </c>
      <c r="B816" s="313"/>
      <c r="C816" s="313"/>
      <c r="D816" s="313"/>
      <c r="E816" s="313"/>
      <c r="F816" s="313"/>
      <c r="G816" s="313"/>
      <c r="H816" s="313"/>
      <c r="I816" s="313"/>
      <c r="J816" s="313"/>
      <c r="K816" s="313"/>
      <c r="L816" s="314"/>
      <c r="M816" s="313"/>
      <c r="N816" s="365"/>
      <c r="O816" s="366"/>
      <c r="P816" s="370" t="str">
        <f>IF(G816="R",IF(OR(AND(実績排出量!H816=SUM(実績事業所!$B$2-1),3&lt;実績排出量!I816),AND(実績排出量!H816=実績事業所!$B$2,4&gt;実績排出量!I816)),"新規",""),"")</f>
        <v/>
      </c>
      <c r="Q816" s="373" t="str">
        <f t="shared" si="530"/>
        <v/>
      </c>
      <c r="R816" s="374" t="str">
        <f t="shared" si="531"/>
        <v/>
      </c>
      <c r="S816" s="298" t="str">
        <f t="shared" si="532"/>
        <v/>
      </c>
      <c r="T816" s="87" t="str">
        <f t="shared" si="533"/>
        <v/>
      </c>
      <c r="U816" s="88" t="str">
        <f t="shared" si="534"/>
        <v/>
      </c>
      <c r="V816" s="89" t="str">
        <f t="shared" si="535"/>
        <v/>
      </c>
      <c r="W816" s="90" t="str">
        <f t="shared" si="536"/>
        <v/>
      </c>
      <c r="X816" s="90" t="str">
        <f t="shared" si="537"/>
        <v/>
      </c>
      <c r="Y816" s="110" t="str">
        <f t="shared" si="538"/>
        <v/>
      </c>
      <c r="Z816" s="16"/>
      <c r="AA816" s="15" t="str">
        <f t="shared" si="539"/>
        <v/>
      </c>
      <c r="AB816" s="15" t="str">
        <f t="shared" si="540"/>
        <v/>
      </c>
      <c r="AC816" s="14" t="str">
        <f t="shared" si="541"/>
        <v/>
      </c>
      <c r="AD816" s="6" t="e">
        <f t="shared" si="542"/>
        <v>#N/A</v>
      </c>
      <c r="AE816" s="6" t="e">
        <f t="shared" si="543"/>
        <v>#N/A</v>
      </c>
      <c r="AF816" s="6" t="e">
        <f t="shared" si="544"/>
        <v>#N/A</v>
      </c>
      <c r="AG816" s="6" t="str">
        <f t="shared" si="545"/>
        <v/>
      </c>
      <c r="AH816" s="6">
        <f t="shared" si="546"/>
        <v>1</v>
      </c>
      <c r="AI816" s="6" t="e">
        <f t="shared" si="547"/>
        <v>#N/A</v>
      </c>
      <c r="AJ816" s="6" t="e">
        <f t="shared" si="548"/>
        <v>#N/A</v>
      </c>
      <c r="AK816" s="6" t="e">
        <f t="shared" si="549"/>
        <v>#N/A</v>
      </c>
      <c r="AL816" s="6" t="e">
        <f t="shared" si="550"/>
        <v>#N/A</v>
      </c>
      <c r="AM816" s="7" t="str">
        <f t="shared" si="551"/>
        <v xml:space="preserve"> </v>
      </c>
      <c r="AN816" s="6" t="e">
        <f t="shared" si="552"/>
        <v>#N/A</v>
      </c>
      <c r="AO816" s="6" t="e">
        <f t="shared" si="553"/>
        <v>#N/A</v>
      </c>
      <c r="AP816" s="6" t="e">
        <f t="shared" si="554"/>
        <v>#N/A</v>
      </c>
      <c r="AQ816" s="6" t="e">
        <f t="shared" si="555"/>
        <v>#N/A</v>
      </c>
      <c r="AR816" s="6" t="e">
        <f t="shared" si="556"/>
        <v>#N/A</v>
      </c>
      <c r="AS816" s="6" t="e">
        <f t="shared" si="557"/>
        <v>#N/A</v>
      </c>
      <c r="AT816" s="6" t="e">
        <f t="shared" si="558"/>
        <v>#N/A</v>
      </c>
      <c r="AU816" s="6" t="e">
        <f t="shared" si="559"/>
        <v>#N/A</v>
      </c>
      <c r="AV816" s="6" t="e">
        <f t="shared" si="560"/>
        <v>#N/A</v>
      </c>
      <c r="AW816" s="6">
        <f t="shared" si="561"/>
        <v>0</v>
      </c>
      <c r="AX816" s="6" t="e">
        <f t="shared" si="562"/>
        <v>#N/A</v>
      </c>
      <c r="AY816" s="6" t="str">
        <f t="shared" si="563"/>
        <v/>
      </c>
      <c r="AZ816" s="6" t="str">
        <f t="shared" si="564"/>
        <v/>
      </c>
      <c r="BA816" s="6" t="str">
        <f t="shared" si="565"/>
        <v/>
      </c>
      <c r="BB816" s="6" t="str">
        <f t="shared" si="566"/>
        <v/>
      </c>
      <c r="BC816" s="42"/>
      <c r="BI816"/>
      <c r="CS816" s="253" t="str">
        <f t="shared" si="567"/>
        <v/>
      </c>
      <c r="CT816" s="1" t="str">
        <f t="shared" si="568"/>
        <v/>
      </c>
      <c r="CU816" s="1" t="str">
        <f t="shared" si="569"/>
        <v/>
      </c>
      <c r="CV816" s="399"/>
    </row>
    <row r="817" spans="1:100" s="1" customFormat="1" ht="13.5" customHeight="1" x14ac:dyDescent="0.15">
      <c r="A817" s="63">
        <v>802</v>
      </c>
      <c r="B817" s="313"/>
      <c r="C817" s="313"/>
      <c r="D817" s="313"/>
      <c r="E817" s="313"/>
      <c r="F817" s="313"/>
      <c r="G817" s="313"/>
      <c r="H817" s="313"/>
      <c r="I817" s="313"/>
      <c r="J817" s="313"/>
      <c r="K817" s="313"/>
      <c r="L817" s="314"/>
      <c r="M817" s="313"/>
      <c r="N817" s="365"/>
      <c r="O817" s="366"/>
      <c r="P817" s="370" t="str">
        <f>IF(G817="R",IF(OR(AND(実績排出量!H817=SUM(実績事業所!$B$2-1),3&lt;実績排出量!I817),AND(実績排出量!H817=実績事業所!$B$2,4&gt;実績排出量!I817)),"新規",""),"")</f>
        <v/>
      </c>
      <c r="Q817" s="373" t="str">
        <f t="shared" si="530"/>
        <v/>
      </c>
      <c r="R817" s="374" t="str">
        <f t="shared" si="531"/>
        <v/>
      </c>
      <c r="S817" s="298" t="str">
        <f t="shared" si="532"/>
        <v/>
      </c>
      <c r="T817" s="87" t="str">
        <f t="shared" si="533"/>
        <v/>
      </c>
      <c r="U817" s="88" t="str">
        <f t="shared" si="534"/>
        <v/>
      </c>
      <c r="V817" s="89" t="str">
        <f t="shared" si="535"/>
        <v/>
      </c>
      <c r="W817" s="90" t="str">
        <f t="shared" si="536"/>
        <v/>
      </c>
      <c r="X817" s="90" t="str">
        <f t="shared" si="537"/>
        <v/>
      </c>
      <c r="Y817" s="110" t="str">
        <f t="shared" si="538"/>
        <v/>
      </c>
      <c r="Z817" s="16"/>
      <c r="AA817" s="15" t="str">
        <f t="shared" si="539"/>
        <v/>
      </c>
      <c r="AB817" s="15" t="str">
        <f t="shared" si="540"/>
        <v/>
      </c>
      <c r="AC817" s="14" t="str">
        <f t="shared" si="541"/>
        <v/>
      </c>
      <c r="AD817" s="6" t="e">
        <f t="shared" si="542"/>
        <v>#N/A</v>
      </c>
      <c r="AE817" s="6" t="e">
        <f t="shared" si="543"/>
        <v>#N/A</v>
      </c>
      <c r="AF817" s="6" t="e">
        <f t="shared" si="544"/>
        <v>#N/A</v>
      </c>
      <c r="AG817" s="6" t="str">
        <f t="shared" si="545"/>
        <v/>
      </c>
      <c r="AH817" s="6">
        <f t="shared" si="546"/>
        <v>1</v>
      </c>
      <c r="AI817" s="6" t="e">
        <f t="shared" si="547"/>
        <v>#N/A</v>
      </c>
      <c r="AJ817" s="6" t="e">
        <f t="shared" si="548"/>
        <v>#N/A</v>
      </c>
      <c r="AK817" s="6" t="e">
        <f t="shared" si="549"/>
        <v>#N/A</v>
      </c>
      <c r="AL817" s="6" t="e">
        <f t="shared" si="550"/>
        <v>#N/A</v>
      </c>
      <c r="AM817" s="7" t="str">
        <f t="shared" si="551"/>
        <v xml:space="preserve"> </v>
      </c>
      <c r="AN817" s="6" t="e">
        <f t="shared" si="552"/>
        <v>#N/A</v>
      </c>
      <c r="AO817" s="6" t="e">
        <f t="shared" si="553"/>
        <v>#N/A</v>
      </c>
      <c r="AP817" s="6" t="e">
        <f t="shared" si="554"/>
        <v>#N/A</v>
      </c>
      <c r="AQ817" s="6" t="e">
        <f t="shared" si="555"/>
        <v>#N/A</v>
      </c>
      <c r="AR817" s="6" t="e">
        <f t="shared" si="556"/>
        <v>#N/A</v>
      </c>
      <c r="AS817" s="6" t="e">
        <f t="shared" si="557"/>
        <v>#N/A</v>
      </c>
      <c r="AT817" s="6" t="e">
        <f t="shared" si="558"/>
        <v>#N/A</v>
      </c>
      <c r="AU817" s="6" t="e">
        <f t="shared" si="559"/>
        <v>#N/A</v>
      </c>
      <c r="AV817" s="6" t="e">
        <f t="shared" si="560"/>
        <v>#N/A</v>
      </c>
      <c r="AW817" s="6">
        <f t="shared" si="561"/>
        <v>0</v>
      </c>
      <c r="AX817" s="6" t="e">
        <f t="shared" si="562"/>
        <v>#N/A</v>
      </c>
      <c r="AY817" s="6" t="str">
        <f t="shared" si="563"/>
        <v/>
      </c>
      <c r="AZ817" s="6" t="str">
        <f t="shared" si="564"/>
        <v/>
      </c>
      <c r="BA817" s="6" t="str">
        <f t="shared" si="565"/>
        <v/>
      </c>
      <c r="BB817" s="6" t="str">
        <f t="shared" si="566"/>
        <v/>
      </c>
      <c r="BC817" s="42"/>
      <c r="BI817"/>
      <c r="CS817" s="253" t="str">
        <f t="shared" si="567"/>
        <v/>
      </c>
      <c r="CT817" s="1" t="str">
        <f t="shared" si="568"/>
        <v/>
      </c>
      <c r="CU817" s="1" t="str">
        <f t="shared" si="569"/>
        <v/>
      </c>
      <c r="CV817" s="399"/>
    </row>
    <row r="818" spans="1:100" s="1" customFormat="1" ht="13.5" customHeight="1" x14ac:dyDescent="0.15">
      <c r="A818" s="63">
        <v>803</v>
      </c>
      <c r="B818" s="313"/>
      <c r="C818" s="313"/>
      <c r="D818" s="313"/>
      <c r="E818" s="313"/>
      <c r="F818" s="313"/>
      <c r="G818" s="313"/>
      <c r="H818" s="313"/>
      <c r="I818" s="313"/>
      <c r="J818" s="313"/>
      <c r="K818" s="313"/>
      <c r="L818" s="314"/>
      <c r="M818" s="313"/>
      <c r="N818" s="365"/>
      <c r="O818" s="366"/>
      <c r="P818" s="370" t="str">
        <f>IF(G818="R",IF(OR(AND(実績排出量!H818=SUM(実績事業所!$B$2-1),3&lt;実績排出量!I818),AND(実績排出量!H818=実績事業所!$B$2,4&gt;実績排出量!I818)),"新規",""),"")</f>
        <v/>
      </c>
      <c r="Q818" s="373" t="str">
        <f t="shared" si="530"/>
        <v/>
      </c>
      <c r="R818" s="374" t="str">
        <f t="shared" si="531"/>
        <v/>
      </c>
      <c r="S818" s="298" t="str">
        <f t="shared" si="532"/>
        <v/>
      </c>
      <c r="T818" s="87" t="str">
        <f t="shared" si="533"/>
        <v/>
      </c>
      <c r="U818" s="88" t="str">
        <f t="shared" si="534"/>
        <v/>
      </c>
      <c r="V818" s="89" t="str">
        <f t="shared" si="535"/>
        <v/>
      </c>
      <c r="W818" s="90" t="str">
        <f t="shared" si="536"/>
        <v/>
      </c>
      <c r="X818" s="90" t="str">
        <f t="shared" si="537"/>
        <v/>
      </c>
      <c r="Y818" s="110" t="str">
        <f t="shared" si="538"/>
        <v/>
      </c>
      <c r="Z818" s="16"/>
      <c r="AA818" s="15" t="str">
        <f t="shared" si="539"/>
        <v/>
      </c>
      <c r="AB818" s="15" t="str">
        <f t="shared" si="540"/>
        <v/>
      </c>
      <c r="AC818" s="14" t="str">
        <f t="shared" si="541"/>
        <v/>
      </c>
      <c r="AD818" s="6" t="e">
        <f t="shared" si="542"/>
        <v>#N/A</v>
      </c>
      <c r="AE818" s="6" t="e">
        <f t="shared" si="543"/>
        <v>#N/A</v>
      </c>
      <c r="AF818" s="6" t="e">
        <f t="shared" si="544"/>
        <v>#N/A</v>
      </c>
      <c r="AG818" s="6" t="str">
        <f t="shared" si="545"/>
        <v/>
      </c>
      <c r="AH818" s="6">
        <f t="shared" si="546"/>
        <v>1</v>
      </c>
      <c r="AI818" s="6" t="e">
        <f t="shared" si="547"/>
        <v>#N/A</v>
      </c>
      <c r="AJ818" s="6" t="e">
        <f t="shared" si="548"/>
        <v>#N/A</v>
      </c>
      <c r="AK818" s="6" t="e">
        <f t="shared" si="549"/>
        <v>#N/A</v>
      </c>
      <c r="AL818" s="6" t="e">
        <f t="shared" si="550"/>
        <v>#N/A</v>
      </c>
      <c r="AM818" s="7" t="str">
        <f t="shared" si="551"/>
        <v xml:space="preserve"> </v>
      </c>
      <c r="AN818" s="6" t="e">
        <f t="shared" si="552"/>
        <v>#N/A</v>
      </c>
      <c r="AO818" s="6" t="e">
        <f t="shared" si="553"/>
        <v>#N/A</v>
      </c>
      <c r="AP818" s="6" t="e">
        <f t="shared" si="554"/>
        <v>#N/A</v>
      </c>
      <c r="AQ818" s="6" t="e">
        <f t="shared" si="555"/>
        <v>#N/A</v>
      </c>
      <c r="AR818" s="6" t="e">
        <f t="shared" si="556"/>
        <v>#N/A</v>
      </c>
      <c r="AS818" s="6" t="e">
        <f t="shared" si="557"/>
        <v>#N/A</v>
      </c>
      <c r="AT818" s="6" t="e">
        <f t="shared" si="558"/>
        <v>#N/A</v>
      </c>
      <c r="AU818" s="6" t="e">
        <f t="shared" si="559"/>
        <v>#N/A</v>
      </c>
      <c r="AV818" s="6" t="e">
        <f t="shared" si="560"/>
        <v>#N/A</v>
      </c>
      <c r="AW818" s="6">
        <f t="shared" si="561"/>
        <v>0</v>
      </c>
      <c r="AX818" s="6" t="e">
        <f t="shared" si="562"/>
        <v>#N/A</v>
      </c>
      <c r="AY818" s="6" t="str">
        <f t="shared" si="563"/>
        <v/>
      </c>
      <c r="AZ818" s="6" t="str">
        <f t="shared" si="564"/>
        <v/>
      </c>
      <c r="BA818" s="6" t="str">
        <f t="shared" si="565"/>
        <v/>
      </c>
      <c r="BB818" s="6" t="str">
        <f t="shared" si="566"/>
        <v/>
      </c>
      <c r="BC818" s="42"/>
      <c r="BI818"/>
      <c r="CS818" s="253" t="str">
        <f t="shared" si="567"/>
        <v/>
      </c>
      <c r="CT818" s="1" t="str">
        <f t="shared" si="568"/>
        <v/>
      </c>
      <c r="CU818" s="1" t="str">
        <f t="shared" si="569"/>
        <v/>
      </c>
      <c r="CV818" s="399"/>
    </row>
    <row r="819" spans="1:100" s="1" customFormat="1" ht="13.5" customHeight="1" x14ac:dyDescent="0.15">
      <c r="A819" s="63">
        <v>804</v>
      </c>
      <c r="B819" s="313"/>
      <c r="C819" s="313"/>
      <c r="D819" s="313"/>
      <c r="E819" s="313"/>
      <c r="F819" s="313"/>
      <c r="G819" s="313"/>
      <c r="H819" s="313"/>
      <c r="I819" s="313"/>
      <c r="J819" s="313"/>
      <c r="K819" s="313"/>
      <c r="L819" s="314"/>
      <c r="M819" s="313"/>
      <c r="N819" s="365"/>
      <c r="O819" s="366"/>
      <c r="P819" s="370" t="str">
        <f>IF(G819="R",IF(OR(AND(実績排出量!H819=SUM(実績事業所!$B$2-1),3&lt;実績排出量!I819),AND(実績排出量!H819=実績事業所!$B$2,4&gt;実績排出量!I819)),"新規",""),"")</f>
        <v/>
      </c>
      <c r="Q819" s="373" t="str">
        <f t="shared" si="530"/>
        <v/>
      </c>
      <c r="R819" s="374" t="str">
        <f t="shared" si="531"/>
        <v/>
      </c>
      <c r="S819" s="298" t="str">
        <f t="shared" si="532"/>
        <v/>
      </c>
      <c r="T819" s="87" t="str">
        <f t="shared" si="533"/>
        <v/>
      </c>
      <c r="U819" s="88" t="str">
        <f t="shared" si="534"/>
        <v/>
      </c>
      <c r="V819" s="89" t="str">
        <f t="shared" si="535"/>
        <v/>
      </c>
      <c r="W819" s="90" t="str">
        <f t="shared" si="536"/>
        <v/>
      </c>
      <c r="X819" s="90" t="str">
        <f t="shared" si="537"/>
        <v/>
      </c>
      <c r="Y819" s="110" t="str">
        <f t="shared" si="538"/>
        <v/>
      </c>
      <c r="Z819" s="16"/>
      <c r="AA819" s="15" t="str">
        <f t="shared" si="539"/>
        <v/>
      </c>
      <c r="AB819" s="15" t="str">
        <f t="shared" si="540"/>
        <v/>
      </c>
      <c r="AC819" s="14" t="str">
        <f t="shared" si="541"/>
        <v/>
      </c>
      <c r="AD819" s="6" t="e">
        <f t="shared" si="542"/>
        <v>#N/A</v>
      </c>
      <c r="AE819" s="6" t="e">
        <f t="shared" si="543"/>
        <v>#N/A</v>
      </c>
      <c r="AF819" s="6" t="e">
        <f t="shared" si="544"/>
        <v>#N/A</v>
      </c>
      <c r="AG819" s="6" t="str">
        <f t="shared" si="545"/>
        <v/>
      </c>
      <c r="AH819" s="6">
        <f t="shared" si="546"/>
        <v>1</v>
      </c>
      <c r="AI819" s="6" t="e">
        <f t="shared" si="547"/>
        <v>#N/A</v>
      </c>
      <c r="AJ819" s="6" t="e">
        <f t="shared" si="548"/>
        <v>#N/A</v>
      </c>
      <c r="AK819" s="6" t="e">
        <f t="shared" si="549"/>
        <v>#N/A</v>
      </c>
      <c r="AL819" s="6" t="e">
        <f t="shared" si="550"/>
        <v>#N/A</v>
      </c>
      <c r="AM819" s="7" t="str">
        <f t="shared" si="551"/>
        <v xml:space="preserve"> </v>
      </c>
      <c r="AN819" s="6" t="e">
        <f t="shared" si="552"/>
        <v>#N/A</v>
      </c>
      <c r="AO819" s="6" t="e">
        <f t="shared" si="553"/>
        <v>#N/A</v>
      </c>
      <c r="AP819" s="6" t="e">
        <f t="shared" si="554"/>
        <v>#N/A</v>
      </c>
      <c r="AQ819" s="6" t="e">
        <f t="shared" si="555"/>
        <v>#N/A</v>
      </c>
      <c r="AR819" s="6" t="e">
        <f t="shared" si="556"/>
        <v>#N/A</v>
      </c>
      <c r="AS819" s="6" t="e">
        <f t="shared" si="557"/>
        <v>#N/A</v>
      </c>
      <c r="AT819" s="6" t="e">
        <f t="shared" si="558"/>
        <v>#N/A</v>
      </c>
      <c r="AU819" s="6" t="e">
        <f t="shared" si="559"/>
        <v>#N/A</v>
      </c>
      <c r="AV819" s="6" t="e">
        <f t="shared" si="560"/>
        <v>#N/A</v>
      </c>
      <c r="AW819" s="6">
        <f t="shared" si="561"/>
        <v>0</v>
      </c>
      <c r="AX819" s="6" t="e">
        <f t="shared" si="562"/>
        <v>#N/A</v>
      </c>
      <c r="AY819" s="6" t="str">
        <f t="shared" si="563"/>
        <v/>
      </c>
      <c r="AZ819" s="6" t="str">
        <f t="shared" si="564"/>
        <v/>
      </c>
      <c r="BA819" s="6" t="str">
        <f t="shared" si="565"/>
        <v/>
      </c>
      <c r="BB819" s="6" t="str">
        <f t="shared" si="566"/>
        <v/>
      </c>
      <c r="BC819" s="42"/>
      <c r="BI819"/>
      <c r="CS819" s="253" t="str">
        <f t="shared" si="567"/>
        <v/>
      </c>
      <c r="CT819" s="1" t="str">
        <f t="shared" si="568"/>
        <v/>
      </c>
      <c r="CU819" s="1" t="str">
        <f t="shared" si="569"/>
        <v/>
      </c>
      <c r="CV819" s="399"/>
    </row>
    <row r="820" spans="1:100" s="1" customFormat="1" ht="13.5" customHeight="1" x14ac:dyDescent="0.15">
      <c r="A820" s="63">
        <v>805</v>
      </c>
      <c r="B820" s="313"/>
      <c r="C820" s="313"/>
      <c r="D820" s="313"/>
      <c r="E820" s="313"/>
      <c r="F820" s="313"/>
      <c r="G820" s="313"/>
      <c r="H820" s="313"/>
      <c r="I820" s="313"/>
      <c r="J820" s="313"/>
      <c r="K820" s="313"/>
      <c r="L820" s="314"/>
      <c r="M820" s="313"/>
      <c r="N820" s="365"/>
      <c r="O820" s="366"/>
      <c r="P820" s="370" t="str">
        <f>IF(G820="R",IF(OR(AND(実績排出量!H820=SUM(実績事業所!$B$2-1),3&lt;実績排出量!I820),AND(実績排出量!H820=実績事業所!$B$2,4&gt;実績排出量!I820)),"新規",""),"")</f>
        <v/>
      </c>
      <c r="Q820" s="373" t="str">
        <f t="shared" si="530"/>
        <v/>
      </c>
      <c r="R820" s="374" t="str">
        <f t="shared" si="531"/>
        <v/>
      </c>
      <c r="S820" s="298" t="str">
        <f t="shared" si="532"/>
        <v/>
      </c>
      <c r="T820" s="87" t="str">
        <f t="shared" si="533"/>
        <v/>
      </c>
      <c r="U820" s="88" t="str">
        <f t="shared" si="534"/>
        <v/>
      </c>
      <c r="V820" s="89" t="str">
        <f t="shared" si="535"/>
        <v/>
      </c>
      <c r="W820" s="90" t="str">
        <f t="shared" si="536"/>
        <v/>
      </c>
      <c r="X820" s="90" t="str">
        <f t="shared" si="537"/>
        <v/>
      </c>
      <c r="Y820" s="110" t="str">
        <f t="shared" si="538"/>
        <v/>
      </c>
      <c r="Z820" s="16"/>
      <c r="AA820" s="15" t="str">
        <f t="shared" si="539"/>
        <v/>
      </c>
      <c r="AB820" s="15" t="str">
        <f t="shared" si="540"/>
        <v/>
      </c>
      <c r="AC820" s="14" t="str">
        <f t="shared" si="541"/>
        <v/>
      </c>
      <c r="AD820" s="6" t="e">
        <f t="shared" si="542"/>
        <v>#N/A</v>
      </c>
      <c r="AE820" s="6" t="e">
        <f t="shared" si="543"/>
        <v>#N/A</v>
      </c>
      <c r="AF820" s="6" t="e">
        <f t="shared" si="544"/>
        <v>#N/A</v>
      </c>
      <c r="AG820" s="6" t="str">
        <f t="shared" si="545"/>
        <v/>
      </c>
      <c r="AH820" s="6">
        <f t="shared" si="546"/>
        <v>1</v>
      </c>
      <c r="AI820" s="6" t="e">
        <f t="shared" si="547"/>
        <v>#N/A</v>
      </c>
      <c r="AJ820" s="6" t="e">
        <f t="shared" si="548"/>
        <v>#N/A</v>
      </c>
      <c r="AK820" s="6" t="e">
        <f t="shared" si="549"/>
        <v>#N/A</v>
      </c>
      <c r="AL820" s="6" t="e">
        <f t="shared" si="550"/>
        <v>#N/A</v>
      </c>
      <c r="AM820" s="7" t="str">
        <f t="shared" si="551"/>
        <v xml:space="preserve"> </v>
      </c>
      <c r="AN820" s="6" t="e">
        <f t="shared" si="552"/>
        <v>#N/A</v>
      </c>
      <c r="AO820" s="6" t="e">
        <f t="shared" si="553"/>
        <v>#N/A</v>
      </c>
      <c r="AP820" s="6" t="e">
        <f t="shared" si="554"/>
        <v>#N/A</v>
      </c>
      <c r="AQ820" s="6" t="e">
        <f t="shared" si="555"/>
        <v>#N/A</v>
      </c>
      <c r="AR820" s="6" t="e">
        <f t="shared" si="556"/>
        <v>#N/A</v>
      </c>
      <c r="AS820" s="6" t="e">
        <f t="shared" si="557"/>
        <v>#N/A</v>
      </c>
      <c r="AT820" s="6" t="e">
        <f t="shared" si="558"/>
        <v>#N/A</v>
      </c>
      <c r="AU820" s="6" t="e">
        <f t="shared" si="559"/>
        <v>#N/A</v>
      </c>
      <c r="AV820" s="6" t="e">
        <f t="shared" si="560"/>
        <v>#N/A</v>
      </c>
      <c r="AW820" s="6">
        <f t="shared" si="561"/>
        <v>0</v>
      </c>
      <c r="AX820" s="6" t="e">
        <f t="shared" si="562"/>
        <v>#N/A</v>
      </c>
      <c r="AY820" s="6" t="str">
        <f t="shared" si="563"/>
        <v/>
      </c>
      <c r="AZ820" s="6" t="str">
        <f t="shared" si="564"/>
        <v/>
      </c>
      <c r="BA820" s="6" t="str">
        <f t="shared" si="565"/>
        <v/>
      </c>
      <c r="BB820" s="6" t="str">
        <f t="shared" si="566"/>
        <v/>
      </c>
      <c r="BC820" s="42"/>
      <c r="BI820"/>
      <c r="CS820" s="253" t="str">
        <f t="shared" si="567"/>
        <v/>
      </c>
      <c r="CT820" s="1" t="str">
        <f t="shared" si="568"/>
        <v/>
      </c>
      <c r="CU820" s="1" t="str">
        <f t="shared" si="569"/>
        <v/>
      </c>
      <c r="CV820" s="399"/>
    </row>
    <row r="821" spans="1:100" s="1" customFormat="1" ht="13.5" customHeight="1" x14ac:dyDescent="0.15">
      <c r="A821" s="63">
        <v>806</v>
      </c>
      <c r="B821" s="313"/>
      <c r="C821" s="313"/>
      <c r="D821" s="313"/>
      <c r="E821" s="313"/>
      <c r="F821" s="313"/>
      <c r="G821" s="313"/>
      <c r="H821" s="313"/>
      <c r="I821" s="313"/>
      <c r="J821" s="313"/>
      <c r="K821" s="313"/>
      <c r="L821" s="314"/>
      <c r="M821" s="313"/>
      <c r="N821" s="365"/>
      <c r="O821" s="366"/>
      <c r="P821" s="370" t="str">
        <f>IF(G821="R",IF(OR(AND(実績排出量!H821=SUM(実績事業所!$B$2-1),3&lt;実績排出量!I821),AND(実績排出量!H821=実績事業所!$B$2,4&gt;実績排出量!I821)),"新規",""),"")</f>
        <v/>
      </c>
      <c r="Q821" s="373" t="str">
        <f t="shared" si="530"/>
        <v/>
      </c>
      <c r="R821" s="374" t="str">
        <f t="shared" si="531"/>
        <v/>
      </c>
      <c r="S821" s="298" t="str">
        <f t="shared" si="532"/>
        <v/>
      </c>
      <c r="T821" s="87" t="str">
        <f t="shared" si="533"/>
        <v/>
      </c>
      <c r="U821" s="88" t="str">
        <f t="shared" si="534"/>
        <v/>
      </c>
      <c r="V821" s="89" t="str">
        <f t="shared" si="535"/>
        <v/>
      </c>
      <c r="W821" s="90" t="str">
        <f t="shared" si="536"/>
        <v/>
      </c>
      <c r="X821" s="90" t="str">
        <f t="shared" si="537"/>
        <v/>
      </c>
      <c r="Y821" s="110" t="str">
        <f t="shared" si="538"/>
        <v/>
      </c>
      <c r="Z821" s="16"/>
      <c r="AA821" s="15" t="str">
        <f t="shared" si="539"/>
        <v/>
      </c>
      <c r="AB821" s="15" t="str">
        <f t="shared" si="540"/>
        <v/>
      </c>
      <c r="AC821" s="14" t="str">
        <f t="shared" si="541"/>
        <v/>
      </c>
      <c r="AD821" s="6" t="e">
        <f t="shared" si="542"/>
        <v>#N/A</v>
      </c>
      <c r="AE821" s="6" t="e">
        <f t="shared" si="543"/>
        <v>#N/A</v>
      </c>
      <c r="AF821" s="6" t="e">
        <f t="shared" si="544"/>
        <v>#N/A</v>
      </c>
      <c r="AG821" s="6" t="str">
        <f t="shared" si="545"/>
        <v/>
      </c>
      <c r="AH821" s="6">
        <f t="shared" si="546"/>
        <v>1</v>
      </c>
      <c r="AI821" s="6" t="e">
        <f t="shared" si="547"/>
        <v>#N/A</v>
      </c>
      <c r="AJ821" s="6" t="e">
        <f t="shared" si="548"/>
        <v>#N/A</v>
      </c>
      <c r="AK821" s="6" t="e">
        <f t="shared" si="549"/>
        <v>#N/A</v>
      </c>
      <c r="AL821" s="6" t="e">
        <f t="shared" si="550"/>
        <v>#N/A</v>
      </c>
      <c r="AM821" s="7" t="str">
        <f t="shared" si="551"/>
        <v xml:space="preserve"> </v>
      </c>
      <c r="AN821" s="6" t="e">
        <f t="shared" si="552"/>
        <v>#N/A</v>
      </c>
      <c r="AO821" s="6" t="e">
        <f t="shared" si="553"/>
        <v>#N/A</v>
      </c>
      <c r="AP821" s="6" t="e">
        <f t="shared" si="554"/>
        <v>#N/A</v>
      </c>
      <c r="AQ821" s="6" t="e">
        <f t="shared" si="555"/>
        <v>#N/A</v>
      </c>
      <c r="AR821" s="6" t="e">
        <f t="shared" si="556"/>
        <v>#N/A</v>
      </c>
      <c r="AS821" s="6" t="e">
        <f t="shared" si="557"/>
        <v>#N/A</v>
      </c>
      <c r="AT821" s="6" t="e">
        <f t="shared" si="558"/>
        <v>#N/A</v>
      </c>
      <c r="AU821" s="6" t="e">
        <f t="shared" si="559"/>
        <v>#N/A</v>
      </c>
      <c r="AV821" s="6" t="e">
        <f t="shared" si="560"/>
        <v>#N/A</v>
      </c>
      <c r="AW821" s="6">
        <f t="shared" si="561"/>
        <v>0</v>
      </c>
      <c r="AX821" s="6" t="e">
        <f t="shared" si="562"/>
        <v>#N/A</v>
      </c>
      <c r="AY821" s="6" t="str">
        <f t="shared" si="563"/>
        <v/>
      </c>
      <c r="AZ821" s="6" t="str">
        <f t="shared" si="564"/>
        <v/>
      </c>
      <c r="BA821" s="6" t="str">
        <f t="shared" si="565"/>
        <v/>
      </c>
      <c r="BB821" s="6" t="str">
        <f t="shared" si="566"/>
        <v/>
      </c>
      <c r="BC821" s="42"/>
      <c r="BI821"/>
      <c r="CS821" s="253" t="str">
        <f t="shared" si="567"/>
        <v/>
      </c>
      <c r="CT821" s="1" t="str">
        <f t="shared" si="568"/>
        <v/>
      </c>
      <c r="CU821" s="1" t="str">
        <f t="shared" si="569"/>
        <v/>
      </c>
      <c r="CV821" s="399"/>
    </row>
    <row r="822" spans="1:100" s="1" customFormat="1" ht="13.5" customHeight="1" x14ac:dyDescent="0.15">
      <c r="A822" s="63">
        <v>807</v>
      </c>
      <c r="B822" s="313"/>
      <c r="C822" s="313"/>
      <c r="D822" s="313"/>
      <c r="E822" s="313"/>
      <c r="F822" s="313"/>
      <c r="G822" s="313"/>
      <c r="H822" s="313"/>
      <c r="I822" s="313"/>
      <c r="J822" s="313"/>
      <c r="K822" s="313"/>
      <c r="L822" s="314"/>
      <c r="M822" s="313"/>
      <c r="N822" s="365"/>
      <c r="O822" s="366"/>
      <c r="P822" s="370" t="str">
        <f>IF(G822="R",IF(OR(AND(実績排出量!H822=SUM(実績事業所!$B$2-1),3&lt;実績排出量!I822),AND(実績排出量!H822=実績事業所!$B$2,4&gt;実績排出量!I822)),"新規",""),"")</f>
        <v/>
      </c>
      <c r="Q822" s="373" t="str">
        <f t="shared" si="530"/>
        <v/>
      </c>
      <c r="R822" s="374" t="str">
        <f t="shared" si="531"/>
        <v/>
      </c>
      <c r="S822" s="298" t="str">
        <f t="shared" si="532"/>
        <v/>
      </c>
      <c r="T822" s="87" t="str">
        <f t="shared" si="533"/>
        <v/>
      </c>
      <c r="U822" s="88" t="str">
        <f t="shared" si="534"/>
        <v/>
      </c>
      <c r="V822" s="89" t="str">
        <f t="shared" si="535"/>
        <v/>
      </c>
      <c r="W822" s="90" t="str">
        <f t="shared" si="536"/>
        <v/>
      </c>
      <c r="X822" s="90" t="str">
        <f t="shared" si="537"/>
        <v/>
      </c>
      <c r="Y822" s="110" t="str">
        <f t="shared" si="538"/>
        <v/>
      </c>
      <c r="Z822" s="16"/>
      <c r="AA822" s="15" t="str">
        <f t="shared" si="539"/>
        <v/>
      </c>
      <c r="AB822" s="15" t="str">
        <f t="shared" si="540"/>
        <v/>
      </c>
      <c r="AC822" s="14" t="str">
        <f t="shared" si="541"/>
        <v/>
      </c>
      <c r="AD822" s="6" t="e">
        <f t="shared" si="542"/>
        <v>#N/A</v>
      </c>
      <c r="AE822" s="6" t="e">
        <f t="shared" si="543"/>
        <v>#N/A</v>
      </c>
      <c r="AF822" s="6" t="e">
        <f t="shared" si="544"/>
        <v>#N/A</v>
      </c>
      <c r="AG822" s="6" t="str">
        <f t="shared" si="545"/>
        <v/>
      </c>
      <c r="AH822" s="6">
        <f t="shared" si="546"/>
        <v>1</v>
      </c>
      <c r="AI822" s="6" t="e">
        <f t="shared" si="547"/>
        <v>#N/A</v>
      </c>
      <c r="AJ822" s="6" t="e">
        <f t="shared" si="548"/>
        <v>#N/A</v>
      </c>
      <c r="AK822" s="6" t="e">
        <f t="shared" si="549"/>
        <v>#N/A</v>
      </c>
      <c r="AL822" s="6" t="e">
        <f t="shared" si="550"/>
        <v>#N/A</v>
      </c>
      <c r="AM822" s="7" t="str">
        <f t="shared" si="551"/>
        <v xml:space="preserve"> </v>
      </c>
      <c r="AN822" s="6" t="e">
        <f t="shared" si="552"/>
        <v>#N/A</v>
      </c>
      <c r="AO822" s="6" t="e">
        <f t="shared" si="553"/>
        <v>#N/A</v>
      </c>
      <c r="AP822" s="6" t="e">
        <f t="shared" si="554"/>
        <v>#N/A</v>
      </c>
      <c r="AQ822" s="6" t="e">
        <f t="shared" si="555"/>
        <v>#N/A</v>
      </c>
      <c r="AR822" s="6" t="e">
        <f t="shared" si="556"/>
        <v>#N/A</v>
      </c>
      <c r="AS822" s="6" t="e">
        <f t="shared" si="557"/>
        <v>#N/A</v>
      </c>
      <c r="AT822" s="6" t="e">
        <f t="shared" si="558"/>
        <v>#N/A</v>
      </c>
      <c r="AU822" s="6" t="e">
        <f t="shared" si="559"/>
        <v>#N/A</v>
      </c>
      <c r="AV822" s="6" t="e">
        <f t="shared" si="560"/>
        <v>#N/A</v>
      </c>
      <c r="AW822" s="6">
        <f t="shared" si="561"/>
        <v>0</v>
      </c>
      <c r="AX822" s="6" t="e">
        <f t="shared" si="562"/>
        <v>#N/A</v>
      </c>
      <c r="AY822" s="6" t="str">
        <f t="shared" si="563"/>
        <v/>
      </c>
      <c r="AZ822" s="6" t="str">
        <f t="shared" si="564"/>
        <v/>
      </c>
      <c r="BA822" s="6" t="str">
        <f t="shared" si="565"/>
        <v/>
      </c>
      <c r="BB822" s="6" t="str">
        <f t="shared" si="566"/>
        <v/>
      </c>
      <c r="BC822" s="42"/>
      <c r="BI822"/>
      <c r="CS822" s="253" t="str">
        <f t="shared" si="567"/>
        <v/>
      </c>
      <c r="CT822" s="1" t="str">
        <f t="shared" si="568"/>
        <v/>
      </c>
      <c r="CU822" s="1" t="str">
        <f t="shared" si="569"/>
        <v/>
      </c>
      <c r="CV822" s="399"/>
    </row>
    <row r="823" spans="1:100" s="1" customFormat="1" ht="13.5" customHeight="1" x14ac:dyDescent="0.15">
      <c r="A823" s="63">
        <v>808</v>
      </c>
      <c r="B823" s="313"/>
      <c r="C823" s="313"/>
      <c r="D823" s="313"/>
      <c r="E823" s="313"/>
      <c r="F823" s="313"/>
      <c r="G823" s="313"/>
      <c r="H823" s="313"/>
      <c r="I823" s="313"/>
      <c r="J823" s="313"/>
      <c r="K823" s="313"/>
      <c r="L823" s="314"/>
      <c r="M823" s="313"/>
      <c r="N823" s="365"/>
      <c r="O823" s="366"/>
      <c r="P823" s="370" t="str">
        <f>IF(G823="R",IF(OR(AND(実績排出量!H823=SUM(実績事業所!$B$2-1),3&lt;実績排出量!I823),AND(実績排出量!H823=実績事業所!$B$2,4&gt;実績排出量!I823)),"新規",""),"")</f>
        <v/>
      </c>
      <c r="Q823" s="373" t="str">
        <f t="shared" si="530"/>
        <v/>
      </c>
      <c r="R823" s="374" t="str">
        <f t="shared" si="531"/>
        <v/>
      </c>
      <c r="S823" s="298" t="str">
        <f t="shared" si="532"/>
        <v/>
      </c>
      <c r="T823" s="87" t="str">
        <f t="shared" si="533"/>
        <v/>
      </c>
      <c r="U823" s="88" t="str">
        <f t="shared" si="534"/>
        <v/>
      </c>
      <c r="V823" s="89" t="str">
        <f t="shared" si="535"/>
        <v/>
      </c>
      <c r="W823" s="90" t="str">
        <f t="shared" si="536"/>
        <v/>
      </c>
      <c r="X823" s="90" t="str">
        <f t="shared" si="537"/>
        <v/>
      </c>
      <c r="Y823" s="110" t="str">
        <f t="shared" si="538"/>
        <v/>
      </c>
      <c r="Z823" s="16"/>
      <c r="AA823" s="15" t="str">
        <f t="shared" si="539"/>
        <v/>
      </c>
      <c r="AB823" s="15" t="str">
        <f t="shared" si="540"/>
        <v/>
      </c>
      <c r="AC823" s="14" t="str">
        <f t="shared" si="541"/>
        <v/>
      </c>
      <c r="AD823" s="6" t="e">
        <f t="shared" si="542"/>
        <v>#N/A</v>
      </c>
      <c r="AE823" s="6" t="e">
        <f t="shared" si="543"/>
        <v>#N/A</v>
      </c>
      <c r="AF823" s="6" t="e">
        <f t="shared" si="544"/>
        <v>#N/A</v>
      </c>
      <c r="AG823" s="6" t="str">
        <f t="shared" si="545"/>
        <v/>
      </c>
      <c r="AH823" s="6">
        <f t="shared" si="546"/>
        <v>1</v>
      </c>
      <c r="AI823" s="6" t="e">
        <f t="shared" si="547"/>
        <v>#N/A</v>
      </c>
      <c r="AJ823" s="6" t="e">
        <f t="shared" si="548"/>
        <v>#N/A</v>
      </c>
      <c r="AK823" s="6" t="e">
        <f t="shared" si="549"/>
        <v>#N/A</v>
      </c>
      <c r="AL823" s="6" t="e">
        <f t="shared" si="550"/>
        <v>#N/A</v>
      </c>
      <c r="AM823" s="7" t="str">
        <f t="shared" si="551"/>
        <v xml:space="preserve"> </v>
      </c>
      <c r="AN823" s="6" t="e">
        <f t="shared" si="552"/>
        <v>#N/A</v>
      </c>
      <c r="AO823" s="6" t="e">
        <f t="shared" si="553"/>
        <v>#N/A</v>
      </c>
      <c r="AP823" s="6" t="e">
        <f t="shared" si="554"/>
        <v>#N/A</v>
      </c>
      <c r="AQ823" s="6" t="e">
        <f t="shared" si="555"/>
        <v>#N/A</v>
      </c>
      <c r="AR823" s="6" t="e">
        <f t="shared" si="556"/>
        <v>#N/A</v>
      </c>
      <c r="AS823" s="6" t="e">
        <f t="shared" si="557"/>
        <v>#N/A</v>
      </c>
      <c r="AT823" s="6" t="e">
        <f t="shared" si="558"/>
        <v>#N/A</v>
      </c>
      <c r="AU823" s="6" t="e">
        <f t="shared" si="559"/>
        <v>#N/A</v>
      </c>
      <c r="AV823" s="6" t="e">
        <f t="shared" si="560"/>
        <v>#N/A</v>
      </c>
      <c r="AW823" s="6">
        <f t="shared" si="561"/>
        <v>0</v>
      </c>
      <c r="AX823" s="6" t="e">
        <f t="shared" si="562"/>
        <v>#N/A</v>
      </c>
      <c r="AY823" s="6" t="str">
        <f t="shared" si="563"/>
        <v/>
      </c>
      <c r="AZ823" s="6" t="str">
        <f t="shared" si="564"/>
        <v/>
      </c>
      <c r="BA823" s="6" t="str">
        <f t="shared" si="565"/>
        <v/>
      </c>
      <c r="BB823" s="6" t="str">
        <f t="shared" si="566"/>
        <v/>
      </c>
      <c r="BC823" s="42"/>
      <c r="BI823"/>
      <c r="CS823" s="253" t="str">
        <f t="shared" si="567"/>
        <v/>
      </c>
      <c r="CT823" s="1" t="str">
        <f t="shared" si="568"/>
        <v/>
      </c>
      <c r="CU823" s="1" t="str">
        <f t="shared" si="569"/>
        <v/>
      </c>
      <c r="CV823" s="399"/>
    </row>
    <row r="824" spans="1:100" s="1" customFormat="1" ht="13.5" customHeight="1" x14ac:dyDescent="0.15">
      <c r="A824" s="63">
        <v>809</v>
      </c>
      <c r="B824" s="313"/>
      <c r="C824" s="313"/>
      <c r="D824" s="313"/>
      <c r="E824" s="313"/>
      <c r="F824" s="313"/>
      <c r="G824" s="313"/>
      <c r="H824" s="313"/>
      <c r="I824" s="313"/>
      <c r="J824" s="313"/>
      <c r="K824" s="313"/>
      <c r="L824" s="314"/>
      <c r="M824" s="313"/>
      <c r="N824" s="365"/>
      <c r="O824" s="366"/>
      <c r="P824" s="370" t="str">
        <f>IF(G824="R",IF(OR(AND(実績排出量!H824=SUM(実績事業所!$B$2-1),3&lt;実績排出量!I824),AND(実績排出量!H824=実績事業所!$B$2,4&gt;実績排出量!I824)),"新規",""),"")</f>
        <v/>
      </c>
      <c r="Q824" s="373" t="str">
        <f t="shared" si="530"/>
        <v/>
      </c>
      <c r="R824" s="374" t="str">
        <f t="shared" si="531"/>
        <v/>
      </c>
      <c r="S824" s="298" t="str">
        <f t="shared" si="532"/>
        <v/>
      </c>
      <c r="T824" s="87" t="str">
        <f t="shared" si="533"/>
        <v/>
      </c>
      <c r="U824" s="88" t="str">
        <f t="shared" si="534"/>
        <v/>
      </c>
      <c r="V824" s="89" t="str">
        <f t="shared" si="535"/>
        <v/>
      </c>
      <c r="W824" s="90" t="str">
        <f t="shared" si="536"/>
        <v/>
      </c>
      <c r="X824" s="90" t="str">
        <f t="shared" si="537"/>
        <v/>
      </c>
      <c r="Y824" s="110" t="str">
        <f t="shared" si="538"/>
        <v/>
      </c>
      <c r="Z824" s="16"/>
      <c r="AA824" s="15" t="str">
        <f t="shared" si="539"/>
        <v/>
      </c>
      <c r="AB824" s="15" t="str">
        <f t="shared" si="540"/>
        <v/>
      </c>
      <c r="AC824" s="14" t="str">
        <f t="shared" si="541"/>
        <v/>
      </c>
      <c r="AD824" s="6" t="e">
        <f t="shared" si="542"/>
        <v>#N/A</v>
      </c>
      <c r="AE824" s="6" t="e">
        <f t="shared" si="543"/>
        <v>#N/A</v>
      </c>
      <c r="AF824" s="6" t="e">
        <f t="shared" si="544"/>
        <v>#N/A</v>
      </c>
      <c r="AG824" s="6" t="str">
        <f t="shared" si="545"/>
        <v/>
      </c>
      <c r="AH824" s="6">
        <f t="shared" si="546"/>
        <v>1</v>
      </c>
      <c r="AI824" s="6" t="e">
        <f t="shared" si="547"/>
        <v>#N/A</v>
      </c>
      <c r="AJ824" s="6" t="e">
        <f t="shared" si="548"/>
        <v>#N/A</v>
      </c>
      <c r="AK824" s="6" t="e">
        <f t="shared" si="549"/>
        <v>#N/A</v>
      </c>
      <c r="AL824" s="6" t="e">
        <f t="shared" si="550"/>
        <v>#N/A</v>
      </c>
      <c r="AM824" s="7" t="str">
        <f t="shared" si="551"/>
        <v xml:space="preserve"> </v>
      </c>
      <c r="AN824" s="6" t="e">
        <f t="shared" si="552"/>
        <v>#N/A</v>
      </c>
      <c r="AO824" s="6" t="e">
        <f t="shared" si="553"/>
        <v>#N/A</v>
      </c>
      <c r="AP824" s="6" t="e">
        <f t="shared" si="554"/>
        <v>#N/A</v>
      </c>
      <c r="AQ824" s="6" t="e">
        <f t="shared" si="555"/>
        <v>#N/A</v>
      </c>
      <c r="AR824" s="6" t="e">
        <f t="shared" si="556"/>
        <v>#N/A</v>
      </c>
      <c r="AS824" s="6" t="e">
        <f t="shared" si="557"/>
        <v>#N/A</v>
      </c>
      <c r="AT824" s="6" t="e">
        <f t="shared" si="558"/>
        <v>#N/A</v>
      </c>
      <c r="AU824" s="6" t="e">
        <f t="shared" si="559"/>
        <v>#N/A</v>
      </c>
      <c r="AV824" s="6" t="e">
        <f t="shared" si="560"/>
        <v>#N/A</v>
      </c>
      <c r="AW824" s="6">
        <f t="shared" si="561"/>
        <v>0</v>
      </c>
      <c r="AX824" s="6" t="e">
        <f t="shared" si="562"/>
        <v>#N/A</v>
      </c>
      <c r="AY824" s="6" t="str">
        <f t="shared" si="563"/>
        <v/>
      </c>
      <c r="AZ824" s="6" t="str">
        <f t="shared" si="564"/>
        <v/>
      </c>
      <c r="BA824" s="6" t="str">
        <f t="shared" si="565"/>
        <v/>
      </c>
      <c r="BB824" s="6" t="str">
        <f t="shared" si="566"/>
        <v/>
      </c>
      <c r="BC824" s="42"/>
      <c r="BI824"/>
      <c r="CS824" s="253" t="str">
        <f t="shared" si="567"/>
        <v/>
      </c>
      <c r="CT824" s="1" t="str">
        <f t="shared" si="568"/>
        <v/>
      </c>
      <c r="CU824" s="1" t="str">
        <f t="shared" si="569"/>
        <v/>
      </c>
      <c r="CV824" s="399"/>
    </row>
    <row r="825" spans="1:100" s="1" customFormat="1" ht="13.5" customHeight="1" x14ac:dyDescent="0.15">
      <c r="A825" s="63">
        <v>810</v>
      </c>
      <c r="B825" s="313"/>
      <c r="C825" s="313"/>
      <c r="D825" s="313"/>
      <c r="E825" s="313"/>
      <c r="F825" s="313"/>
      <c r="G825" s="313"/>
      <c r="H825" s="313"/>
      <c r="I825" s="313"/>
      <c r="J825" s="313"/>
      <c r="K825" s="313"/>
      <c r="L825" s="314"/>
      <c r="M825" s="313"/>
      <c r="N825" s="365"/>
      <c r="O825" s="366"/>
      <c r="P825" s="370" t="str">
        <f>IF(G825="R",IF(OR(AND(実績排出量!H825=SUM(実績事業所!$B$2-1),3&lt;実績排出量!I825),AND(実績排出量!H825=実績事業所!$B$2,4&gt;実績排出量!I825)),"新規",""),"")</f>
        <v/>
      </c>
      <c r="Q825" s="373" t="str">
        <f t="shared" si="530"/>
        <v/>
      </c>
      <c r="R825" s="374" t="str">
        <f t="shared" si="531"/>
        <v/>
      </c>
      <c r="S825" s="298" t="str">
        <f t="shared" si="532"/>
        <v/>
      </c>
      <c r="T825" s="87" t="str">
        <f t="shared" si="533"/>
        <v/>
      </c>
      <c r="U825" s="88" t="str">
        <f t="shared" si="534"/>
        <v/>
      </c>
      <c r="V825" s="89" t="str">
        <f t="shared" si="535"/>
        <v/>
      </c>
      <c r="W825" s="90" t="str">
        <f t="shared" si="536"/>
        <v/>
      </c>
      <c r="X825" s="90" t="str">
        <f t="shared" si="537"/>
        <v/>
      </c>
      <c r="Y825" s="110" t="str">
        <f t="shared" si="538"/>
        <v/>
      </c>
      <c r="Z825" s="16"/>
      <c r="AA825" s="15" t="str">
        <f t="shared" si="539"/>
        <v/>
      </c>
      <c r="AB825" s="15" t="str">
        <f t="shared" si="540"/>
        <v/>
      </c>
      <c r="AC825" s="14" t="str">
        <f t="shared" si="541"/>
        <v/>
      </c>
      <c r="AD825" s="6" t="e">
        <f t="shared" si="542"/>
        <v>#N/A</v>
      </c>
      <c r="AE825" s="6" t="e">
        <f t="shared" si="543"/>
        <v>#N/A</v>
      </c>
      <c r="AF825" s="6" t="e">
        <f t="shared" si="544"/>
        <v>#N/A</v>
      </c>
      <c r="AG825" s="6" t="str">
        <f t="shared" si="545"/>
        <v/>
      </c>
      <c r="AH825" s="6">
        <f t="shared" si="546"/>
        <v>1</v>
      </c>
      <c r="AI825" s="6" t="e">
        <f t="shared" si="547"/>
        <v>#N/A</v>
      </c>
      <c r="AJ825" s="6" t="e">
        <f t="shared" si="548"/>
        <v>#N/A</v>
      </c>
      <c r="AK825" s="6" t="e">
        <f t="shared" si="549"/>
        <v>#N/A</v>
      </c>
      <c r="AL825" s="6" t="e">
        <f t="shared" si="550"/>
        <v>#N/A</v>
      </c>
      <c r="AM825" s="7" t="str">
        <f t="shared" si="551"/>
        <v xml:space="preserve"> </v>
      </c>
      <c r="AN825" s="6" t="e">
        <f t="shared" si="552"/>
        <v>#N/A</v>
      </c>
      <c r="AO825" s="6" t="e">
        <f t="shared" si="553"/>
        <v>#N/A</v>
      </c>
      <c r="AP825" s="6" t="e">
        <f t="shared" si="554"/>
        <v>#N/A</v>
      </c>
      <c r="AQ825" s="6" t="e">
        <f t="shared" si="555"/>
        <v>#N/A</v>
      </c>
      <c r="AR825" s="6" t="e">
        <f t="shared" si="556"/>
        <v>#N/A</v>
      </c>
      <c r="AS825" s="6" t="e">
        <f t="shared" si="557"/>
        <v>#N/A</v>
      </c>
      <c r="AT825" s="6" t="e">
        <f t="shared" si="558"/>
        <v>#N/A</v>
      </c>
      <c r="AU825" s="6" t="e">
        <f t="shared" si="559"/>
        <v>#N/A</v>
      </c>
      <c r="AV825" s="6" t="e">
        <f t="shared" si="560"/>
        <v>#N/A</v>
      </c>
      <c r="AW825" s="6">
        <f t="shared" si="561"/>
        <v>0</v>
      </c>
      <c r="AX825" s="6" t="e">
        <f t="shared" si="562"/>
        <v>#N/A</v>
      </c>
      <c r="AY825" s="6" t="str">
        <f t="shared" si="563"/>
        <v/>
      </c>
      <c r="AZ825" s="6" t="str">
        <f t="shared" si="564"/>
        <v/>
      </c>
      <c r="BA825" s="6" t="str">
        <f t="shared" si="565"/>
        <v/>
      </c>
      <c r="BB825" s="6" t="str">
        <f t="shared" si="566"/>
        <v/>
      </c>
      <c r="BC825" s="42"/>
      <c r="BI825"/>
      <c r="CS825" s="253" t="str">
        <f t="shared" si="567"/>
        <v/>
      </c>
      <c r="CT825" s="1" t="str">
        <f t="shared" si="568"/>
        <v/>
      </c>
      <c r="CU825" s="1" t="str">
        <f t="shared" si="569"/>
        <v/>
      </c>
      <c r="CV825" s="399"/>
    </row>
    <row r="826" spans="1:100" s="1" customFormat="1" ht="13.5" customHeight="1" x14ac:dyDescent="0.15">
      <c r="A826" s="63">
        <v>811</v>
      </c>
      <c r="B826" s="313"/>
      <c r="C826" s="313"/>
      <c r="D826" s="313"/>
      <c r="E826" s="313"/>
      <c r="F826" s="313"/>
      <c r="G826" s="313"/>
      <c r="H826" s="313"/>
      <c r="I826" s="313"/>
      <c r="J826" s="313"/>
      <c r="K826" s="313"/>
      <c r="L826" s="314"/>
      <c r="M826" s="313"/>
      <c r="N826" s="365"/>
      <c r="O826" s="366"/>
      <c r="P826" s="370" t="str">
        <f>IF(G826="R",IF(OR(AND(実績排出量!H826=SUM(実績事業所!$B$2-1),3&lt;実績排出量!I826),AND(実績排出量!H826=実績事業所!$B$2,4&gt;実績排出量!I826)),"新規",""),"")</f>
        <v/>
      </c>
      <c r="Q826" s="373" t="str">
        <f t="shared" si="530"/>
        <v/>
      </c>
      <c r="R826" s="374" t="str">
        <f t="shared" si="531"/>
        <v/>
      </c>
      <c r="S826" s="298" t="str">
        <f t="shared" si="532"/>
        <v/>
      </c>
      <c r="T826" s="87" t="str">
        <f t="shared" si="533"/>
        <v/>
      </c>
      <c r="U826" s="88" t="str">
        <f t="shared" si="534"/>
        <v/>
      </c>
      <c r="V826" s="89" t="str">
        <f t="shared" si="535"/>
        <v/>
      </c>
      <c r="W826" s="90" t="str">
        <f t="shared" si="536"/>
        <v/>
      </c>
      <c r="X826" s="90" t="str">
        <f t="shared" si="537"/>
        <v/>
      </c>
      <c r="Y826" s="110" t="str">
        <f t="shared" si="538"/>
        <v/>
      </c>
      <c r="Z826" s="16"/>
      <c r="AA826" s="15" t="str">
        <f t="shared" si="539"/>
        <v/>
      </c>
      <c r="AB826" s="15" t="str">
        <f t="shared" si="540"/>
        <v/>
      </c>
      <c r="AC826" s="14" t="str">
        <f t="shared" si="541"/>
        <v/>
      </c>
      <c r="AD826" s="6" t="e">
        <f t="shared" si="542"/>
        <v>#N/A</v>
      </c>
      <c r="AE826" s="6" t="e">
        <f t="shared" si="543"/>
        <v>#N/A</v>
      </c>
      <c r="AF826" s="6" t="e">
        <f t="shared" si="544"/>
        <v>#N/A</v>
      </c>
      <c r="AG826" s="6" t="str">
        <f t="shared" si="545"/>
        <v/>
      </c>
      <c r="AH826" s="6">
        <f t="shared" si="546"/>
        <v>1</v>
      </c>
      <c r="AI826" s="6" t="e">
        <f t="shared" si="547"/>
        <v>#N/A</v>
      </c>
      <c r="AJ826" s="6" t="e">
        <f t="shared" si="548"/>
        <v>#N/A</v>
      </c>
      <c r="AK826" s="6" t="e">
        <f t="shared" si="549"/>
        <v>#N/A</v>
      </c>
      <c r="AL826" s="6" t="e">
        <f t="shared" si="550"/>
        <v>#N/A</v>
      </c>
      <c r="AM826" s="7" t="str">
        <f t="shared" si="551"/>
        <v xml:space="preserve"> </v>
      </c>
      <c r="AN826" s="6" t="e">
        <f t="shared" si="552"/>
        <v>#N/A</v>
      </c>
      <c r="AO826" s="6" t="e">
        <f t="shared" si="553"/>
        <v>#N/A</v>
      </c>
      <c r="AP826" s="6" t="e">
        <f t="shared" si="554"/>
        <v>#N/A</v>
      </c>
      <c r="AQ826" s="6" t="e">
        <f t="shared" si="555"/>
        <v>#N/A</v>
      </c>
      <c r="AR826" s="6" t="e">
        <f t="shared" si="556"/>
        <v>#N/A</v>
      </c>
      <c r="AS826" s="6" t="e">
        <f t="shared" si="557"/>
        <v>#N/A</v>
      </c>
      <c r="AT826" s="6" t="e">
        <f t="shared" si="558"/>
        <v>#N/A</v>
      </c>
      <c r="AU826" s="6" t="e">
        <f t="shared" si="559"/>
        <v>#N/A</v>
      </c>
      <c r="AV826" s="6" t="e">
        <f t="shared" si="560"/>
        <v>#N/A</v>
      </c>
      <c r="AW826" s="6">
        <f t="shared" si="561"/>
        <v>0</v>
      </c>
      <c r="AX826" s="6" t="e">
        <f t="shared" si="562"/>
        <v>#N/A</v>
      </c>
      <c r="AY826" s="6" t="str">
        <f t="shared" si="563"/>
        <v/>
      </c>
      <c r="AZ826" s="6" t="str">
        <f t="shared" si="564"/>
        <v/>
      </c>
      <c r="BA826" s="6" t="str">
        <f t="shared" si="565"/>
        <v/>
      </c>
      <c r="BB826" s="6" t="str">
        <f t="shared" si="566"/>
        <v/>
      </c>
      <c r="BC826" s="42"/>
      <c r="BI826"/>
      <c r="CS826" s="253" t="str">
        <f t="shared" si="567"/>
        <v/>
      </c>
      <c r="CT826" s="1" t="str">
        <f t="shared" si="568"/>
        <v/>
      </c>
      <c r="CU826" s="1" t="str">
        <f t="shared" si="569"/>
        <v/>
      </c>
      <c r="CV826" s="399"/>
    </row>
    <row r="827" spans="1:100" s="1" customFormat="1" ht="13.5" customHeight="1" x14ac:dyDescent="0.15">
      <c r="A827" s="63">
        <v>812</v>
      </c>
      <c r="B827" s="313"/>
      <c r="C827" s="313"/>
      <c r="D827" s="313"/>
      <c r="E827" s="313"/>
      <c r="F827" s="313"/>
      <c r="G827" s="313"/>
      <c r="H827" s="313"/>
      <c r="I827" s="313"/>
      <c r="J827" s="313"/>
      <c r="K827" s="313"/>
      <c r="L827" s="314"/>
      <c r="M827" s="313"/>
      <c r="N827" s="365"/>
      <c r="O827" s="366"/>
      <c r="P827" s="370" t="str">
        <f>IF(G827="R",IF(OR(AND(実績排出量!H827=SUM(実績事業所!$B$2-1),3&lt;実績排出量!I827),AND(実績排出量!H827=実績事業所!$B$2,4&gt;実績排出量!I827)),"新規",""),"")</f>
        <v/>
      </c>
      <c r="Q827" s="373" t="str">
        <f t="shared" si="530"/>
        <v/>
      </c>
      <c r="R827" s="374" t="str">
        <f t="shared" si="531"/>
        <v/>
      </c>
      <c r="S827" s="298" t="str">
        <f t="shared" si="532"/>
        <v/>
      </c>
      <c r="T827" s="87" t="str">
        <f t="shared" si="533"/>
        <v/>
      </c>
      <c r="U827" s="88" t="str">
        <f t="shared" si="534"/>
        <v/>
      </c>
      <c r="V827" s="89" t="str">
        <f t="shared" si="535"/>
        <v/>
      </c>
      <c r="W827" s="90" t="str">
        <f t="shared" si="536"/>
        <v/>
      </c>
      <c r="X827" s="90" t="str">
        <f t="shared" si="537"/>
        <v/>
      </c>
      <c r="Y827" s="110" t="str">
        <f t="shared" si="538"/>
        <v/>
      </c>
      <c r="Z827" s="16"/>
      <c r="AA827" s="15" t="str">
        <f t="shared" si="539"/>
        <v/>
      </c>
      <c r="AB827" s="15" t="str">
        <f t="shared" si="540"/>
        <v/>
      </c>
      <c r="AC827" s="14" t="str">
        <f t="shared" si="541"/>
        <v/>
      </c>
      <c r="AD827" s="6" t="e">
        <f t="shared" si="542"/>
        <v>#N/A</v>
      </c>
      <c r="AE827" s="6" t="e">
        <f t="shared" si="543"/>
        <v>#N/A</v>
      </c>
      <c r="AF827" s="6" t="e">
        <f t="shared" si="544"/>
        <v>#N/A</v>
      </c>
      <c r="AG827" s="6" t="str">
        <f t="shared" si="545"/>
        <v/>
      </c>
      <c r="AH827" s="6">
        <f t="shared" si="546"/>
        <v>1</v>
      </c>
      <c r="AI827" s="6" t="e">
        <f t="shared" si="547"/>
        <v>#N/A</v>
      </c>
      <c r="AJ827" s="6" t="e">
        <f t="shared" si="548"/>
        <v>#N/A</v>
      </c>
      <c r="AK827" s="6" t="e">
        <f t="shared" si="549"/>
        <v>#N/A</v>
      </c>
      <c r="AL827" s="6" t="e">
        <f t="shared" si="550"/>
        <v>#N/A</v>
      </c>
      <c r="AM827" s="7" t="str">
        <f t="shared" si="551"/>
        <v xml:space="preserve"> </v>
      </c>
      <c r="AN827" s="6" t="e">
        <f t="shared" si="552"/>
        <v>#N/A</v>
      </c>
      <c r="AO827" s="6" t="e">
        <f t="shared" si="553"/>
        <v>#N/A</v>
      </c>
      <c r="AP827" s="6" t="e">
        <f t="shared" si="554"/>
        <v>#N/A</v>
      </c>
      <c r="AQ827" s="6" t="e">
        <f t="shared" si="555"/>
        <v>#N/A</v>
      </c>
      <c r="AR827" s="6" t="e">
        <f t="shared" si="556"/>
        <v>#N/A</v>
      </c>
      <c r="AS827" s="6" t="e">
        <f t="shared" si="557"/>
        <v>#N/A</v>
      </c>
      <c r="AT827" s="6" t="e">
        <f t="shared" si="558"/>
        <v>#N/A</v>
      </c>
      <c r="AU827" s="6" t="e">
        <f t="shared" si="559"/>
        <v>#N/A</v>
      </c>
      <c r="AV827" s="6" t="e">
        <f t="shared" si="560"/>
        <v>#N/A</v>
      </c>
      <c r="AW827" s="6">
        <f t="shared" si="561"/>
        <v>0</v>
      </c>
      <c r="AX827" s="6" t="e">
        <f t="shared" si="562"/>
        <v>#N/A</v>
      </c>
      <c r="AY827" s="6" t="str">
        <f t="shared" si="563"/>
        <v/>
      </c>
      <c r="AZ827" s="6" t="str">
        <f t="shared" si="564"/>
        <v/>
      </c>
      <c r="BA827" s="6" t="str">
        <f t="shared" si="565"/>
        <v/>
      </c>
      <c r="BB827" s="6" t="str">
        <f t="shared" si="566"/>
        <v/>
      </c>
      <c r="BC827" s="42"/>
      <c r="BI827"/>
      <c r="CS827" s="253" t="str">
        <f t="shared" si="567"/>
        <v/>
      </c>
      <c r="CT827" s="1" t="str">
        <f t="shared" si="568"/>
        <v/>
      </c>
      <c r="CU827" s="1" t="str">
        <f t="shared" si="569"/>
        <v/>
      </c>
      <c r="CV827" s="399"/>
    </row>
    <row r="828" spans="1:100" s="1" customFormat="1" ht="13.5" customHeight="1" x14ac:dyDescent="0.15">
      <c r="A828" s="63">
        <v>813</v>
      </c>
      <c r="B828" s="313"/>
      <c r="C828" s="313"/>
      <c r="D828" s="313"/>
      <c r="E828" s="313"/>
      <c r="F828" s="313"/>
      <c r="G828" s="313"/>
      <c r="H828" s="313"/>
      <c r="I828" s="313"/>
      <c r="J828" s="313"/>
      <c r="K828" s="313"/>
      <c r="L828" s="314"/>
      <c r="M828" s="313"/>
      <c r="N828" s="365"/>
      <c r="O828" s="366"/>
      <c r="P828" s="370" t="str">
        <f>IF(G828="R",IF(OR(AND(実績排出量!H828=SUM(実績事業所!$B$2-1),3&lt;実績排出量!I828),AND(実績排出量!H828=実績事業所!$B$2,4&gt;実績排出量!I828)),"新規",""),"")</f>
        <v/>
      </c>
      <c r="Q828" s="373" t="str">
        <f t="shared" si="530"/>
        <v/>
      </c>
      <c r="R828" s="374" t="str">
        <f t="shared" si="531"/>
        <v/>
      </c>
      <c r="S828" s="298" t="str">
        <f t="shared" si="532"/>
        <v/>
      </c>
      <c r="T828" s="87" t="str">
        <f t="shared" si="533"/>
        <v/>
      </c>
      <c r="U828" s="88" t="str">
        <f t="shared" si="534"/>
        <v/>
      </c>
      <c r="V828" s="89" t="str">
        <f t="shared" si="535"/>
        <v/>
      </c>
      <c r="W828" s="90" t="str">
        <f t="shared" si="536"/>
        <v/>
      </c>
      <c r="X828" s="90" t="str">
        <f t="shared" si="537"/>
        <v/>
      </c>
      <c r="Y828" s="110" t="str">
        <f t="shared" si="538"/>
        <v/>
      </c>
      <c r="Z828" s="16"/>
      <c r="AA828" s="15" t="str">
        <f t="shared" si="539"/>
        <v/>
      </c>
      <c r="AB828" s="15" t="str">
        <f t="shared" si="540"/>
        <v/>
      </c>
      <c r="AC828" s="14" t="str">
        <f t="shared" si="541"/>
        <v/>
      </c>
      <c r="AD828" s="6" t="e">
        <f t="shared" si="542"/>
        <v>#N/A</v>
      </c>
      <c r="AE828" s="6" t="e">
        <f t="shared" si="543"/>
        <v>#N/A</v>
      </c>
      <c r="AF828" s="6" t="e">
        <f t="shared" si="544"/>
        <v>#N/A</v>
      </c>
      <c r="AG828" s="6" t="str">
        <f t="shared" si="545"/>
        <v/>
      </c>
      <c r="AH828" s="6">
        <f t="shared" si="546"/>
        <v>1</v>
      </c>
      <c r="AI828" s="6" t="e">
        <f t="shared" si="547"/>
        <v>#N/A</v>
      </c>
      <c r="AJ828" s="6" t="e">
        <f t="shared" si="548"/>
        <v>#N/A</v>
      </c>
      <c r="AK828" s="6" t="e">
        <f t="shared" si="549"/>
        <v>#N/A</v>
      </c>
      <c r="AL828" s="6" t="e">
        <f t="shared" si="550"/>
        <v>#N/A</v>
      </c>
      <c r="AM828" s="7" t="str">
        <f t="shared" si="551"/>
        <v xml:space="preserve"> </v>
      </c>
      <c r="AN828" s="6" t="e">
        <f t="shared" si="552"/>
        <v>#N/A</v>
      </c>
      <c r="AO828" s="6" t="e">
        <f t="shared" si="553"/>
        <v>#N/A</v>
      </c>
      <c r="AP828" s="6" t="e">
        <f t="shared" si="554"/>
        <v>#N/A</v>
      </c>
      <c r="AQ828" s="6" t="e">
        <f t="shared" si="555"/>
        <v>#N/A</v>
      </c>
      <c r="AR828" s="6" t="e">
        <f t="shared" si="556"/>
        <v>#N/A</v>
      </c>
      <c r="AS828" s="6" t="e">
        <f t="shared" si="557"/>
        <v>#N/A</v>
      </c>
      <c r="AT828" s="6" t="e">
        <f t="shared" si="558"/>
        <v>#N/A</v>
      </c>
      <c r="AU828" s="6" t="e">
        <f t="shared" si="559"/>
        <v>#N/A</v>
      </c>
      <c r="AV828" s="6" t="e">
        <f t="shared" si="560"/>
        <v>#N/A</v>
      </c>
      <c r="AW828" s="6">
        <f t="shared" si="561"/>
        <v>0</v>
      </c>
      <c r="AX828" s="6" t="e">
        <f t="shared" si="562"/>
        <v>#N/A</v>
      </c>
      <c r="AY828" s="6" t="str">
        <f t="shared" si="563"/>
        <v/>
      </c>
      <c r="AZ828" s="6" t="str">
        <f t="shared" si="564"/>
        <v/>
      </c>
      <c r="BA828" s="6" t="str">
        <f t="shared" si="565"/>
        <v/>
      </c>
      <c r="BB828" s="6" t="str">
        <f t="shared" si="566"/>
        <v/>
      </c>
      <c r="BC828" s="42"/>
      <c r="BI828"/>
      <c r="CS828" s="253" t="str">
        <f t="shared" si="567"/>
        <v/>
      </c>
      <c r="CT828" s="1" t="str">
        <f t="shared" si="568"/>
        <v/>
      </c>
      <c r="CU828" s="1" t="str">
        <f t="shared" si="569"/>
        <v/>
      </c>
      <c r="CV828" s="399"/>
    </row>
    <row r="829" spans="1:100" s="1" customFormat="1" ht="13.5" customHeight="1" x14ac:dyDescent="0.15">
      <c r="A829" s="63">
        <v>814</v>
      </c>
      <c r="B829" s="313"/>
      <c r="C829" s="313"/>
      <c r="D829" s="313"/>
      <c r="E829" s="313"/>
      <c r="F829" s="313"/>
      <c r="G829" s="313"/>
      <c r="H829" s="313"/>
      <c r="I829" s="313"/>
      <c r="J829" s="313"/>
      <c r="K829" s="313"/>
      <c r="L829" s="314"/>
      <c r="M829" s="313"/>
      <c r="N829" s="365"/>
      <c r="O829" s="366"/>
      <c r="P829" s="370" t="str">
        <f>IF(G829="R",IF(OR(AND(実績排出量!H829=SUM(実績事業所!$B$2-1),3&lt;実績排出量!I829),AND(実績排出量!H829=実績事業所!$B$2,4&gt;実績排出量!I829)),"新規",""),"")</f>
        <v/>
      </c>
      <c r="Q829" s="373" t="str">
        <f t="shared" si="530"/>
        <v/>
      </c>
      <c r="R829" s="374" t="str">
        <f t="shared" si="531"/>
        <v/>
      </c>
      <c r="S829" s="298" t="str">
        <f t="shared" si="532"/>
        <v/>
      </c>
      <c r="T829" s="87" t="str">
        <f t="shared" si="533"/>
        <v/>
      </c>
      <c r="U829" s="88" t="str">
        <f t="shared" si="534"/>
        <v/>
      </c>
      <c r="V829" s="89" t="str">
        <f t="shared" si="535"/>
        <v/>
      </c>
      <c r="W829" s="90" t="str">
        <f t="shared" si="536"/>
        <v/>
      </c>
      <c r="X829" s="90" t="str">
        <f t="shared" si="537"/>
        <v/>
      </c>
      <c r="Y829" s="110" t="str">
        <f t="shared" si="538"/>
        <v/>
      </c>
      <c r="Z829" s="16"/>
      <c r="AA829" s="15" t="str">
        <f t="shared" si="539"/>
        <v/>
      </c>
      <c r="AB829" s="15" t="str">
        <f t="shared" si="540"/>
        <v/>
      </c>
      <c r="AC829" s="14" t="str">
        <f t="shared" si="541"/>
        <v/>
      </c>
      <c r="AD829" s="6" t="e">
        <f t="shared" si="542"/>
        <v>#N/A</v>
      </c>
      <c r="AE829" s="6" t="e">
        <f t="shared" si="543"/>
        <v>#N/A</v>
      </c>
      <c r="AF829" s="6" t="e">
        <f t="shared" si="544"/>
        <v>#N/A</v>
      </c>
      <c r="AG829" s="6" t="str">
        <f t="shared" si="545"/>
        <v/>
      </c>
      <c r="AH829" s="6">
        <f t="shared" si="546"/>
        <v>1</v>
      </c>
      <c r="AI829" s="6" t="e">
        <f t="shared" si="547"/>
        <v>#N/A</v>
      </c>
      <c r="AJ829" s="6" t="e">
        <f t="shared" si="548"/>
        <v>#N/A</v>
      </c>
      <c r="AK829" s="6" t="e">
        <f t="shared" si="549"/>
        <v>#N/A</v>
      </c>
      <c r="AL829" s="6" t="e">
        <f t="shared" si="550"/>
        <v>#N/A</v>
      </c>
      <c r="AM829" s="7" t="str">
        <f t="shared" si="551"/>
        <v xml:space="preserve"> </v>
      </c>
      <c r="AN829" s="6" t="e">
        <f t="shared" si="552"/>
        <v>#N/A</v>
      </c>
      <c r="AO829" s="6" t="e">
        <f t="shared" si="553"/>
        <v>#N/A</v>
      </c>
      <c r="AP829" s="6" t="e">
        <f t="shared" si="554"/>
        <v>#N/A</v>
      </c>
      <c r="AQ829" s="6" t="e">
        <f t="shared" si="555"/>
        <v>#N/A</v>
      </c>
      <c r="AR829" s="6" t="e">
        <f t="shared" si="556"/>
        <v>#N/A</v>
      </c>
      <c r="AS829" s="6" t="e">
        <f t="shared" si="557"/>
        <v>#N/A</v>
      </c>
      <c r="AT829" s="6" t="e">
        <f t="shared" si="558"/>
        <v>#N/A</v>
      </c>
      <c r="AU829" s="6" t="e">
        <f t="shared" si="559"/>
        <v>#N/A</v>
      </c>
      <c r="AV829" s="6" t="e">
        <f t="shared" si="560"/>
        <v>#N/A</v>
      </c>
      <c r="AW829" s="6">
        <f t="shared" si="561"/>
        <v>0</v>
      </c>
      <c r="AX829" s="6" t="e">
        <f t="shared" si="562"/>
        <v>#N/A</v>
      </c>
      <c r="AY829" s="6" t="str">
        <f t="shared" si="563"/>
        <v/>
      </c>
      <c r="AZ829" s="6" t="str">
        <f t="shared" si="564"/>
        <v/>
      </c>
      <c r="BA829" s="6" t="str">
        <f t="shared" si="565"/>
        <v/>
      </c>
      <c r="BB829" s="6" t="str">
        <f t="shared" si="566"/>
        <v/>
      </c>
      <c r="BC829" s="42"/>
      <c r="BI829"/>
      <c r="CS829" s="253" t="str">
        <f t="shared" si="567"/>
        <v/>
      </c>
      <c r="CT829" s="1" t="str">
        <f t="shared" si="568"/>
        <v/>
      </c>
      <c r="CU829" s="1" t="str">
        <f t="shared" si="569"/>
        <v/>
      </c>
      <c r="CV829" s="399"/>
    </row>
    <row r="830" spans="1:100" s="1" customFormat="1" ht="13.5" customHeight="1" x14ac:dyDescent="0.15">
      <c r="A830" s="63">
        <v>815</v>
      </c>
      <c r="B830" s="313"/>
      <c r="C830" s="313"/>
      <c r="D830" s="313"/>
      <c r="E830" s="313"/>
      <c r="F830" s="313"/>
      <c r="G830" s="313"/>
      <c r="H830" s="313"/>
      <c r="I830" s="313"/>
      <c r="J830" s="313"/>
      <c r="K830" s="313"/>
      <c r="L830" s="314"/>
      <c r="M830" s="313"/>
      <c r="N830" s="365"/>
      <c r="O830" s="366"/>
      <c r="P830" s="370" t="str">
        <f>IF(G830="R",IF(OR(AND(実績排出量!H830=SUM(実績事業所!$B$2-1),3&lt;実績排出量!I830),AND(実績排出量!H830=実績事業所!$B$2,4&gt;実績排出量!I830)),"新規",""),"")</f>
        <v/>
      </c>
      <c r="Q830" s="373" t="str">
        <f t="shared" si="530"/>
        <v/>
      </c>
      <c r="R830" s="374" t="str">
        <f t="shared" si="531"/>
        <v/>
      </c>
      <c r="S830" s="298" t="str">
        <f t="shared" si="532"/>
        <v/>
      </c>
      <c r="T830" s="87" t="str">
        <f t="shared" si="533"/>
        <v/>
      </c>
      <c r="U830" s="88" t="str">
        <f t="shared" si="534"/>
        <v/>
      </c>
      <c r="V830" s="89" t="str">
        <f t="shared" si="535"/>
        <v/>
      </c>
      <c r="W830" s="90" t="str">
        <f t="shared" si="536"/>
        <v/>
      </c>
      <c r="X830" s="90" t="str">
        <f t="shared" si="537"/>
        <v/>
      </c>
      <c r="Y830" s="110" t="str">
        <f t="shared" si="538"/>
        <v/>
      </c>
      <c r="Z830" s="16"/>
      <c r="AA830" s="15" t="str">
        <f t="shared" si="539"/>
        <v/>
      </c>
      <c r="AB830" s="15" t="str">
        <f t="shared" si="540"/>
        <v/>
      </c>
      <c r="AC830" s="14" t="str">
        <f t="shared" si="541"/>
        <v/>
      </c>
      <c r="AD830" s="6" t="e">
        <f t="shared" si="542"/>
        <v>#N/A</v>
      </c>
      <c r="AE830" s="6" t="e">
        <f t="shared" si="543"/>
        <v>#N/A</v>
      </c>
      <c r="AF830" s="6" t="e">
        <f t="shared" si="544"/>
        <v>#N/A</v>
      </c>
      <c r="AG830" s="6" t="str">
        <f t="shared" si="545"/>
        <v/>
      </c>
      <c r="AH830" s="6">
        <f t="shared" si="546"/>
        <v>1</v>
      </c>
      <c r="AI830" s="6" t="e">
        <f t="shared" si="547"/>
        <v>#N/A</v>
      </c>
      <c r="AJ830" s="6" t="e">
        <f t="shared" si="548"/>
        <v>#N/A</v>
      </c>
      <c r="AK830" s="6" t="e">
        <f t="shared" si="549"/>
        <v>#N/A</v>
      </c>
      <c r="AL830" s="6" t="e">
        <f t="shared" si="550"/>
        <v>#N/A</v>
      </c>
      <c r="AM830" s="7" t="str">
        <f t="shared" si="551"/>
        <v xml:space="preserve"> </v>
      </c>
      <c r="AN830" s="6" t="e">
        <f t="shared" si="552"/>
        <v>#N/A</v>
      </c>
      <c r="AO830" s="6" t="e">
        <f t="shared" si="553"/>
        <v>#N/A</v>
      </c>
      <c r="AP830" s="6" t="e">
        <f t="shared" si="554"/>
        <v>#N/A</v>
      </c>
      <c r="AQ830" s="6" t="e">
        <f t="shared" si="555"/>
        <v>#N/A</v>
      </c>
      <c r="AR830" s="6" t="e">
        <f t="shared" si="556"/>
        <v>#N/A</v>
      </c>
      <c r="AS830" s="6" t="e">
        <f t="shared" si="557"/>
        <v>#N/A</v>
      </c>
      <c r="AT830" s="6" t="e">
        <f t="shared" si="558"/>
        <v>#N/A</v>
      </c>
      <c r="AU830" s="6" t="e">
        <f t="shared" si="559"/>
        <v>#N/A</v>
      </c>
      <c r="AV830" s="6" t="e">
        <f t="shared" si="560"/>
        <v>#N/A</v>
      </c>
      <c r="AW830" s="6">
        <f t="shared" si="561"/>
        <v>0</v>
      </c>
      <c r="AX830" s="6" t="e">
        <f t="shared" si="562"/>
        <v>#N/A</v>
      </c>
      <c r="AY830" s="6" t="str">
        <f t="shared" si="563"/>
        <v/>
      </c>
      <c r="AZ830" s="6" t="str">
        <f t="shared" si="564"/>
        <v/>
      </c>
      <c r="BA830" s="6" t="str">
        <f t="shared" si="565"/>
        <v/>
      </c>
      <c r="BB830" s="6" t="str">
        <f t="shared" si="566"/>
        <v/>
      </c>
      <c r="BC830" s="42"/>
      <c r="BI830"/>
      <c r="CS830" s="253" t="str">
        <f t="shared" si="567"/>
        <v/>
      </c>
      <c r="CT830" s="1" t="str">
        <f t="shared" si="568"/>
        <v/>
      </c>
      <c r="CU830" s="1" t="str">
        <f t="shared" si="569"/>
        <v/>
      </c>
      <c r="CV830" s="399"/>
    </row>
    <row r="831" spans="1:100" s="1" customFormat="1" ht="13.5" customHeight="1" x14ac:dyDescent="0.15">
      <c r="A831" s="63">
        <v>816</v>
      </c>
      <c r="B831" s="313"/>
      <c r="C831" s="313"/>
      <c r="D831" s="313"/>
      <c r="E831" s="313"/>
      <c r="F831" s="313"/>
      <c r="G831" s="313"/>
      <c r="H831" s="313"/>
      <c r="I831" s="313"/>
      <c r="J831" s="313"/>
      <c r="K831" s="313"/>
      <c r="L831" s="314"/>
      <c r="M831" s="313"/>
      <c r="N831" s="365"/>
      <c r="O831" s="366"/>
      <c r="P831" s="370" t="str">
        <f>IF(G831="R",IF(OR(AND(実績排出量!H831=SUM(実績事業所!$B$2-1),3&lt;実績排出量!I831),AND(実績排出量!H831=実績事業所!$B$2,4&gt;実績排出量!I831)),"新規",""),"")</f>
        <v/>
      </c>
      <c r="Q831" s="373" t="str">
        <f t="shared" si="530"/>
        <v/>
      </c>
      <c r="R831" s="374" t="str">
        <f t="shared" si="531"/>
        <v/>
      </c>
      <c r="S831" s="298" t="str">
        <f t="shared" si="532"/>
        <v/>
      </c>
      <c r="T831" s="87" t="str">
        <f t="shared" si="533"/>
        <v/>
      </c>
      <c r="U831" s="88" t="str">
        <f t="shared" si="534"/>
        <v/>
      </c>
      <c r="V831" s="89" t="str">
        <f t="shared" si="535"/>
        <v/>
      </c>
      <c r="W831" s="90" t="str">
        <f t="shared" si="536"/>
        <v/>
      </c>
      <c r="X831" s="90" t="str">
        <f t="shared" si="537"/>
        <v/>
      </c>
      <c r="Y831" s="110" t="str">
        <f t="shared" si="538"/>
        <v/>
      </c>
      <c r="Z831" s="16"/>
      <c r="AA831" s="15" t="str">
        <f t="shared" si="539"/>
        <v/>
      </c>
      <c r="AB831" s="15" t="str">
        <f t="shared" si="540"/>
        <v/>
      </c>
      <c r="AC831" s="14" t="str">
        <f t="shared" si="541"/>
        <v/>
      </c>
      <c r="AD831" s="6" t="e">
        <f t="shared" si="542"/>
        <v>#N/A</v>
      </c>
      <c r="AE831" s="6" t="e">
        <f t="shared" si="543"/>
        <v>#N/A</v>
      </c>
      <c r="AF831" s="6" t="e">
        <f t="shared" si="544"/>
        <v>#N/A</v>
      </c>
      <c r="AG831" s="6" t="str">
        <f t="shared" si="545"/>
        <v/>
      </c>
      <c r="AH831" s="6">
        <f t="shared" si="546"/>
        <v>1</v>
      </c>
      <c r="AI831" s="6" t="e">
        <f t="shared" si="547"/>
        <v>#N/A</v>
      </c>
      <c r="AJ831" s="6" t="e">
        <f t="shared" si="548"/>
        <v>#N/A</v>
      </c>
      <c r="AK831" s="6" t="e">
        <f t="shared" si="549"/>
        <v>#N/A</v>
      </c>
      <c r="AL831" s="6" t="e">
        <f t="shared" si="550"/>
        <v>#N/A</v>
      </c>
      <c r="AM831" s="7" t="str">
        <f t="shared" si="551"/>
        <v xml:space="preserve"> </v>
      </c>
      <c r="AN831" s="6" t="e">
        <f t="shared" si="552"/>
        <v>#N/A</v>
      </c>
      <c r="AO831" s="6" t="e">
        <f t="shared" si="553"/>
        <v>#N/A</v>
      </c>
      <c r="AP831" s="6" t="e">
        <f t="shared" si="554"/>
        <v>#N/A</v>
      </c>
      <c r="AQ831" s="6" t="e">
        <f t="shared" si="555"/>
        <v>#N/A</v>
      </c>
      <c r="AR831" s="6" t="e">
        <f t="shared" si="556"/>
        <v>#N/A</v>
      </c>
      <c r="AS831" s="6" t="e">
        <f t="shared" si="557"/>
        <v>#N/A</v>
      </c>
      <c r="AT831" s="6" t="e">
        <f t="shared" si="558"/>
        <v>#N/A</v>
      </c>
      <c r="AU831" s="6" t="e">
        <f t="shared" si="559"/>
        <v>#N/A</v>
      </c>
      <c r="AV831" s="6" t="e">
        <f t="shared" si="560"/>
        <v>#N/A</v>
      </c>
      <c r="AW831" s="6">
        <f t="shared" si="561"/>
        <v>0</v>
      </c>
      <c r="AX831" s="6" t="e">
        <f t="shared" si="562"/>
        <v>#N/A</v>
      </c>
      <c r="AY831" s="6" t="str">
        <f t="shared" si="563"/>
        <v/>
      </c>
      <c r="AZ831" s="6" t="str">
        <f t="shared" si="564"/>
        <v/>
      </c>
      <c r="BA831" s="6" t="str">
        <f t="shared" si="565"/>
        <v/>
      </c>
      <c r="BB831" s="6" t="str">
        <f t="shared" si="566"/>
        <v/>
      </c>
      <c r="BC831" s="42"/>
      <c r="BI831"/>
      <c r="CS831" s="253" t="str">
        <f t="shared" si="567"/>
        <v/>
      </c>
      <c r="CT831" s="1" t="str">
        <f t="shared" si="568"/>
        <v/>
      </c>
      <c r="CU831" s="1" t="str">
        <f t="shared" si="569"/>
        <v/>
      </c>
      <c r="CV831" s="399"/>
    </row>
    <row r="832" spans="1:100" s="1" customFormat="1" ht="13.5" customHeight="1" x14ac:dyDescent="0.15">
      <c r="A832" s="63">
        <v>817</v>
      </c>
      <c r="B832" s="313"/>
      <c r="C832" s="313"/>
      <c r="D832" s="313"/>
      <c r="E832" s="313"/>
      <c r="F832" s="313"/>
      <c r="G832" s="313"/>
      <c r="H832" s="313"/>
      <c r="I832" s="313"/>
      <c r="J832" s="313"/>
      <c r="K832" s="313"/>
      <c r="L832" s="314"/>
      <c r="M832" s="313"/>
      <c r="N832" s="365"/>
      <c r="O832" s="366"/>
      <c r="P832" s="370" t="str">
        <f>IF(G832="R",IF(OR(AND(実績排出量!H832=SUM(実績事業所!$B$2-1),3&lt;実績排出量!I832),AND(実績排出量!H832=実績事業所!$B$2,4&gt;実績排出量!I832)),"新規",""),"")</f>
        <v/>
      </c>
      <c r="Q832" s="373" t="str">
        <f t="shared" si="530"/>
        <v/>
      </c>
      <c r="R832" s="374" t="str">
        <f t="shared" si="531"/>
        <v/>
      </c>
      <c r="S832" s="298" t="str">
        <f t="shared" si="532"/>
        <v/>
      </c>
      <c r="T832" s="87" t="str">
        <f t="shared" si="533"/>
        <v/>
      </c>
      <c r="U832" s="88" t="str">
        <f t="shared" si="534"/>
        <v/>
      </c>
      <c r="V832" s="89" t="str">
        <f t="shared" si="535"/>
        <v/>
      </c>
      <c r="W832" s="90" t="str">
        <f t="shared" si="536"/>
        <v/>
      </c>
      <c r="X832" s="90" t="str">
        <f t="shared" si="537"/>
        <v/>
      </c>
      <c r="Y832" s="110" t="str">
        <f t="shared" si="538"/>
        <v/>
      </c>
      <c r="Z832" s="16"/>
      <c r="AA832" s="15" t="str">
        <f t="shared" si="539"/>
        <v/>
      </c>
      <c r="AB832" s="15" t="str">
        <f t="shared" si="540"/>
        <v/>
      </c>
      <c r="AC832" s="14" t="str">
        <f t="shared" si="541"/>
        <v/>
      </c>
      <c r="AD832" s="6" t="e">
        <f t="shared" si="542"/>
        <v>#N/A</v>
      </c>
      <c r="AE832" s="6" t="e">
        <f t="shared" si="543"/>
        <v>#N/A</v>
      </c>
      <c r="AF832" s="6" t="e">
        <f t="shared" si="544"/>
        <v>#N/A</v>
      </c>
      <c r="AG832" s="6" t="str">
        <f t="shared" si="545"/>
        <v/>
      </c>
      <c r="AH832" s="6">
        <f t="shared" si="546"/>
        <v>1</v>
      </c>
      <c r="AI832" s="6" t="e">
        <f t="shared" si="547"/>
        <v>#N/A</v>
      </c>
      <c r="AJ832" s="6" t="e">
        <f t="shared" si="548"/>
        <v>#N/A</v>
      </c>
      <c r="AK832" s="6" t="e">
        <f t="shared" si="549"/>
        <v>#N/A</v>
      </c>
      <c r="AL832" s="6" t="e">
        <f t="shared" si="550"/>
        <v>#N/A</v>
      </c>
      <c r="AM832" s="7" t="str">
        <f t="shared" si="551"/>
        <v xml:space="preserve"> </v>
      </c>
      <c r="AN832" s="6" t="e">
        <f t="shared" si="552"/>
        <v>#N/A</v>
      </c>
      <c r="AO832" s="6" t="e">
        <f t="shared" si="553"/>
        <v>#N/A</v>
      </c>
      <c r="AP832" s="6" t="e">
        <f t="shared" si="554"/>
        <v>#N/A</v>
      </c>
      <c r="AQ832" s="6" t="e">
        <f t="shared" si="555"/>
        <v>#N/A</v>
      </c>
      <c r="AR832" s="6" t="e">
        <f t="shared" si="556"/>
        <v>#N/A</v>
      </c>
      <c r="AS832" s="6" t="e">
        <f t="shared" si="557"/>
        <v>#N/A</v>
      </c>
      <c r="AT832" s="6" t="e">
        <f t="shared" si="558"/>
        <v>#N/A</v>
      </c>
      <c r="AU832" s="6" t="e">
        <f t="shared" si="559"/>
        <v>#N/A</v>
      </c>
      <c r="AV832" s="6" t="e">
        <f t="shared" si="560"/>
        <v>#N/A</v>
      </c>
      <c r="AW832" s="6">
        <f t="shared" si="561"/>
        <v>0</v>
      </c>
      <c r="AX832" s="6" t="e">
        <f t="shared" si="562"/>
        <v>#N/A</v>
      </c>
      <c r="AY832" s="6" t="str">
        <f t="shared" si="563"/>
        <v/>
      </c>
      <c r="AZ832" s="6" t="str">
        <f t="shared" si="564"/>
        <v/>
      </c>
      <c r="BA832" s="6" t="str">
        <f t="shared" si="565"/>
        <v/>
      </c>
      <c r="BB832" s="6" t="str">
        <f t="shared" si="566"/>
        <v/>
      </c>
      <c r="BC832" s="42"/>
      <c r="BI832"/>
      <c r="CS832" s="253" t="str">
        <f t="shared" si="567"/>
        <v/>
      </c>
      <c r="CT832" s="1" t="str">
        <f t="shared" si="568"/>
        <v/>
      </c>
      <c r="CU832" s="1" t="str">
        <f t="shared" si="569"/>
        <v/>
      </c>
      <c r="CV832" s="399"/>
    </row>
    <row r="833" spans="1:100" s="1" customFormat="1" ht="13.5" customHeight="1" x14ac:dyDescent="0.15">
      <c r="A833" s="63">
        <v>818</v>
      </c>
      <c r="B833" s="313"/>
      <c r="C833" s="313"/>
      <c r="D833" s="313"/>
      <c r="E833" s="313"/>
      <c r="F833" s="313"/>
      <c r="G833" s="313"/>
      <c r="H833" s="313"/>
      <c r="I833" s="313"/>
      <c r="J833" s="313"/>
      <c r="K833" s="313"/>
      <c r="L833" s="314"/>
      <c r="M833" s="313"/>
      <c r="N833" s="365"/>
      <c r="O833" s="366"/>
      <c r="P833" s="370" t="str">
        <f>IF(G833="R",IF(OR(AND(実績排出量!H833=SUM(実績事業所!$B$2-1),3&lt;実績排出量!I833),AND(実績排出量!H833=実績事業所!$B$2,4&gt;実績排出量!I833)),"新規",""),"")</f>
        <v/>
      </c>
      <c r="Q833" s="373" t="str">
        <f t="shared" si="530"/>
        <v/>
      </c>
      <c r="R833" s="374" t="str">
        <f t="shared" si="531"/>
        <v/>
      </c>
      <c r="S833" s="298" t="str">
        <f t="shared" si="532"/>
        <v/>
      </c>
      <c r="T833" s="87" t="str">
        <f t="shared" si="533"/>
        <v/>
      </c>
      <c r="U833" s="88" t="str">
        <f t="shared" si="534"/>
        <v/>
      </c>
      <c r="V833" s="89" t="str">
        <f t="shared" si="535"/>
        <v/>
      </c>
      <c r="W833" s="90" t="str">
        <f t="shared" si="536"/>
        <v/>
      </c>
      <c r="X833" s="90" t="str">
        <f t="shared" si="537"/>
        <v/>
      </c>
      <c r="Y833" s="110" t="str">
        <f t="shared" si="538"/>
        <v/>
      </c>
      <c r="Z833" s="16"/>
      <c r="AA833" s="15" t="str">
        <f t="shared" si="539"/>
        <v/>
      </c>
      <c r="AB833" s="15" t="str">
        <f t="shared" si="540"/>
        <v/>
      </c>
      <c r="AC833" s="14" t="str">
        <f t="shared" si="541"/>
        <v/>
      </c>
      <c r="AD833" s="6" t="e">
        <f t="shared" si="542"/>
        <v>#N/A</v>
      </c>
      <c r="AE833" s="6" t="e">
        <f t="shared" si="543"/>
        <v>#N/A</v>
      </c>
      <c r="AF833" s="6" t="e">
        <f t="shared" si="544"/>
        <v>#N/A</v>
      </c>
      <c r="AG833" s="6" t="str">
        <f t="shared" si="545"/>
        <v/>
      </c>
      <c r="AH833" s="6">
        <f t="shared" si="546"/>
        <v>1</v>
      </c>
      <c r="AI833" s="6" t="e">
        <f t="shared" si="547"/>
        <v>#N/A</v>
      </c>
      <c r="AJ833" s="6" t="e">
        <f t="shared" si="548"/>
        <v>#N/A</v>
      </c>
      <c r="AK833" s="6" t="e">
        <f t="shared" si="549"/>
        <v>#N/A</v>
      </c>
      <c r="AL833" s="6" t="e">
        <f t="shared" si="550"/>
        <v>#N/A</v>
      </c>
      <c r="AM833" s="7" t="str">
        <f t="shared" si="551"/>
        <v xml:space="preserve"> </v>
      </c>
      <c r="AN833" s="6" t="e">
        <f t="shared" si="552"/>
        <v>#N/A</v>
      </c>
      <c r="AO833" s="6" t="e">
        <f t="shared" si="553"/>
        <v>#N/A</v>
      </c>
      <c r="AP833" s="6" t="e">
        <f t="shared" si="554"/>
        <v>#N/A</v>
      </c>
      <c r="AQ833" s="6" t="e">
        <f t="shared" si="555"/>
        <v>#N/A</v>
      </c>
      <c r="AR833" s="6" t="e">
        <f t="shared" si="556"/>
        <v>#N/A</v>
      </c>
      <c r="AS833" s="6" t="e">
        <f t="shared" si="557"/>
        <v>#N/A</v>
      </c>
      <c r="AT833" s="6" t="e">
        <f t="shared" si="558"/>
        <v>#N/A</v>
      </c>
      <c r="AU833" s="6" t="e">
        <f t="shared" si="559"/>
        <v>#N/A</v>
      </c>
      <c r="AV833" s="6" t="e">
        <f t="shared" si="560"/>
        <v>#N/A</v>
      </c>
      <c r="AW833" s="6">
        <f t="shared" si="561"/>
        <v>0</v>
      </c>
      <c r="AX833" s="6" t="e">
        <f t="shared" si="562"/>
        <v>#N/A</v>
      </c>
      <c r="AY833" s="6" t="str">
        <f t="shared" si="563"/>
        <v/>
      </c>
      <c r="AZ833" s="6" t="str">
        <f t="shared" si="564"/>
        <v/>
      </c>
      <c r="BA833" s="6" t="str">
        <f t="shared" si="565"/>
        <v/>
      </c>
      <c r="BB833" s="6" t="str">
        <f t="shared" si="566"/>
        <v/>
      </c>
      <c r="BC833" s="42"/>
      <c r="BI833"/>
      <c r="CS833" s="253" t="str">
        <f t="shared" si="567"/>
        <v/>
      </c>
      <c r="CT833" s="1" t="str">
        <f t="shared" si="568"/>
        <v/>
      </c>
      <c r="CU833" s="1" t="str">
        <f t="shared" si="569"/>
        <v/>
      </c>
      <c r="CV833" s="399"/>
    </row>
    <row r="834" spans="1:100" s="1" customFormat="1" ht="13.5" customHeight="1" x14ac:dyDescent="0.15">
      <c r="A834" s="63">
        <v>819</v>
      </c>
      <c r="B834" s="313"/>
      <c r="C834" s="313"/>
      <c r="D834" s="313"/>
      <c r="E834" s="313"/>
      <c r="F834" s="313"/>
      <c r="G834" s="313"/>
      <c r="H834" s="313"/>
      <c r="I834" s="313"/>
      <c r="J834" s="313"/>
      <c r="K834" s="313"/>
      <c r="L834" s="314"/>
      <c r="M834" s="313"/>
      <c r="N834" s="365"/>
      <c r="O834" s="366"/>
      <c r="P834" s="370" t="str">
        <f>IF(G834="R",IF(OR(AND(実績排出量!H834=SUM(実績事業所!$B$2-1),3&lt;実績排出量!I834),AND(実績排出量!H834=実績事業所!$B$2,4&gt;実績排出量!I834)),"新規",""),"")</f>
        <v/>
      </c>
      <c r="Q834" s="373" t="str">
        <f t="shared" si="530"/>
        <v/>
      </c>
      <c r="R834" s="374" t="str">
        <f t="shared" si="531"/>
        <v/>
      </c>
      <c r="S834" s="298" t="str">
        <f t="shared" si="532"/>
        <v/>
      </c>
      <c r="T834" s="87" t="str">
        <f t="shared" si="533"/>
        <v/>
      </c>
      <c r="U834" s="88" t="str">
        <f t="shared" si="534"/>
        <v/>
      </c>
      <c r="V834" s="89" t="str">
        <f t="shared" si="535"/>
        <v/>
      </c>
      <c r="W834" s="90" t="str">
        <f t="shared" si="536"/>
        <v/>
      </c>
      <c r="X834" s="90" t="str">
        <f t="shared" si="537"/>
        <v/>
      </c>
      <c r="Y834" s="110" t="str">
        <f t="shared" si="538"/>
        <v/>
      </c>
      <c r="Z834" s="16"/>
      <c r="AA834" s="15" t="str">
        <f t="shared" si="539"/>
        <v/>
      </c>
      <c r="AB834" s="15" t="str">
        <f t="shared" si="540"/>
        <v/>
      </c>
      <c r="AC834" s="14" t="str">
        <f t="shared" si="541"/>
        <v/>
      </c>
      <c r="AD834" s="6" t="e">
        <f t="shared" si="542"/>
        <v>#N/A</v>
      </c>
      <c r="AE834" s="6" t="e">
        <f t="shared" si="543"/>
        <v>#N/A</v>
      </c>
      <c r="AF834" s="6" t="e">
        <f t="shared" si="544"/>
        <v>#N/A</v>
      </c>
      <c r="AG834" s="6" t="str">
        <f t="shared" si="545"/>
        <v/>
      </c>
      <c r="AH834" s="6">
        <f t="shared" si="546"/>
        <v>1</v>
      </c>
      <c r="AI834" s="6" t="e">
        <f t="shared" si="547"/>
        <v>#N/A</v>
      </c>
      <c r="AJ834" s="6" t="e">
        <f t="shared" si="548"/>
        <v>#N/A</v>
      </c>
      <c r="AK834" s="6" t="e">
        <f t="shared" si="549"/>
        <v>#N/A</v>
      </c>
      <c r="AL834" s="6" t="e">
        <f t="shared" si="550"/>
        <v>#N/A</v>
      </c>
      <c r="AM834" s="7" t="str">
        <f t="shared" si="551"/>
        <v xml:space="preserve"> </v>
      </c>
      <c r="AN834" s="6" t="e">
        <f t="shared" si="552"/>
        <v>#N/A</v>
      </c>
      <c r="AO834" s="6" t="e">
        <f t="shared" si="553"/>
        <v>#N/A</v>
      </c>
      <c r="AP834" s="6" t="e">
        <f t="shared" si="554"/>
        <v>#N/A</v>
      </c>
      <c r="AQ834" s="6" t="e">
        <f t="shared" si="555"/>
        <v>#N/A</v>
      </c>
      <c r="AR834" s="6" t="e">
        <f t="shared" si="556"/>
        <v>#N/A</v>
      </c>
      <c r="AS834" s="6" t="e">
        <f t="shared" si="557"/>
        <v>#N/A</v>
      </c>
      <c r="AT834" s="6" t="e">
        <f t="shared" si="558"/>
        <v>#N/A</v>
      </c>
      <c r="AU834" s="6" t="e">
        <f t="shared" si="559"/>
        <v>#N/A</v>
      </c>
      <c r="AV834" s="6" t="e">
        <f t="shared" si="560"/>
        <v>#N/A</v>
      </c>
      <c r="AW834" s="6">
        <f t="shared" si="561"/>
        <v>0</v>
      </c>
      <c r="AX834" s="6" t="e">
        <f t="shared" si="562"/>
        <v>#N/A</v>
      </c>
      <c r="AY834" s="6" t="str">
        <f t="shared" si="563"/>
        <v/>
      </c>
      <c r="AZ834" s="6" t="str">
        <f t="shared" si="564"/>
        <v/>
      </c>
      <c r="BA834" s="6" t="str">
        <f t="shared" si="565"/>
        <v/>
      </c>
      <c r="BB834" s="6" t="str">
        <f t="shared" si="566"/>
        <v/>
      </c>
      <c r="BC834" s="42"/>
      <c r="BI834"/>
      <c r="CS834" s="253" t="str">
        <f t="shared" si="567"/>
        <v/>
      </c>
      <c r="CT834" s="1" t="str">
        <f t="shared" si="568"/>
        <v/>
      </c>
      <c r="CU834" s="1" t="str">
        <f t="shared" si="569"/>
        <v/>
      </c>
      <c r="CV834" s="399"/>
    </row>
    <row r="835" spans="1:100" s="1" customFormat="1" ht="13.5" customHeight="1" x14ac:dyDescent="0.15">
      <c r="A835" s="63">
        <v>820</v>
      </c>
      <c r="B835" s="313"/>
      <c r="C835" s="313"/>
      <c r="D835" s="313"/>
      <c r="E835" s="313"/>
      <c r="F835" s="313"/>
      <c r="G835" s="313"/>
      <c r="H835" s="313"/>
      <c r="I835" s="313"/>
      <c r="J835" s="313"/>
      <c r="K835" s="313"/>
      <c r="L835" s="314"/>
      <c r="M835" s="313"/>
      <c r="N835" s="365"/>
      <c r="O835" s="366"/>
      <c r="P835" s="370" t="str">
        <f>IF(G835="R",IF(OR(AND(実績排出量!H835=SUM(実績事業所!$B$2-1),3&lt;実績排出量!I835),AND(実績排出量!H835=実績事業所!$B$2,4&gt;実績排出量!I835)),"新規",""),"")</f>
        <v/>
      </c>
      <c r="Q835" s="373" t="str">
        <f t="shared" si="530"/>
        <v/>
      </c>
      <c r="R835" s="374" t="str">
        <f t="shared" si="531"/>
        <v/>
      </c>
      <c r="S835" s="298" t="str">
        <f t="shared" si="532"/>
        <v/>
      </c>
      <c r="T835" s="87" t="str">
        <f t="shared" si="533"/>
        <v/>
      </c>
      <c r="U835" s="88" t="str">
        <f t="shared" si="534"/>
        <v/>
      </c>
      <c r="V835" s="89" t="str">
        <f t="shared" si="535"/>
        <v/>
      </c>
      <c r="W835" s="90" t="str">
        <f t="shared" si="536"/>
        <v/>
      </c>
      <c r="X835" s="90" t="str">
        <f t="shared" si="537"/>
        <v/>
      </c>
      <c r="Y835" s="110" t="str">
        <f t="shared" si="538"/>
        <v/>
      </c>
      <c r="Z835" s="16"/>
      <c r="AA835" s="15" t="str">
        <f t="shared" si="539"/>
        <v/>
      </c>
      <c r="AB835" s="15" t="str">
        <f t="shared" si="540"/>
        <v/>
      </c>
      <c r="AC835" s="14" t="str">
        <f t="shared" si="541"/>
        <v/>
      </c>
      <c r="AD835" s="6" t="e">
        <f t="shared" si="542"/>
        <v>#N/A</v>
      </c>
      <c r="AE835" s="6" t="e">
        <f t="shared" si="543"/>
        <v>#N/A</v>
      </c>
      <c r="AF835" s="6" t="e">
        <f t="shared" si="544"/>
        <v>#N/A</v>
      </c>
      <c r="AG835" s="6" t="str">
        <f t="shared" si="545"/>
        <v/>
      </c>
      <c r="AH835" s="6">
        <f t="shared" si="546"/>
        <v>1</v>
      </c>
      <c r="AI835" s="6" t="e">
        <f t="shared" si="547"/>
        <v>#N/A</v>
      </c>
      <c r="AJ835" s="6" t="e">
        <f t="shared" si="548"/>
        <v>#N/A</v>
      </c>
      <c r="AK835" s="6" t="e">
        <f t="shared" si="549"/>
        <v>#N/A</v>
      </c>
      <c r="AL835" s="6" t="e">
        <f t="shared" si="550"/>
        <v>#N/A</v>
      </c>
      <c r="AM835" s="7" t="str">
        <f t="shared" si="551"/>
        <v xml:space="preserve"> </v>
      </c>
      <c r="AN835" s="6" t="e">
        <f t="shared" si="552"/>
        <v>#N/A</v>
      </c>
      <c r="AO835" s="6" t="e">
        <f t="shared" si="553"/>
        <v>#N/A</v>
      </c>
      <c r="AP835" s="6" t="e">
        <f t="shared" si="554"/>
        <v>#N/A</v>
      </c>
      <c r="AQ835" s="6" t="e">
        <f t="shared" si="555"/>
        <v>#N/A</v>
      </c>
      <c r="AR835" s="6" t="e">
        <f t="shared" si="556"/>
        <v>#N/A</v>
      </c>
      <c r="AS835" s="6" t="e">
        <f t="shared" si="557"/>
        <v>#N/A</v>
      </c>
      <c r="AT835" s="6" t="e">
        <f t="shared" si="558"/>
        <v>#N/A</v>
      </c>
      <c r="AU835" s="6" t="e">
        <f t="shared" si="559"/>
        <v>#N/A</v>
      </c>
      <c r="AV835" s="6" t="e">
        <f t="shared" si="560"/>
        <v>#N/A</v>
      </c>
      <c r="AW835" s="6">
        <f t="shared" si="561"/>
        <v>0</v>
      </c>
      <c r="AX835" s="6" t="e">
        <f t="shared" si="562"/>
        <v>#N/A</v>
      </c>
      <c r="AY835" s="6" t="str">
        <f t="shared" si="563"/>
        <v/>
      </c>
      <c r="AZ835" s="6" t="str">
        <f t="shared" si="564"/>
        <v/>
      </c>
      <c r="BA835" s="6" t="str">
        <f t="shared" si="565"/>
        <v/>
      </c>
      <c r="BB835" s="6" t="str">
        <f t="shared" si="566"/>
        <v/>
      </c>
      <c r="BC835" s="42"/>
      <c r="BI835"/>
      <c r="CS835" s="253" t="str">
        <f t="shared" si="567"/>
        <v/>
      </c>
      <c r="CT835" s="1" t="str">
        <f t="shared" si="568"/>
        <v/>
      </c>
      <c r="CU835" s="1" t="str">
        <f t="shared" si="569"/>
        <v/>
      </c>
      <c r="CV835" s="399"/>
    </row>
    <row r="836" spans="1:100" s="1" customFormat="1" ht="13.5" customHeight="1" x14ac:dyDescent="0.15">
      <c r="A836" s="63">
        <v>821</v>
      </c>
      <c r="B836" s="313"/>
      <c r="C836" s="313"/>
      <c r="D836" s="313"/>
      <c r="E836" s="313"/>
      <c r="F836" s="313"/>
      <c r="G836" s="313"/>
      <c r="H836" s="313"/>
      <c r="I836" s="313"/>
      <c r="J836" s="313"/>
      <c r="K836" s="313"/>
      <c r="L836" s="314"/>
      <c r="M836" s="313"/>
      <c r="N836" s="365"/>
      <c r="O836" s="366"/>
      <c r="P836" s="370" t="str">
        <f>IF(G836="R",IF(OR(AND(実績排出量!H836=SUM(実績事業所!$B$2-1),3&lt;実績排出量!I836),AND(実績排出量!H836=実績事業所!$B$2,4&gt;実績排出量!I836)),"新規",""),"")</f>
        <v/>
      </c>
      <c r="Q836" s="373" t="str">
        <f t="shared" si="530"/>
        <v/>
      </c>
      <c r="R836" s="374" t="str">
        <f t="shared" si="531"/>
        <v/>
      </c>
      <c r="S836" s="298" t="str">
        <f t="shared" si="532"/>
        <v/>
      </c>
      <c r="T836" s="87" t="str">
        <f t="shared" si="533"/>
        <v/>
      </c>
      <c r="U836" s="88" t="str">
        <f t="shared" si="534"/>
        <v/>
      </c>
      <c r="V836" s="89" t="str">
        <f t="shared" si="535"/>
        <v/>
      </c>
      <c r="W836" s="90" t="str">
        <f t="shared" si="536"/>
        <v/>
      </c>
      <c r="X836" s="90" t="str">
        <f t="shared" si="537"/>
        <v/>
      </c>
      <c r="Y836" s="110" t="str">
        <f t="shared" si="538"/>
        <v/>
      </c>
      <c r="Z836" s="16"/>
      <c r="AA836" s="15" t="str">
        <f t="shared" si="539"/>
        <v/>
      </c>
      <c r="AB836" s="15" t="str">
        <f t="shared" si="540"/>
        <v/>
      </c>
      <c r="AC836" s="14" t="str">
        <f t="shared" si="541"/>
        <v/>
      </c>
      <c r="AD836" s="6" t="e">
        <f t="shared" si="542"/>
        <v>#N/A</v>
      </c>
      <c r="AE836" s="6" t="e">
        <f t="shared" si="543"/>
        <v>#N/A</v>
      </c>
      <c r="AF836" s="6" t="e">
        <f t="shared" si="544"/>
        <v>#N/A</v>
      </c>
      <c r="AG836" s="6" t="str">
        <f t="shared" si="545"/>
        <v/>
      </c>
      <c r="AH836" s="6">
        <f t="shared" si="546"/>
        <v>1</v>
      </c>
      <c r="AI836" s="6" t="e">
        <f t="shared" si="547"/>
        <v>#N/A</v>
      </c>
      <c r="AJ836" s="6" t="e">
        <f t="shared" si="548"/>
        <v>#N/A</v>
      </c>
      <c r="AK836" s="6" t="e">
        <f t="shared" si="549"/>
        <v>#N/A</v>
      </c>
      <c r="AL836" s="6" t="e">
        <f t="shared" si="550"/>
        <v>#N/A</v>
      </c>
      <c r="AM836" s="7" t="str">
        <f t="shared" si="551"/>
        <v xml:space="preserve"> </v>
      </c>
      <c r="AN836" s="6" t="e">
        <f t="shared" si="552"/>
        <v>#N/A</v>
      </c>
      <c r="AO836" s="6" t="e">
        <f t="shared" si="553"/>
        <v>#N/A</v>
      </c>
      <c r="AP836" s="6" t="e">
        <f t="shared" si="554"/>
        <v>#N/A</v>
      </c>
      <c r="AQ836" s="6" t="e">
        <f t="shared" si="555"/>
        <v>#N/A</v>
      </c>
      <c r="AR836" s="6" t="e">
        <f t="shared" si="556"/>
        <v>#N/A</v>
      </c>
      <c r="AS836" s="6" t="e">
        <f t="shared" si="557"/>
        <v>#N/A</v>
      </c>
      <c r="AT836" s="6" t="e">
        <f t="shared" si="558"/>
        <v>#N/A</v>
      </c>
      <c r="AU836" s="6" t="e">
        <f t="shared" si="559"/>
        <v>#N/A</v>
      </c>
      <c r="AV836" s="6" t="e">
        <f t="shared" si="560"/>
        <v>#N/A</v>
      </c>
      <c r="AW836" s="6">
        <f t="shared" si="561"/>
        <v>0</v>
      </c>
      <c r="AX836" s="6" t="e">
        <f t="shared" si="562"/>
        <v>#N/A</v>
      </c>
      <c r="AY836" s="6" t="str">
        <f t="shared" si="563"/>
        <v/>
      </c>
      <c r="AZ836" s="6" t="str">
        <f t="shared" si="564"/>
        <v/>
      </c>
      <c r="BA836" s="6" t="str">
        <f t="shared" si="565"/>
        <v/>
      </c>
      <c r="BB836" s="6" t="str">
        <f t="shared" si="566"/>
        <v/>
      </c>
      <c r="BC836" s="42"/>
      <c r="BI836"/>
      <c r="CS836" s="253" t="str">
        <f t="shared" si="567"/>
        <v/>
      </c>
      <c r="CT836" s="1" t="str">
        <f t="shared" si="568"/>
        <v/>
      </c>
      <c r="CU836" s="1" t="str">
        <f t="shared" si="569"/>
        <v/>
      </c>
      <c r="CV836" s="399"/>
    </row>
    <row r="837" spans="1:100" s="1" customFormat="1" ht="13.5" customHeight="1" x14ac:dyDescent="0.15">
      <c r="A837" s="63">
        <v>822</v>
      </c>
      <c r="B837" s="313"/>
      <c r="C837" s="313"/>
      <c r="D837" s="313"/>
      <c r="E837" s="313"/>
      <c r="F837" s="313"/>
      <c r="G837" s="313"/>
      <c r="H837" s="313"/>
      <c r="I837" s="313"/>
      <c r="J837" s="313"/>
      <c r="K837" s="313"/>
      <c r="L837" s="314"/>
      <c r="M837" s="313"/>
      <c r="N837" s="365"/>
      <c r="O837" s="366"/>
      <c r="P837" s="370" t="str">
        <f>IF(G837="R",IF(OR(AND(実績排出量!H837=SUM(実績事業所!$B$2-1),3&lt;実績排出量!I837),AND(実績排出量!H837=実績事業所!$B$2,4&gt;実績排出量!I837)),"新規",""),"")</f>
        <v/>
      </c>
      <c r="Q837" s="373" t="str">
        <f t="shared" si="530"/>
        <v/>
      </c>
      <c r="R837" s="374" t="str">
        <f t="shared" si="531"/>
        <v/>
      </c>
      <c r="S837" s="298" t="str">
        <f t="shared" si="532"/>
        <v/>
      </c>
      <c r="T837" s="87" t="str">
        <f t="shared" si="533"/>
        <v/>
      </c>
      <c r="U837" s="88" t="str">
        <f t="shared" si="534"/>
        <v/>
      </c>
      <c r="V837" s="89" t="str">
        <f t="shared" si="535"/>
        <v/>
      </c>
      <c r="W837" s="90" t="str">
        <f t="shared" si="536"/>
        <v/>
      </c>
      <c r="X837" s="90" t="str">
        <f t="shared" si="537"/>
        <v/>
      </c>
      <c r="Y837" s="110" t="str">
        <f t="shared" si="538"/>
        <v/>
      </c>
      <c r="Z837" s="16"/>
      <c r="AA837" s="15" t="str">
        <f t="shared" si="539"/>
        <v/>
      </c>
      <c r="AB837" s="15" t="str">
        <f t="shared" si="540"/>
        <v/>
      </c>
      <c r="AC837" s="14" t="str">
        <f t="shared" si="541"/>
        <v/>
      </c>
      <c r="AD837" s="6" t="e">
        <f t="shared" si="542"/>
        <v>#N/A</v>
      </c>
      <c r="AE837" s="6" t="e">
        <f t="shared" si="543"/>
        <v>#N/A</v>
      </c>
      <c r="AF837" s="6" t="e">
        <f t="shared" si="544"/>
        <v>#N/A</v>
      </c>
      <c r="AG837" s="6" t="str">
        <f t="shared" si="545"/>
        <v/>
      </c>
      <c r="AH837" s="6">
        <f t="shared" si="546"/>
        <v>1</v>
      </c>
      <c r="AI837" s="6" t="e">
        <f t="shared" si="547"/>
        <v>#N/A</v>
      </c>
      <c r="AJ837" s="6" t="e">
        <f t="shared" si="548"/>
        <v>#N/A</v>
      </c>
      <c r="AK837" s="6" t="e">
        <f t="shared" si="549"/>
        <v>#N/A</v>
      </c>
      <c r="AL837" s="6" t="e">
        <f t="shared" si="550"/>
        <v>#N/A</v>
      </c>
      <c r="AM837" s="7" t="str">
        <f t="shared" si="551"/>
        <v xml:space="preserve"> </v>
      </c>
      <c r="AN837" s="6" t="e">
        <f t="shared" si="552"/>
        <v>#N/A</v>
      </c>
      <c r="AO837" s="6" t="e">
        <f t="shared" si="553"/>
        <v>#N/A</v>
      </c>
      <c r="AP837" s="6" t="e">
        <f t="shared" si="554"/>
        <v>#N/A</v>
      </c>
      <c r="AQ837" s="6" t="e">
        <f t="shared" si="555"/>
        <v>#N/A</v>
      </c>
      <c r="AR837" s="6" t="e">
        <f t="shared" si="556"/>
        <v>#N/A</v>
      </c>
      <c r="AS837" s="6" t="e">
        <f t="shared" si="557"/>
        <v>#N/A</v>
      </c>
      <c r="AT837" s="6" t="e">
        <f t="shared" si="558"/>
        <v>#N/A</v>
      </c>
      <c r="AU837" s="6" t="e">
        <f t="shared" si="559"/>
        <v>#N/A</v>
      </c>
      <c r="AV837" s="6" t="e">
        <f t="shared" si="560"/>
        <v>#N/A</v>
      </c>
      <c r="AW837" s="6">
        <f t="shared" si="561"/>
        <v>0</v>
      </c>
      <c r="AX837" s="6" t="e">
        <f t="shared" si="562"/>
        <v>#N/A</v>
      </c>
      <c r="AY837" s="6" t="str">
        <f t="shared" si="563"/>
        <v/>
      </c>
      <c r="AZ837" s="6" t="str">
        <f t="shared" si="564"/>
        <v/>
      </c>
      <c r="BA837" s="6" t="str">
        <f t="shared" si="565"/>
        <v/>
      </c>
      <c r="BB837" s="6" t="str">
        <f t="shared" si="566"/>
        <v/>
      </c>
      <c r="BC837" s="42"/>
      <c r="BI837"/>
      <c r="CS837" s="253" t="str">
        <f t="shared" si="567"/>
        <v/>
      </c>
      <c r="CT837" s="1" t="str">
        <f t="shared" si="568"/>
        <v/>
      </c>
      <c r="CU837" s="1" t="str">
        <f t="shared" si="569"/>
        <v/>
      </c>
      <c r="CV837" s="399"/>
    </row>
    <row r="838" spans="1:100" s="1" customFormat="1" ht="13.5" customHeight="1" x14ac:dyDescent="0.15">
      <c r="A838" s="63">
        <v>823</v>
      </c>
      <c r="B838" s="313"/>
      <c r="C838" s="313"/>
      <c r="D838" s="313"/>
      <c r="E838" s="313"/>
      <c r="F838" s="313"/>
      <c r="G838" s="313"/>
      <c r="H838" s="313"/>
      <c r="I838" s="313"/>
      <c r="J838" s="313"/>
      <c r="K838" s="313"/>
      <c r="L838" s="314"/>
      <c r="M838" s="313"/>
      <c r="N838" s="365"/>
      <c r="O838" s="366"/>
      <c r="P838" s="370" t="str">
        <f>IF(G838="R",IF(OR(AND(実績排出量!H838=SUM(実績事業所!$B$2-1),3&lt;実績排出量!I838),AND(実績排出量!H838=実績事業所!$B$2,4&gt;実績排出量!I838)),"新規",""),"")</f>
        <v/>
      </c>
      <c r="Q838" s="373" t="str">
        <f t="shared" si="530"/>
        <v/>
      </c>
      <c r="R838" s="374" t="str">
        <f t="shared" si="531"/>
        <v/>
      </c>
      <c r="S838" s="298" t="str">
        <f t="shared" si="532"/>
        <v/>
      </c>
      <c r="T838" s="87" t="str">
        <f t="shared" si="533"/>
        <v/>
      </c>
      <c r="U838" s="88" t="str">
        <f t="shared" si="534"/>
        <v/>
      </c>
      <c r="V838" s="89" t="str">
        <f t="shared" si="535"/>
        <v/>
      </c>
      <c r="W838" s="90" t="str">
        <f t="shared" si="536"/>
        <v/>
      </c>
      <c r="X838" s="90" t="str">
        <f t="shared" si="537"/>
        <v/>
      </c>
      <c r="Y838" s="110" t="str">
        <f t="shared" si="538"/>
        <v/>
      </c>
      <c r="Z838" s="16"/>
      <c r="AA838" s="15" t="str">
        <f t="shared" si="539"/>
        <v/>
      </c>
      <c r="AB838" s="15" t="str">
        <f t="shared" si="540"/>
        <v/>
      </c>
      <c r="AC838" s="14" t="str">
        <f t="shared" si="541"/>
        <v/>
      </c>
      <c r="AD838" s="6" t="e">
        <f t="shared" si="542"/>
        <v>#N/A</v>
      </c>
      <c r="AE838" s="6" t="e">
        <f t="shared" si="543"/>
        <v>#N/A</v>
      </c>
      <c r="AF838" s="6" t="e">
        <f t="shared" si="544"/>
        <v>#N/A</v>
      </c>
      <c r="AG838" s="6" t="str">
        <f t="shared" si="545"/>
        <v/>
      </c>
      <c r="AH838" s="6">
        <f t="shared" si="546"/>
        <v>1</v>
      </c>
      <c r="AI838" s="6" t="e">
        <f t="shared" si="547"/>
        <v>#N/A</v>
      </c>
      <c r="AJ838" s="6" t="e">
        <f t="shared" si="548"/>
        <v>#N/A</v>
      </c>
      <c r="AK838" s="6" t="e">
        <f t="shared" si="549"/>
        <v>#N/A</v>
      </c>
      <c r="AL838" s="6" t="e">
        <f t="shared" si="550"/>
        <v>#N/A</v>
      </c>
      <c r="AM838" s="7" t="str">
        <f t="shared" si="551"/>
        <v xml:space="preserve"> </v>
      </c>
      <c r="AN838" s="6" t="e">
        <f t="shared" si="552"/>
        <v>#N/A</v>
      </c>
      <c r="AO838" s="6" t="e">
        <f t="shared" si="553"/>
        <v>#N/A</v>
      </c>
      <c r="AP838" s="6" t="e">
        <f t="shared" si="554"/>
        <v>#N/A</v>
      </c>
      <c r="AQ838" s="6" t="e">
        <f t="shared" si="555"/>
        <v>#N/A</v>
      </c>
      <c r="AR838" s="6" t="e">
        <f t="shared" si="556"/>
        <v>#N/A</v>
      </c>
      <c r="AS838" s="6" t="e">
        <f t="shared" si="557"/>
        <v>#N/A</v>
      </c>
      <c r="AT838" s="6" t="e">
        <f t="shared" si="558"/>
        <v>#N/A</v>
      </c>
      <c r="AU838" s="6" t="e">
        <f t="shared" si="559"/>
        <v>#N/A</v>
      </c>
      <c r="AV838" s="6" t="e">
        <f t="shared" si="560"/>
        <v>#N/A</v>
      </c>
      <c r="AW838" s="6">
        <f t="shared" si="561"/>
        <v>0</v>
      </c>
      <c r="AX838" s="6" t="e">
        <f t="shared" si="562"/>
        <v>#N/A</v>
      </c>
      <c r="AY838" s="6" t="str">
        <f t="shared" si="563"/>
        <v/>
      </c>
      <c r="AZ838" s="6" t="str">
        <f t="shared" si="564"/>
        <v/>
      </c>
      <c r="BA838" s="6" t="str">
        <f t="shared" si="565"/>
        <v/>
      </c>
      <c r="BB838" s="6" t="str">
        <f t="shared" si="566"/>
        <v/>
      </c>
      <c r="BC838" s="42"/>
      <c r="BI838"/>
      <c r="CS838" s="253" t="str">
        <f t="shared" si="567"/>
        <v/>
      </c>
      <c r="CT838" s="1" t="str">
        <f t="shared" si="568"/>
        <v/>
      </c>
      <c r="CU838" s="1" t="str">
        <f t="shared" si="569"/>
        <v/>
      </c>
      <c r="CV838" s="399"/>
    </row>
    <row r="839" spans="1:100" s="1" customFormat="1" ht="13.5" customHeight="1" x14ac:dyDescent="0.15">
      <c r="A839" s="63">
        <v>824</v>
      </c>
      <c r="B839" s="313"/>
      <c r="C839" s="313"/>
      <c r="D839" s="313"/>
      <c r="E839" s="313"/>
      <c r="F839" s="313"/>
      <c r="G839" s="313"/>
      <c r="H839" s="313"/>
      <c r="I839" s="313"/>
      <c r="J839" s="313"/>
      <c r="K839" s="313"/>
      <c r="L839" s="314"/>
      <c r="M839" s="313"/>
      <c r="N839" s="365"/>
      <c r="O839" s="366"/>
      <c r="P839" s="370" t="str">
        <f>IF(G839="R",IF(OR(AND(実績排出量!H839=SUM(実績事業所!$B$2-1),3&lt;実績排出量!I839),AND(実績排出量!H839=実績事業所!$B$2,4&gt;実績排出量!I839)),"新規",""),"")</f>
        <v/>
      </c>
      <c r="Q839" s="373" t="str">
        <f t="shared" si="530"/>
        <v/>
      </c>
      <c r="R839" s="374" t="str">
        <f t="shared" si="531"/>
        <v/>
      </c>
      <c r="S839" s="298" t="str">
        <f t="shared" si="532"/>
        <v/>
      </c>
      <c r="T839" s="87" t="str">
        <f t="shared" si="533"/>
        <v/>
      </c>
      <c r="U839" s="88" t="str">
        <f t="shared" si="534"/>
        <v/>
      </c>
      <c r="V839" s="89" t="str">
        <f t="shared" si="535"/>
        <v/>
      </c>
      <c r="W839" s="90" t="str">
        <f t="shared" si="536"/>
        <v/>
      </c>
      <c r="X839" s="90" t="str">
        <f t="shared" si="537"/>
        <v/>
      </c>
      <c r="Y839" s="110" t="str">
        <f t="shared" si="538"/>
        <v/>
      </c>
      <c r="Z839" s="16"/>
      <c r="AA839" s="15" t="str">
        <f t="shared" si="539"/>
        <v/>
      </c>
      <c r="AB839" s="15" t="str">
        <f t="shared" si="540"/>
        <v/>
      </c>
      <c r="AC839" s="14" t="str">
        <f t="shared" si="541"/>
        <v/>
      </c>
      <c r="AD839" s="6" t="e">
        <f t="shared" si="542"/>
        <v>#N/A</v>
      </c>
      <c r="AE839" s="6" t="e">
        <f t="shared" si="543"/>
        <v>#N/A</v>
      </c>
      <c r="AF839" s="6" t="e">
        <f t="shared" si="544"/>
        <v>#N/A</v>
      </c>
      <c r="AG839" s="6" t="str">
        <f t="shared" si="545"/>
        <v/>
      </c>
      <c r="AH839" s="6">
        <f t="shared" si="546"/>
        <v>1</v>
      </c>
      <c r="AI839" s="6" t="e">
        <f t="shared" si="547"/>
        <v>#N/A</v>
      </c>
      <c r="AJ839" s="6" t="e">
        <f t="shared" si="548"/>
        <v>#N/A</v>
      </c>
      <c r="AK839" s="6" t="e">
        <f t="shared" si="549"/>
        <v>#N/A</v>
      </c>
      <c r="AL839" s="6" t="e">
        <f t="shared" si="550"/>
        <v>#N/A</v>
      </c>
      <c r="AM839" s="7" t="str">
        <f t="shared" si="551"/>
        <v xml:space="preserve"> </v>
      </c>
      <c r="AN839" s="6" t="e">
        <f t="shared" si="552"/>
        <v>#N/A</v>
      </c>
      <c r="AO839" s="6" t="e">
        <f t="shared" si="553"/>
        <v>#N/A</v>
      </c>
      <c r="AP839" s="6" t="e">
        <f t="shared" si="554"/>
        <v>#N/A</v>
      </c>
      <c r="AQ839" s="6" t="e">
        <f t="shared" si="555"/>
        <v>#N/A</v>
      </c>
      <c r="AR839" s="6" t="e">
        <f t="shared" si="556"/>
        <v>#N/A</v>
      </c>
      <c r="AS839" s="6" t="e">
        <f t="shared" si="557"/>
        <v>#N/A</v>
      </c>
      <c r="AT839" s="6" t="e">
        <f t="shared" si="558"/>
        <v>#N/A</v>
      </c>
      <c r="AU839" s="6" t="e">
        <f t="shared" si="559"/>
        <v>#N/A</v>
      </c>
      <c r="AV839" s="6" t="e">
        <f t="shared" si="560"/>
        <v>#N/A</v>
      </c>
      <c r="AW839" s="6">
        <f t="shared" si="561"/>
        <v>0</v>
      </c>
      <c r="AX839" s="6" t="e">
        <f t="shared" si="562"/>
        <v>#N/A</v>
      </c>
      <c r="AY839" s="6" t="str">
        <f t="shared" si="563"/>
        <v/>
      </c>
      <c r="AZ839" s="6" t="str">
        <f t="shared" si="564"/>
        <v/>
      </c>
      <c r="BA839" s="6" t="str">
        <f t="shared" si="565"/>
        <v/>
      </c>
      <c r="BB839" s="6" t="str">
        <f t="shared" si="566"/>
        <v/>
      </c>
      <c r="BC839" s="42"/>
      <c r="BI839"/>
      <c r="CS839" s="253" t="str">
        <f t="shared" si="567"/>
        <v/>
      </c>
      <c r="CT839" s="1" t="str">
        <f t="shared" si="568"/>
        <v/>
      </c>
      <c r="CU839" s="1" t="str">
        <f t="shared" si="569"/>
        <v/>
      </c>
      <c r="CV839" s="399"/>
    </row>
    <row r="840" spans="1:100" s="1" customFormat="1" ht="13.5" customHeight="1" x14ac:dyDescent="0.15">
      <c r="A840" s="63">
        <v>825</v>
      </c>
      <c r="B840" s="313"/>
      <c r="C840" s="313"/>
      <c r="D840" s="313"/>
      <c r="E840" s="313"/>
      <c r="F840" s="313"/>
      <c r="G840" s="313"/>
      <c r="H840" s="313"/>
      <c r="I840" s="313"/>
      <c r="J840" s="313"/>
      <c r="K840" s="313"/>
      <c r="L840" s="314"/>
      <c r="M840" s="313"/>
      <c r="N840" s="365"/>
      <c r="O840" s="366"/>
      <c r="P840" s="370" t="str">
        <f>IF(G840="R",IF(OR(AND(実績排出量!H840=SUM(実績事業所!$B$2-1),3&lt;実績排出量!I840),AND(実績排出量!H840=実績事業所!$B$2,4&gt;実績排出量!I840)),"新規",""),"")</f>
        <v/>
      </c>
      <c r="Q840" s="373" t="str">
        <f t="shared" si="530"/>
        <v/>
      </c>
      <c r="R840" s="374" t="str">
        <f t="shared" si="531"/>
        <v/>
      </c>
      <c r="S840" s="298" t="str">
        <f t="shared" si="532"/>
        <v/>
      </c>
      <c r="T840" s="87" t="str">
        <f t="shared" si="533"/>
        <v/>
      </c>
      <c r="U840" s="88" t="str">
        <f t="shared" si="534"/>
        <v/>
      </c>
      <c r="V840" s="89" t="str">
        <f t="shared" si="535"/>
        <v/>
      </c>
      <c r="W840" s="90" t="str">
        <f t="shared" si="536"/>
        <v/>
      </c>
      <c r="X840" s="90" t="str">
        <f t="shared" si="537"/>
        <v/>
      </c>
      <c r="Y840" s="110" t="str">
        <f t="shared" si="538"/>
        <v/>
      </c>
      <c r="Z840" s="16"/>
      <c r="AA840" s="15" t="str">
        <f t="shared" si="539"/>
        <v/>
      </c>
      <c r="AB840" s="15" t="str">
        <f t="shared" si="540"/>
        <v/>
      </c>
      <c r="AC840" s="14" t="str">
        <f t="shared" si="541"/>
        <v/>
      </c>
      <c r="AD840" s="6" t="e">
        <f t="shared" si="542"/>
        <v>#N/A</v>
      </c>
      <c r="AE840" s="6" t="e">
        <f t="shared" si="543"/>
        <v>#N/A</v>
      </c>
      <c r="AF840" s="6" t="e">
        <f t="shared" si="544"/>
        <v>#N/A</v>
      </c>
      <c r="AG840" s="6" t="str">
        <f t="shared" si="545"/>
        <v/>
      </c>
      <c r="AH840" s="6">
        <f t="shared" si="546"/>
        <v>1</v>
      </c>
      <c r="AI840" s="6" t="e">
        <f t="shared" si="547"/>
        <v>#N/A</v>
      </c>
      <c r="AJ840" s="6" t="e">
        <f t="shared" si="548"/>
        <v>#N/A</v>
      </c>
      <c r="AK840" s="6" t="e">
        <f t="shared" si="549"/>
        <v>#N/A</v>
      </c>
      <c r="AL840" s="6" t="e">
        <f t="shared" si="550"/>
        <v>#N/A</v>
      </c>
      <c r="AM840" s="7" t="str">
        <f t="shared" si="551"/>
        <v xml:space="preserve"> </v>
      </c>
      <c r="AN840" s="6" t="e">
        <f t="shared" si="552"/>
        <v>#N/A</v>
      </c>
      <c r="AO840" s="6" t="e">
        <f t="shared" si="553"/>
        <v>#N/A</v>
      </c>
      <c r="AP840" s="6" t="e">
        <f t="shared" si="554"/>
        <v>#N/A</v>
      </c>
      <c r="AQ840" s="6" t="e">
        <f t="shared" si="555"/>
        <v>#N/A</v>
      </c>
      <c r="AR840" s="6" t="e">
        <f t="shared" si="556"/>
        <v>#N/A</v>
      </c>
      <c r="AS840" s="6" t="e">
        <f t="shared" si="557"/>
        <v>#N/A</v>
      </c>
      <c r="AT840" s="6" t="e">
        <f t="shared" si="558"/>
        <v>#N/A</v>
      </c>
      <c r="AU840" s="6" t="e">
        <f t="shared" si="559"/>
        <v>#N/A</v>
      </c>
      <c r="AV840" s="6" t="e">
        <f t="shared" si="560"/>
        <v>#N/A</v>
      </c>
      <c r="AW840" s="6">
        <f t="shared" si="561"/>
        <v>0</v>
      </c>
      <c r="AX840" s="6" t="e">
        <f t="shared" si="562"/>
        <v>#N/A</v>
      </c>
      <c r="AY840" s="6" t="str">
        <f t="shared" si="563"/>
        <v/>
      </c>
      <c r="AZ840" s="6" t="str">
        <f t="shared" si="564"/>
        <v/>
      </c>
      <c r="BA840" s="6" t="str">
        <f t="shared" si="565"/>
        <v/>
      </c>
      <c r="BB840" s="6" t="str">
        <f t="shared" si="566"/>
        <v/>
      </c>
      <c r="BC840" s="42"/>
      <c r="BI840"/>
      <c r="CS840" s="253" t="str">
        <f t="shared" si="567"/>
        <v/>
      </c>
      <c r="CT840" s="1" t="str">
        <f t="shared" si="568"/>
        <v/>
      </c>
      <c r="CU840" s="1" t="str">
        <f t="shared" si="569"/>
        <v/>
      </c>
      <c r="CV840" s="399"/>
    </row>
    <row r="841" spans="1:100" s="1" customFormat="1" ht="13.5" customHeight="1" x14ac:dyDescent="0.15">
      <c r="A841" s="63">
        <v>826</v>
      </c>
      <c r="B841" s="313"/>
      <c r="C841" s="313"/>
      <c r="D841" s="313"/>
      <c r="E841" s="313"/>
      <c r="F841" s="313"/>
      <c r="G841" s="313"/>
      <c r="H841" s="313"/>
      <c r="I841" s="313"/>
      <c r="J841" s="313"/>
      <c r="K841" s="313"/>
      <c r="L841" s="314"/>
      <c r="M841" s="313"/>
      <c r="N841" s="365"/>
      <c r="O841" s="366"/>
      <c r="P841" s="370" t="str">
        <f>IF(G841="R",IF(OR(AND(実績排出量!H841=SUM(実績事業所!$B$2-1),3&lt;実績排出量!I841),AND(実績排出量!H841=実績事業所!$B$2,4&gt;実績排出量!I841)),"新規",""),"")</f>
        <v/>
      </c>
      <c r="Q841" s="373" t="str">
        <f t="shared" si="530"/>
        <v/>
      </c>
      <c r="R841" s="374" t="str">
        <f t="shared" si="531"/>
        <v/>
      </c>
      <c r="S841" s="298" t="str">
        <f t="shared" si="532"/>
        <v/>
      </c>
      <c r="T841" s="87" t="str">
        <f t="shared" si="533"/>
        <v/>
      </c>
      <c r="U841" s="88" t="str">
        <f t="shared" si="534"/>
        <v/>
      </c>
      <c r="V841" s="89" t="str">
        <f t="shared" si="535"/>
        <v/>
      </c>
      <c r="W841" s="90" t="str">
        <f t="shared" si="536"/>
        <v/>
      </c>
      <c r="X841" s="90" t="str">
        <f t="shared" si="537"/>
        <v/>
      </c>
      <c r="Y841" s="110" t="str">
        <f t="shared" si="538"/>
        <v/>
      </c>
      <c r="Z841" s="16"/>
      <c r="AA841" s="15" t="str">
        <f t="shared" si="539"/>
        <v/>
      </c>
      <c r="AB841" s="15" t="str">
        <f t="shared" si="540"/>
        <v/>
      </c>
      <c r="AC841" s="14" t="str">
        <f t="shared" si="541"/>
        <v/>
      </c>
      <c r="AD841" s="6" t="e">
        <f t="shared" si="542"/>
        <v>#N/A</v>
      </c>
      <c r="AE841" s="6" t="e">
        <f t="shared" si="543"/>
        <v>#N/A</v>
      </c>
      <c r="AF841" s="6" t="e">
        <f t="shared" si="544"/>
        <v>#N/A</v>
      </c>
      <c r="AG841" s="6" t="str">
        <f t="shared" si="545"/>
        <v/>
      </c>
      <c r="AH841" s="6">
        <f t="shared" si="546"/>
        <v>1</v>
      </c>
      <c r="AI841" s="6" t="e">
        <f t="shared" si="547"/>
        <v>#N/A</v>
      </c>
      <c r="AJ841" s="6" t="e">
        <f t="shared" si="548"/>
        <v>#N/A</v>
      </c>
      <c r="AK841" s="6" t="e">
        <f t="shared" si="549"/>
        <v>#N/A</v>
      </c>
      <c r="AL841" s="6" t="e">
        <f t="shared" si="550"/>
        <v>#N/A</v>
      </c>
      <c r="AM841" s="7" t="str">
        <f t="shared" si="551"/>
        <v xml:space="preserve"> </v>
      </c>
      <c r="AN841" s="6" t="e">
        <f t="shared" si="552"/>
        <v>#N/A</v>
      </c>
      <c r="AO841" s="6" t="e">
        <f t="shared" si="553"/>
        <v>#N/A</v>
      </c>
      <c r="AP841" s="6" t="e">
        <f t="shared" si="554"/>
        <v>#N/A</v>
      </c>
      <c r="AQ841" s="6" t="e">
        <f t="shared" si="555"/>
        <v>#N/A</v>
      </c>
      <c r="AR841" s="6" t="e">
        <f t="shared" si="556"/>
        <v>#N/A</v>
      </c>
      <c r="AS841" s="6" t="e">
        <f t="shared" si="557"/>
        <v>#N/A</v>
      </c>
      <c r="AT841" s="6" t="e">
        <f t="shared" si="558"/>
        <v>#N/A</v>
      </c>
      <c r="AU841" s="6" t="e">
        <f t="shared" si="559"/>
        <v>#N/A</v>
      </c>
      <c r="AV841" s="6" t="e">
        <f t="shared" si="560"/>
        <v>#N/A</v>
      </c>
      <c r="AW841" s="6">
        <f t="shared" si="561"/>
        <v>0</v>
      </c>
      <c r="AX841" s="6" t="e">
        <f t="shared" si="562"/>
        <v>#N/A</v>
      </c>
      <c r="AY841" s="6" t="str">
        <f t="shared" si="563"/>
        <v/>
      </c>
      <c r="AZ841" s="6" t="str">
        <f t="shared" si="564"/>
        <v/>
      </c>
      <c r="BA841" s="6" t="str">
        <f t="shared" si="565"/>
        <v/>
      </c>
      <c r="BB841" s="6" t="str">
        <f t="shared" si="566"/>
        <v/>
      </c>
      <c r="BC841" s="42"/>
      <c r="BI841"/>
      <c r="CS841" s="253" t="str">
        <f t="shared" si="567"/>
        <v/>
      </c>
      <c r="CT841" s="1" t="str">
        <f t="shared" si="568"/>
        <v/>
      </c>
      <c r="CU841" s="1" t="str">
        <f t="shared" si="569"/>
        <v/>
      </c>
      <c r="CV841" s="399"/>
    </row>
    <row r="842" spans="1:100" s="1" customFormat="1" ht="13.5" customHeight="1" x14ac:dyDescent="0.15">
      <c r="A842" s="63">
        <v>827</v>
      </c>
      <c r="B842" s="313"/>
      <c r="C842" s="313"/>
      <c r="D842" s="313"/>
      <c r="E842" s="313"/>
      <c r="F842" s="313"/>
      <c r="G842" s="313"/>
      <c r="H842" s="313"/>
      <c r="I842" s="313"/>
      <c r="J842" s="313"/>
      <c r="K842" s="313"/>
      <c r="L842" s="314"/>
      <c r="M842" s="313"/>
      <c r="N842" s="365"/>
      <c r="O842" s="366"/>
      <c r="P842" s="370" t="str">
        <f>IF(G842="R",IF(OR(AND(実績排出量!H842=SUM(実績事業所!$B$2-1),3&lt;実績排出量!I842),AND(実績排出量!H842=実績事業所!$B$2,4&gt;実績排出量!I842)),"新規",""),"")</f>
        <v/>
      </c>
      <c r="Q842" s="373" t="str">
        <f t="shared" si="530"/>
        <v/>
      </c>
      <c r="R842" s="374" t="str">
        <f t="shared" si="531"/>
        <v/>
      </c>
      <c r="S842" s="298" t="str">
        <f t="shared" si="532"/>
        <v/>
      </c>
      <c r="T842" s="87" t="str">
        <f t="shared" si="533"/>
        <v/>
      </c>
      <c r="U842" s="88" t="str">
        <f t="shared" si="534"/>
        <v/>
      </c>
      <c r="V842" s="89" t="str">
        <f t="shared" si="535"/>
        <v/>
      </c>
      <c r="W842" s="90" t="str">
        <f t="shared" si="536"/>
        <v/>
      </c>
      <c r="X842" s="90" t="str">
        <f t="shared" si="537"/>
        <v/>
      </c>
      <c r="Y842" s="110" t="str">
        <f t="shared" si="538"/>
        <v/>
      </c>
      <c r="Z842" s="16"/>
      <c r="AA842" s="15" t="str">
        <f t="shared" si="539"/>
        <v/>
      </c>
      <c r="AB842" s="15" t="str">
        <f t="shared" si="540"/>
        <v/>
      </c>
      <c r="AC842" s="14" t="str">
        <f t="shared" si="541"/>
        <v/>
      </c>
      <c r="AD842" s="6" t="e">
        <f t="shared" si="542"/>
        <v>#N/A</v>
      </c>
      <c r="AE842" s="6" t="e">
        <f t="shared" si="543"/>
        <v>#N/A</v>
      </c>
      <c r="AF842" s="6" t="e">
        <f t="shared" si="544"/>
        <v>#N/A</v>
      </c>
      <c r="AG842" s="6" t="str">
        <f t="shared" si="545"/>
        <v/>
      </c>
      <c r="AH842" s="6">
        <f t="shared" si="546"/>
        <v>1</v>
      </c>
      <c r="AI842" s="6" t="e">
        <f t="shared" si="547"/>
        <v>#N/A</v>
      </c>
      <c r="AJ842" s="6" t="e">
        <f t="shared" si="548"/>
        <v>#N/A</v>
      </c>
      <c r="AK842" s="6" t="e">
        <f t="shared" si="549"/>
        <v>#N/A</v>
      </c>
      <c r="AL842" s="6" t="e">
        <f t="shared" si="550"/>
        <v>#N/A</v>
      </c>
      <c r="AM842" s="7" t="str">
        <f t="shared" si="551"/>
        <v xml:space="preserve"> </v>
      </c>
      <c r="AN842" s="6" t="e">
        <f t="shared" si="552"/>
        <v>#N/A</v>
      </c>
      <c r="AO842" s="6" t="e">
        <f t="shared" si="553"/>
        <v>#N/A</v>
      </c>
      <c r="AP842" s="6" t="e">
        <f t="shared" si="554"/>
        <v>#N/A</v>
      </c>
      <c r="AQ842" s="6" t="e">
        <f t="shared" si="555"/>
        <v>#N/A</v>
      </c>
      <c r="AR842" s="6" t="e">
        <f t="shared" si="556"/>
        <v>#N/A</v>
      </c>
      <c r="AS842" s="6" t="e">
        <f t="shared" si="557"/>
        <v>#N/A</v>
      </c>
      <c r="AT842" s="6" t="e">
        <f t="shared" si="558"/>
        <v>#N/A</v>
      </c>
      <c r="AU842" s="6" t="e">
        <f t="shared" si="559"/>
        <v>#N/A</v>
      </c>
      <c r="AV842" s="6" t="e">
        <f t="shared" si="560"/>
        <v>#N/A</v>
      </c>
      <c r="AW842" s="6">
        <f t="shared" si="561"/>
        <v>0</v>
      </c>
      <c r="AX842" s="6" t="e">
        <f t="shared" si="562"/>
        <v>#N/A</v>
      </c>
      <c r="AY842" s="6" t="str">
        <f t="shared" si="563"/>
        <v/>
      </c>
      <c r="AZ842" s="6" t="str">
        <f t="shared" si="564"/>
        <v/>
      </c>
      <c r="BA842" s="6" t="str">
        <f t="shared" si="565"/>
        <v/>
      </c>
      <c r="BB842" s="6" t="str">
        <f t="shared" si="566"/>
        <v/>
      </c>
      <c r="BC842" s="42"/>
      <c r="BI842"/>
      <c r="CS842" s="253" t="str">
        <f t="shared" si="567"/>
        <v/>
      </c>
      <c r="CT842" s="1" t="str">
        <f t="shared" si="568"/>
        <v/>
      </c>
      <c r="CU842" s="1" t="str">
        <f t="shared" si="569"/>
        <v/>
      </c>
      <c r="CV842" s="399"/>
    </row>
    <row r="843" spans="1:100" s="1" customFormat="1" ht="13.5" customHeight="1" x14ac:dyDescent="0.15">
      <c r="A843" s="63">
        <v>828</v>
      </c>
      <c r="B843" s="313"/>
      <c r="C843" s="313"/>
      <c r="D843" s="313"/>
      <c r="E843" s="313"/>
      <c r="F843" s="313"/>
      <c r="G843" s="313"/>
      <c r="H843" s="313"/>
      <c r="I843" s="313"/>
      <c r="J843" s="313"/>
      <c r="K843" s="313"/>
      <c r="L843" s="314"/>
      <c r="M843" s="313"/>
      <c r="N843" s="365"/>
      <c r="O843" s="366"/>
      <c r="P843" s="370" t="str">
        <f>IF(G843="R",IF(OR(AND(実績排出量!H843=SUM(実績事業所!$B$2-1),3&lt;実績排出量!I843),AND(実績排出量!H843=実績事業所!$B$2,4&gt;実績排出量!I843)),"新規",""),"")</f>
        <v/>
      </c>
      <c r="Q843" s="373" t="str">
        <f t="shared" si="530"/>
        <v/>
      </c>
      <c r="R843" s="374" t="str">
        <f t="shared" si="531"/>
        <v/>
      </c>
      <c r="S843" s="298" t="str">
        <f t="shared" si="532"/>
        <v/>
      </c>
      <c r="T843" s="87" t="str">
        <f t="shared" si="533"/>
        <v/>
      </c>
      <c r="U843" s="88" t="str">
        <f t="shared" si="534"/>
        <v/>
      </c>
      <c r="V843" s="89" t="str">
        <f t="shared" si="535"/>
        <v/>
      </c>
      <c r="W843" s="90" t="str">
        <f t="shared" si="536"/>
        <v/>
      </c>
      <c r="X843" s="90" t="str">
        <f t="shared" si="537"/>
        <v/>
      </c>
      <c r="Y843" s="110" t="str">
        <f t="shared" si="538"/>
        <v/>
      </c>
      <c r="Z843" s="16"/>
      <c r="AA843" s="15" t="str">
        <f t="shared" si="539"/>
        <v/>
      </c>
      <c r="AB843" s="15" t="str">
        <f t="shared" si="540"/>
        <v/>
      </c>
      <c r="AC843" s="14" t="str">
        <f t="shared" si="541"/>
        <v/>
      </c>
      <c r="AD843" s="6" t="e">
        <f t="shared" si="542"/>
        <v>#N/A</v>
      </c>
      <c r="AE843" s="6" t="e">
        <f t="shared" si="543"/>
        <v>#N/A</v>
      </c>
      <c r="AF843" s="6" t="e">
        <f t="shared" si="544"/>
        <v>#N/A</v>
      </c>
      <c r="AG843" s="6" t="str">
        <f t="shared" si="545"/>
        <v/>
      </c>
      <c r="AH843" s="6">
        <f t="shared" si="546"/>
        <v>1</v>
      </c>
      <c r="AI843" s="6" t="e">
        <f t="shared" si="547"/>
        <v>#N/A</v>
      </c>
      <c r="AJ843" s="6" t="e">
        <f t="shared" si="548"/>
        <v>#N/A</v>
      </c>
      <c r="AK843" s="6" t="e">
        <f t="shared" si="549"/>
        <v>#N/A</v>
      </c>
      <c r="AL843" s="6" t="e">
        <f t="shared" si="550"/>
        <v>#N/A</v>
      </c>
      <c r="AM843" s="7" t="str">
        <f t="shared" si="551"/>
        <v xml:space="preserve"> </v>
      </c>
      <c r="AN843" s="6" t="e">
        <f t="shared" si="552"/>
        <v>#N/A</v>
      </c>
      <c r="AO843" s="6" t="e">
        <f t="shared" si="553"/>
        <v>#N/A</v>
      </c>
      <c r="AP843" s="6" t="e">
        <f t="shared" si="554"/>
        <v>#N/A</v>
      </c>
      <c r="AQ843" s="6" t="e">
        <f t="shared" si="555"/>
        <v>#N/A</v>
      </c>
      <c r="AR843" s="6" t="e">
        <f t="shared" si="556"/>
        <v>#N/A</v>
      </c>
      <c r="AS843" s="6" t="e">
        <f t="shared" si="557"/>
        <v>#N/A</v>
      </c>
      <c r="AT843" s="6" t="e">
        <f t="shared" si="558"/>
        <v>#N/A</v>
      </c>
      <c r="AU843" s="6" t="e">
        <f t="shared" si="559"/>
        <v>#N/A</v>
      </c>
      <c r="AV843" s="6" t="e">
        <f t="shared" si="560"/>
        <v>#N/A</v>
      </c>
      <c r="AW843" s="6">
        <f t="shared" si="561"/>
        <v>0</v>
      </c>
      <c r="AX843" s="6" t="e">
        <f t="shared" si="562"/>
        <v>#N/A</v>
      </c>
      <c r="AY843" s="6" t="str">
        <f t="shared" si="563"/>
        <v/>
      </c>
      <c r="AZ843" s="6" t="str">
        <f t="shared" si="564"/>
        <v/>
      </c>
      <c r="BA843" s="6" t="str">
        <f t="shared" si="565"/>
        <v/>
      </c>
      <c r="BB843" s="6" t="str">
        <f t="shared" si="566"/>
        <v/>
      </c>
      <c r="BC843" s="42"/>
      <c r="BI843"/>
      <c r="CS843" s="253" t="str">
        <f t="shared" si="567"/>
        <v/>
      </c>
      <c r="CT843" s="1" t="str">
        <f t="shared" si="568"/>
        <v/>
      </c>
      <c r="CU843" s="1" t="str">
        <f t="shared" si="569"/>
        <v/>
      </c>
      <c r="CV843" s="399"/>
    </row>
    <row r="844" spans="1:100" s="1" customFormat="1" ht="13.5" customHeight="1" x14ac:dyDescent="0.15">
      <c r="A844" s="63">
        <v>829</v>
      </c>
      <c r="B844" s="313"/>
      <c r="C844" s="313"/>
      <c r="D844" s="313"/>
      <c r="E844" s="313"/>
      <c r="F844" s="313"/>
      <c r="G844" s="313"/>
      <c r="H844" s="313"/>
      <c r="I844" s="313"/>
      <c r="J844" s="313"/>
      <c r="K844" s="313"/>
      <c r="L844" s="314"/>
      <c r="M844" s="313"/>
      <c r="N844" s="365"/>
      <c r="O844" s="366"/>
      <c r="P844" s="370" t="str">
        <f>IF(G844="R",IF(OR(AND(実績排出量!H844=SUM(実績事業所!$B$2-1),3&lt;実績排出量!I844),AND(実績排出量!H844=実績事業所!$B$2,4&gt;実績排出量!I844)),"新規",""),"")</f>
        <v/>
      </c>
      <c r="Q844" s="373" t="str">
        <f t="shared" si="530"/>
        <v/>
      </c>
      <c r="R844" s="374" t="str">
        <f t="shared" si="531"/>
        <v/>
      </c>
      <c r="S844" s="298" t="str">
        <f t="shared" si="532"/>
        <v/>
      </c>
      <c r="T844" s="87" t="str">
        <f t="shared" si="533"/>
        <v/>
      </c>
      <c r="U844" s="88" t="str">
        <f t="shared" si="534"/>
        <v/>
      </c>
      <c r="V844" s="89" t="str">
        <f t="shared" si="535"/>
        <v/>
      </c>
      <c r="W844" s="90" t="str">
        <f t="shared" si="536"/>
        <v/>
      </c>
      <c r="X844" s="90" t="str">
        <f t="shared" si="537"/>
        <v/>
      </c>
      <c r="Y844" s="110" t="str">
        <f t="shared" si="538"/>
        <v/>
      </c>
      <c r="Z844" s="16"/>
      <c r="AA844" s="15" t="str">
        <f t="shared" si="539"/>
        <v/>
      </c>
      <c r="AB844" s="15" t="str">
        <f t="shared" si="540"/>
        <v/>
      </c>
      <c r="AC844" s="14" t="str">
        <f t="shared" si="541"/>
        <v/>
      </c>
      <c r="AD844" s="6" t="e">
        <f t="shared" si="542"/>
        <v>#N/A</v>
      </c>
      <c r="AE844" s="6" t="e">
        <f t="shared" si="543"/>
        <v>#N/A</v>
      </c>
      <c r="AF844" s="6" t="e">
        <f t="shared" si="544"/>
        <v>#N/A</v>
      </c>
      <c r="AG844" s="6" t="str">
        <f t="shared" si="545"/>
        <v/>
      </c>
      <c r="AH844" s="6">
        <f t="shared" si="546"/>
        <v>1</v>
      </c>
      <c r="AI844" s="6" t="e">
        <f t="shared" si="547"/>
        <v>#N/A</v>
      </c>
      <c r="AJ844" s="6" t="e">
        <f t="shared" si="548"/>
        <v>#N/A</v>
      </c>
      <c r="AK844" s="6" t="e">
        <f t="shared" si="549"/>
        <v>#N/A</v>
      </c>
      <c r="AL844" s="6" t="e">
        <f t="shared" si="550"/>
        <v>#N/A</v>
      </c>
      <c r="AM844" s="7" t="str">
        <f t="shared" si="551"/>
        <v xml:space="preserve"> </v>
      </c>
      <c r="AN844" s="6" t="e">
        <f t="shared" si="552"/>
        <v>#N/A</v>
      </c>
      <c r="AO844" s="6" t="e">
        <f t="shared" si="553"/>
        <v>#N/A</v>
      </c>
      <c r="AP844" s="6" t="e">
        <f t="shared" si="554"/>
        <v>#N/A</v>
      </c>
      <c r="AQ844" s="6" t="e">
        <f t="shared" si="555"/>
        <v>#N/A</v>
      </c>
      <c r="AR844" s="6" t="e">
        <f t="shared" si="556"/>
        <v>#N/A</v>
      </c>
      <c r="AS844" s="6" t="e">
        <f t="shared" si="557"/>
        <v>#N/A</v>
      </c>
      <c r="AT844" s="6" t="e">
        <f t="shared" si="558"/>
        <v>#N/A</v>
      </c>
      <c r="AU844" s="6" t="e">
        <f t="shared" si="559"/>
        <v>#N/A</v>
      </c>
      <c r="AV844" s="6" t="e">
        <f t="shared" si="560"/>
        <v>#N/A</v>
      </c>
      <c r="AW844" s="6">
        <f t="shared" si="561"/>
        <v>0</v>
      </c>
      <c r="AX844" s="6" t="e">
        <f t="shared" si="562"/>
        <v>#N/A</v>
      </c>
      <c r="AY844" s="6" t="str">
        <f t="shared" si="563"/>
        <v/>
      </c>
      <c r="AZ844" s="6" t="str">
        <f t="shared" si="564"/>
        <v/>
      </c>
      <c r="BA844" s="6" t="str">
        <f t="shared" si="565"/>
        <v/>
      </c>
      <c r="BB844" s="6" t="str">
        <f t="shared" si="566"/>
        <v/>
      </c>
      <c r="BC844" s="42"/>
      <c r="BI844"/>
      <c r="CS844" s="253" t="str">
        <f t="shared" si="567"/>
        <v/>
      </c>
      <c r="CT844" s="1" t="str">
        <f t="shared" si="568"/>
        <v/>
      </c>
      <c r="CU844" s="1" t="str">
        <f t="shared" si="569"/>
        <v/>
      </c>
      <c r="CV844" s="399"/>
    </row>
    <row r="845" spans="1:100" s="1" customFormat="1" ht="13.5" customHeight="1" x14ac:dyDescent="0.15">
      <c r="A845" s="63">
        <v>830</v>
      </c>
      <c r="B845" s="313"/>
      <c r="C845" s="313"/>
      <c r="D845" s="313"/>
      <c r="E845" s="313"/>
      <c r="F845" s="313"/>
      <c r="G845" s="313"/>
      <c r="H845" s="313"/>
      <c r="I845" s="313"/>
      <c r="J845" s="313"/>
      <c r="K845" s="313"/>
      <c r="L845" s="314"/>
      <c r="M845" s="313"/>
      <c r="N845" s="365"/>
      <c r="O845" s="366"/>
      <c r="P845" s="370" t="str">
        <f>IF(G845="R",IF(OR(AND(実績排出量!H845=SUM(実績事業所!$B$2-1),3&lt;実績排出量!I845),AND(実績排出量!H845=実績事業所!$B$2,4&gt;実績排出量!I845)),"新規",""),"")</f>
        <v/>
      </c>
      <c r="Q845" s="373" t="str">
        <f t="shared" si="530"/>
        <v/>
      </c>
      <c r="R845" s="374" t="str">
        <f t="shared" si="531"/>
        <v/>
      </c>
      <c r="S845" s="298" t="str">
        <f t="shared" si="532"/>
        <v/>
      </c>
      <c r="T845" s="87" t="str">
        <f t="shared" si="533"/>
        <v/>
      </c>
      <c r="U845" s="88" t="str">
        <f t="shared" si="534"/>
        <v/>
      </c>
      <c r="V845" s="89" t="str">
        <f t="shared" si="535"/>
        <v/>
      </c>
      <c r="W845" s="90" t="str">
        <f t="shared" si="536"/>
        <v/>
      </c>
      <c r="X845" s="90" t="str">
        <f t="shared" si="537"/>
        <v/>
      </c>
      <c r="Y845" s="110" t="str">
        <f t="shared" si="538"/>
        <v/>
      </c>
      <c r="Z845" s="16"/>
      <c r="AA845" s="15" t="str">
        <f t="shared" si="539"/>
        <v/>
      </c>
      <c r="AB845" s="15" t="str">
        <f t="shared" si="540"/>
        <v/>
      </c>
      <c r="AC845" s="14" t="str">
        <f t="shared" si="541"/>
        <v/>
      </c>
      <c r="AD845" s="6" t="e">
        <f t="shared" si="542"/>
        <v>#N/A</v>
      </c>
      <c r="AE845" s="6" t="e">
        <f t="shared" si="543"/>
        <v>#N/A</v>
      </c>
      <c r="AF845" s="6" t="e">
        <f t="shared" si="544"/>
        <v>#N/A</v>
      </c>
      <c r="AG845" s="6" t="str">
        <f t="shared" si="545"/>
        <v/>
      </c>
      <c r="AH845" s="6">
        <f t="shared" si="546"/>
        <v>1</v>
      </c>
      <c r="AI845" s="6" t="e">
        <f t="shared" si="547"/>
        <v>#N/A</v>
      </c>
      <c r="AJ845" s="6" t="e">
        <f t="shared" si="548"/>
        <v>#N/A</v>
      </c>
      <c r="AK845" s="6" t="e">
        <f t="shared" si="549"/>
        <v>#N/A</v>
      </c>
      <c r="AL845" s="6" t="e">
        <f t="shared" si="550"/>
        <v>#N/A</v>
      </c>
      <c r="AM845" s="7" t="str">
        <f t="shared" si="551"/>
        <v xml:space="preserve"> </v>
      </c>
      <c r="AN845" s="6" t="e">
        <f t="shared" si="552"/>
        <v>#N/A</v>
      </c>
      <c r="AO845" s="6" t="e">
        <f t="shared" si="553"/>
        <v>#N/A</v>
      </c>
      <c r="AP845" s="6" t="e">
        <f t="shared" si="554"/>
        <v>#N/A</v>
      </c>
      <c r="AQ845" s="6" t="e">
        <f t="shared" si="555"/>
        <v>#N/A</v>
      </c>
      <c r="AR845" s="6" t="e">
        <f t="shared" si="556"/>
        <v>#N/A</v>
      </c>
      <c r="AS845" s="6" t="e">
        <f t="shared" si="557"/>
        <v>#N/A</v>
      </c>
      <c r="AT845" s="6" t="e">
        <f t="shared" si="558"/>
        <v>#N/A</v>
      </c>
      <c r="AU845" s="6" t="e">
        <f t="shared" si="559"/>
        <v>#N/A</v>
      </c>
      <c r="AV845" s="6" t="e">
        <f t="shared" si="560"/>
        <v>#N/A</v>
      </c>
      <c r="AW845" s="6">
        <f t="shared" si="561"/>
        <v>0</v>
      </c>
      <c r="AX845" s="6" t="e">
        <f t="shared" si="562"/>
        <v>#N/A</v>
      </c>
      <c r="AY845" s="6" t="str">
        <f t="shared" si="563"/>
        <v/>
      </c>
      <c r="AZ845" s="6" t="str">
        <f t="shared" si="564"/>
        <v/>
      </c>
      <c r="BA845" s="6" t="str">
        <f t="shared" si="565"/>
        <v/>
      </c>
      <c r="BB845" s="6" t="str">
        <f t="shared" si="566"/>
        <v/>
      </c>
      <c r="BC845" s="42"/>
      <c r="BI845"/>
      <c r="CS845" s="253" t="str">
        <f t="shared" si="567"/>
        <v/>
      </c>
      <c r="CT845" s="1" t="str">
        <f t="shared" si="568"/>
        <v/>
      </c>
      <c r="CU845" s="1" t="str">
        <f t="shared" si="569"/>
        <v/>
      </c>
      <c r="CV845" s="399"/>
    </row>
    <row r="846" spans="1:100" s="1" customFormat="1" ht="13.5" customHeight="1" x14ac:dyDescent="0.15">
      <c r="A846" s="63">
        <v>831</v>
      </c>
      <c r="B846" s="313"/>
      <c r="C846" s="313"/>
      <c r="D846" s="313"/>
      <c r="E846" s="313"/>
      <c r="F846" s="313"/>
      <c r="G846" s="313"/>
      <c r="H846" s="313"/>
      <c r="I846" s="313"/>
      <c r="J846" s="313"/>
      <c r="K846" s="313"/>
      <c r="L846" s="314"/>
      <c r="M846" s="313"/>
      <c r="N846" s="365"/>
      <c r="O846" s="366"/>
      <c r="P846" s="370" t="str">
        <f>IF(G846="R",IF(OR(AND(実績排出量!H846=SUM(実績事業所!$B$2-1),3&lt;実績排出量!I846),AND(実績排出量!H846=実績事業所!$B$2,4&gt;実績排出量!I846)),"新規",""),"")</f>
        <v/>
      </c>
      <c r="Q846" s="373" t="str">
        <f t="shared" si="530"/>
        <v/>
      </c>
      <c r="R846" s="374" t="str">
        <f t="shared" si="531"/>
        <v/>
      </c>
      <c r="S846" s="298" t="str">
        <f t="shared" si="532"/>
        <v/>
      </c>
      <c r="T846" s="87" t="str">
        <f t="shared" si="533"/>
        <v/>
      </c>
      <c r="U846" s="88" t="str">
        <f t="shared" si="534"/>
        <v/>
      </c>
      <c r="V846" s="89" t="str">
        <f t="shared" si="535"/>
        <v/>
      </c>
      <c r="W846" s="90" t="str">
        <f t="shared" si="536"/>
        <v/>
      </c>
      <c r="X846" s="90" t="str">
        <f t="shared" si="537"/>
        <v/>
      </c>
      <c r="Y846" s="110" t="str">
        <f t="shared" si="538"/>
        <v/>
      </c>
      <c r="Z846" s="16"/>
      <c r="AA846" s="15" t="str">
        <f t="shared" si="539"/>
        <v/>
      </c>
      <c r="AB846" s="15" t="str">
        <f t="shared" si="540"/>
        <v/>
      </c>
      <c r="AC846" s="14" t="str">
        <f t="shared" si="541"/>
        <v/>
      </c>
      <c r="AD846" s="6" t="e">
        <f t="shared" si="542"/>
        <v>#N/A</v>
      </c>
      <c r="AE846" s="6" t="e">
        <f t="shared" si="543"/>
        <v>#N/A</v>
      </c>
      <c r="AF846" s="6" t="e">
        <f t="shared" si="544"/>
        <v>#N/A</v>
      </c>
      <c r="AG846" s="6" t="str">
        <f t="shared" si="545"/>
        <v/>
      </c>
      <c r="AH846" s="6">
        <f t="shared" si="546"/>
        <v>1</v>
      </c>
      <c r="AI846" s="6" t="e">
        <f t="shared" si="547"/>
        <v>#N/A</v>
      </c>
      <c r="AJ846" s="6" t="e">
        <f t="shared" si="548"/>
        <v>#N/A</v>
      </c>
      <c r="AK846" s="6" t="e">
        <f t="shared" si="549"/>
        <v>#N/A</v>
      </c>
      <c r="AL846" s="6" t="e">
        <f t="shared" si="550"/>
        <v>#N/A</v>
      </c>
      <c r="AM846" s="7" t="str">
        <f t="shared" si="551"/>
        <v xml:space="preserve"> </v>
      </c>
      <c r="AN846" s="6" t="e">
        <f t="shared" si="552"/>
        <v>#N/A</v>
      </c>
      <c r="AO846" s="6" t="e">
        <f t="shared" si="553"/>
        <v>#N/A</v>
      </c>
      <c r="AP846" s="6" t="e">
        <f t="shared" si="554"/>
        <v>#N/A</v>
      </c>
      <c r="AQ846" s="6" t="e">
        <f t="shared" si="555"/>
        <v>#N/A</v>
      </c>
      <c r="AR846" s="6" t="e">
        <f t="shared" si="556"/>
        <v>#N/A</v>
      </c>
      <c r="AS846" s="6" t="e">
        <f t="shared" si="557"/>
        <v>#N/A</v>
      </c>
      <c r="AT846" s="6" t="e">
        <f t="shared" si="558"/>
        <v>#N/A</v>
      </c>
      <c r="AU846" s="6" t="e">
        <f t="shared" si="559"/>
        <v>#N/A</v>
      </c>
      <c r="AV846" s="6" t="e">
        <f t="shared" si="560"/>
        <v>#N/A</v>
      </c>
      <c r="AW846" s="6">
        <f t="shared" si="561"/>
        <v>0</v>
      </c>
      <c r="AX846" s="6" t="e">
        <f t="shared" si="562"/>
        <v>#N/A</v>
      </c>
      <c r="AY846" s="6" t="str">
        <f t="shared" si="563"/>
        <v/>
      </c>
      <c r="AZ846" s="6" t="str">
        <f t="shared" si="564"/>
        <v/>
      </c>
      <c r="BA846" s="6" t="str">
        <f t="shared" si="565"/>
        <v/>
      </c>
      <c r="BB846" s="6" t="str">
        <f t="shared" si="566"/>
        <v/>
      </c>
      <c r="BC846" s="42"/>
      <c r="BI846"/>
      <c r="CS846" s="253" t="str">
        <f t="shared" si="567"/>
        <v/>
      </c>
      <c r="CT846" s="1" t="str">
        <f t="shared" si="568"/>
        <v/>
      </c>
      <c r="CU846" s="1" t="str">
        <f t="shared" si="569"/>
        <v/>
      </c>
      <c r="CV846" s="399"/>
    </row>
    <row r="847" spans="1:100" s="1" customFormat="1" ht="13.5" customHeight="1" x14ac:dyDescent="0.15">
      <c r="A847" s="63">
        <v>832</v>
      </c>
      <c r="B847" s="313"/>
      <c r="C847" s="313"/>
      <c r="D847" s="313"/>
      <c r="E847" s="313"/>
      <c r="F847" s="313"/>
      <c r="G847" s="313"/>
      <c r="H847" s="313"/>
      <c r="I847" s="313"/>
      <c r="J847" s="313"/>
      <c r="K847" s="313"/>
      <c r="L847" s="314"/>
      <c r="M847" s="313"/>
      <c r="N847" s="365"/>
      <c r="O847" s="366"/>
      <c r="P847" s="370" t="str">
        <f>IF(G847="R",IF(OR(AND(実績排出量!H847=SUM(実績事業所!$B$2-1),3&lt;実績排出量!I847),AND(実績排出量!H847=実績事業所!$B$2,4&gt;実績排出量!I847)),"新規",""),"")</f>
        <v/>
      </c>
      <c r="Q847" s="373" t="str">
        <f t="shared" si="530"/>
        <v/>
      </c>
      <c r="R847" s="374" t="str">
        <f t="shared" si="531"/>
        <v/>
      </c>
      <c r="S847" s="298" t="str">
        <f t="shared" si="532"/>
        <v/>
      </c>
      <c r="T847" s="87" t="str">
        <f t="shared" si="533"/>
        <v/>
      </c>
      <c r="U847" s="88" t="str">
        <f t="shared" si="534"/>
        <v/>
      </c>
      <c r="V847" s="89" t="str">
        <f t="shared" si="535"/>
        <v/>
      </c>
      <c r="W847" s="90" t="str">
        <f t="shared" si="536"/>
        <v/>
      </c>
      <c r="X847" s="90" t="str">
        <f t="shared" si="537"/>
        <v/>
      </c>
      <c r="Y847" s="110" t="str">
        <f t="shared" si="538"/>
        <v/>
      </c>
      <c r="Z847" s="16"/>
      <c r="AA847" s="15" t="str">
        <f t="shared" si="539"/>
        <v/>
      </c>
      <c r="AB847" s="15" t="str">
        <f t="shared" si="540"/>
        <v/>
      </c>
      <c r="AC847" s="14" t="str">
        <f t="shared" si="541"/>
        <v/>
      </c>
      <c r="AD847" s="6" t="e">
        <f t="shared" si="542"/>
        <v>#N/A</v>
      </c>
      <c r="AE847" s="6" t="e">
        <f t="shared" si="543"/>
        <v>#N/A</v>
      </c>
      <c r="AF847" s="6" t="e">
        <f t="shared" si="544"/>
        <v>#N/A</v>
      </c>
      <c r="AG847" s="6" t="str">
        <f t="shared" si="545"/>
        <v/>
      </c>
      <c r="AH847" s="6">
        <f t="shared" si="546"/>
        <v>1</v>
      </c>
      <c r="AI847" s="6" t="e">
        <f t="shared" si="547"/>
        <v>#N/A</v>
      </c>
      <c r="AJ847" s="6" t="e">
        <f t="shared" si="548"/>
        <v>#N/A</v>
      </c>
      <c r="AK847" s="6" t="e">
        <f t="shared" si="549"/>
        <v>#N/A</v>
      </c>
      <c r="AL847" s="6" t="e">
        <f t="shared" si="550"/>
        <v>#N/A</v>
      </c>
      <c r="AM847" s="7" t="str">
        <f t="shared" si="551"/>
        <v xml:space="preserve"> </v>
      </c>
      <c r="AN847" s="6" t="e">
        <f t="shared" si="552"/>
        <v>#N/A</v>
      </c>
      <c r="AO847" s="6" t="e">
        <f t="shared" si="553"/>
        <v>#N/A</v>
      </c>
      <c r="AP847" s="6" t="e">
        <f t="shared" si="554"/>
        <v>#N/A</v>
      </c>
      <c r="AQ847" s="6" t="e">
        <f t="shared" si="555"/>
        <v>#N/A</v>
      </c>
      <c r="AR847" s="6" t="e">
        <f t="shared" si="556"/>
        <v>#N/A</v>
      </c>
      <c r="AS847" s="6" t="e">
        <f t="shared" si="557"/>
        <v>#N/A</v>
      </c>
      <c r="AT847" s="6" t="e">
        <f t="shared" si="558"/>
        <v>#N/A</v>
      </c>
      <c r="AU847" s="6" t="e">
        <f t="shared" si="559"/>
        <v>#N/A</v>
      </c>
      <c r="AV847" s="6" t="e">
        <f t="shared" si="560"/>
        <v>#N/A</v>
      </c>
      <c r="AW847" s="6">
        <f t="shared" si="561"/>
        <v>0</v>
      </c>
      <c r="AX847" s="6" t="e">
        <f t="shared" si="562"/>
        <v>#N/A</v>
      </c>
      <c r="AY847" s="6" t="str">
        <f t="shared" si="563"/>
        <v/>
      </c>
      <c r="AZ847" s="6" t="str">
        <f t="shared" si="564"/>
        <v/>
      </c>
      <c r="BA847" s="6" t="str">
        <f t="shared" si="565"/>
        <v/>
      </c>
      <c r="BB847" s="6" t="str">
        <f t="shared" si="566"/>
        <v/>
      </c>
      <c r="BC847" s="42"/>
      <c r="BI847"/>
      <c r="CS847" s="253" t="str">
        <f t="shared" si="567"/>
        <v/>
      </c>
      <c r="CT847" s="1" t="str">
        <f t="shared" si="568"/>
        <v/>
      </c>
      <c r="CU847" s="1" t="str">
        <f t="shared" si="569"/>
        <v/>
      </c>
      <c r="CV847" s="399"/>
    </row>
    <row r="848" spans="1:100" s="1" customFormat="1" ht="13.5" customHeight="1" x14ac:dyDescent="0.15">
      <c r="A848" s="63">
        <v>833</v>
      </c>
      <c r="B848" s="313"/>
      <c r="C848" s="313"/>
      <c r="D848" s="313"/>
      <c r="E848" s="313"/>
      <c r="F848" s="313"/>
      <c r="G848" s="313"/>
      <c r="H848" s="313"/>
      <c r="I848" s="313"/>
      <c r="J848" s="313"/>
      <c r="K848" s="313"/>
      <c r="L848" s="314"/>
      <c r="M848" s="313"/>
      <c r="N848" s="365"/>
      <c r="O848" s="366"/>
      <c r="P848" s="370" t="str">
        <f>IF(G848="R",IF(OR(AND(実績排出量!H848=SUM(実績事業所!$B$2-1),3&lt;実績排出量!I848),AND(実績排出量!H848=実績事業所!$B$2,4&gt;実績排出量!I848)),"新規",""),"")</f>
        <v/>
      </c>
      <c r="Q848" s="373" t="str">
        <f t="shared" si="530"/>
        <v/>
      </c>
      <c r="R848" s="374" t="str">
        <f t="shared" si="531"/>
        <v/>
      </c>
      <c r="S848" s="298" t="str">
        <f t="shared" si="532"/>
        <v/>
      </c>
      <c r="T848" s="87" t="str">
        <f t="shared" si="533"/>
        <v/>
      </c>
      <c r="U848" s="88" t="str">
        <f t="shared" si="534"/>
        <v/>
      </c>
      <c r="V848" s="89" t="str">
        <f t="shared" si="535"/>
        <v/>
      </c>
      <c r="W848" s="90" t="str">
        <f t="shared" si="536"/>
        <v/>
      </c>
      <c r="X848" s="90" t="str">
        <f t="shared" si="537"/>
        <v/>
      </c>
      <c r="Y848" s="110" t="str">
        <f t="shared" si="538"/>
        <v/>
      </c>
      <c r="Z848" s="16"/>
      <c r="AA848" s="15" t="str">
        <f t="shared" si="539"/>
        <v/>
      </c>
      <c r="AB848" s="15" t="str">
        <f t="shared" si="540"/>
        <v/>
      </c>
      <c r="AC848" s="14" t="str">
        <f t="shared" si="541"/>
        <v/>
      </c>
      <c r="AD848" s="6" t="e">
        <f t="shared" si="542"/>
        <v>#N/A</v>
      </c>
      <c r="AE848" s="6" t="e">
        <f t="shared" si="543"/>
        <v>#N/A</v>
      </c>
      <c r="AF848" s="6" t="e">
        <f t="shared" si="544"/>
        <v>#N/A</v>
      </c>
      <c r="AG848" s="6" t="str">
        <f t="shared" si="545"/>
        <v/>
      </c>
      <c r="AH848" s="6">
        <f t="shared" si="546"/>
        <v>1</v>
      </c>
      <c r="AI848" s="6" t="e">
        <f t="shared" si="547"/>
        <v>#N/A</v>
      </c>
      <c r="AJ848" s="6" t="e">
        <f t="shared" si="548"/>
        <v>#N/A</v>
      </c>
      <c r="AK848" s="6" t="e">
        <f t="shared" si="549"/>
        <v>#N/A</v>
      </c>
      <c r="AL848" s="6" t="e">
        <f t="shared" si="550"/>
        <v>#N/A</v>
      </c>
      <c r="AM848" s="7" t="str">
        <f t="shared" si="551"/>
        <v xml:space="preserve"> </v>
      </c>
      <c r="AN848" s="6" t="e">
        <f t="shared" si="552"/>
        <v>#N/A</v>
      </c>
      <c r="AO848" s="6" t="e">
        <f t="shared" si="553"/>
        <v>#N/A</v>
      </c>
      <c r="AP848" s="6" t="e">
        <f t="shared" si="554"/>
        <v>#N/A</v>
      </c>
      <c r="AQ848" s="6" t="e">
        <f t="shared" si="555"/>
        <v>#N/A</v>
      </c>
      <c r="AR848" s="6" t="e">
        <f t="shared" si="556"/>
        <v>#N/A</v>
      </c>
      <c r="AS848" s="6" t="e">
        <f t="shared" si="557"/>
        <v>#N/A</v>
      </c>
      <c r="AT848" s="6" t="e">
        <f t="shared" si="558"/>
        <v>#N/A</v>
      </c>
      <c r="AU848" s="6" t="e">
        <f t="shared" si="559"/>
        <v>#N/A</v>
      </c>
      <c r="AV848" s="6" t="e">
        <f t="shared" si="560"/>
        <v>#N/A</v>
      </c>
      <c r="AW848" s="6">
        <f t="shared" si="561"/>
        <v>0</v>
      </c>
      <c r="AX848" s="6" t="e">
        <f t="shared" si="562"/>
        <v>#N/A</v>
      </c>
      <c r="AY848" s="6" t="str">
        <f t="shared" si="563"/>
        <v/>
      </c>
      <c r="AZ848" s="6" t="str">
        <f t="shared" si="564"/>
        <v/>
      </c>
      <c r="BA848" s="6" t="str">
        <f t="shared" si="565"/>
        <v/>
      </c>
      <c r="BB848" s="6" t="str">
        <f t="shared" si="566"/>
        <v/>
      </c>
      <c r="BC848" s="42"/>
      <c r="BI848"/>
      <c r="CS848" s="253" t="str">
        <f t="shared" si="567"/>
        <v/>
      </c>
      <c r="CT848" s="1" t="str">
        <f t="shared" si="568"/>
        <v/>
      </c>
      <c r="CU848" s="1" t="str">
        <f t="shared" si="569"/>
        <v/>
      </c>
      <c r="CV848" s="399"/>
    </row>
    <row r="849" spans="1:100" s="1" customFormat="1" ht="13.5" customHeight="1" x14ac:dyDescent="0.15">
      <c r="A849" s="63">
        <v>834</v>
      </c>
      <c r="B849" s="313"/>
      <c r="C849" s="313"/>
      <c r="D849" s="313"/>
      <c r="E849" s="313"/>
      <c r="F849" s="313"/>
      <c r="G849" s="313"/>
      <c r="H849" s="313"/>
      <c r="I849" s="313"/>
      <c r="J849" s="313"/>
      <c r="K849" s="313"/>
      <c r="L849" s="314"/>
      <c r="M849" s="313"/>
      <c r="N849" s="365"/>
      <c r="O849" s="366"/>
      <c r="P849" s="370" t="str">
        <f>IF(G849="R",IF(OR(AND(実績排出量!H849=SUM(実績事業所!$B$2-1),3&lt;実績排出量!I849),AND(実績排出量!H849=実績事業所!$B$2,4&gt;実績排出量!I849)),"新規",""),"")</f>
        <v/>
      </c>
      <c r="Q849" s="373" t="str">
        <f t="shared" si="530"/>
        <v/>
      </c>
      <c r="R849" s="374" t="str">
        <f t="shared" si="531"/>
        <v/>
      </c>
      <c r="S849" s="298" t="str">
        <f t="shared" si="532"/>
        <v/>
      </c>
      <c r="T849" s="87" t="str">
        <f t="shared" si="533"/>
        <v/>
      </c>
      <c r="U849" s="88" t="str">
        <f t="shared" si="534"/>
        <v/>
      </c>
      <c r="V849" s="89" t="str">
        <f t="shared" si="535"/>
        <v/>
      </c>
      <c r="W849" s="90" t="str">
        <f t="shared" si="536"/>
        <v/>
      </c>
      <c r="X849" s="90" t="str">
        <f t="shared" si="537"/>
        <v/>
      </c>
      <c r="Y849" s="110" t="str">
        <f t="shared" si="538"/>
        <v/>
      </c>
      <c r="Z849" s="16"/>
      <c r="AA849" s="15" t="str">
        <f t="shared" si="539"/>
        <v/>
      </c>
      <c r="AB849" s="15" t="str">
        <f t="shared" si="540"/>
        <v/>
      </c>
      <c r="AC849" s="14" t="str">
        <f t="shared" si="541"/>
        <v/>
      </c>
      <c r="AD849" s="6" t="e">
        <f t="shared" si="542"/>
        <v>#N/A</v>
      </c>
      <c r="AE849" s="6" t="e">
        <f t="shared" si="543"/>
        <v>#N/A</v>
      </c>
      <c r="AF849" s="6" t="e">
        <f t="shared" si="544"/>
        <v>#N/A</v>
      </c>
      <c r="AG849" s="6" t="str">
        <f t="shared" si="545"/>
        <v/>
      </c>
      <c r="AH849" s="6">
        <f t="shared" si="546"/>
        <v>1</v>
      </c>
      <c r="AI849" s="6" t="e">
        <f t="shared" si="547"/>
        <v>#N/A</v>
      </c>
      <c r="AJ849" s="6" t="e">
        <f t="shared" si="548"/>
        <v>#N/A</v>
      </c>
      <c r="AK849" s="6" t="e">
        <f t="shared" si="549"/>
        <v>#N/A</v>
      </c>
      <c r="AL849" s="6" t="e">
        <f t="shared" si="550"/>
        <v>#N/A</v>
      </c>
      <c r="AM849" s="7" t="str">
        <f t="shared" si="551"/>
        <v xml:space="preserve"> </v>
      </c>
      <c r="AN849" s="6" t="e">
        <f t="shared" si="552"/>
        <v>#N/A</v>
      </c>
      <c r="AO849" s="6" t="e">
        <f t="shared" si="553"/>
        <v>#N/A</v>
      </c>
      <c r="AP849" s="6" t="e">
        <f t="shared" si="554"/>
        <v>#N/A</v>
      </c>
      <c r="AQ849" s="6" t="e">
        <f t="shared" si="555"/>
        <v>#N/A</v>
      </c>
      <c r="AR849" s="6" t="e">
        <f t="shared" si="556"/>
        <v>#N/A</v>
      </c>
      <c r="AS849" s="6" t="e">
        <f t="shared" si="557"/>
        <v>#N/A</v>
      </c>
      <c r="AT849" s="6" t="e">
        <f t="shared" si="558"/>
        <v>#N/A</v>
      </c>
      <c r="AU849" s="6" t="e">
        <f t="shared" si="559"/>
        <v>#N/A</v>
      </c>
      <c r="AV849" s="6" t="e">
        <f t="shared" si="560"/>
        <v>#N/A</v>
      </c>
      <c r="AW849" s="6">
        <f t="shared" si="561"/>
        <v>0</v>
      </c>
      <c r="AX849" s="6" t="e">
        <f t="shared" si="562"/>
        <v>#N/A</v>
      </c>
      <c r="AY849" s="6" t="str">
        <f t="shared" si="563"/>
        <v/>
      </c>
      <c r="AZ849" s="6" t="str">
        <f t="shared" si="564"/>
        <v/>
      </c>
      <c r="BA849" s="6" t="str">
        <f t="shared" si="565"/>
        <v/>
      </c>
      <c r="BB849" s="6" t="str">
        <f t="shared" si="566"/>
        <v/>
      </c>
      <c r="BC849" s="42"/>
      <c r="BI849"/>
      <c r="CS849" s="253" t="str">
        <f t="shared" si="567"/>
        <v/>
      </c>
      <c r="CT849" s="1" t="str">
        <f t="shared" si="568"/>
        <v/>
      </c>
      <c r="CU849" s="1" t="str">
        <f t="shared" si="569"/>
        <v/>
      </c>
      <c r="CV849" s="399"/>
    </row>
    <row r="850" spans="1:100" s="1" customFormat="1" ht="13.5" customHeight="1" x14ac:dyDescent="0.15">
      <c r="A850" s="63">
        <v>835</v>
      </c>
      <c r="B850" s="313"/>
      <c r="C850" s="313"/>
      <c r="D850" s="313"/>
      <c r="E850" s="313"/>
      <c r="F850" s="313"/>
      <c r="G850" s="313"/>
      <c r="H850" s="313"/>
      <c r="I850" s="313"/>
      <c r="J850" s="313"/>
      <c r="K850" s="313"/>
      <c r="L850" s="314"/>
      <c r="M850" s="313"/>
      <c r="N850" s="365"/>
      <c r="O850" s="366"/>
      <c r="P850" s="370" t="str">
        <f>IF(G850="R",IF(OR(AND(実績排出量!H850=SUM(実績事業所!$B$2-1),3&lt;実績排出量!I850),AND(実績排出量!H850=実績事業所!$B$2,4&gt;実績排出量!I850)),"新規",""),"")</f>
        <v/>
      </c>
      <c r="Q850" s="373" t="str">
        <f t="shared" si="530"/>
        <v/>
      </c>
      <c r="R850" s="374" t="str">
        <f t="shared" si="531"/>
        <v/>
      </c>
      <c r="S850" s="298" t="str">
        <f t="shared" si="532"/>
        <v/>
      </c>
      <c r="T850" s="87" t="str">
        <f t="shared" si="533"/>
        <v/>
      </c>
      <c r="U850" s="88" t="str">
        <f t="shared" si="534"/>
        <v/>
      </c>
      <c r="V850" s="89" t="str">
        <f t="shared" si="535"/>
        <v/>
      </c>
      <c r="W850" s="90" t="str">
        <f t="shared" si="536"/>
        <v/>
      </c>
      <c r="X850" s="90" t="str">
        <f t="shared" si="537"/>
        <v/>
      </c>
      <c r="Y850" s="110" t="str">
        <f t="shared" si="538"/>
        <v/>
      </c>
      <c r="Z850" s="16"/>
      <c r="AA850" s="15" t="str">
        <f t="shared" si="539"/>
        <v/>
      </c>
      <c r="AB850" s="15" t="str">
        <f t="shared" si="540"/>
        <v/>
      </c>
      <c r="AC850" s="14" t="str">
        <f t="shared" si="541"/>
        <v/>
      </c>
      <c r="AD850" s="6" t="e">
        <f t="shared" si="542"/>
        <v>#N/A</v>
      </c>
      <c r="AE850" s="6" t="e">
        <f t="shared" si="543"/>
        <v>#N/A</v>
      </c>
      <c r="AF850" s="6" t="e">
        <f t="shared" si="544"/>
        <v>#N/A</v>
      </c>
      <c r="AG850" s="6" t="str">
        <f t="shared" si="545"/>
        <v/>
      </c>
      <c r="AH850" s="6">
        <f t="shared" si="546"/>
        <v>1</v>
      </c>
      <c r="AI850" s="6" t="e">
        <f t="shared" si="547"/>
        <v>#N/A</v>
      </c>
      <c r="AJ850" s="6" t="e">
        <f t="shared" si="548"/>
        <v>#N/A</v>
      </c>
      <c r="AK850" s="6" t="e">
        <f t="shared" si="549"/>
        <v>#N/A</v>
      </c>
      <c r="AL850" s="6" t="e">
        <f t="shared" si="550"/>
        <v>#N/A</v>
      </c>
      <c r="AM850" s="7" t="str">
        <f t="shared" si="551"/>
        <v xml:space="preserve"> </v>
      </c>
      <c r="AN850" s="6" t="e">
        <f t="shared" si="552"/>
        <v>#N/A</v>
      </c>
      <c r="AO850" s="6" t="e">
        <f t="shared" si="553"/>
        <v>#N/A</v>
      </c>
      <c r="AP850" s="6" t="e">
        <f t="shared" si="554"/>
        <v>#N/A</v>
      </c>
      <c r="AQ850" s="6" t="e">
        <f t="shared" si="555"/>
        <v>#N/A</v>
      </c>
      <c r="AR850" s="6" t="e">
        <f t="shared" si="556"/>
        <v>#N/A</v>
      </c>
      <c r="AS850" s="6" t="e">
        <f t="shared" si="557"/>
        <v>#N/A</v>
      </c>
      <c r="AT850" s="6" t="e">
        <f t="shared" si="558"/>
        <v>#N/A</v>
      </c>
      <c r="AU850" s="6" t="e">
        <f t="shared" si="559"/>
        <v>#N/A</v>
      </c>
      <c r="AV850" s="6" t="e">
        <f t="shared" si="560"/>
        <v>#N/A</v>
      </c>
      <c r="AW850" s="6">
        <f t="shared" si="561"/>
        <v>0</v>
      </c>
      <c r="AX850" s="6" t="e">
        <f t="shared" si="562"/>
        <v>#N/A</v>
      </c>
      <c r="AY850" s="6" t="str">
        <f t="shared" si="563"/>
        <v/>
      </c>
      <c r="AZ850" s="6" t="str">
        <f t="shared" si="564"/>
        <v/>
      </c>
      <c r="BA850" s="6" t="str">
        <f t="shared" si="565"/>
        <v/>
      </c>
      <c r="BB850" s="6" t="str">
        <f t="shared" si="566"/>
        <v/>
      </c>
      <c r="BC850" s="42"/>
      <c r="BI850"/>
      <c r="CS850" s="253" t="str">
        <f t="shared" si="567"/>
        <v/>
      </c>
      <c r="CT850" s="1" t="str">
        <f t="shared" si="568"/>
        <v/>
      </c>
      <c r="CU850" s="1" t="str">
        <f t="shared" si="569"/>
        <v/>
      </c>
      <c r="CV850" s="399"/>
    </row>
    <row r="851" spans="1:100" s="1" customFormat="1" ht="13.5" customHeight="1" x14ac:dyDescent="0.15">
      <c r="A851" s="63">
        <v>836</v>
      </c>
      <c r="B851" s="313"/>
      <c r="C851" s="313"/>
      <c r="D851" s="313"/>
      <c r="E851" s="313"/>
      <c r="F851" s="313"/>
      <c r="G851" s="313"/>
      <c r="H851" s="313"/>
      <c r="I851" s="313"/>
      <c r="J851" s="313"/>
      <c r="K851" s="313"/>
      <c r="L851" s="314"/>
      <c r="M851" s="313"/>
      <c r="N851" s="365"/>
      <c r="O851" s="366"/>
      <c r="P851" s="370" t="str">
        <f>IF(G851="R",IF(OR(AND(実績排出量!H851=SUM(実績事業所!$B$2-1),3&lt;実績排出量!I851),AND(実績排出量!H851=実績事業所!$B$2,4&gt;実績排出量!I851)),"新規",""),"")</f>
        <v/>
      </c>
      <c r="Q851" s="373" t="str">
        <f t="shared" si="530"/>
        <v/>
      </c>
      <c r="R851" s="374" t="str">
        <f t="shared" si="531"/>
        <v/>
      </c>
      <c r="S851" s="298" t="str">
        <f t="shared" si="532"/>
        <v/>
      </c>
      <c r="T851" s="87" t="str">
        <f t="shared" si="533"/>
        <v/>
      </c>
      <c r="U851" s="88" t="str">
        <f t="shared" si="534"/>
        <v/>
      </c>
      <c r="V851" s="89" t="str">
        <f t="shared" si="535"/>
        <v/>
      </c>
      <c r="W851" s="90" t="str">
        <f t="shared" si="536"/>
        <v/>
      </c>
      <c r="X851" s="90" t="str">
        <f t="shared" si="537"/>
        <v/>
      </c>
      <c r="Y851" s="110" t="str">
        <f t="shared" si="538"/>
        <v/>
      </c>
      <c r="Z851" s="16"/>
      <c r="AA851" s="15" t="str">
        <f t="shared" si="539"/>
        <v/>
      </c>
      <c r="AB851" s="15" t="str">
        <f t="shared" si="540"/>
        <v/>
      </c>
      <c r="AC851" s="14" t="str">
        <f t="shared" si="541"/>
        <v/>
      </c>
      <c r="AD851" s="6" t="e">
        <f t="shared" si="542"/>
        <v>#N/A</v>
      </c>
      <c r="AE851" s="6" t="e">
        <f t="shared" si="543"/>
        <v>#N/A</v>
      </c>
      <c r="AF851" s="6" t="e">
        <f t="shared" si="544"/>
        <v>#N/A</v>
      </c>
      <c r="AG851" s="6" t="str">
        <f t="shared" si="545"/>
        <v/>
      </c>
      <c r="AH851" s="6">
        <f t="shared" si="546"/>
        <v>1</v>
      </c>
      <c r="AI851" s="6" t="e">
        <f t="shared" si="547"/>
        <v>#N/A</v>
      </c>
      <c r="AJ851" s="6" t="e">
        <f t="shared" si="548"/>
        <v>#N/A</v>
      </c>
      <c r="AK851" s="6" t="e">
        <f t="shared" si="549"/>
        <v>#N/A</v>
      </c>
      <c r="AL851" s="6" t="e">
        <f t="shared" si="550"/>
        <v>#N/A</v>
      </c>
      <c r="AM851" s="7" t="str">
        <f t="shared" si="551"/>
        <v xml:space="preserve"> </v>
      </c>
      <c r="AN851" s="6" t="e">
        <f t="shared" si="552"/>
        <v>#N/A</v>
      </c>
      <c r="AO851" s="6" t="e">
        <f t="shared" si="553"/>
        <v>#N/A</v>
      </c>
      <c r="AP851" s="6" t="e">
        <f t="shared" si="554"/>
        <v>#N/A</v>
      </c>
      <c r="AQ851" s="6" t="e">
        <f t="shared" si="555"/>
        <v>#N/A</v>
      </c>
      <c r="AR851" s="6" t="e">
        <f t="shared" si="556"/>
        <v>#N/A</v>
      </c>
      <c r="AS851" s="6" t="e">
        <f t="shared" si="557"/>
        <v>#N/A</v>
      </c>
      <c r="AT851" s="6" t="e">
        <f t="shared" si="558"/>
        <v>#N/A</v>
      </c>
      <c r="AU851" s="6" t="e">
        <f t="shared" si="559"/>
        <v>#N/A</v>
      </c>
      <c r="AV851" s="6" t="e">
        <f t="shared" si="560"/>
        <v>#N/A</v>
      </c>
      <c r="AW851" s="6">
        <f t="shared" si="561"/>
        <v>0</v>
      </c>
      <c r="AX851" s="6" t="e">
        <f t="shared" si="562"/>
        <v>#N/A</v>
      </c>
      <c r="AY851" s="6" t="str">
        <f t="shared" si="563"/>
        <v/>
      </c>
      <c r="AZ851" s="6" t="str">
        <f t="shared" si="564"/>
        <v/>
      </c>
      <c r="BA851" s="6" t="str">
        <f t="shared" si="565"/>
        <v/>
      </c>
      <c r="BB851" s="6" t="str">
        <f t="shared" si="566"/>
        <v/>
      </c>
      <c r="BC851" s="42"/>
      <c r="BI851"/>
      <c r="CS851" s="253" t="str">
        <f t="shared" si="567"/>
        <v/>
      </c>
      <c r="CT851" s="1" t="str">
        <f t="shared" si="568"/>
        <v/>
      </c>
      <c r="CU851" s="1" t="str">
        <f t="shared" si="569"/>
        <v/>
      </c>
      <c r="CV851" s="399"/>
    </row>
    <row r="852" spans="1:100" s="1" customFormat="1" ht="13.5" customHeight="1" x14ac:dyDescent="0.15">
      <c r="A852" s="63">
        <v>837</v>
      </c>
      <c r="B852" s="313"/>
      <c r="C852" s="313"/>
      <c r="D852" s="313"/>
      <c r="E852" s="313"/>
      <c r="F852" s="313"/>
      <c r="G852" s="313"/>
      <c r="H852" s="313"/>
      <c r="I852" s="313"/>
      <c r="J852" s="313"/>
      <c r="K852" s="313"/>
      <c r="L852" s="314"/>
      <c r="M852" s="313"/>
      <c r="N852" s="365"/>
      <c r="O852" s="366"/>
      <c r="P852" s="370" t="str">
        <f>IF(G852="R",IF(OR(AND(実績排出量!H852=SUM(実績事業所!$B$2-1),3&lt;実績排出量!I852),AND(実績排出量!H852=実績事業所!$B$2,4&gt;実績排出量!I852)),"新規",""),"")</f>
        <v/>
      </c>
      <c r="Q852" s="373" t="str">
        <f t="shared" si="530"/>
        <v/>
      </c>
      <c r="R852" s="374" t="str">
        <f t="shared" si="531"/>
        <v/>
      </c>
      <c r="S852" s="298" t="str">
        <f t="shared" si="532"/>
        <v/>
      </c>
      <c r="T852" s="87" t="str">
        <f t="shared" si="533"/>
        <v/>
      </c>
      <c r="U852" s="88" t="str">
        <f t="shared" si="534"/>
        <v/>
      </c>
      <c r="V852" s="89" t="str">
        <f t="shared" si="535"/>
        <v/>
      </c>
      <c r="W852" s="90" t="str">
        <f t="shared" si="536"/>
        <v/>
      </c>
      <c r="X852" s="90" t="str">
        <f t="shared" si="537"/>
        <v/>
      </c>
      <c r="Y852" s="110" t="str">
        <f t="shared" si="538"/>
        <v/>
      </c>
      <c r="Z852" s="16"/>
      <c r="AA852" s="15" t="str">
        <f t="shared" si="539"/>
        <v/>
      </c>
      <c r="AB852" s="15" t="str">
        <f t="shared" si="540"/>
        <v/>
      </c>
      <c r="AC852" s="14" t="str">
        <f t="shared" si="541"/>
        <v/>
      </c>
      <c r="AD852" s="6" t="e">
        <f t="shared" si="542"/>
        <v>#N/A</v>
      </c>
      <c r="AE852" s="6" t="e">
        <f t="shared" si="543"/>
        <v>#N/A</v>
      </c>
      <c r="AF852" s="6" t="e">
        <f t="shared" si="544"/>
        <v>#N/A</v>
      </c>
      <c r="AG852" s="6" t="str">
        <f t="shared" si="545"/>
        <v/>
      </c>
      <c r="AH852" s="6">
        <f t="shared" si="546"/>
        <v>1</v>
      </c>
      <c r="AI852" s="6" t="e">
        <f t="shared" si="547"/>
        <v>#N/A</v>
      </c>
      <c r="AJ852" s="6" t="e">
        <f t="shared" si="548"/>
        <v>#N/A</v>
      </c>
      <c r="AK852" s="6" t="e">
        <f t="shared" si="549"/>
        <v>#N/A</v>
      </c>
      <c r="AL852" s="6" t="e">
        <f t="shared" si="550"/>
        <v>#N/A</v>
      </c>
      <c r="AM852" s="7" t="str">
        <f t="shared" si="551"/>
        <v xml:space="preserve"> </v>
      </c>
      <c r="AN852" s="6" t="e">
        <f t="shared" si="552"/>
        <v>#N/A</v>
      </c>
      <c r="AO852" s="6" t="e">
        <f t="shared" si="553"/>
        <v>#N/A</v>
      </c>
      <c r="AP852" s="6" t="e">
        <f t="shared" si="554"/>
        <v>#N/A</v>
      </c>
      <c r="AQ852" s="6" t="e">
        <f t="shared" si="555"/>
        <v>#N/A</v>
      </c>
      <c r="AR852" s="6" t="e">
        <f t="shared" si="556"/>
        <v>#N/A</v>
      </c>
      <c r="AS852" s="6" t="e">
        <f t="shared" si="557"/>
        <v>#N/A</v>
      </c>
      <c r="AT852" s="6" t="e">
        <f t="shared" si="558"/>
        <v>#N/A</v>
      </c>
      <c r="AU852" s="6" t="e">
        <f t="shared" si="559"/>
        <v>#N/A</v>
      </c>
      <c r="AV852" s="6" t="e">
        <f t="shared" si="560"/>
        <v>#N/A</v>
      </c>
      <c r="AW852" s="6">
        <f t="shared" si="561"/>
        <v>0</v>
      </c>
      <c r="AX852" s="6" t="e">
        <f t="shared" si="562"/>
        <v>#N/A</v>
      </c>
      <c r="AY852" s="6" t="str">
        <f t="shared" si="563"/>
        <v/>
      </c>
      <c r="AZ852" s="6" t="str">
        <f t="shared" si="564"/>
        <v/>
      </c>
      <c r="BA852" s="6" t="str">
        <f t="shared" si="565"/>
        <v/>
      </c>
      <c r="BB852" s="6" t="str">
        <f t="shared" si="566"/>
        <v/>
      </c>
      <c r="BC852" s="42"/>
      <c r="BI852"/>
      <c r="CS852" s="253" t="str">
        <f t="shared" si="567"/>
        <v/>
      </c>
      <c r="CT852" s="1" t="str">
        <f t="shared" si="568"/>
        <v/>
      </c>
      <c r="CU852" s="1" t="str">
        <f t="shared" si="569"/>
        <v/>
      </c>
      <c r="CV852" s="399"/>
    </row>
    <row r="853" spans="1:100" s="1" customFormat="1" ht="13.5" customHeight="1" x14ac:dyDescent="0.15">
      <c r="A853" s="63">
        <v>838</v>
      </c>
      <c r="B853" s="313"/>
      <c r="C853" s="313"/>
      <c r="D853" s="313"/>
      <c r="E853" s="313"/>
      <c r="F853" s="313"/>
      <c r="G853" s="313"/>
      <c r="H853" s="313"/>
      <c r="I853" s="313"/>
      <c r="J853" s="313"/>
      <c r="K853" s="313"/>
      <c r="L853" s="314"/>
      <c r="M853" s="313"/>
      <c r="N853" s="365"/>
      <c r="O853" s="366"/>
      <c r="P853" s="370" t="str">
        <f>IF(G853="R",IF(OR(AND(実績排出量!H853=SUM(実績事業所!$B$2-1),3&lt;実績排出量!I853),AND(実績排出量!H853=実績事業所!$B$2,4&gt;実績排出量!I853)),"新規",""),"")</f>
        <v/>
      </c>
      <c r="Q853" s="373" t="str">
        <f t="shared" si="530"/>
        <v/>
      </c>
      <c r="R853" s="374" t="str">
        <f t="shared" si="531"/>
        <v/>
      </c>
      <c r="S853" s="298" t="str">
        <f t="shared" si="532"/>
        <v/>
      </c>
      <c r="T853" s="87" t="str">
        <f t="shared" si="533"/>
        <v/>
      </c>
      <c r="U853" s="88" t="str">
        <f t="shared" si="534"/>
        <v/>
      </c>
      <c r="V853" s="89" t="str">
        <f t="shared" si="535"/>
        <v/>
      </c>
      <c r="W853" s="90" t="str">
        <f t="shared" si="536"/>
        <v/>
      </c>
      <c r="X853" s="90" t="str">
        <f t="shared" si="537"/>
        <v/>
      </c>
      <c r="Y853" s="110" t="str">
        <f t="shared" si="538"/>
        <v/>
      </c>
      <c r="Z853" s="16"/>
      <c r="AA853" s="15" t="str">
        <f t="shared" si="539"/>
        <v/>
      </c>
      <c r="AB853" s="15" t="str">
        <f t="shared" si="540"/>
        <v/>
      </c>
      <c r="AC853" s="14" t="str">
        <f t="shared" si="541"/>
        <v/>
      </c>
      <c r="AD853" s="6" t="e">
        <f t="shared" si="542"/>
        <v>#N/A</v>
      </c>
      <c r="AE853" s="6" t="e">
        <f t="shared" si="543"/>
        <v>#N/A</v>
      </c>
      <c r="AF853" s="6" t="e">
        <f t="shared" si="544"/>
        <v>#N/A</v>
      </c>
      <c r="AG853" s="6" t="str">
        <f t="shared" si="545"/>
        <v/>
      </c>
      <c r="AH853" s="6">
        <f t="shared" si="546"/>
        <v>1</v>
      </c>
      <c r="AI853" s="6" t="e">
        <f t="shared" si="547"/>
        <v>#N/A</v>
      </c>
      <c r="AJ853" s="6" t="e">
        <f t="shared" si="548"/>
        <v>#N/A</v>
      </c>
      <c r="AK853" s="6" t="e">
        <f t="shared" si="549"/>
        <v>#N/A</v>
      </c>
      <c r="AL853" s="6" t="e">
        <f t="shared" si="550"/>
        <v>#N/A</v>
      </c>
      <c r="AM853" s="7" t="str">
        <f t="shared" si="551"/>
        <v xml:space="preserve"> </v>
      </c>
      <c r="AN853" s="6" t="e">
        <f t="shared" si="552"/>
        <v>#N/A</v>
      </c>
      <c r="AO853" s="6" t="e">
        <f t="shared" si="553"/>
        <v>#N/A</v>
      </c>
      <c r="AP853" s="6" t="e">
        <f t="shared" si="554"/>
        <v>#N/A</v>
      </c>
      <c r="AQ853" s="6" t="e">
        <f t="shared" si="555"/>
        <v>#N/A</v>
      </c>
      <c r="AR853" s="6" t="e">
        <f t="shared" si="556"/>
        <v>#N/A</v>
      </c>
      <c r="AS853" s="6" t="e">
        <f t="shared" si="557"/>
        <v>#N/A</v>
      </c>
      <c r="AT853" s="6" t="e">
        <f t="shared" si="558"/>
        <v>#N/A</v>
      </c>
      <c r="AU853" s="6" t="e">
        <f t="shared" si="559"/>
        <v>#N/A</v>
      </c>
      <c r="AV853" s="6" t="e">
        <f t="shared" si="560"/>
        <v>#N/A</v>
      </c>
      <c r="AW853" s="6">
        <f t="shared" si="561"/>
        <v>0</v>
      </c>
      <c r="AX853" s="6" t="e">
        <f t="shared" si="562"/>
        <v>#N/A</v>
      </c>
      <c r="AY853" s="6" t="str">
        <f t="shared" si="563"/>
        <v/>
      </c>
      <c r="AZ853" s="6" t="str">
        <f t="shared" si="564"/>
        <v/>
      </c>
      <c r="BA853" s="6" t="str">
        <f t="shared" si="565"/>
        <v/>
      </c>
      <c r="BB853" s="6" t="str">
        <f t="shared" si="566"/>
        <v/>
      </c>
      <c r="BC853" s="42"/>
      <c r="BI853"/>
      <c r="CS853" s="253" t="str">
        <f t="shared" si="567"/>
        <v/>
      </c>
      <c r="CT853" s="1" t="str">
        <f t="shared" si="568"/>
        <v/>
      </c>
      <c r="CU853" s="1" t="str">
        <f t="shared" si="569"/>
        <v/>
      </c>
      <c r="CV853" s="399"/>
    </row>
    <row r="854" spans="1:100" s="1" customFormat="1" ht="13.5" customHeight="1" x14ac:dyDescent="0.15">
      <c r="A854" s="63">
        <v>839</v>
      </c>
      <c r="B854" s="313"/>
      <c r="C854" s="313"/>
      <c r="D854" s="313"/>
      <c r="E854" s="313"/>
      <c r="F854" s="313"/>
      <c r="G854" s="313"/>
      <c r="H854" s="313"/>
      <c r="I854" s="313"/>
      <c r="J854" s="313"/>
      <c r="K854" s="313"/>
      <c r="L854" s="314"/>
      <c r="M854" s="313"/>
      <c r="N854" s="365"/>
      <c r="O854" s="366"/>
      <c r="P854" s="370" t="str">
        <f>IF(G854="R",IF(OR(AND(実績排出量!H854=SUM(実績事業所!$B$2-1),3&lt;実績排出量!I854),AND(実績排出量!H854=実績事業所!$B$2,4&gt;実績排出量!I854)),"新規",""),"")</f>
        <v/>
      </c>
      <c r="Q854" s="373" t="str">
        <f t="shared" si="530"/>
        <v/>
      </c>
      <c r="R854" s="374" t="str">
        <f t="shared" si="531"/>
        <v/>
      </c>
      <c r="S854" s="298" t="str">
        <f t="shared" si="532"/>
        <v/>
      </c>
      <c r="T854" s="87" t="str">
        <f t="shared" si="533"/>
        <v/>
      </c>
      <c r="U854" s="88" t="str">
        <f t="shared" si="534"/>
        <v/>
      </c>
      <c r="V854" s="89" t="str">
        <f t="shared" si="535"/>
        <v/>
      </c>
      <c r="W854" s="90" t="str">
        <f t="shared" si="536"/>
        <v/>
      </c>
      <c r="X854" s="90" t="str">
        <f t="shared" si="537"/>
        <v/>
      </c>
      <c r="Y854" s="110" t="str">
        <f t="shared" si="538"/>
        <v/>
      </c>
      <c r="Z854" s="16"/>
      <c r="AA854" s="15" t="str">
        <f t="shared" si="539"/>
        <v/>
      </c>
      <c r="AB854" s="15" t="str">
        <f t="shared" si="540"/>
        <v/>
      </c>
      <c r="AC854" s="14" t="str">
        <f t="shared" si="541"/>
        <v/>
      </c>
      <c r="AD854" s="6" t="e">
        <f t="shared" si="542"/>
        <v>#N/A</v>
      </c>
      <c r="AE854" s="6" t="e">
        <f t="shared" si="543"/>
        <v>#N/A</v>
      </c>
      <c r="AF854" s="6" t="e">
        <f t="shared" si="544"/>
        <v>#N/A</v>
      </c>
      <c r="AG854" s="6" t="str">
        <f t="shared" si="545"/>
        <v/>
      </c>
      <c r="AH854" s="6">
        <f t="shared" si="546"/>
        <v>1</v>
      </c>
      <c r="AI854" s="6" t="e">
        <f t="shared" si="547"/>
        <v>#N/A</v>
      </c>
      <c r="AJ854" s="6" t="e">
        <f t="shared" si="548"/>
        <v>#N/A</v>
      </c>
      <c r="AK854" s="6" t="e">
        <f t="shared" si="549"/>
        <v>#N/A</v>
      </c>
      <c r="AL854" s="6" t="e">
        <f t="shared" si="550"/>
        <v>#N/A</v>
      </c>
      <c r="AM854" s="7" t="str">
        <f t="shared" si="551"/>
        <v xml:space="preserve"> </v>
      </c>
      <c r="AN854" s="6" t="e">
        <f t="shared" si="552"/>
        <v>#N/A</v>
      </c>
      <c r="AO854" s="6" t="e">
        <f t="shared" si="553"/>
        <v>#N/A</v>
      </c>
      <c r="AP854" s="6" t="e">
        <f t="shared" si="554"/>
        <v>#N/A</v>
      </c>
      <c r="AQ854" s="6" t="e">
        <f t="shared" si="555"/>
        <v>#N/A</v>
      </c>
      <c r="AR854" s="6" t="e">
        <f t="shared" si="556"/>
        <v>#N/A</v>
      </c>
      <c r="AS854" s="6" t="e">
        <f t="shared" si="557"/>
        <v>#N/A</v>
      </c>
      <c r="AT854" s="6" t="e">
        <f t="shared" si="558"/>
        <v>#N/A</v>
      </c>
      <c r="AU854" s="6" t="e">
        <f t="shared" si="559"/>
        <v>#N/A</v>
      </c>
      <c r="AV854" s="6" t="e">
        <f t="shared" si="560"/>
        <v>#N/A</v>
      </c>
      <c r="AW854" s="6">
        <f t="shared" si="561"/>
        <v>0</v>
      </c>
      <c r="AX854" s="6" t="e">
        <f t="shared" si="562"/>
        <v>#N/A</v>
      </c>
      <c r="AY854" s="6" t="str">
        <f t="shared" si="563"/>
        <v/>
      </c>
      <c r="AZ854" s="6" t="str">
        <f t="shared" si="564"/>
        <v/>
      </c>
      <c r="BA854" s="6" t="str">
        <f t="shared" si="565"/>
        <v/>
      </c>
      <c r="BB854" s="6" t="str">
        <f t="shared" si="566"/>
        <v/>
      </c>
      <c r="BC854" s="42"/>
      <c r="BI854"/>
      <c r="CS854" s="253" t="str">
        <f t="shared" si="567"/>
        <v/>
      </c>
      <c r="CT854" s="1" t="str">
        <f t="shared" si="568"/>
        <v/>
      </c>
      <c r="CU854" s="1" t="str">
        <f t="shared" si="569"/>
        <v/>
      </c>
      <c r="CV854" s="399"/>
    </row>
    <row r="855" spans="1:100" s="1" customFormat="1" ht="13.5" customHeight="1" x14ac:dyDescent="0.15">
      <c r="A855" s="63">
        <v>840</v>
      </c>
      <c r="B855" s="313"/>
      <c r="C855" s="313"/>
      <c r="D855" s="313"/>
      <c r="E855" s="313"/>
      <c r="F855" s="313"/>
      <c r="G855" s="313"/>
      <c r="H855" s="313"/>
      <c r="I855" s="313"/>
      <c r="J855" s="313"/>
      <c r="K855" s="313"/>
      <c r="L855" s="314"/>
      <c r="M855" s="313"/>
      <c r="N855" s="365"/>
      <c r="O855" s="366"/>
      <c r="P855" s="370" t="str">
        <f>IF(G855="R",IF(OR(AND(実績排出量!H855=SUM(実績事業所!$B$2-1),3&lt;実績排出量!I855),AND(実績排出量!H855=実績事業所!$B$2,4&gt;実績排出量!I855)),"新規",""),"")</f>
        <v/>
      </c>
      <c r="Q855" s="373" t="str">
        <f t="shared" si="530"/>
        <v/>
      </c>
      <c r="R855" s="374" t="str">
        <f t="shared" si="531"/>
        <v/>
      </c>
      <c r="S855" s="298" t="str">
        <f t="shared" si="532"/>
        <v/>
      </c>
      <c r="T855" s="87" t="str">
        <f t="shared" si="533"/>
        <v/>
      </c>
      <c r="U855" s="88" t="str">
        <f t="shared" si="534"/>
        <v/>
      </c>
      <c r="V855" s="89" t="str">
        <f t="shared" si="535"/>
        <v/>
      </c>
      <c r="W855" s="90" t="str">
        <f t="shared" si="536"/>
        <v/>
      </c>
      <c r="X855" s="90" t="str">
        <f t="shared" si="537"/>
        <v/>
      </c>
      <c r="Y855" s="110" t="str">
        <f t="shared" si="538"/>
        <v/>
      </c>
      <c r="Z855" s="16"/>
      <c r="AA855" s="15" t="str">
        <f t="shared" si="539"/>
        <v/>
      </c>
      <c r="AB855" s="15" t="str">
        <f t="shared" si="540"/>
        <v/>
      </c>
      <c r="AC855" s="14" t="str">
        <f t="shared" si="541"/>
        <v/>
      </c>
      <c r="AD855" s="6" t="e">
        <f t="shared" si="542"/>
        <v>#N/A</v>
      </c>
      <c r="AE855" s="6" t="e">
        <f t="shared" si="543"/>
        <v>#N/A</v>
      </c>
      <c r="AF855" s="6" t="e">
        <f t="shared" si="544"/>
        <v>#N/A</v>
      </c>
      <c r="AG855" s="6" t="str">
        <f t="shared" si="545"/>
        <v/>
      </c>
      <c r="AH855" s="6">
        <f t="shared" si="546"/>
        <v>1</v>
      </c>
      <c r="AI855" s="6" t="e">
        <f t="shared" si="547"/>
        <v>#N/A</v>
      </c>
      <c r="AJ855" s="6" t="e">
        <f t="shared" si="548"/>
        <v>#N/A</v>
      </c>
      <c r="AK855" s="6" t="e">
        <f t="shared" si="549"/>
        <v>#N/A</v>
      </c>
      <c r="AL855" s="6" t="e">
        <f t="shared" si="550"/>
        <v>#N/A</v>
      </c>
      <c r="AM855" s="7" t="str">
        <f t="shared" si="551"/>
        <v xml:space="preserve"> </v>
      </c>
      <c r="AN855" s="6" t="e">
        <f t="shared" si="552"/>
        <v>#N/A</v>
      </c>
      <c r="AO855" s="6" t="e">
        <f t="shared" si="553"/>
        <v>#N/A</v>
      </c>
      <c r="AP855" s="6" t="e">
        <f t="shared" si="554"/>
        <v>#N/A</v>
      </c>
      <c r="AQ855" s="6" t="e">
        <f t="shared" si="555"/>
        <v>#N/A</v>
      </c>
      <c r="AR855" s="6" t="e">
        <f t="shared" si="556"/>
        <v>#N/A</v>
      </c>
      <c r="AS855" s="6" t="e">
        <f t="shared" si="557"/>
        <v>#N/A</v>
      </c>
      <c r="AT855" s="6" t="e">
        <f t="shared" si="558"/>
        <v>#N/A</v>
      </c>
      <c r="AU855" s="6" t="e">
        <f t="shared" si="559"/>
        <v>#N/A</v>
      </c>
      <c r="AV855" s="6" t="e">
        <f t="shared" si="560"/>
        <v>#N/A</v>
      </c>
      <c r="AW855" s="6">
        <f t="shared" si="561"/>
        <v>0</v>
      </c>
      <c r="AX855" s="6" t="e">
        <f t="shared" si="562"/>
        <v>#N/A</v>
      </c>
      <c r="AY855" s="6" t="str">
        <f t="shared" si="563"/>
        <v/>
      </c>
      <c r="AZ855" s="6" t="str">
        <f t="shared" si="564"/>
        <v/>
      </c>
      <c r="BA855" s="6" t="str">
        <f t="shared" si="565"/>
        <v/>
      </c>
      <c r="BB855" s="6" t="str">
        <f t="shared" si="566"/>
        <v/>
      </c>
      <c r="BC855" s="42"/>
      <c r="BI855"/>
      <c r="CS855" s="253" t="str">
        <f t="shared" si="567"/>
        <v/>
      </c>
      <c r="CT855" s="1" t="str">
        <f t="shared" si="568"/>
        <v/>
      </c>
      <c r="CU855" s="1" t="str">
        <f t="shared" si="569"/>
        <v/>
      </c>
      <c r="CV855" s="399"/>
    </row>
    <row r="856" spans="1:100" s="1" customFormat="1" ht="13.5" customHeight="1" x14ac:dyDescent="0.15">
      <c r="A856" s="63">
        <v>841</v>
      </c>
      <c r="B856" s="313"/>
      <c r="C856" s="313"/>
      <c r="D856" s="313"/>
      <c r="E856" s="313"/>
      <c r="F856" s="313"/>
      <c r="G856" s="313"/>
      <c r="H856" s="313"/>
      <c r="I856" s="313"/>
      <c r="J856" s="313"/>
      <c r="K856" s="313"/>
      <c r="L856" s="314"/>
      <c r="M856" s="313"/>
      <c r="N856" s="365"/>
      <c r="O856" s="366"/>
      <c r="P856" s="370" t="str">
        <f>IF(G856="R",IF(OR(AND(実績排出量!H856=SUM(実績事業所!$B$2-1),3&lt;実績排出量!I856),AND(実績排出量!H856=実績事業所!$B$2,4&gt;実績排出量!I856)),"新規",""),"")</f>
        <v/>
      </c>
      <c r="Q856" s="373" t="str">
        <f t="shared" ref="Q856:Q919" si="570">IF(P856="減車","－","")</f>
        <v/>
      </c>
      <c r="R856" s="374" t="str">
        <f t="shared" ref="R856:R919" si="571">IF(P856="減車","－","")</f>
        <v/>
      </c>
      <c r="S856" s="298" t="str">
        <f t="shared" ref="S856:S919" si="572">IF(ISBLANK(M856)=TRUE,"",IF(ISNUMBER(AO856)=TRUE,AO856,"エラー"))</f>
        <v/>
      </c>
      <c r="T856" s="87" t="str">
        <f t="shared" ref="T856:T919" si="573">IF(ISBLANK(M856)=TRUE,"",IF(ISNUMBER(AR856)=TRUE,AR856,"エラー"))</f>
        <v/>
      </c>
      <c r="U856" s="88" t="str">
        <f t="shared" ref="U856:U919" si="574">IF(ISBLANK(M856)=TRUE,"",IF(ISNUMBER(AX856)=TRUE,AX856,"エラー"))</f>
        <v/>
      </c>
      <c r="V856" s="89" t="str">
        <f t="shared" ref="V856:V919" si="575">IF(P856="減車",0,IF(OR(AA856="",AB856=""),"",AA856/AB856))</f>
        <v/>
      </c>
      <c r="W856" s="90" t="str">
        <f t="shared" ref="W856:W919" si="576">IF(P856="減車","-",IF(S856="","",IF(ISERROR(S856*AA856*AH856),"エラー",IF(ISBLANK(AA856)=TRUE,"エラー",IF(ISBLANK(S856)=TRUE,"エラー",IF(BA856=1,"エラー",S856*AH856*AA856/1000))))))</f>
        <v/>
      </c>
      <c r="X856" s="90" t="str">
        <f t="shared" ref="X856:X919" si="577">IF(P856="減車","-",IF(T856="","",IF(ISERROR(T856*AA856*AH856),"エラー",IF(ISBLANK(AA856)=TRUE,"エラー",IF(ISBLANK(T856)=TRUE,"エラー",IF(BA856=1,"エラー",T856*AH856*AA856/1000))))))</f>
        <v/>
      </c>
      <c r="Y856" s="110" t="str">
        <f t="shared" ref="Y856:Y919" si="578">IF(P856="減車","-",IF(U856="","",IF(ISERROR(U856*AB856),"エラー",IF(ISBLANK(AB856)=TRUE,"エラー",IF(ISBLANK(U856)=TRUE,"エラー",IF(BA856=1,"エラー",U856*AB856/1000))))))</f>
        <v/>
      </c>
      <c r="Z856" s="16"/>
      <c r="AA856" s="15" t="str">
        <f t="shared" ref="AA856:AA919" si="579">IF(Q856="","",Q856)</f>
        <v/>
      </c>
      <c r="AB856" s="15" t="str">
        <f t="shared" ref="AB856:AB919" si="580">IF(R856="","",R856)</f>
        <v/>
      </c>
      <c r="AC856" s="14" t="str">
        <f t="shared" ref="AC856:AC919" si="581">IF(ISBLANK(J856)=TRUE,"",IF(OR(ISBLANK(B856)=TRUE),1,""))</f>
        <v/>
      </c>
      <c r="AD856" s="6" t="e">
        <f t="shared" ref="AD856:AD919" si="582">VLOOKUP(J856,$BD$17:$BG$23,2,FALSE)</f>
        <v>#N/A</v>
      </c>
      <c r="AE856" s="6" t="e">
        <f t="shared" ref="AE856:AE919" si="583">VLOOKUP(J856,$BD$17:$BG$23,3,FALSE)</f>
        <v>#N/A</v>
      </c>
      <c r="AF856" s="6" t="e">
        <f t="shared" ref="AF856:AF919" si="584">VLOOKUP(J856,$BD$17:$BG$23,4,FALSE)</f>
        <v>#N/A</v>
      </c>
      <c r="AG856" s="6" t="str">
        <f t="shared" ref="AG856:AG919" si="585">IF(ISERROR(SEARCH("-",K856,1))=TRUE,ASC(UPPER(K856)),ASC(UPPER(LEFT(K856,SEARCH("-",K856,1)-1))))</f>
        <v/>
      </c>
      <c r="AH856" s="6">
        <f t="shared" ref="AH856:AH919" si="586">IF(L856&gt;3500,L856/1000,1)</f>
        <v>1</v>
      </c>
      <c r="AI856" s="6" t="e">
        <f t="shared" ref="AI856:AI919" si="587">IF(AF856=9,0,IF(L856&lt;=1700,1,IF(L856&lt;=2500,2,IF(L856&lt;=3500,3,4))))</f>
        <v>#N/A</v>
      </c>
      <c r="AJ856" s="6" t="e">
        <f t="shared" ref="AJ856:AJ919" si="588">IF(AF856=5,0,IF(AF856=9,0,IF(L856&lt;=1700,1,IF(L856&lt;=2500,2,IF(L856&lt;=3500,3,4)))))</f>
        <v>#N/A</v>
      </c>
      <c r="AK856" s="6" t="e">
        <f t="shared" ref="AK856:AK919" si="589">VLOOKUP(M856,$BL$17:$BM$27,2,FALSE)</f>
        <v>#N/A</v>
      </c>
      <c r="AL856" s="6" t="e">
        <f t="shared" ref="AL856:AL919" si="590">VLOOKUP(AN856,排出係数表,9,FALSE)</f>
        <v>#N/A</v>
      </c>
      <c r="AM856" s="7" t="str">
        <f t="shared" ref="AM856:AM919" si="591">IF(OR(ISBLANK(M856)=TRUE,ISBLANK(B856)=TRUE)," ",P856&amp;CONCATENATE(B856,AF856,AI856))</f>
        <v xml:space="preserve"> </v>
      </c>
      <c r="AN856" s="6" t="e">
        <f t="shared" ref="AN856:AN919" si="592">CONCATENATE(AD856,AJ856,AK856,AG856)</f>
        <v>#N/A</v>
      </c>
      <c r="AO856" s="6" t="e">
        <f t="shared" ref="AO856:AO919" si="593">IF(AND(N856="あり",AK856="軽"),AQ856,AP856)</f>
        <v>#N/A</v>
      </c>
      <c r="AP856" s="6" t="e">
        <f t="shared" ref="AP856:AP919" si="594">VLOOKUP(AN856,排出係数表,6,FALSE)</f>
        <v>#N/A</v>
      </c>
      <c r="AQ856" s="6" t="e">
        <f t="shared" ref="AQ856:AQ919" si="595">VLOOKUP(AJ856,$BZ$17:$CD$21,2,FALSE)</f>
        <v>#N/A</v>
      </c>
      <c r="AR856" s="6" t="e">
        <f t="shared" ref="AR856:AR919" si="596">IF(AND(N856="あり",O856="なし",AK856="軽"),AT856,IF(AND(N856="あり",O856="あり(H17なし)",AK856="軽"),AT856,IF(AND(N856="あり",O856="",AK856="軽"),AT856,IF(AND(N856="なし",O856="あり(H17なし)",AK856="軽"),AU856,IF(AND(N856="",O856="あり(H17なし)",AK856="軽"),AU856,IF(AND(O856="あり(H17あり)",AK856="軽"),AV856,AS856))))))</f>
        <v>#N/A</v>
      </c>
      <c r="AS856" s="6" t="e">
        <f t="shared" ref="AS856:AS919" si="597">VLOOKUP(AN856,排出係数表,7,FALSE)</f>
        <v>#N/A</v>
      </c>
      <c r="AT856" s="6" t="e">
        <f t="shared" ref="AT856:AT919" si="598">VLOOKUP(AJ856,$BZ$17:$CD$21,3,FALSE)</f>
        <v>#N/A</v>
      </c>
      <c r="AU856" s="6" t="e">
        <f t="shared" ref="AU856:AU919" si="599">VLOOKUP(AJ856,$BZ$17:$CD$21,4,FALSE)</f>
        <v>#N/A</v>
      </c>
      <c r="AV856" s="6" t="e">
        <f t="shared" ref="AV856:AV919" si="600">VLOOKUP(AJ856,$BZ$17:$CD$21,5,FALSE)</f>
        <v>#N/A</v>
      </c>
      <c r="AW856" s="6">
        <f t="shared" ref="AW856:AW919" si="601">IF(AND(N856="なし",O856="なし"),0,IF(AND(N856="",O856=""),0,IF(AND(N856="",O856="なし"),0,IF(AND(N856="なし",O856=""),0,1))))</f>
        <v>0</v>
      </c>
      <c r="AX856" s="6" t="e">
        <f t="shared" ref="AX856:AX919" si="602">VLOOKUP(AN856,排出係数表,8,FALSE)</f>
        <v>#N/A</v>
      </c>
      <c r="AY856" s="6" t="str">
        <f t="shared" ref="AY856:AY919" si="603">IF(J856="","",VLOOKUP(J856,$BD$17:$BH$25,5,FALSE))</f>
        <v/>
      </c>
      <c r="AZ856" s="6" t="str">
        <f t="shared" ref="AZ856:AZ919" si="604">IF(D856="","",VLOOKUP(CONCATENATE("A",LEFT(D856)),$BW$17:$BX$26,2,FALSE))</f>
        <v/>
      </c>
      <c r="BA856" s="6" t="str">
        <f t="shared" ref="BA856:BA919" si="605">IF(AY856=AZ856,"",1)</f>
        <v/>
      </c>
      <c r="BB856" s="6" t="str">
        <f t="shared" ref="BB856:BB919" si="606">CONCATENATE(C856,D856,E856,F856)</f>
        <v/>
      </c>
      <c r="BC856" s="42"/>
      <c r="BI856"/>
      <c r="CS856" s="253" t="str">
        <f t="shared" ref="CS856:CS919" si="607">IFERROR(VLOOKUP(AL856,$CQ$17:$CR$33,2,0),"")</f>
        <v/>
      </c>
      <c r="CT856" s="1" t="str">
        <f t="shared" ref="CT856:CT919" si="608">IF(P856="","",IF(P856="新規",P856&amp;CS856,IF(P856="減車",P856&amp;CS856,"")))</f>
        <v/>
      </c>
      <c r="CU856" s="1" t="str">
        <f t="shared" ref="CU856:CU919" si="609">IF("新規"=P856,IF(OR(N856="あり",O856="あり(H17あり)",O856="あり(H17なし)"),"新規後付",""),IF("減車"=P856,IF(OR(N856="あり",O856="あり(H17あり)",O856="あり(H17なし)"),"減車後付",""),""))</f>
        <v/>
      </c>
      <c r="CV856" s="399"/>
    </row>
    <row r="857" spans="1:100" s="1" customFormat="1" ht="13.5" customHeight="1" x14ac:dyDescent="0.15">
      <c r="A857" s="63">
        <v>842</v>
      </c>
      <c r="B857" s="313"/>
      <c r="C857" s="313"/>
      <c r="D857" s="313"/>
      <c r="E857" s="313"/>
      <c r="F857" s="313"/>
      <c r="G857" s="313"/>
      <c r="H857" s="313"/>
      <c r="I857" s="313"/>
      <c r="J857" s="313"/>
      <c r="K857" s="313"/>
      <c r="L857" s="314"/>
      <c r="M857" s="313"/>
      <c r="N857" s="365"/>
      <c r="O857" s="366"/>
      <c r="P857" s="370" t="str">
        <f>IF(G857="R",IF(OR(AND(実績排出量!H857=SUM(実績事業所!$B$2-1),3&lt;実績排出量!I857),AND(実績排出量!H857=実績事業所!$B$2,4&gt;実績排出量!I857)),"新規",""),"")</f>
        <v/>
      </c>
      <c r="Q857" s="373" t="str">
        <f t="shared" si="570"/>
        <v/>
      </c>
      <c r="R857" s="374" t="str">
        <f t="shared" si="571"/>
        <v/>
      </c>
      <c r="S857" s="298" t="str">
        <f t="shared" si="572"/>
        <v/>
      </c>
      <c r="T857" s="87" t="str">
        <f t="shared" si="573"/>
        <v/>
      </c>
      <c r="U857" s="88" t="str">
        <f t="shared" si="574"/>
        <v/>
      </c>
      <c r="V857" s="89" t="str">
        <f t="shared" si="575"/>
        <v/>
      </c>
      <c r="W857" s="90" t="str">
        <f t="shared" si="576"/>
        <v/>
      </c>
      <c r="X857" s="90" t="str">
        <f t="shared" si="577"/>
        <v/>
      </c>
      <c r="Y857" s="110" t="str">
        <f t="shared" si="578"/>
        <v/>
      </c>
      <c r="Z857" s="16"/>
      <c r="AA857" s="15" t="str">
        <f t="shared" si="579"/>
        <v/>
      </c>
      <c r="AB857" s="15" t="str">
        <f t="shared" si="580"/>
        <v/>
      </c>
      <c r="AC857" s="14" t="str">
        <f t="shared" si="581"/>
        <v/>
      </c>
      <c r="AD857" s="6" t="e">
        <f t="shared" si="582"/>
        <v>#N/A</v>
      </c>
      <c r="AE857" s="6" t="e">
        <f t="shared" si="583"/>
        <v>#N/A</v>
      </c>
      <c r="AF857" s="6" t="e">
        <f t="shared" si="584"/>
        <v>#N/A</v>
      </c>
      <c r="AG857" s="6" t="str">
        <f t="shared" si="585"/>
        <v/>
      </c>
      <c r="AH857" s="6">
        <f t="shared" si="586"/>
        <v>1</v>
      </c>
      <c r="AI857" s="6" t="e">
        <f t="shared" si="587"/>
        <v>#N/A</v>
      </c>
      <c r="AJ857" s="6" t="e">
        <f t="shared" si="588"/>
        <v>#N/A</v>
      </c>
      <c r="AK857" s="6" t="e">
        <f t="shared" si="589"/>
        <v>#N/A</v>
      </c>
      <c r="AL857" s="6" t="e">
        <f t="shared" si="590"/>
        <v>#N/A</v>
      </c>
      <c r="AM857" s="7" t="str">
        <f t="shared" si="591"/>
        <v xml:space="preserve"> </v>
      </c>
      <c r="AN857" s="6" t="e">
        <f t="shared" si="592"/>
        <v>#N/A</v>
      </c>
      <c r="AO857" s="6" t="e">
        <f t="shared" si="593"/>
        <v>#N/A</v>
      </c>
      <c r="AP857" s="6" t="e">
        <f t="shared" si="594"/>
        <v>#N/A</v>
      </c>
      <c r="AQ857" s="6" t="e">
        <f t="shared" si="595"/>
        <v>#N/A</v>
      </c>
      <c r="AR857" s="6" t="e">
        <f t="shared" si="596"/>
        <v>#N/A</v>
      </c>
      <c r="AS857" s="6" t="e">
        <f t="shared" si="597"/>
        <v>#N/A</v>
      </c>
      <c r="AT857" s="6" t="e">
        <f t="shared" si="598"/>
        <v>#N/A</v>
      </c>
      <c r="AU857" s="6" t="e">
        <f t="shared" si="599"/>
        <v>#N/A</v>
      </c>
      <c r="AV857" s="6" t="e">
        <f t="shared" si="600"/>
        <v>#N/A</v>
      </c>
      <c r="AW857" s="6">
        <f t="shared" si="601"/>
        <v>0</v>
      </c>
      <c r="AX857" s="6" t="e">
        <f t="shared" si="602"/>
        <v>#N/A</v>
      </c>
      <c r="AY857" s="6" t="str">
        <f t="shared" si="603"/>
        <v/>
      </c>
      <c r="AZ857" s="6" t="str">
        <f t="shared" si="604"/>
        <v/>
      </c>
      <c r="BA857" s="6" t="str">
        <f t="shared" si="605"/>
        <v/>
      </c>
      <c r="BB857" s="6" t="str">
        <f t="shared" si="606"/>
        <v/>
      </c>
      <c r="BC857" s="42"/>
      <c r="BI857"/>
      <c r="CS857" s="253" t="str">
        <f t="shared" si="607"/>
        <v/>
      </c>
      <c r="CT857" s="1" t="str">
        <f t="shared" si="608"/>
        <v/>
      </c>
      <c r="CU857" s="1" t="str">
        <f t="shared" si="609"/>
        <v/>
      </c>
      <c r="CV857" s="399"/>
    </row>
    <row r="858" spans="1:100" s="1" customFormat="1" ht="13.5" customHeight="1" x14ac:dyDescent="0.15">
      <c r="A858" s="63">
        <v>843</v>
      </c>
      <c r="B858" s="313"/>
      <c r="C858" s="313"/>
      <c r="D858" s="313"/>
      <c r="E858" s="313"/>
      <c r="F858" s="313"/>
      <c r="G858" s="313"/>
      <c r="H858" s="313"/>
      <c r="I858" s="313"/>
      <c r="J858" s="313"/>
      <c r="K858" s="313"/>
      <c r="L858" s="314"/>
      <c r="M858" s="313"/>
      <c r="N858" s="365"/>
      <c r="O858" s="366"/>
      <c r="P858" s="370" t="str">
        <f>IF(G858="R",IF(OR(AND(実績排出量!H858=SUM(実績事業所!$B$2-1),3&lt;実績排出量!I858),AND(実績排出量!H858=実績事業所!$B$2,4&gt;実績排出量!I858)),"新規",""),"")</f>
        <v/>
      </c>
      <c r="Q858" s="373" t="str">
        <f t="shared" si="570"/>
        <v/>
      </c>
      <c r="R858" s="374" t="str">
        <f t="shared" si="571"/>
        <v/>
      </c>
      <c r="S858" s="298" t="str">
        <f t="shared" si="572"/>
        <v/>
      </c>
      <c r="T858" s="87" t="str">
        <f t="shared" si="573"/>
        <v/>
      </c>
      <c r="U858" s="88" t="str">
        <f t="shared" si="574"/>
        <v/>
      </c>
      <c r="V858" s="89" t="str">
        <f t="shared" si="575"/>
        <v/>
      </c>
      <c r="W858" s="90" t="str">
        <f t="shared" si="576"/>
        <v/>
      </c>
      <c r="X858" s="90" t="str">
        <f t="shared" si="577"/>
        <v/>
      </c>
      <c r="Y858" s="110" t="str">
        <f t="shared" si="578"/>
        <v/>
      </c>
      <c r="Z858" s="16"/>
      <c r="AA858" s="15" t="str">
        <f t="shared" si="579"/>
        <v/>
      </c>
      <c r="AB858" s="15" t="str">
        <f t="shared" si="580"/>
        <v/>
      </c>
      <c r="AC858" s="14" t="str">
        <f t="shared" si="581"/>
        <v/>
      </c>
      <c r="AD858" s="6" t="e">
        <f t="shared" si="582"/>
        <v>#N/A</v>
      </c>
      <c r="AE858" s="6" t="e">
        <f t="shared" si="583"/>
        <v>#N/A</v>
      </c>
      <c r="AF858" s="6" t="e">
        <f t="shared" si="584"/>
        <v>#N/A</v>
      </c>
      <c r="AG858" s="6" t="str">
        <f t="shared" si="585"/>
        <v/>
      </c>
      <c r="AH858" s="6">
        <f t="shared" si="586"/>
        <v>1</v>
      </c>
      <c r="AI858" s="6" t="e">
        <f t="shared" si="587"/>
        <v>#N/A</v>
      </c>
      <c r="AJ858" s="6" t="e">
        <f t="shared" si="588"/>
        <v>#N/A</v>
      </c>
      <c r="AK858" s="6" t="e">
        <f t="shared" si="589"/>
        <v>#N/A</v>
      </c>
      <c r="AL858" s="6" t="e">
        <f t="shared" si="590"/>
        <v>#N/A</v>
      </c>
      <c r="AM858" s="7" t="str">
        <f t="shared" si="591"/>
        <v xml:space="preserve"> </v>
      </c>
      <c r="AN858" s="6" t="e">
        <f t="shared" si="592"/>
        <v>#N/A</v>
      </c>
      <c r="AO858" s="6" t="e">
        <f t="shared" si="593"/>
        <v>#N/A</v>
      </c>
      <c r="AP858" s="6" t="e">
        <f t="shared" si="594"/>
        <v>#N/A</v>
      </c>
      <c r="AQ858" s="6" t="e">
        <f t="shared" si="595"/>
        <v>#N/A</v>
      </c>
      <c r="AR858" s="6" t="e">
        <f t="shared" si="596"/>
        <v>#N/A</v>
      </c>
      <c r="AS858" s="6" t="e">
        <f t="shared" si="597"/>
        <v>#N/A</v>
      </c>
      <c r="AT858" s="6" t="e">
        <f t="shared" si="598"/>
        <v>#N/A</v>
      </c>
      <c r="AU858" s="6" t="e">
        <f t="shared" si="599"/>
        <v>#N/A</v>
      </c>
      <c r="AV858" s="6" t="e">
        <f t="shared" si="600"/>
        <v>#N/A</v>
      </c>
      <c r="AW858" s="6">
        <f t="shared" si="601"/>
        <v>0</v>
      </c>
      <c r="AX858" s="6" t="e">
        <f t="shared" si="602"/>
        <v>#N/A</v>
      </c>
      <c r="AY858" s="6" t="str">
        <f t="shared" si="603"/>
        <v/>
      </c>
      <c r="AZ858" s="6" t="str">
        <f t="shared" si="604"/>
        <v/>
      </c>
      <c r="BA858" s="6" t="str">
        <f t="shared" si="605"/>
        <v/>
      </c>
      <c r="BB858" s="6" t="str">
        <f t="shared" si="606"/>
        <v/>
      </c>
      <c r="BC858" s="42"/>
      <c r="BI858"/>
      <c r="CS858" s="253" t="str">
        <f t="shared" si="607"/>
        <v/>
      </c>
      <c r="CT858" s="1" t="str">
        <f t="shared" si="608"/>
        <v/>
      </c>
      <c r="CU858" s="1" t="str">
        <f t="shared" si="609"/>
        <v/>
      </c>
      <c r="CV858" s="399"/>
    </row>
    <row r="859" spans="1:100" s="1" customFormat="1" ht="13.5" customHeight="1" x14ac:dyDescent="0.15">
      <c r="A859" s="63">
        <v>844</v>
      </c>
      <c r="B859" s="313"/>
      <c r="C859" s="313"/>
      <c r="D859" s="313"/>
      <c r="E859" s="313"/>
      <c r="F859" s="313"/>
      <c r="G859" s="313"/>
      <c r="H859" s="313"/>
      <c r="I859" s="313"/>
      <c r="J859" s="313"/>
      <c r="K859" s="313"/>
      <c r="L859" s="314"/>
      <c r="M859" s="313"/>
      <c r="N859" s="365"/>
      <c r="O859" s="366"/>
      <c r="P859" s="370" t="str">
        <f>IF(G859="R",IF(OR(AND(実績排出量!H859=SUM(実績事業所!$B$2-1),3&lt;実績排出量!I859),AND(実績排出量!H859=実績事業所!$B$2,4&gt;実績排出量!I859)),"新規",""),"")</f>
        <v/>
      </c>
      <c r="Q859" s="373" t="str">
        <f t="shared" si="570"/>
        <v/>
      </c>
      <c r="R859" s="374" t="str">
        <f t="shared" si="571"/>
        <v/>
      </c>
      <c r="S859" s="298" t="str">
        <f t="shared" si="572"/>
        <v/>
      </c>
      <c r="T859" s="87" t="str">
        <f t="shared" si="573"/>
        <v/>
      </c>
      <c r="U859" s="88" t="str">
        <f t="shared" si="574"/>
        <v/>
      </c>
      <c r="V859" s="89" t="str">
        <f t="shared" si="575"/>
        <v/>
      </c>
      <c r="W859" s="90" t="str">
        <f t="shared" si="576"/>
        <v/>
      </c>
      <c r="X859" s="90" t="str">
        <f t="shared" si="577"/>
        <v/>
      </c>
      <c r="Y859" s="110" t="str">
        <f t="shared" si="578"/>
        <v/>
      </c>
      <c r="Z859" s="16"/>
      <c r="AA859" s="15" t="str">
        <f t="shared" si="579"/>
        <v/>
      </c>
      <c r="AB859" s="15" t="str">
        <f t="shared" si="580"/>
        <v/>
      </c>
      <c r="AC859" s="14" t="str">
        <f t="shared" si="581"/>
        <v/>
      </c>
      <c r="AD859" s="6" t="e">
        <f t="shared" si="582"/>
        <v>#N/A</v>
      </c>
      <c r="AE859" s="6" t="e">
        <f t="shared" si="583"/>
        <v>#N/A</v>
      </c>
      <c r="AF859" s="6" t="e">
        <f t="shared" si="584"/>
        <v>#N/A</v>
      </c>
      <c r="AG859" s="6" t="str">
        <f t="shared" si="585"/>
        <v/>
      </c>
      <c r="AH859" s="6">
        <f t="shared" si="586"/>
        <v>1</v>
      </c>
      <c r="AI859" s="6" t="e">
        <f t="shared" si="587"/>
        <v>#N/A</v>
      </c>
      <c r="AJ859" s="6" t="e">
        <f t="shared" si="588"/>
        <v>#N/A</v>
      </c>
      <c r="AK859" s="6" t="e">
        <f t="shared" si="589"/>
        <v>#N/A</v>
      </c>
      <c r="AL859" s="6" t="e">
        <f t="shared" si="590"/>
        <v>#N/A</v>
      </c>
      <c r="AM859" s="7" t="str">
        <f t="shared" si="591"/>
        <v xml:space="preserve"> </v>
      </c>
      <c r="AN859" s="6" t="e">
        <f t="shared" si="592"/>
        <v>#N/A</v>
      </c>
      <c r="AO859" s="6" t="e">
        <f t="shared" si="593"/>
        <v>#N/A</v>
      </c>
      <c r="AP859" s="6" t="e">
        <f t="shared" si="594"/>
        <v>#N/A</v>
      </c>
      <c r="AQ859" s="6" t="e">
        <f t="shared" si="595"/>
        <v>#N/A</v>
      </c>
      <c r="AR859" s="6" t="e">
        <f t="shared" si="596"/>
        <v>#N/A</v>
      </c>
      <c r="AS859" s="6" t="e">
        <f t="shared" si="597"/>
        <v>#N/A</v>
      </c>
      <c r="AT859" s="6" t="e">
        <f t="shared" si="598"/>
        <v>#N/A</v>
      </c>
      <c r="AU859" s="6" t="e">
        <f t="shared" si="599"/>
        <v>#N/A</v>
      </c>
      <c r="AV859" s="6" t="e">
        <f t="shared" si="600"/>
        <v>#N/A</v>
      </c>
      <c r="AW859" s="6">
        <f t="shared" si="601"/>
        <v>0</v>
      </c>
      <c r="AX859" s="6" t="e">
        <f t="shared" si="602"/>
        <v>#N/A</v>
      </c>
      <c r="AY859" s="6" t="str">
        <f t="shared" si="603"/>
        <v/>
      </c>
      <c r="AZ859" s="6" t="str">
        <f t="shared" si="604"/>
        <v/>
      </c>
      <c r="BA859" s="6" t="str">
        <f t="shared" si="605"/>
        <v/>
      </c>
      <c r="BB859" s="6" t="str">
        <f t="shared" si="606"/>
        <v/>
      </c>
      <c r="BC859" s="42"/>
      <c r="BI859"/>
      <c r="CS859" s="253" t="str">
        <f t="shared" si="607"/>
        <v/>
      </c>
      <c r="CT859" s="1" t="str">
        <f t="shared" si="608"/>
        <v/>
      </c>
      <c r="CU859" s="1" t="str">
        <f t="shared" si="609"/>
        <v/>
      </c>
      <c r="CV859" s="399"/>
    </row>
    <row r="860" spans="1:100" s="1" customFormat="1" ht="13.5" customHeight="1" x14ac:dyDescent="0.15">
      <c r="A860" s="63">
        <v>845</v>
      </c>
      <c r="B860" s="313"/>
      <c r="C860" s="313"/>
      <c r="D860" s="313"/>
      <c r="E860" s="313"/>
      <c r="F860" s="313"/>
      <c r="G860" s="313"/>
      <c r="H860" s="313"/>
      <c r="I860" s="313"/>
      <c r="J860" s="313"/>
      <c r="K860" s="313"/>
      <c r="L860" s="314"/>
      <c r="M860" s="313"/>
      <c r="N860" s="365"/>
      <c r="O860" s="366"/>
      <c r="P860" s="370" t="str">
        <f>IF(G860="R",IF(OR(AND(実績排出量!H860=SUM(実績事業所!$B$2-1),3&lt;実績排出量!I860),AND(実績排出量!H860=実績事業所!$B$2,4&gt;実績排出量!I860)),"新規",""),"")</f>
        <v/>
      </c>
      <c r="Q860" s="373" t="str">
        <f t="shared" si="570"/>
        <v/>
      </c>
      <c r="R860" s="374" t="str">
        <f t="shared" si="571"/>
        <v/>
      </c>
      <c r="S860" s="298" t="str">
        <f t="shared" si="572"/>
        <v/>
      </c>
      <c r="T860" s="87" t="str">
        <f t="shared" si="573"/>
        <v/>
      </c>
      <c r="U860" s="88" t="str">
        <f t="shared" si="574"/>
        <v/>
      </c>
      <c r="V860" s="89" t="str">
        <f t="shared" si="575"/>
        <v/>
      </c>
      <c r="W860" s="90" t="str">
        <f t="shared" si="576"/>
        <v/>
      </c>
      <c r="X860" s="90" t="str">
        <f t="shared" si="577"/>
        <v/>
      </c>
      <c r="Y860" s="110" t="str">
        <f t="shared" si="578"/>
        <v/>
      </c>
      <c r="Z860" s="16"/>
      <c r="AA860" s="15" t="str">
        <f t="shared" si="579"/>
        <v/>
      </c>
      <c r="AB860" s="15" t="str">
        <f t="shared" si="580"/>
        <v/>
      </c>
      <c r="AC860" s="14" t="str">
        <f t="shared" si="581"/>
        <v/>
      </c>
      <c r="AD860" s="6" t="e">
        <f t="shared" si="582"/>
        <v>#N/A</v>
      </c>
      <c r="AE860" s="6" t="e">
        <f t="shared" si="583"/>
        <v>#N/A</v>
      </c>
      <c r="AF860" s="6" t="e">
        <f t="shared" si="584"/>
        <v>#N/A</v>
      </c>
      <c r="AG860" s="6" t="str">
        <f t="shared" si="585"/>
        <v/>
      </c>
      <c r="AH860" s="6">
        <f t="shared" si="586"/>
        <v>1</v>
      </c>
      <c r="AI860" s="6" t="e">
        <f t="shared" si="587"/>
        <v>#N/A</v>
      </c>
      <c r="AJ860" s="6" t="e">
        <f t="shared" si="588"/>
        <v>#N/A</v>
      </c>
      <c r="AK860" s="6" t="e">
        <f t="shared" si="589"/>
        <v>#N/A</v>
      </c>
      <c r="AL860" s="6" t="e">
        <f t="shared" si="590"/>
        <v>#N/A</v>
      </c>
      <c r="AM860" s="7" t="str">
        <f t="shared" si="591"/>
        <v xml:space="preserve"> </v>
      </c>
      <c r="AN860" s="6" t="e">
        <f t="shared" si="592"/>
        <v>#N/A</v>
      </c>
      <c r="AO860" s="6" t="e">
        <f t="shared" si="593"/>
        <v>#N/A</v>
      </c>
      <c r="AP860" s="6" t="e">
        <f t="shared" si="594"/>
        <v>#N/A</v>
      </c>
      <c r="AQ860" s="6" t="e">
        <f t="shared" si="595"/>
        <v>#N/A</v>
      </c>
      <c r="AR860" s="6" t="e">
        <f t="shared" si="596"/>
        <v>#N/A</v>
      </c>
      <c r="AS860" s="6" t="e">
        <f t="shared" si="597"/>
        <v>#N/A</v>
      </c>
      <c r="AT860" s="6" t="e">
        <f t="shared" si="598"/>
        <v>#N/A</v>
      </c>
      <c r="AU860" s="6" t="e">
        <f t="shared" si="599"/>
        <v>#N/A</v>
      </c>
      <c r="AV860" s="6" t="e">
        <f t="shared" si="600"/>
        <v>#N/A</v>
      </c>
      <c r="AW860" s="6">
        <f t="shared" si="601"/>
        <v>0</v>
      </c>
      <c r="AX860" s="6" t="e">
        <f t="shared" si="602"/>
        <v>#N/A</v>
      </c>
      <c r="AY860" s="6" t="str">
        <f t="shared" si="603"/>
        <v/>
      </c>
      <c r="AZ860" s="6" t="str">
        <f t="shared" si="604"/>
        <v/>
      </c>
      <c r="BA860" s="6" t="str">
        <f t="shared" si="605"/>
        <v/>
      </c>
      <c r="BB860" s="6" t="str">
        <f t="shared" si="606"/>
        <v/>
      </c>
      <c r="BC860" s="42"/>
      <c r="BI860"/>
      <c r="CS860" s="253" t="str">
        <f t="shared" si="607"/>
        <v/>
      </c>
      <c r="CT860" s="1" t="str">
        <f t="shared" si="608"/>
        <v/>
      </c>
      <c r="CU860" s="1" t="str">
        <f t="shared" si="609"/>
        <v/>
      </c>
      <c r="CV860" s="399"/>
    </row>
    <row r="861" spans="1:100" s="1" customFormat="1" ht="13.5" customHeight="1" x14ac:dyDescent="0.15">
      <c r="A861" s="63">
        <v>846</v>
      </c>
      <c r="B861" s="313"/>
      <c r="C861" s="313"/>
      <c r="D861" s="313"/>
      <c r="E861" s="313"/>
      <c r="F861" s="313"/>
      <c r="G861" s="313"/>
      <c r="H861" s="313"/>
      <c r="I861" s="313"/>
      <c r="J861" s="313"/>
      <c r="K861" s="313"/>
      <c r="L861" s="314"/>
      <c r="M861" s="313"/>
      <c r="N861" s="365"/>
      <c r="O861" s="366"/>
      <c r="P861" s="370" t="str">
        <f>IF(G861="R",IF(OR(AND(実績排出量!H861=SUM(実績事業所!$B$2-1),3&lt;実績排出量!I861),AND(実績排出量!H861=実績事業所!$B$2,4&gt;実績排出量!I861)),"新規",""),"")</f>
        <v/>
      </c>
      <c r="Q861" s="373" t="str">
        <f t="shared" si="570"/>
        <v/>
      </c>
      <c r="R861" s="374" t="str">
        <f t="shared" si="571"/>
        <v/>
      </c>
      <c r="S861" s="298" t="str">
        <f t="shared" si="572"/>
        <v/>
      </c>
      <c r="T861" s="87" t="str">
        <f t="shared" si="573"/>
        <v/>
      </c>
      <c r="U861" s="88" t="str">
        <f t="shared" si="574"/>
        <v/>
      </c>
      <c r="V861" s="89" t="str">
        <f t="shared" si="575"/>
        <v/>
      </c>
      <c r="W861" s="90" t="str">
        <f t="shared" si="576"/>
        <v/>
      </c>
      <c r="X861" s="90" t="str">
        <f t="shared" si="577"/>
        <v/>
      </c>
      <c r="Y861" s="110" t="str">
        <f t="shared" si="578"/>
        <v/>
      </c>
      <c r="Z861" s="16"/>
      <c r="AA861" s="15" t="str">
        <f t="shared" si="579"/>
        <v/>
      </c>
      <c r="AB861" s="15" t="str">
        <f t="shared" si="580"/>
        <v/>
      </c>
      <c r="AC861" s="14" t="str">
        <f t="shared" si="581"/>
        <v/>
      </c>
      <c r="AD861" s="6" t="e">
        <f t="shared" si="582"/>
        <v>#N/A</v>
      </c>
      <c r="AE861" s="6" t="e">
        <f t="shared" si="583"/>
        <v>#N/A</v>
      </c>
      <c r="AF861" s="6" t="e">
        <f t="shared" si="584"/>
        <v>#N/A</v>
      </c>
      <c r="AG861" s="6" t="str">
        <f t="shared" si="585"/>
        <v/>
      </c>
      <c r="AH861" s="6">
        <f t="shared" si="586"/>
        <v>1</v>
      </c>
      <c r="AI861" s="6" t="e">
        <f t="shared" si="587"/>
        <v>#N/A</v>
      </c>
      <c r="AJ861" s="6" t="e">
        <f t="shared" si="588"/>
        <v>#N/A</v>
      </c>
      <c r="AK861" s="6" t="e">
        <f t="shared" si="589"/>
        <v>#N/A</v>
      </c>
      <c r="AL861" s="6" t="e">
        <f t="shared" si="590"/>
        <v>#N/A</v>
      </c>
      <c r="AM861" s="7" t="str">
        <f t="shared" si="591"/>
        <v xml:space="preserve"> </v>
      </c>
      <c r="AN861" s="6" t="e">
        <f t="shared" si="592"/>
        <v>#N/A</v>
      </c>
      <c r="AO861" s="6" t="e">
        <f t="shared" si="593"/>
        <v>#N/A</v>
      </c>
      <c r="AP861" s="6" t="e">
        <f t="shared" si="594"/>
        <v>#N/A</v>
      </c>
      <c r="AQ861" s="6" t="e">
        <f t="shared" si="595"/>
        <v>#N/A</v>
      </c>
      <c r="AR861" s="6" t="e">
        <f t="shared" si="596"/>
        <v>#N/A</v>
      </c>
      <c r="AS861" s="6" t="e">
        <f t="shared" si="597"/>
        <v>#N/A</v>
      </c>
      <c r="AT861" s="6" t="e">
        <f t="shared" si="598"/>
        <v>#N/A</v>
      </c>
      <c r="AU861" s="6" t="e">
        <f t="shared" si="599"/>
        <v>#N/A</v>
      </c>
      <c r="AV861" s="6" t="e">
        <f t="shared" si="600"/>
        <v>#N/A</v>
      </c>
      <c r="AW861" s="6">
        <f t="shared" si="601"/>
        <v>0</v>
      </c>
      <c r="AX861" s="6" t="e">
        <f t="shared" si="602"/>
        <v>#N/A</v>
      </c>
      <c r="AY861" s="6" t="str">
        <f t="shared" si="603"/>
        <v/>
      </c>
      <c r="AZ861" s="6" t="str">
        <f t="shared" si="604"/>
        <v/>
      </c>
      <c r="BA861" s="6" t="str">
        <f t="shared" si="605"/>
        <v/>
      </c>
      <c r="BB861" s="6" t="str">
        <f t="shared" si="606"/>
        <v/>
      </c>
      <c r="BC861" s="42"/>
      <c r="BI861"/>
      <c r="CS861" s="253" t="str">
        <f t="shared" si="607"/>
        <v/>
      </c>
      <c r="CT861" s="1" t="str">
        <f t="shared" si="608"/>
        <v/>
      </c>
      <c r="CU861" s="1" t="str">
        <f t="shared" si="609"/>
        <v/>
      </c>
      <c r="CV861" s="399"/>
    </row>
    <row r="862" spans="1:100" s="1" customFormat="1" ht="13.5" customHeight="1" x14ac:dyDescent="0.15">
      <c r="A862" s="63">
        <v>847</v>
      </c>
      <c r="B862" s="313"/>
      <c r="C862" s="313"/>
      <c r="D862" s="313"/>
      <c r="E862" s="313"/>
      <c r="F862" s="313"/>
      <c r="G862" s="313"/>
      <c r="H862" s="313"/>
      <c r="I862" s="313"/>
      <c r="J862" s="313"/>
      <c r="K862" s="313"/>
      <c r="L862" s="314"/>
      <c r="M862" s="313"/>
      <c r="N862" s="365"/>
      <c r="O862" s="366"/>
      <c r="P862" s="370" t="str">
        <f>IF(G862="R",IF(OR(AND(実績排出量!H862=SUM(実績事業所!$B$2-1),3&lt;実績排出量!I862),AND(実績排出量!H862=実績事業所!$B$2,4&gt;実績排出量!I862)),"新規",""),"")</f>
        <v/>
      </c>
      <c r="Q862" s="373" t="str">
        <f t="shared" si="570"/>
        <v/>
      </c>
      <c r="R862" s="374" t="str">
        <f t="shared" si="571"/>
        <v/>
      </c>
      <c r="S862" s="298" t="str">
        <f t="shared" si="572"/>
        <v/>
      </c>
      <c r="T862" s="87" t="str">
        <f t="shared" si="573"/>
        <v/>
      </c>
      <c r="U862" s="88" t="str">
        <f t="shared" si="574"/>
        <v/>
      </c>
      <c r="V862" s="89" t="str">
        <f t="shared" si="575"/>
        <v/>
      </c>
      <c r="W862" s="90" t="str">
        <f t="shared" si="576"/>
        <v/>
      </c>
      <c r="X862" s="90" t="str">
        <f t="shared" si="577"/>
        <v/>
      </c>
      <c r="Y862" s="110" t="str">
        <f t="shared" si="578"/>
        <v/>
      </c>
      <c r="Z862" s="16"/>
      <c r="AA862" s="15" t="str">
        <f t="shared" si="579"/>
        <v/>
      </c>
      <c r="AB862" s="15" t="str">
        <f t="shared" si="580"/>
        <v/>
      </c>
      <c r="AC862" s="14" t="str">
        <f t="shared" si="581"/>
        <v/>
      </c>
      <c r="AD862" s="6" t="e">
        <f t="shared" si="582"/>
        <v>#N/A</v>
      </c>
      <c r="AE862" s="6" t="e">
        <f t="shared" si="583"/>
        <v>#N/A</v>
      </c>
      <c r="AF862" s="6" t="e">
        <f t="shared" si="584"/>
        <v>#N/A</v>
      </c>
      <c r="AG862" s="6" t="str">
        <f t="shared" si="585"/>
        <v/>
      </c>
      <c r="AH862" s="6">
        <f t="shared" si="586"/>
        <v>1</v>
      </c>
      <c r="AI862" s="6" t="e">
        <f t="shared" si="587"/>
        <v>#N/A</v>
      </c>
      <c r="AJ862" s="6" t="e">
        <f t="shared" si="588"/>
        <v>#N/A</v>
      </c>
      <c r="AK862" s="6" t="e">
        <f t="shared" si="589"/>
        <v>#N/A</v>
      </c>
      <c r="AL862" s="6" t="e">
        <f t="shared" si="590"/>
        <v>#N/A</v>
      </c>
      <c r="AM862" s="7" t="str">
        <f t="shared" si="591"/>
        <v xml:space="preserve"> </v>
      </c>
      <c r="AN862" s="6" t="e">
        <f t="shared" si="592"/>
        <v>#N/A</v>
      </c>
      <c r="AO862" s="6" t="e">
        <f t="shared" si="593"/>
        <v>#N/A</v>
      </c>
      <c r="AP862" s="6" t="e">
        <f t="shared" si="594"/>
        <v>#N/A</v>
      </c>
      <c r="AQ862" s="6" t="e">
        <f t="shared" si="595"/>
        <v>#N/A</v>
      </c>
      <c r="AR862" s="6" t="e">
        <f t="shared" si="596"/>
        <v>#N/A</v>
      </c>
      <c r="AS862" s="6" t="e">
        <f t="shared" si="597"/>
        <v>#N/A</v>
      </c>
      <c r="AT862" s="6" t="e">
        <f t="shared" si="598"/>
        <v>#N/A</v>
      </c>
      <c r="AU862" s="6" t="e">
        <f t="shared" si="599"/>
        <v>#N/A</v>
      </c>
      <c r="AV862" s="6" t="e">
        <f t="shared" si="600"/>
        <v>#N/A</v>
      </c>
      <c r="AW862" s="6">
        <f t="shared" si="601"/>
        <v>0</v>
      </c>
      <c r="AX862" s="6" t="e">
        <f t="shared" si="602"/>
        <v>#N/A</v>
      </c>
      <c r="AY862" s="6" t="str">
        <f t="shared" si="603"/>
        <v/>
      </c>
      <c r="AZ862" s="6" t="str">
        <f t="shared" si="604"/>
        <v/>
      </c>
      <c r="BA862" s="6" t="str">
        <f t="shared" si="605"/>
        <v/>
      </c>
      <c r="BB862" s="6" t="str">
        <f t="shared" si="606"/>
        <v/>
      </c>
      <c r="BC862" s="42"/>
      <c r="BI862"/>
      <c r="CS862" s="253" t="str">
        <f t="shared" si="607"/>
        <v/>
      </c>
      <c r="CT862" s="1" t="str">
        <f t="shared" si="608"/>
        <v/>
      </c>
      <c r="CU862" s="1" t="str">
        <f t="shared" si="609"/>
        <v/>
      </c>
      <c r="CV862" s="399"/>
    </row>
    <row r="863" spans="1:100" s="1" customFormat="1" ht="13.5" customHeight="1" x14ac:dyDescent="0.15">
      <c r="A863" s="63">
        <v>848</v>
      </c>
      <c r="B863" s="313"/>
      <c r="C863" s="313"/>
      <c r="D863" s="313"/>
      <c r="E863" s="313"/>
      <c r="F863" s="313"/>
      <c r="G863" s="313"/>
      <c r="H863" s="313"/>
      <c r="I863" s="313"/>
      <c r="J863" s="313"/>
      <c r="K863" s="313"/>
      <c r="L863" s="314"/>
      <c r="M863" s="313"/>
      <c r="N863" s="365"/>
      <c r="O863" s="366"/>
      <c r="P863" s="370" t="str">
        <f>IF(G863="R",IF(OR(AND(実績排出量!H863=SUM(実績事業所!$B$2-1),3&lt;実績排出量!I863),AND(実績排出量!H863=実績事業所!$B$2,4&gt;実績排出量!I863)),"新規",""),"")</f>
        <v/>
      </c>
      <c r="Q863" s="373" t="str">
        <f t="shared" si="570"/>
        <v/>
      </c>
      <c r="R863" s="374" t="str">
        <f t="shared" si="571"/>
        <v/>
      </c>
      <c r="S863" s="298" t="str">
        <f t="shared" si="572"/>
        <v/>
      </c>
      <c r="T863" s="87" t="str">
        <f t="shared" si="573"/>
        <v/>
      </c>
      <c r="U863" s="88" t="str">
        <f t="shared" si="574"/>
        <v/>
      </c>
      <c r="V863" s="89" t="str">
        <f t="shared" si="575"/>
        <v/>
      </c>
      <c r="W863" s="90" t="str">
        <f t="shared" si="576"/>
        <v/>
      </c>
      <c r="X863" s="90" t="str">
        <f t="shared" si="577"/>
        <v/>
      </c>
      <c r="Y863" s="110" t="str">
        <f t="shared" si="578"/>
        <v/>
      </c>
      <c r="Z863" s="16"/>
      <c r="AA863" s="15" t="str">
        <f t="shared" si="579"/>
        <v/>
      </c>
      <c r="AB863" s="15" t="str">
        <f t="shared" si="580"/>
        <v/>
      </c>
      <c r="AC863" s="14" t="str">
        <f t="shared" si="581"/>
        <v/>
      </c>
      <c r="AD863" s="6" t="e">
        <f t="shared" si="582"/>
        <v>#N/A</v>
      </c>
      <c r="AE863" s="6" t="e">
        <f t="shared" si="583"/>
        <v>#N/A</v>
      </c>
      <c r="AF863" s="6" t="e">
        <f t="shared" si="584"/>
        <v>#N/A</v>
      </c>
      <c r="AG863" s="6" t="str">
        <f t="shared" si="585"/>
        <v/>
      </c>
      <c r="AH863" s="6">
        <f t="shared" si="586"/>
        <v>1</v>
      </c>
      <c r="AI863" s="6" t="e">
        <f t="shared" si="587"/>
        <v>#N/A</v>
      </c>
      <c r="AJ863" s="6" t="e">
        <f t="shared" si="588"/>
        <v>#N/A</v>
      </c>
      <c r="AK863" s="6" t="e">
        <f t="shared" si="589"/>
        <v>#N/A</v>
      </c>
      <c r="AL863" s="6" t="e">
        <f t="shared" si="590"/>
        <v>#N/A</v>
      </c>
      <c r="AM863" s="7" t="str">
        <f t="shared" si="591"/>
        <v xml:space="preserve"> </v>
      </c>
      <c r="AN863" s="6" t="e">
        <f t="shared" si="592"/>
        <v>#N/A</v>
      </c>
      <c r="AO863" s="6" t="e">
        <f t="shared" si="593"/>
        <v>#N/A</v>
      </c>
      <c r="AP863" s="6" t="e">
        <f t="shared" si="594"/>
        <v>#N/A</v>
      </c>
      <c r="AQ863" s="6" t="e">
        <f t="shared" si="595"/>
        <v>#N/A</v>
      </c>
      <c r="AR863" s="6" t="e">
        <f t="shared" si="596"/>
        <v>#N/A</v>
      </c>
      <c r="AS863" s="6" t="e">
        <f t="shared" si="597"/>
        <v>#N/A</v>
      </c>
      <c r="AT863" s="6" t="e">
        <f t="shared" si="598"/>
        <v>#N/A</v>
      </c>
      <c r="AU863" s="6" t="e">
        <f t="shared" si="599"/>
        <v>#N/A</v>
      </c>
      <c r="AV863" s="6" t="e">
        <f t="shared" si="600"/>
        <v>#N/A</v>
      </c>
      <c r="AW863" s="6">
        <f t="shared" si="601"/>
        <v>0</v>
      </c>
      <c r="AX863" s="6" t="e">
        <f t="shared" si="602"/>
        <v>#N/A</v>
      </c>
      <c r="AY863" s="6" t="str">
        <f t="shared" si="603"/>
        <v/>
      </c>
      <c r="AZ863" s="6" t="str">
        <f t="shared" si="604"/>
        <v/>
      </c>
      <c r="BA863" s="6" t="str">
        <f t="shared" si="605"/>
        <v/>
      </c>
      <c r="BB863" s="6" t="str">
        <f t="shared" si="606"/>
        <v/>
      </c>
      <c r="BC863" s="42"/>
      <c r="BI863"/>
      <c r="CS863" s="253" t="str">
        <f t="shared" si="607"/>
        <v/>
      </c>
      <c r="CT863" s="1" t="str">
        <f t="shared" si="608"/>
        <v/>
      </c>
      <c r="CU863" s="1" t="str">
        <f t="shared" si="609"/>
        <v/>
      </c>
      <c r="CV863" s="399"/>
    </row>
    <row r="864" spans="1:100" s="1" customFormat="1" ht="13.5" customHeight="1" x14ac:dyDescent="0.15">
      <c r="A864" s="63">
        <v>849</v>
      </c>
      <c r="B864" s="313"/>
      <c r="C864" s="313"/>
      <c r="D864" s="313"/>
      <c r="E864" s="313"/>
      <c r="F864" s="313"/>
      <c r="G864" s="313"/>
      <c r="H864" s="313"/>
      <c r="I864" s="313"/>
      <c r="J864" s="313"/>
      <c r="K864" s="313"/>
      <c r="L864" s="314"/>
      <c r="M864" s="313"/>
      <c r="N864" s="365"/>
      <c r="O864" s="366"/>
      <c r="P864" s="370" t="str">
        <f>IF(G864="R",IF(OR(AND(実績排出量!H864=SUM(実績事業所!$B$2-1),3&lt;実績排出量!I864),AND(実績排出量!H864=実績事業所!$B$2,4&gt;実績排出量!I864)),"新規",""),"")</f>
        <v/>
      </c>
      <c r="Q864" s="373" t="str">
        <f t="shared" si="570"/>
        <v/>
      </c>
      <c r="R864" s="374" t="str">
        <f t="shared" si="571"/>
        <v/>
      </c>
      <c r="S864" s="298" t="str">
        <f t="shared" si="572"/>
        <v/>
      </c>
      <c r="T864" s="87" t="str">
        <f t="shared" si="573"/>
        <v/>
      </c>
      <c r="U864" s="88" t="str">
        <f t="shared" si="574"/>
        <v/>
      </c>
      <c r="V864" s="89" t="str">
        <f t="shared" si="575"/>
        <v/>
      </c>
      <c r="W864" s="90" t="str">
        <f t="shared" si="576"/>
        <v/>
      </c>
      <c r="X864" s="90" t="str">
        <f t="shared" si="577"/>
        <v/>
      </c>
      <c r="Y864" s="110" t="str">
        <f t="shared" si="578"/>
        <v/>
      </c>
      <c r="Z864" s="16"/>
      <c r="AA864" s="15" t="str">
        <f t="shared" si="579"/>
        <v/>
      </c>
      <c r="AB864" s="15" t="str">
        <f t="shared" si="580"/>
        <v/>
      </c>
      <c r="AC864" s="14" t="str">
        <f t="shared" si="581"/>
        <v/>
      </c>
      <c r="AD864" s="6" t="e">
        <f t="shared" si="582"/>
        <v>#N/A</v>
      </c>
      <c r="AE864" s="6" t="e">
        <f t="shared" si="583"/>
        <v>#N/A</v>
      </c>
      <c r="AF864" s="6" t="e">
        <f t="shared" si="584"/>
        <v>#N/A</v>
      </c>
      <c r="AG864" s="6" t="str">
        <f t="shared" si="585"/>
        <v/>
      </c>
      <c r="AH864" s="6">
        <f t="shared" si="586"/>
        <v>1</v>
      </c>
      <c r="AI864" s="6" t="e">
        <f t="shared" si="587"/>
        <v>#N/A</v>
      </c>
      <c r="AJ864" s="6" t="e">
        <f t="shared" si="588"/>
        <v>#N/A</v>
      </c>
      <c r="AK864" s="6" t="e">
        <f t="shared" si="589"/>
        <v>#N/A</v>
      </c>
      <c r="AL864" s="6" t="e">
        <f t="shared" si="590"/>
        <v>#N/A</v>
      </c>
      <c r="AM864" s="7" t="str">
        <f t="shared" si="591"/>
        <v xml:space="preserve"> </v>
      </c>
      <c r="AN864" s="6" t="e">
        <f t="shared" si="592"/>
        <v>#N/A</v>
      </c>
      <c r="AO864" s="6" t="e">
        <f t="shared" si="593"/>
        <v>#N/A</v>
      </c>
      <c r="AP864" s="6" t="e">
        <f t="shared" si="594"/>
        <v>#N/A</v>
      </c>
      <c r="AQ864" s="6" t="e">
        <f t="shared" si="595"/>
        <v>#N/A</v>
      </c>
      <c r="AR864" s="6" t="e">
        <f t="shared" si="596"/>
        <v>#N/A</v>
      </c>
      <c r="AS864" s="6" t="e">
        <f t="shared" si="597"/>
        <v>#N/A</v>
      </c>
      <c r="AT864" s="6" t="e">
        <f t="shared" si="598"/>
        <v>#N/A</v>
      </c>
      <c r="AU864" s="6" t="e">
        <f t="shared" si="599"/>
        <v>#N/A</v>
      </c>
      <c r="AV864" s="6" t="e">
        <f t="shared" si="600"/>
        <v>#N/A</v>
      </c>
      <c r="AW864" s="6">
        <f t="shared" si="601"/>
        <v>0</v>
      </c>
      <c r="AX864" s="6" t="e">
        <f t="shared" si="602"/>
        <v>#N/A</v>
      </c>
      <c r="AY864" s="6" t="str">
        <f t="shared" si="603"/>
        <v/>
      </c>
      <c r="AZ864" s="6" t="str">
        <f t="shared" si="604"/>
        <v/>
      </c>
      <c r="BA864" s="6" t="str">
        <f t="shared" si="605"/>
        <v/>
      </c>
      <c r="BB864" s="6" t="str">
        <f t="shared" si="606"/>
        <v/>
      </c>
      <c r="BC864" s="42"/>
      <c r="BI864"/>
      <c r="CS864" s="253" t="str">
        <f t="shared" si="607"/>
        <v/>
      </c>
      <c r="CT864" s="1" t="str">
        <f t="shared" si="608"/>
        <v/>
      </c>
      <c r="CU864" s="1" t="str">
        <f t="shared" si="609"/>
        <v/>
      </c>
      <c r="CV864" s="399"/>
    </row>
    <row r="865" spans="1:100" s="1" customFormat="1" ht="13.5" customHeight="1" x14ac:dyDescent="0.15">
      <c r="A865" s="63">
        <v>850</v>
      </c>
      <c r="B865" s="313"/>
      <c r="C865" s="313"/>
      <c r="D865" s="313"/>
      <c r="E865" s="313"/>
      <c r="F865" s="313"/>
      <c r="G865" s="313"/>
      <c r="H865" s="313"/>
      <c r="I865" s="313"/>
      <c r="J865" s="313"/>
      <c r="K865" s="313"/>
      <c r="L865" s="314"/>
      <c r="M865" s="313"/>
      <c r="N865" s="365"/>
      <c r="O865" s="366"/>
      <c r="P865" s="370" t="str">
        <f>IF(G865="R",IF(OR(AND(実績排出量!H865=SUM(実績事業所!$B$2-1),3&lt;実績排出量!I865),AND(実績排出量!H865=実績事業所!$B$2,4&gt;実績排出量!I865)),"新規",""),"")</f>
        <v/>
      </c>
      <c r="Q865" s="373" t="str">
        <f t="shared" si="570"/>
        <v/>
      </c>
      <c r="R865" s="374" t="str">
        <f t="shared" si="571"/>
        <v/>
      </c>
      <c r="S865" s="298" t="str">
        <f t="shared" si="572"/>
        <v/>
      </c>
      <c r="T865" s="87" t="str">
        <f t="shared" si="573"/>
        <v/>
      </c>
      <c r="U865" s="88" t="str">
        <f t="shared" si="574"/>
        <v/>
      </c>
      <c r="V865" s="89" t="str">
        <f t="shared" si="575"/>
        <v/>
      </c>
      <c r="W865" s="90" t="str">
        <f t="shared" si="576"/>
        <v/>
      </c>
      <c r="X865" s="90" t="str">
        <f t="shared" si="577"/>
        <v/>
      </c>
      <c r="Y865" s="110" t="str">
        <f t="shared" si="578"/>
        <v/>
      </c>
      <c r="Z865" s="16"/>
      <c r="AA865" s="15" t="str">
        <f t="shared" si="579"/>
        <v/>
      </c>
      <c r="AB865" s="15" t="str">
        <f t="shared" si="580"/>
        <v/>
      </c>
      <c r="AC865" s="14" t="str">
        <f t="shared" si="581"/>
        <v/>
      </c>
      <c r="AD865" s="6" t="e">
        <f t="shared" si="582"/>
        <v>#N/A</v>
      </c>
      <c r="AE865" s="6" t="e">
        <f t="shared" si="583"/>
        <v>#N/A</v>
      </c>
      <c r="AF865" s="6" t="e">
        <f t="shared" si="584"/>
        <v>#N/A</v>
      </c>
      <c r="AG865" s="6" t="str">
        <f t="shared" si="585"/>
        <v/>
      </c>
      <c r="AH865" s="6">
        <f t="shared" si="586"/>
        <v>1</v>
      </c>
      <c r="AI865" s="6" t="e">
        <f t="shared" si="587"/>
        <v>#N/A</v>
      </c>
      <c r="AJ865" s="6" t="e">
        <f t="shared" si="588"/>
        <v>#N/A</v>
      </c>
      <c r="AK865" s="6" t="e">
        <f t="shared" si="589"/>
        <v>#N/A</v>
      </c>
      <c r="AL865" s="6" t="e">
        <f t="shared" si="590"/>
        <v>#N/A</v>
      </c>
      <c r="AM865" s="7" t="str">
        <f t="shared" si="591"/>
        <v xml:space="preserve"> </v>
      </c>
      <c r="AN865" s="6" t="e">
        <f t="shared" si="592"/>
        <v>#N/A</v>
      </c>
      <c r="AO865" s="6" t="e">
        <f t="shared" si="593"/>
        <v>#N/A</v>
      </c>
      <c r="AP865" s="6" t="e">
        <f t="shared" si="594"/>
        <v>#N/A</v>
      </c>
      <c r="AQ865" s="6" t="e">
        <f t="shared" si="595"/>
        <v>#N/A</v>
      </c>
      <c r="AR865" s="6" t="e">
        <f t="shared" si="596"/>
        <v>#N/A</v>
      </c>
      <c r="AS865" s="6" t="e">
        <f t="shared" si="597"/>
        <v>#N/A</v>
      </c>
      <c r="AT865" s="6" t="e">
        <f t="shared" si="598"/>
        <v>#N/A</v>
      </c>
      <c r="AU865" s="6" t="e">
        <f t="shared" si="599"/>
        <v>#N/A</v>
      </c>
      <c r="AV865" s="6" t="e">
        <f t="shared" si="600"/>
        <v>#N/A</v>
      </c>
      <c r="AW865" s="6">
        <f t="shared" si="601"/>
        <v>0</v>
      </c>
      <c r="AX865" s="6" t="e">
        <f t="shared" si="602"/>
        <v>#N/A</v>
      </c>
      <c r="AY865" s="6" t="str">
        <f t="shared" si="603"/>
        <v/>
      </c>
      <c r="AZ865" s="6" t="str">
        <f t="shared" si="604"/>
        <v/>
      </c>
      <c r="BA865" s="6" t="str">
        <f t="shared" si="605"/>
        <v/>
      </c>
      <c r="BB865" s="6" t="str">
        <f t="shared" si="606"/>
        <v/>
      </c>
      <c r="BC865" s="42"/>
      <c r="BI865"/>
      <c r="CS865" s="253" t="str">
        <f t="shared" si="607"/>
        <v/>
      </c>
      <c r="CT865" s="1" t="str">
        <f t="shared" si="608"/>
        <v/>
      </c>
      <c r="CU865" s="1" t="str">
        <f t="shared" si="609"/>
        <v/>
      </c>
      <c r="CV865" s="399"/>
    </row>
    <row r="866" spans="1:100" s="1" customFormat="1" ht="13.5" customHeight="1" x14ac:dyDescent="0.15">
      <c r="A866" s="63">
        <v>851</v>
      </c>
      <c r="B866" s="313"/>
      <c r="C866" s="313"/>
      <c r="D866" s="313"/>
      <c r="E866" s="313"/>
      <c r="F866" s="313"/>
      <c r="G866" s="313"/>
      <c r="H866" s="313"/>
      <c r="I866" s="313"/>
      <c r="J866" s="313"/>
      <c r="K866" s="313"/>
      <c r="L866" s="314"/>
      <c r="M866" s="313"/>
      <c r="N866" s="365"/>
      <c r="O866" s="366"/>
      <c r="P866" s="370" t="str">
        <f>IF(G866="R",IF(OR(AND(実績排出量!H866=SUM(実績事業所!$B$2-1),3&lt;実績排出量!I866),AND(実績排出量!H866=実績事業所!$B$2,4&gt;実績排出量!I866)),"新規",""),"")</f>
        <v/>
      </c>
      <c r="Q866" s="373" t="str">
        <f t="shared" si="570"/>
        <v/>
      </c>
      <c r="R866" s="374" t="str">
        <f t="shared" si="571"/>
        <v/>
      </c>
      <c r="S866" s="298" t="str">
        <f t="shared" si="572"/>
        <v/>
      </c>
      <c r="T866" s="87" t="str">
        <f t="shared" si="573"/>
        <v/>
      </c>
      <c r="U866" s="88" t="str">
        <f t="shared" si="574"/>
        <v/>
      </c>
      <c r="V866" s="89" t="str">
        <f t="shared" si="575"/>
        <v/>
      </c>
      <c r="W866" s="90" t="str">
        <f t="shared" si="576"/>
        <v/>
      </c>
      <c r="X866" s="90" t="str">
        <f t="shared" si="577"/>
        <v/>
      </c>
      <c r="Y866" s="110" t="str">
        <f t="shared" si="578"/>
        <v/>
      </c>
      <c r="Z866" s="16"/>
      <c r="AA866" s="15" t="str">
        <f t="shared" si="579"/>
        <v/>
      </c>
      <c r="AB866" s="15" t="str">
        <f t="shared" si="580"/>
        <v/>
      </c>
      <c r="AC866" s="14" t="str">
        <f t="shared" si="581"/>
        <v/>
      </c>
      <c r="AD866" s="6" t="e">
        <f t="shared" si="582"/>
        <v>#N/A</v>
      </c>
      <c r="AE866" s="6" t="e">
        <f t="shared" si="583"/>
        <v>#N/A</v>
      </c>
      <c r="AF866" s="6" t="e">
        <f t="shared" si="584"/>
        <v>#N/A</v>
      </c>
      <c r="AG866" s="6" t="str">
        <f t="shared" si="585"/>
        <v/>
      </c>
      <c r="AH866" s="6">
        <f t="shared" si="586"/>
        <v>1</v>
      </c>
      <c r="AI866" s="6" t="e">
        <f t="shared" si="587"/>
        <v>#N/A</v>
      </c>
      <c r="AJ866" s="6" t="e">
        <f t="shared" si="588"/>
        <v>#N/A</v>
      </c>
      <c r="AK866" s="6" t="e">
        <f t="shared" si="589"/>
        <v>#N/A</v>
      </c>
      <c r="AL866" s="6" t="e">
        <f t="shared" si="590"/>
        <v>#N/A</v>
      </c>
      <c r="AM866" s="7" t="str">
        <f t="shared" si="591"/>
        <v xml:space="preserve"> </v>
      </c>
      <c r="AN866" s="6" t="e">
        <f t="shared" si="592"/>
        <v>#N/A</v>
      </c>
      <c r="AO866" s="6" t="e">
        <f t="shared" si="593"/>
        <v>#N/A</v>
      </c>
      <c r="AP866" s="6" t="e">
        <f t="shared" si="594"/>
        <v>#N/A</v>
      </c>
      <c r="AQ866" s="6" t="e">
        <f t="shared" si="595"/>
        <v>#N/A</v>
      </c>
      <c r="AR866" s="6" t="e">
        <f t="shared" si="596"/>
        <v>#N/A</v>
      </c>
      <c r="AS866" s="6" t="e">
        <f t="shared" si="597"/>
        <v>#N/A</v>
      </c>
      <c r="AT866" s="6" t="e">
        <f t="shared" si="598"/>
        <v>#N/A</v>
      </c>
      <c r="AU866" s="6" t="e">
        <f t="shared" si="599"/>
        <v>#N/A</v>
      </c>
      <c r="AV866" s="6" t="e">
        <f t="shared" si="600"/>
        <v>#N/A</v>
      </c>
      <c r="AW866" s="6">
        <f t="shared" si="601"/>
        <v>0</v>
      </c>
      <c r="AX866" s="6" t="e">
        <f t="shared" si="602"/>
        <v>#N/A</v>
      </c>
      <c r="AY866" s="6" t="str">
        <f t="shared" si="603"/>
        <v/>
      </c>
      <c r="AZ866" s="6" t="str">
        <f t="shared" si="604"/>
        <v/>
      </c>
      <c r="BA866" s="6" t="str">
        <f t="shared" si="605"/>
        <v/>
      </c>
      <c r="BB866" s="6" t="str">
        <f t="shared" si="606"/>
        <v/>
      </c>
      <c r="BC866" s="42"/>
      <c r="BI866"/>
      <c r="CS866" s="253" t="str">
        <f t="shared" si="607"/>
        <v/>
      </c>
      <c r="CT866" s="1" t="str">
        <f t="shared" si="608"/>
        <v/>
      </c>
      <c r="CU866" s="1" t="str">
        <f t="shared" si="609"/>
        <v/>
      </c>
      <c r="CV866" s="399"/>
    </row>
    <row r="867" spans="1:100" s="1" customFormat="1" ht="13.5" customHeight="1" x14ac:dyDescent="0.15">
      <c r="A867" s="63">
        <v>852</v>
      </c>
      <c r="B867" s="313"/>
      <c r="C867" s="313"/>
      <c r="D867" s="313"/>
      <c r="E867" s="313"/>
      <c r="F867" s="313"/>
      <c r="G867" s="313"/>
      <c r="H867" s="313"/>
      <c r="I867" s="313"/>
      <c r="J867" s="313"/>
      <c r="K867" s="313"/>
      <c r="L867" s="314"/>
      <c r="M867" s="313"/>
      <c r="N867" s="365"/>
      <c r="O867" s="366"/>
      <c r="P867" s="370" t="str">
        <f>IF(G867="R",IF(OR(AND(実績排出量!H867=SUM(実績事業所!$B$2-1),3&lt;実績排出量!I867),AND(実績排出量!H867=実績事業所!$B$2,4&gt;実績排出量!I867)),"新規",""),"")</f>
        <v/>
      </c>
      <c r="Q867" s="373" t="str">
        <f t="shared" si="570"/>
        <v/>
      </c>
      <c r="R867" s="374" t="str">
        <f t="shared" si="571"/>
        <v/>
      </c>
      <c r="S867" s="298" t="str">
        <f t="shared" si="572"/>
        <v/>
      </c>
      <c r="T867" s="87" t="str">
        <f t="shared" si="573"/>
        <v/>
      </c>
      <c r="U867" s="88" t="str">
        <f t="shared" si="574"/>
        <v/>
      </c>
      <c r="V867" s="89" t="str">
        <f t="shared" si="575"/>
        <v/>
      </c>
      <c r="W867" s="90" t="str">
        <f t="shared" si="576"/>
        <v/>
      </c>
      <c r="X867" s="90" t="str">
        <f t="shared" si="577"/>
        <v/>
      </c>
      <c r="Y867" s="110" t="str">
        <f t="shared" si="578"/>
        <v/>
      </c>
      <c r="Z867" s="16"/>
      <c r="AA867" s="15" t="str">
        <f t="shared" si="579"/>
        <v/>
      </c>
      <c r="AB867" s="15" t="str">
        <f t="shared" si="580"/>
        <v/>
      </c>
      <c r="AC867" s="14" t="str">
        <f t="shared" si="581"/>
        <v/>
      </c>
      <c r="AD867" s="6" t="e">
        <f t="shared" si="582"/>
        <v>#N/A</v>
      </c>
      <c r="AE867" s="6" t="e">
        <f t="shared" si="583"/>
        <v>#N/A</v>
      </c>
      <c r="AF867" s="6" t="e">
        <f t="shared" si="584"/>
        <v>#N/A</v>
      </c>
      <c r="AG867" s="6" t="str">
        <f t="shared" si="585"/>
        <v/>
      </c>
      <c r="AH867" s="6">
        <f t="shared" si="586"/>
        <v>1</v>
      </c>
      <c r="AI867" s="6" t="e">
        <f t="shared" si="587"/>
        <v>#N/A</v>
      </c>
      <c r="AJ867" s="6" t="e">
        <f t="shared" si="588"/>
        <v>#N/A</v>
      </c>
      <c r="AK867" s="6" t="e">
        <f t="shared" si="589"/>
        <v>#N/A</v>
      </c>
      <c r="AL867" s="6" t="e">
        <f t="shared" si="590"/>
        <v>#N/A</v>
      </c>
      <c r="AM867" s="7" t="str">
        <f t="shared" si="591"/>
        <v xml:space="preserve"> </v>
      </c>
      <c r="AN867" s="6" t="e">
        <f t="shared" si="592"/>
        <v>#N/A</v>
      </c>
      <c r="AO867" s="6" t="e">
        <f t="shared" si="593"/>
        <v>#N/A</v>
      </c>
      <c r="AP867" s="6" t="e">
        <f t="shared" si="594"/>
        <v>#N/A</v>
      </c>
      <c r="AQ867" s="6" t="e">
        <f t="shared" si="595"/>
        <v>#N/A</v>
      </c>
      <c r="AR867" s="6" t="e">
        <f t="shared" si="596"/>
        <v>#N/A</v>
      </c>
      <c r="AS867" s="6" t="e">
        <f t="shared" si="597"/>
        <v>#N/A</v>
      </c>
      <c r="AT867" s="6" t="e">
        <f t="shared" si="598"/>
        <v>#N/A</v>
      </c>
      <c r="AU867" s="6" t="e">
        <f t="shared" si="599"/>
        <v>#N/A</v>
      </c>
      <c r="AV867" s="6" t="e">
        <f t="shared" si="600"/>
        <v>#N/A</v>
      </c>
      <c r="AW867" s="6">
        <f t="shared" si="601"/>
        <v>0</v>
      </c>
      <c r="AX867" s="6" t="e">
        <f t="shared" si="602"/>
        <v>#N/A</v>
      </c>
      <c r="AY867" s="6" t="str">
        <f t="shared" si="603"/>
        <v/>
      </c>
      <c r="AZ867" s="6" t="str">
        <f t="shared" si="604"/>
        <v/>
      </c>
      <c r="BA867" s="6" t="str">
        <f t="shared" si="605"/>
        <v/>
      </c>
      <c r="BB867" s="6" t="str">
        <f t="shared" si="606"/>
        <v/>
      </c>
      <c r="BC867" s="42"/>
      <c r="BI867"/>
      <c r="CS867" s="253" t="str">
        <f t="shared" si="607"/>
        <v/>
      </c>
      <c r="CT867" s="1" t="str">
        <f t="shared" si="608"/>
        <v/>
      </c>
      <c r="CU867" s="1" t="str">
        <f t="shared" si="609"/>
        <v/>
      </c>
      <c r="CV867" s="399"/>
    </row>
    <row r="868" spans="1:100" s="1" customFormat="1" ht="13.5" customHeight="1" x14ac:dyDescent="0.15">
      <c r="A868" s="63">
        <v>853</v>
      </c>
      <c r="B868" s="313"/>
      <c r="C868" s="313"/>
      <c r="D868" s="313"/>
      <c r="E868" s="313"/>
      <c r="F868" s="313"/>
      <c r="G868" s="313"/>
      <c r="H868" s="313"/>
      <c r="I868" s="313"/>
      <c r="J868" s="313"/>
      <c r="K868" s="313"/>
      <c r="L868" s="314"/>
      <c r="M868" s="313"/>
      <c r="N868" s="365"/>
      <c r="O868" s="366"/>
      <c r="P868" s="370" t="str">
        <f>IF(G868="R",IF(OR(AND(実績排出量!H868=SUM(実績事業所!$B$2-1),3&lt;実績排出量!I868),AND(実績排出量!H868=実績事業所!$B$2,4&gt;実績排出量!I868)),"新規",""),"")</f>
        <v/>
      </c>
      <c r="Q868" s="373" t="str">
        <f t="shared" si="570"/>
        <v/>
      </c>
      <c r="R868" s="374" t="str">
        <f t="shared" si="571"/>
        <v/>
      </c>
      <c r="S868" s="298" t="str">
        <f t="shared" si="572"/>
        <v/>
      </c>
      <c r="T868" s="87" t="str">
        <f t="shared" si="573"/>
        <v/>
      </c>
      <c r="U868" s="88" t="str">
        <f t="shared" si="574"/>
        <v/>
      </c>
      <c r="V868" s="89" t="str">
        <f t="shared" si="575"/>
        <v/>
      </c>
      <c r="W868" s="90" t="str">
        <f t="shared" si="576"/>
        <v/>
      </c>
      <c r="X868" s="90" t="str">
        <f t="shared" si="577"/>
        <v/>
      </c>
      <c r="Y868" s="110" t="str">
        <f t="shared" si="578"/>
        <v/>
      </c>
      <c r="Z868" s="16"/>
      <c r="AA868" s="15" t="str">
        <f t="shared" si="579"/>
        <v/>
      </c>
      <c r="AB868" s="15" t="str">
        <f t="shared" si="580"/>
        <v/>
      </c>
      <c r="AC868" s="14" t="str">
        <f t="shared" si="581"/>
        <v/>
      </c>
      <c r="AD868" s="6" t="e">
        <f t="shared" si="582"/>
        <v>#N/A</v>
      </c>
      <c r="AE868" s="6" t="e">
        <f t="shared" si="583"/>
        <v>#N/A</v>
      </c>
      <c r="AF868" s="6" t="e">
        <f t="shared" si="584"/>
        <v>#N/A</v>
      </c>
      <c r="AG868" s="6" t="str">
        <f t="shared" si="585"/>
        <v/>
      </c>
      <c r="AH868" s="6">
        <f t="shared" si="586"/>
        <v>1</v>
      </c>
      <c r="AI868" s="6" t="e">
        <f t="shared" si="587"/>
        <v>#N/A</v>
      </c>
      <c r="AJ868" s="6" t="e">
        <f t="shared" si="588"/>
        <v>#N/A</v>
      </c>
      <c r="AK868" s="6" t="e">
        <f t="shared" si="589"/>
        <v>#N/A</v>
      </c>
      <c r="AL868" s="6" t="e">
        <f t="shared" si="590"/>
        <v>#N/A</v>
      </c>
      <c r="AM868" s="7" t="str">
        <f t="shared" si="591"/>
        <v xml:space="preserve"> </v>
      </c>
      <c r="AN868" s="6" t="e">
        <f t="shared" si="592"/>
        <v>#N/A</v>
      </c>
      <c r="AO868" s="6" t="e">
        <f t="shared" si="593"/>
        <v>#N/A</v>
      </c>
      <c r="AP868" s="6" t="e">
        <f t="shared" si="594"/>
        <v>#N/A</v>
      </c>
      <c r="AQ868" s="6" t="e">
        <f t="shared" si="595"/>
        <v>#N/A</v>
      </c>
      <c r="AR868" s="6" t="e">
        <f t="shared" si="596"/>
        <v>#N/A</v>
      </c>
      <c r="AS868" s="6" t="e">
        <f t="shared" si="597"/>
        <v>#N/A</v>
      </c>
      <c r="AT868" s="6" t="e">
        <f t="shared" si="598"/>
        <v>#N/A</v>
      </c>
      <c r="AU868" s="6" t="e">
        <f t="shared" si="599"/>
        <v>#N/A</v>
      </c>
      <c r="AV868" s="6" t="e">
        <f t="shared" si="600"/>
        <v>#N/A</v>
      </c>
      <c r="AW868" s="6">
        <f t="shared" si="601"/>
        <v>0</v>
      </c>
      <c r="AX868" s="6" t="e">
        <f t="shared" si="602"/>
        <v>#N/A</v>
      </c>
      <c r="AY868" s="6" t="str">
        <f t="shared" si="603"/>
        <v/>
      </c>
      <c r="AZ868" s="6" t="str">
        <f t="shared" si="604"/>
        <v/>
      </c>
      <c r="BA868" s="6" t="str">
        <f t="shared" si="605"/>
        <v/>
      </c>
      <c r="BB868" s="6" t="str">
        <f t="shared" si="606"/>
        <v/>
      </c>
      <c r="BC868" s="42"/>
      <c r="BI868"/>
      <c r="CS868" s="253" t="str">
        <f t="shared" si="607"/>
        <v/>
      </c>
      <c r="CT868" s="1" t="str">
        <f t="shared" si="608"/>
        <v/>
      </c>
      <c r="CU868" s="1" t="str">
        <f t="shared" si="609"/>
        <v/>
      </c>
      <c r="CV868" s="399"/>
    </row>
    <row r="869" spans="1:100" s="1" customFormat="1" ht="13.5" customHeight="1" x14ac:dyDescent="0.15">
      <c r="A869" s="63">
        <v>854</v>
      </c>
      <c r="B869" s="313"/>
      <c r="C869" s="313"/>
      <c r="D869" s="313"/>
      <c r="E869" s="313"/>
      <c r="F869" s="313"/>
      <c r="G869" s="313"/>
      <c r="H869" s="313"/>
      <c r="I869" s="313"/>
      <c r="J869" s="313"/>
      <c r="K869" s="313"/>
      <c r="L869" s="314"/>
      <c r="M869" s="313"/>
      <c r="N869" s="365"/>
      <c r="O869" s="366"/>
      <c r="P869" s="370" t="str">
        <f>IF(G869="R",IF(OR(AND(実績排出量!H869=SUM(実績事業所!$B$2-1),3&lt;実績排出量!I869),AND(実績排出量!H869=実績事業所!$B$2,4&gt;実績排出量!I869)),"新規",""),"")</f>
        <v/>
      </c>
      <c r="Q869" s="373" t="str">
        <f t="shared" si="570"/>
        <v/>
      </c>
      <c r="R869" s="374" t="str">
        <f t="shared" si="571"/>
        <v/>
      </c>
      <c r="S869" s="298" t="str">
        <f t="shared" si="572"/>
        <v/>
      </c>
      <c r="T869" s="87" t="str">
        <f t="shared" si="573"/>
        <v/>
      </c>
      <c r="U869" s="88" t="str">
        <f t="shared" si="574"/>
        <v/>
      </c>
      <c r="V869" s="89" t="str">
        <f t="shared" si="575"/>
        <v/>
      </c>
      <c r="W869" s="90" t="str">
        <f t="shared" si="576"/>
        <v/>
      </c>
      <c r="X869" s="90" t="str">
        <f t="shared" si="577"/>
        <v/>
      </c>
      <c r="Y869" s="110" t="str">
        <f t="shared" si="578"/>
        <v/>
      </c>
      <c r="Z869" s="16"/>
      <c r="AA869" s="15" t="str">
        <f t="shared" si="579"/>
        <v/>
      </c>
      <c r="AB869" s="15" t="str">
        <f t="shared" si="580"/>
        <v/>
      </c>
      <c r="AC869" s="14" t="str">
        <f t="shared" si="581"/>
        <v/>
      </c>
      <c r="AD869" s="6" t="e">
        <f t="shared" si="582"/>
        <v>#N/A</v>
      </c>
      <c r="AE869" s="6" t="e">
        <f t="shared" si="583"/>
        <v>#N/A</v>
      </c>
      <c r="AF869" s="6" t="e">
        <f t="shared" si="584"/>
        <v>#N/A</v>
      </c>
      <c r="AG869" s="6" t="str">
        <f t="shared" si="585"/>
        <v/>
      </c>
      <c r="AH869" s="6">
        <f t="shared" si="586"/>
        <v>1</v>
      </c>
      <c r="AI869" s="6" t="e">
        <f t="shared" si="587"/>
        <v>#N/A</v>
      </c>
      <c r="AJ869" s="6" t="e">
        <f t="shared" si="588"/>
        <v>#N/A</v>
      </c>
      <c r="AK869" s="6" t="e">
        <f t="shared" si="589"/>
        <v>#N/A</v>
      </c>
      <c r="AL869" s="6" t="e">
        <f t="shared" si="590"/>
        <v>#N/A</v>
      </c>
      <c r="AM869" s="7" t="str">
        <f t="shared" si="591"/>
        <v xml:space="preserve"> </v>
      </c>
      <c r="AN869" s="6" t="e">
        <f t="shared" si="592"/>
        <v>#N/A</v>
      </c>
      <c r="AO869" s="6" t="e">
        <f t="shared" si="593"/>
        <v>#N/A</v>
      </c>
      <c r="AP869" s="6" t="e">
        <f t="shared" si="594"/>
        <v>#N/A</v>
      </c>
      <c r="AQ869" s="6" t="e">
        <f t="shared" si="595"/>
        <v>#N/A</v>
      </c>
      <c r="AR869" s="6" t="e">
        <f t="shared" si="596"/>
        <v>#N/A</v>
      </c>
      <c r="AS869" s="6" t="e">
        <f t="shared" si="597"/>
        <v>#N/A</v>
      </c>
      <c r="AT869" s="6" t="e">
        <f t="shared" si="598"/>
        <v>#N/A</v>
      </c>
      <c r="AU869" s="6" t="e">
        <f t="shared" si="599"/>
        <v>#N/A</v>
      </c>
      <c r="AV869" s="6" t="e">
        <f t="shared" si="600"/>
        <v>#N/A</v>
      </c>
      <c r="AW869" s="6">
        <f t="shared" si="601"/>
        <v>0</v>
      </c>
      <c r="AX869" s="6" t="e">
        <f t="shared" si="602"/>
        <v>#N/A</v>
      </c>
      <c r="AY869" s="6" t="str">
        <f t="shared" si="603"/>
        <v/>
      </c>
      <c r="AZ869" s="6" t="str">
        <f t="shared" si="604"/>
        <v/>
      </c>
      <c r="BA869" s="6" t="str">
        <f t="shared" si="605"/>
        <v/>
      </c>
      <c r="BB869" s="6" t="str">
        <f t="shared" si="606"/>
        <v/>
      </c>
      <c r="BC869" s="42"/>
      <c r="BI869"/>
      <c r="CS869" s="253" t="str">
        <f t="shared" si="607"/>
        <v/>
      </c>
      <c r="CT869" s="1" t="str">
        <f t="shared" si="608"/>
        <v/>
      </c>
      <c r="CU869" s="1" t="str">
        <f t="shared" si="609"/>
        <v/>
      </c>
      <c r="CV869" s="399"/>
    </row>
    <row r="870" spans="1:100" s="1" customFormat="1" ht="13.5" customHeight="1" x14ac:dyDescent="0.15">
      <c r="A870" s="63">
        <v>855</v>
      </c>
      <c r="B870" s="313"/>
      <c r="C870" s="313"/>
      <c r="D870" s="313"/>
      <c r="E870" s="313"/>
      <c r="F870" s="313"/>
      <c r="G870" s="313"/>
      <c r="H870" s="313"/>
      <c r="I870" s="313"/>
      <c r="J870" s="313"/>
      <c r="K870" s="313"/>
      <c r="L870" s="314"/>
      <c r="M870" s="313"/>
      <c r="N870" s="365"/>
      <c r="O870" s="366"/>
      <c r="P870" s="370" t="str">
        <f>IF(G870="R",IF(OR(AND(実績排出量!H870=SUM(実績事業所!$B$2-1),3&lt;実績排出量!I870),AND(実績排出量!H870=実績事業所!$B$2,4&gt;実績排出量!I870)),"新規",""),"")</f>
        <v/>
      </c>
      <c r="Q870" s="373" t="str">
        <f t="shared" si="570"/>
        <v/>
      </c>
      <c r="R870" s="374" t="str">
        <f t="shared" si="571"/>
        <v/>
      </c>
      <c r="S870" s="298" t="str">
        <f t="shared" si="572"/>
        <v/>
      </c>
      <c r="T870" s="87" t="str">
        <f t="shared" si="573"/>
        <v/>
      </c>
      <c r="U870" s="88" t="str">
        <f t="shared" si="574"/>
        <v/>
      </c>
      <c r="V870" s="89" t="str">
        <f t="shared" si="575"/>
        <v/>
      </c>
      <c r="W870" s="90" t="str">
        <f t="shared" si="576"/>
        <v/>
      </c>
      <c r="X870" s="90" t="str">
        <f t="shared" si="577"/>
        <v/>
      </c>
      <c r="Y870" s="110" t="str">
        <f t="shared" si="578"/>
        <v/>
      </c>
      <c r="Z870" s="16"/>
      <c r="AA870" s="15" t="str">
        <f t="shared" si="579"/>
        <v/>
      </c>
      <c r="AB870" s="15" t="str">
        <f t="shared" si="580"/>
        <v/>
      </c>
      <c r="AC870" s="14" t="str">
        <f t="shared" si="581"/>
        <v/>
      </c>
      <c r="AD870" s="6" t="e">
        <f t="shared" si="582"/>
        <v>#N/A</v>
      </c>
      <c r="AE870" s="6" t="e">
        <f t="shared" si="583"/>
        <v>#N/A</v>
      </c>
      <c r="AF870" s="6" t="e">
        <f t="shared" si="584"/>
        <v>#N/A</v>
      </c>
      <c r="AG870" s="6" t="str">
        <f t="shared" si="585"/>
        <v/>
      </c>
      <c r="AH870" s="6">
        <f t="shared" si="586"/>
        <v>1</v>
      </c>
      <c r="AI870" s="6" t="e">
        <f t="shared" si="587"/>
        <v>#N/A</v>
      </c>
      <c r="AJ870" s="6" t="e">
        <f t="shared" si="588"/>
        <v>#N/A</v>
      </c>
      <c r="AK870" s="6" t="e">
        <f t="shared" si="589"/>
        <v>#N/A</v>
      </c>
      <c r="AL870" s="6" t="e">
        <f t="shared" si="590"/>
        <v>#N/A</v>
      </c>
      <c r="AM870" s="7" t="str">
        <f t="shared" si="591"/>
        <v xml:space="preserve"> </v>
      </c>
      <c r="AN870" s="6" t="e">
        <f t="shared" si="592"/>
        <v>#N/A</v>
      </c>
      <c r="AO870" s="6" t="e">
        <f t="shared" si="593"/>
        <v>#N/A</v>
      </c>
      <c r="AP870" s="6" t="e">
        <f t="shared" si="594"/>
        <v>#N/A</v>
      </c>
      <c r="AQ870" s="6" t="e">
        <f t="shared" si="595"/>
        <v>#N/A</v>
      </c>
      <c r="AR870" s="6" t="e">
        <f t="shared" si="596"/>
        <v>#N/A</v>
      </c>
      <c r="AS870" s="6" t="e">
        <f t="shared" si="597"/>
        <v>#N/A</v>
      </c>
      <c r="AT870" s="6" t="e">
        <f t="shared" si="598"/>
        <v>#N/A</v>
      </c>
      <c r="AU870" s="6" t="e">
        <f t="shared" si="599"/>
        <v>#N/A</v>
      </c>
      <c r="AV870" s="6" t="e">
        <f t="shared" si="600"/>
        <v>#N/A</v>
      </c>
      <c r="AW870" s="6">
        <f t="shared" si="601"/>
        <v>0</v>
      </c>
      <c r="AX870" s="6" t="e">
        <f t="shared" si="602"/>
        <v>#N/A</v>
      </c>
      <c r="AY870" s="6" t="str">
        <f t="shared" si="603"/>
        <v/>
      </c>
      <c r="AZ870" s="6" t="str">
        <f t="shared" si="604"/>
        <v/>
      </c>
      <c r="BA870" s="6" t="str">
        <f t="shared" si="605"/>
        <v/>
      </c>
      <c r="BB870" s="6" t="str">
        <f t="shared" si="606"/>
        <v/>
      </c>
      <c r="BC870" s="42"/>
      <c r="BI870"/>
      <c r="CS870" s="253" t="str">
        <f t="shared" si="607"/>
        <v/>
      </c>
      <c r="CT870" s="1" t="str">
        <f t="shared" si="608"/>
        <v/>
      </c>
      <c r="CU870" s="1" t="str">
        <f t="shared" si="609"/>
        <v/>
      </c>
      <c r="CV870" s="399"/>
    </row>
    <row r="871" spans="1:100" s="1" customFormat="1" ht="13.5" customHeight="1" x14ac:dyDescent="0.15">
      <c r="A871" s="63">
        <v>856</v>
      </c>
      <c r="B871" s="313"/>
      <c r="C871" s="313"/>
      <c r="D871" s="313"/>
      <c r="E871" s="313"/>
      <c r="F871" s="313"/>
      <c r="G871" s="313"/>
      <c r="H871" s="313"/>
      <c r="I871" s="313"/>
      <c r="J871" s="313"/>
      <c r="K871" s="313"/>
      <c r="L871" s="314"/>
      <c r="M871" s="313"/>
      <c r="N871" s="365"/>
      <c r="O871" s="366"/>
      <c r="P871" s="370" t="str">
        <f>IF(G871="R",IF(OR(AND(実績排出量!H871=SUM(実績事業所!$B$2-1),3&lt;実績排出量!I871),AND(実績排出量!H871=実績事業所!$B$2,4&gt;実績排出量!I871)),"新規",""),"")</f>
        <v/>
      </c>
      <c r="Q871" s="373" t="str">
        <f t="shared" si="570"/>
        <v/>
      </c>
      <c r="R871" s="374" t="str">
        <f t="shared" si="571"/>
        <v/>
      </c>
      <c r="S871" s="298" t="str">
        <f t="shared" si="572"/>
        <v/>
      </c>
      <c r="T871" s="87" t="str">
        <f t="shared" si="573"/>
        <v/>
      </c>
      <c r="U871" s="88" t="str">
        <f t="shared" si="574"/>
        <v/>
      </c>
      <c r="V871" s="89" t="str">
        <f t="shared" si="575"/>
        <v/>
      </c>
      <c r="W871" s="90" t="str">
        <f t="shared" si="576"/>
        <v/>
      </c>
      <c r="X871" s="90" t="str">
        <f t="shared" si="577"/>
        <v/>
      </c>
      <c r="Y871" s="110" t="str">
        <f t="shared" si="578"/>
        <v/>
      </c>
      <c r="Z871" s="16"/>
      <c r="AA871" s="15" t="str">
        <f t="shared" si="579"/>
        <v/>
      </c>
      <c r="AB871" s="15" t="str">
        <f t="shared" si="580"/>
        <v/>
      </c>
      <c r="AC871" s="14" t="str">
        <f t="shared" si="581"/>
        <v/>
      </c>
      <c r="AD871" s="6" t="e">
        <f t="shared" si="582"/>
        <v>#N/A</v>
      </c>
      <c r="AE871" s="6" t="e">
        <f t="shared" si="583"/>
        <v>#N/A</v>
      </c>
      <c r="AF871" s="6" t="e">
        <f t="shared" si="584"/>
        <v>#N/A</v>
      </c>
      <c r="AG871" s="6" t="str">
        <f t="shared" si="585"/>
        <v/>
      </c>
      <c r="AH871" s="6">
        <f t="shared" si="586"/>
        <v>1</v>
      </c>
      <c r="AI871" s="6" t="e">
        <f t="shared" si="587"/>
        <v>#N/A</v>
      </c>
      <c r="AJ871" s="6" t="e">
        <f t="shared" si="588"/>
        <v>#N/A</v>
      </c>
      <c r="AK871" s="6" t="e">
        <f t="shared" si="589"/>
        <v>#N/A</v>
      </c>
      <c r="AL871" s="6" t="e">
        <f t="shared" si="590"/>
        <v>#N/A</v>
      </c>
      <c r="AM871" s="7" t="str">
        <f t="shared" si="591"/>
        <v xml:space="preserve"> </v>
      </c>
      <c r="AN871" s="6" t="e">
        <f t="shared" si="592"/>
        <v>#N/A</v>
      </c>
      <c r="AO871" s="6" t="e">
        <f t="shared" si="593"/>
        <v>#N/A</v>
      </c>
      <c r="AP871" s="6" t="e">
        <f t="shared" si="594"/>
        <v>#N/A</v>
      </c>
      <c r="AQ871" s="6" t="e">
        <f t="shared" si="595"/>
        <v>#N/A</v>
      </c>
      <c r="AR871" s="6" t="e">
        <f t="shared" si="596"/>
        <v>#N/A</v>
      </c>
      <c r="AS871" s="6" t="e">
        <f t="shared" si="597"/>
        <v>#N/A</v>
      </c>
      <c r="AT871" s="6" t="e">
        <f t="shared" si="598"/>
        <v>#N/A</v>
      </c>
      <c r="AU871" s="6" t="e">
        <f t="shared" si="599"/>
        <v>#N/A</v>
      </c>
      <c r="AV871" s="6" t="e">
        <f t="shared" si="600"/>
        <v>#N/A</v>
      </c>
      <c r="AW871" s="6">
        <f t="shared" si="601"/>
        <v>0</v>
      </c>
      <c r="AX871" s="6" t="e">
        <f t="shared" si="602"/>
        <v>#N/A</v>
      </c>
      <c r="AY871" s="6" t="str">
        <f t="shared" si="603"/>
        <v/>
      </c>
      <c r="AZ871" s="6" t="str">
        <f t="shared" si="604"/>
        <v/>
      </c>
      <c r="BA871" s="6" t="str">
        <f t="shared" si="605"/>
        <v/>
      </c>
      <c r="BB871" s="6" t="str">
        <f t="shared" si="606"/>
        <v/>
      </c>
      <c r="BC871" s="42"/>
      <c r="BI871"/>
      <c r="CS871" s="253" t="str">
        <f t="shared" si="607"/>
        <v/>
      </c>
      <c r="CT871" s="1" t="str">
        <f t="shared" si="608"/>
        <v/>
      </c>
      <c r="CU871" s="1" t="str">
        <f t="shared" si="609"/>
        <v/>
      </c>
      <c r="CV871" s="399"/>
    </row>
    <row r="872" spans="1:100" s="1" customFormat="1" ht="13.5" customHeight="1" x14ac:dyDescent="0.15">
      <c r="A872" s="63">
        <v>857</v>
      </c>
      <c r="B872" s="313"/>
      <c r="C872" s="313"/>
      <c r="D872" s="313"/>
      <c r="E872" s="313"/>
      <c r="F872" s="313"/>
      <c r="G872" s="313"/>
      <c r="H872" s="313"/>
      <c r="I872" s="313"/>
      <c r="J872" s="313"/>
      <c r="K872" s="313"/>
      <c r="L872" s="314"/>
      <c r="M872" s="313"/>
      <c r="N872" s="365"/>
      <c r="O872" s="366"/>
      <c r="P872" s="370" t="str">
        <f>IF(G872="R",IF(OR(AND(実績排出量!H872=SUM(実績事業所!$B$2-1),3&lt;実績排出量!I872),AND(実績排出量!H872=実績事業所!$B$2,4&gt;実績排出量!I872)),"新規",""),"")</f>
        <v/>
      </c>
      <c r="Q872" s="373" t="str">
        <f t="shared" si="570"/>
        <v/>
      </c>
      <c r="R872" s="374" t="str">
        <f t="shared" si="571"/>
        <v/>
      </c>
      <c r="S872" s="298" t="str">
        <f t="shared" si="572"/>
        <v/>
      </c>
      <c r="T872" s="87" t="str">
        <f t="shared" si="573"/>
        <v/>
      </c>
      <c r="U872" s="88" t="str">
        <f t="shared" si="574"/>
        <v/>
      </c>
      <c r="V872" s="89" t="str">
        <f t="shared" si="575"/>
        <v/>
      </c>
      <c r="W872" s="90" t="str">
        <f t="shared" si="576"/>
        <v/>
      </c>
      <c r="X872" s="90" t="str">
        <f t="shared" si="577"/>
        <v/>
      </c>
      <c r="Y872" s="110" t="str">
        <f t="shared" si="578"/>
        <v/>
      </c>
      <c r="Z872" s="16"/>
      <c r="AA872" s="15" t="str">
        <f t="shared" si="579"/>
        <v/>
      </c>
      <c r="AB872" s="15" t="str">
        <f t="shared" si="580"/>
        <v/>
      </c>
      <c r="AC872" s="14" t="str">
        <f t="shared" si="581"/>
        <v/>
      </c>
      <c r="AD872" s="6" t="e">
        <f t="shared" si="582"/>
        <v>#N/A</v>
      </c>
      <c r="AE872" s="6" t="e">
        <f t="shared" si="583"/>
        <v>#N/A</v>
      </c>
      <c r="AF872" s="6" t="e">
        <f t="shared" si="584"/>
        <v>#N/A</v>
      </c>
      <c r="AG872" s="6" t="str">
        <f t="shared" si="585"/>
        <v/>
      </c>
      <c r="AH872" s="6">
        <f t="shared" si="586"/>
        <v>1</v>
      </c>
      <c r="AI872" s="6" t="e">
        <f t="shared" si="587"/>
        <v>#N/A</v>
      </c>
      <c r="AJ872" s="6" t="e">
        <f t="shared" si="588"/>
        <v>#N/A</v>
      </c>
      <c r="AK872" s="6" t="e">
        <f t="shared" si="589"/>
        <v>#N/A</v>
      </c>
      <c r="AL872" s="6" t="e">
        <f t="shared" si="590"/>
        <v>#N/A</v>
      </c>
      <c r="AM872" s="7" t="str">
        <f t="shared" si="591"/>
        <v xml:space="preserve"> </v>
      </c>
      <c r="AN872" s="6" t="e">
        <f t="shared" si="592"/>
        <v>#N/A</v>
      </c>
      <c r="AO872" s="6" t="e">
        <f t="shared" si="593"/>
        <v>#N/A</v>
      </c>
      <c r="AP872" s="6" t="e">
        <f t="shared" si="594"/>
        <v>#N/A</v>
      </c>
      <c r="AQ872" s="6" t="e">
        <f t="shared" si="595"/>
        <v>#N/A</v>
      </c>
      <c r="AR872" s="6" t="e">
        <f t="shared" si="596"/>
        <v>#N/A</v>
      </c>
      <c r="AS872" s="6" t="e">
        <f t="shared" si="597"/>
        <v>#N/A</v>
      </c>
      <c r="AT872" s="6" t="e">
        <f t="shared" si="598"/>
        <v>#N/A</v>
      </c>
      <c r="AU872" s="6" t="e">
        <f t="shared" si="599"/>
        <v>#N/A</v>
      </c>
      <c r="AV872" s="6" t="e">
        <f t="shared" si="600"/>
        <v>#N/A</v>
      </c>
      <c r="AW872" s="6">
        <f t="shared" si="601"/>
        <v>0</v>
      </c>
      <c r="AX872" s="6" t="e">
        <f t="shared" si="602"/>
        <v>#N/A</v>
      </c>
      <c r="AY872" s="6" t="str">
        <f t="shared" si="603"/>
        <v/>
      </c>
      <c r="AZ872" s="6" t="str">
        <f t="shared" si="604"/>
        <v/>
      </c>
      <c r="BA872" s="6" t="str">
        <f t="shared" si="605"/>
        <v/>
      </c>
      <c r="BB872" s="6" t="str">
        <f t="shared" si="606"/>
        <v/>
      </c>
      <c r="BC872" s="42"/>
      <c r="BI872"/>
      <c r="CS872" s="253" t="str">
        <f t="shared" si="607"/>
        <v/>
      </c>
      <c r="CT872" s="1" t="str">
        <f t="shared" si="608"/>
        <v/>
      </c>
      <c r="CU872" s="1" t="str">
        <f t="shared" si="609"/>
        <v/>
      </c>
      <c r="CV872" s="399"/>
    </row>
    <row r="873" spans="1:100" s="1" customFormat="1" ht="13.5" customHeight="1" x14ac:dyDescent="0.15">
      <c r="A873" s="63">
        <v>858</v>
      </c>
      <c r="B873" s="313"/>
      <c r="C873" s="313"/>
      <c r="D873" s="313"/>
      <c r="E873" s="313"/>
      <c r="F873" s="313"/>
      <c r="G873" s="313"/>
      <c r="H873" s="313"/>
      <c r="I873" s="313"/>
      <c r="J873" s="313"/>
      <c r="K873" s="313"/>
      <c r="L873" s="314"/>
      <c r="M873" s="313"/>
      <c r="N873" s="365"/>
      <c r="O873" s="366"/>
      <c r="P873" s="370" t="str">
        <f>IF(G873="R",IF(OR(AND(実績排出量!H873=SUM(実績事業所!$B$2-1),3&lt;実績排出量!I873),AND(実績排出量!H873=実績事業所!$B$2,4&gt;実績排出量!I873)),"新規",""),"")</f>
        <v/>
      </c>
      <c r="Q873" s="373" t="str">
        <f t="shared" si="570"/>
        <v/>
      </c>
      <c r="R873" s="374" t="str">
        <f t="shared" si="571"/>
        <v/>
      </c>
      <c r="S873" s="298" t="str">
        <f t="shared" si="572"/>
        <v/>
      </c>
      <c r="T873" s="87" t="str">
        <f t="shared" si="573"/>
        <v/>
      </c>
      <c r="U873" s="88" t="str">
        <f t="shared" si="574"/>
        <v/>
      </c>
      <c r="V873" s="89" t="str">
        <f t="shared" si="575"/>
        <v/>
      </c>
      <c r="W873" s="90" t="str">
        <f t="shared" si="576"/>
        <v/>
      </c>
      <c r="X873" s="90" t="str">
        <f t="shared" si="577"/>
        <v/>
      </c>
      <c r="Y873" s="110" t="str">
        <f t="shared" si="578"/>
        <v/>
      </c>
      <c r="Z873" s="16"/>
      <c r="AA873" s="15" t="str">
        <f t="shared" si="579"/>
        <v/>
      </c>
      <c r="AB873" s="15" t="str">
        <f t="shared" si="580"/>
        <v/>
      </c>
      <c r="AC873" s="14" t="str">
        <f t="shared" si="581"/>
        <v/>
      </c>
      <c r="AD873" s="6" t="e">
        <f t="shared" si="582"/>
        <v>#N/A</v>
      </c>
      <c r="AE873" s="6" t="e">
        <f t="shared" si="583"/>
        <v>#N/A</v>
      </c>
      <c r="AF873" s="6" t="e">
        <f t="shared" si="584"/>
        <v>#N/A</v>
      </c>
      <c r="AG873" s="6" t="str">
        <f t="shared" si="585"/>
        <v/>
      </c>
      <c r="AH873" s="6">
        <f t="shared" si="586"/>
        <v>1</v>
      </c>
      <c r="AI873" s="6" t="e">
        <f t="shared" si="587"/>
        <v>#N/A</v>
      </c>
      <c r="AJ873" s="6" t="e">
        <f t="shared" si="588"/>
        <v>#N/A</v>
      </c>
      <c r="AK873" s="6" t="e">
        <f t="shared" si="589"/>
        <v>#N/A</v>
      </c>
      <c r="AL873" s="6" t="e">
        <f t="shared" si="590"/>
        <v>#N/A</v>
      </c>
      <c r="AM873" s="7" t="str">
        <f t="shared" si="591"/>
        <v xml:space="preserve"> </v>
      </c>
      <c r="AN873" s="6" t="e">
        <f t="shared" si="592"/>
        <v>#N/A</v>
      </c>
      <c r="AO873" s="6" t="e">
        <f t="shared" si="593"/>
        <v>#N/A</v>
      </c>
      <c r="AP873" s="6" t="e">
        <f t="shared" si="594"/>
        <v>#N/A</v>
      </c>
      <c r="AQ873" s="6" t="e">
        <f t="shared" si="595"/>
        <v>#N/A</v>
      </c>
      <c r="AR873" s="6" t="e">
        <f t="shared" si="596"/>
        <v>#N/A</v>
      </c>
      <c r="AS873" s="6" t="e">
        <f t="shared" si="597"/>
        <v>#N/A</v>
      </c>
      <c r="AT873" s="6" t="e">
        <f t="shared" si="598"/>
        <v>#N/A</v>
      </c>
      <c r="AU873" s="6" t="e">
        <f t="shared" si="599"/>
        <v>#N/A</v>
      </c>
      <c r="AV873" s="6" t="e">
        <f t="shared" si="600"/>
        <v>#N/A</v>
      </c>
      <c r="AW873" s="6">
        <f t="shared" si="601"/>
        <v>0</v>
      </c>
      <c r="AX873" s="6" t="e">
        <f t="shared" si="602"/>
        <v>#N/A</v>
      </c>
      <c r="AY873" s="6" t="str">
        <f t="shared" si="603"/>
        <v/>
      </c>
      <c r="AZ873" s="6" t="str">
        <f t="shared" si="604"/>
        <v/>
      </c>
      <c r="BA873" s="6" t="str">
        <f t="shared" si="605"/>
        <v/>
      </c>
      <c r="BB873" s="6" t="str">
        <f t="shared" si="606"/>
        <v/>
      </c>
      <c r="BC873" s="42"/>
      <c r="BI873"/>
      <c r="CS873" s="253" t="str">
        <f t="shared" si="607"/>
        <v/>
      </c>
      <c r="CT873" s="1" t="str">
        <f t="shared" si="608"/>
        <v/>
      </c>
      <c r="CU873" s="1" t="str">
        <f t="shared" si="609"/>
        <v/>
      </c>
      <c r="CV873" s="399"/>
    </row>
    <row r="874" spans="1:100" s="1" customFormat="1" ht="13.5" customHeight="1" x14ac:dyDescent="0.15">
      <c r="A874" s="63">
        <v>859</v>
      </c>
      <c r="B874" s="313"/>
      <c r="C874" s="313"/>
      <c r="D874" s="313"/>
      <c r="E874" s="313"/>
      <c r="F874" s="313"/>
      <c r="G874" s="313"/>
      <c r="H874" s="313"/>
      <c r="I874" s="313"/>
      <c r="J874" s="313"/>
      <c r="K874" s="313"/>
      <c r="L874" s="314"/>
      <c r="M874" s="313"/>
      <c r="N874" s="365"/>
      <c r="O874" s="366"/>
      <c r="P874" s="370" t="str">
        <f>IF(G874="R",IF(OR(AND(実績排出量!H874=SUM(実績事業所!$B$2-1),3&lt;実績排出量!I874),AND(実績排出量!H874=実績事業所!$B$2,4&gt;実績排出量!I874)),"新規",""),"")</f>
        <v/>
      </c>
      <c r="Q874" s="373" t="str">
        <f t="shared" si="570"/>
        <v/>
      </c>
      <c r="R874" s="374" t="str">
        <f t="shared" si="571"/>
        <v/>
      </c>
      <c r="S874" s="298" t="str">
        <f t="shared" si="572"/>
        <v/>
      </c>
      <c r="T874" s="87" t="str">
        <f t="shared" si="573"/>
        <v/>
      </c>
      <c r="U874" s="88" t="str">
        <f t="shared" si="574"/>
        <v/>
      </c>
      <c r="V874" s="89" t="str">
        <f t="shared" si="575"/>
        <v/>
      </c>
      <c r="W874" s="90" t="str">
        <f t="shared" si="576"/>
        <v/>
      </c>
      <c r="X874" s="90" t="str">
        <f t="shared" si="577"/>
        <v/>
      </c>
      <c r="Y874" s="110" t="str">
        <f t="shared" si="578"/>
        <v/>
      </c>
      <c r="Z874" s="16"/>
      <c r="AA874" s="15" t="str">
        <f t="shared" si="579"/>
        <v/>
      </c>
      <c r="AB874" s="15" t="str">
        <f t="shared" si="580"/>
        <v/>
      </c>
      <c r="AC874" s="14" t="str">
        <f t="shared" si="581"/>
        <v/>
      </c>
      <c r="AD874" s="6" t="e">
        <f t="shared" si="582"/>
        <v>#N/A</v>
      </c>
      <c r="AE874" s="6" t="e">
        <f t="shared" si="583"/>
        <v>#N/A</v>
      </c>
      <c r="AF874" s="6" t="e">
        <f t="shared" si="584"/>
        <v>#N/A</v>
      </c>
      <c r="AG874" s="6" t="str">
        <f t="shared" si="585"/>
        <v/>
      </c>
      <c r="AH874" s="6">
        <f t="shared" si="586"/>
        <v>1</v>
      </c>
      <c r="AI874" s="6" t="e">
        <f t="shared" si="587"/>
        <v>#N/A</v>
      </c>
      <c r="AJ874" s="6" t="e">
        <f t="shared" si="588"/>
        <v>#N/A</v>
      </c>
      <c r="AK874" s="6" t="e">
        <f t="shared" si="589"/>
        <v>#N/A</v>
      </c>
      <c r="AL874" s="6" t="e">
        <f t="shared" si="590"/>
        <v>#N/A</v>
      </c>
      <c r="AM874" s="7" t="str">
        <f t="shared" si="591"/>
        <v xml:space="preserve"> </v>
      </c>
      <c r="AN874" s="6" t="e">
        <f t="shared" si="592"/>
        <v>#N/A</v>
      </c>
      <c r="AO874" s="6" t="e">
        <f t="shared" si="593"/>
        <v>#N/A</v>
      </c>
      <c r="AP874" s="6" t="e">
        <f t="shared" si="594"/>
        <v>#N/A</v>
      </c>
      <c r="AQ874" s="6" t="e">
        <f t="shared" si="595"/>
        <v>#N/A</v>
      </c>
      <c r="AR874" s="6" t="e">
        <f t="shared" si="596"/>
        <v>#N/A</v>
      </c>
      <c r="AS874" s="6" t="e">
        <f t="shared" si="597"/>
        <v>#N/A</v>
      </c>
      <c r="AT874" s="6" t="e">
        <f t="shared" si="598"/>
        <v>#N/A</v>
      </c>
      <c r="AU874" s="6" t="e">
        <f t="shared" si="599"/>
        <v>#N/A</v>
      </c>
      <c r="AV874" s="6" t="e">
        <f t="shared" si="600"/>
        <v>#N/A</v>
      </c>
      <c r="AW874" s="6">
        <f t="shared" si="601"/>
        <v>0</v>
      </c>
      <c r="AX874" s="6" t="e">
        <f t="shared" si="602"/>
        <v>#N/A</v>
      </c>
      <c r="AY874" s="6" t="str">
        <f t="shared" si="603"/>
        <v/>
      </c>
      <c r="AZ874" s="6" t="str">
        <f t="shared" si="604"/>
        <v/>
      </c>
      <c r="BA874" s="6" t="str">
        <f t="shared" si="605"/>
        <v/>
      </c>
      <c r="BB874" s="6" t="str">
        <f t="shared" si="606"/>
        <v/>
      </c>
      <c r="BC874" s="42"/>
      <c r="BI874"/>
      <c r="CS874" s="253" t="str">
        <f t="shared" si="607"/>
        <v/>
      </c>
      <c r="CT874" s="1" t="str">
        <f t="shared" si="608"/>
        <v/>
      </c>
      <c r="CU874" s="1" t="str">
        <f t="shared" si="609"/>
        <v/>
      </c>
      <c r="CV874" s="399"/>
    </row>
    <row r="875" spans="1:100" s="1" customFormat="1" ht="13.5" customHeight="1" x14ac:dyDescent="0.15">
      <c r="A875" s="63">
        <v>860</v>
      </c>
      <c r="B875" s="313"/>
      <c r="C875" s="313"/>
      <c r="D875" s="313"/>
      <c r="E875" s="313"/>
      <c r="F875" s="313"/>
      <c r="G875" s="313"/>
      <c r="H875" s="313"/>
      <c r="I875" s="313"/>
      <c r="J875" s="313"/>
      <c r="K875" s="313"/>
      <c r="L875" s="314"/>
      <c r="M875" s="313"/>
      <c r="N875" s="365"/>
      <c r="O875" s="366"/>
      <c r="P875" s="370" t="str">
        <f>IF(G875="R",IF(OR(AND(実績排出量!H875=SUM(実績事業所!$B$2-1),3&lt;実績排出量!I875),AND(実績排出量!H875=実績事業所!$B$2,4&gt;実績排出量!I875)),"新規",""),"")</f>
        <v/>
      </c>
      <c r="Q875" s="373" t="str">
        <f t="shared" si="570"/>
        <v/>
      </c>
      <c r="R875" s="374" t="str">
        <f t="shared" si="571"/>
        <v/>
      </c>
      <c r="S875" s="298" t="str">
        <f t="shared" si="572"/>
        <v/>
      </c>
      <c r="T875" s="87" t="str">
        <f t="shared" si="573"/>
        <v/>
      </c>
      <c r="U875" s="88" t="str">
        <f t="shared" si="574"/>
        <v/>
      </c>
      <c r="V875" s="89" t="str">
        <f t="shared" si="575"/>
        <v/>
      </c>
      <c r="W875" s="90" t="str">
        <f t="shared" si="576"/>
        <v/>
      </c>
      <c r="X875" s="90" t="str">
        <f t="shared" si="577"/>
        <v/>
      </c>
      <c r="Y875" s="110" t="str">
        <f t="shared" si="578"/>
        <v/>
      </c>
      <c r="Z875" s="16"/>
      <c r="AA875" s="15" t="str">
        <f t="shared" si="579"/>
        <v/>
      </c>
      <c r="AB875" s="15" t="str">
        <f t="shared" si="580"/>
        <v/>
      </c>
      <c r="AC875" s="14" t="str">
        <f t="shared" si="581"/>
        <v/>
      </c>
      <c r="AD875" s="6" t="e">
        <f t="shared" si="582"/>
        <v>#N/A</v>
      </c>
      <c r="AE875" s="6" t="e">
        <f t="shared" si="583"/>
        <v>#N/A</v>
      </c>
      <c r="AF875" s="6" t="e">
        <f t="shared" si="584"/>
        <v>#N/A</v>
      </c>
      <c r="AG875" s="6" t="str">
        <f t="shared" si="585"/>
        <v/>
      </c>
      <c r="AH875" s="6">
        <f t="shared" si="586"/>
        <v>1</v>
      </c>
      <c r="AI875" s="6" t="e">
        <f t="shared" si="587"/>
        <v>#N/A</v>
      </c>
      <c r="AJ875" s="6" t="e">
        <f t="shared" si="588"/>
        <v>#N/A</v>
      </c>
      <c r="AK875" s="6" t="e">
        <f t="shared" si="589"/>
        <v>#N/A</v>
      </c>
      <c r="AL875" s="6" t="e">
        <f t="shared" si="590"/>
        <v>#N/A</v>
      </c>
      <c r="AM875" s="7" t="str">
        <f t="shared" si="591"/>
        <v xml:space="preserve"> </v>
      </c>
      <c r="AN875" s="6" t="e">
        <f t="shared" si="592"/>
        <v>#N/A</v>
      </c>
      <c r="AO875" s="6" t="e">
        <f t="shared" si="593"/>
        <v>#N/A</v>
      </c>
      <c r="AP875" s="6" t="e">
        <f t="shared" si="594"/>
        <v>#N/A</v>
      </c>
      <c r="AQ875" s="6" t="e">
        <f t="shared" si="595"/>
        <v>#N/A</v>
      </c>
      <c r="AR875" s="6" t="e">
        <f t="shared" si="596"/>
        <v>#N/A</v>
      </c>
      <c r="AS875" s="6" t="e">
        <f t="shared" si="597"/>
        <v>#N/A</v>
      </c>
      <c r="AT875" s="6" t="e">
        <f t="shared" si="598"/>
        <v>#N/A</v>
      </c>
      <c r="AU875" s="6" t="e">
        <f t="shared" si="599"/>
        <v>#N/A</v>
      </c>
      <c r="AV875" s="6" t="e">
        <f t="shared" si="600"/>
        <v>#N/A</v>
      </c>
      <c r="AW875" s="6">
        <f t="shared" si="601"/>
        <v>0</v>
      </c>
      <c r="AX875" s="6" t="e">
        <f t="shared" si="602"/>
        <v>#N/A</v>
      </c>
      <c r="AY875" s="6" t="str">
        <f t="shared" si="603"/>
        <v/>
      </c>
      <c r="AZ875" s="6" t="str">
        <f t="shared" si="604"/>
        <v/>
      </c>
      <c r="BA875" s="6" t="str">
        <f t="shared" si="605"/>
        <v/>
      </c>
      <c r="BB875" s="6" t="str">
        <f t="shared" si="606"/>
        <v/>
      </c>
      <c r="BC875" s="42"/>
      <c r="BI875"/>
      <c r="CS875" s="253" t="str">
        <f t="shared" si="607"/>
        <v/>
      </c>
      <c r="CT875" s="1" t="str">
        <f t="shared" si="608"/>
        <v/>
      </c>
      <c r="CU875" s="1" t="str">
        <f t="shared" si="609"/>
        <v/>
      </c>
      <c r="CV875" s="399"/>
    </row>
    <row r="876" spans="1:100" s="1" customFormat="1" ht="13.5" customHeight="1" x14ac:dyDescent="0.15">
      <c r="A876" s="63">
        <v>861</v>
      </c>
      <c r="B876" s="313"/>
      <c r="C876" s="313"/>
      <c r="D876" s="313"/>
      <c r="E876" s="313"/>
      <c r="F876" s="313"/>
      <c r="G876" s="313"/>
      <c r="H876" s="313"/>
      <c r="I876" s="313"/>
      <c r="J876" s="313"/>
      <c r="K876" s="313"/>
      <c r="L876" s="314"/>
      <c r="M876" s="313"/>
      <c r="N876" s="365"/>
      <c r="O876" s="366"/>
      <c r="P876" s="370" t="str">
        <f>IF(G876="R",IF(OR(AND(実績排出量!H876=SUM(実績事業所!$B$2-1),3&lt;実績排出量!I876),AND(実績排出量!H876=実績事業所!$B$2,4&gt;実績排出量!I876)),"新規",""),"")</f>
        <v/>
      </c>
      <c r="Q876" s="373" t="str">
        <f t="shared" si="570"/>
        <v/>
      </c>
      <c r="R876" s="374" t="str">
        <f t="shared" si="571"/>
        <v/>
      </c>
      <c r="S876" s="298" t="str">
        <f t="shared" si="572"/>
        <v/>
      </c>
      <c r="T876" s="87" t="str">
        <f t="shared" si="573"/>
        <v/>
      </c>
      <c r="U876" s="88" t="str">
        <f t="shared" si="574"/>
        <v/>
      </c>
      <c r="V876" s="89" t="str">
        <f t="shared" si="575"/>
        <v/>
      </c>
      <c r="W876" s="90" t="str">
        <f t="shared" si="576"/>
        <v/>
      </c>
      <c r="X876" s="90" t="str">
        <f t="shared" si="577"/>
        <v/>
      </c>
      <c r="Y876" s="110" t="str">
        <f t="shared" si="578"/>
        <v/>
      </c>
      <c r="Z876" s="16"/>
      <c r="AA876" s="15" t="str">
        <f t="shared" si="579"/>
        <v/>
      </c>
      <c r="AB876" s="15" t="str">
        <f t="shared" si="580"/>
        <v/>
      </c>
      <c r="AC876" s="14" t="str">
        <f t="shared" si="581"/>
        <v/>
      </c>
      <c r="AD876" s="6" t="e">
        <f t="shared" si="582"/>
        <v>#N/A</v>
      </c>
      <c r="AE876" s="6" t="e">
        <f t="shared" si="583"/>
        <v>#N/A</v>
      </c>
      <c r="AF876" s="6" t="e">
        <f t="shared" si="584"/>
        <v>#N/A</v>
      </c>
      <c r="AG876" s="6" t="str">
        <f t="shared" si="585"/>
        <v/>
      </c>
      <c r="AH876" s="6">
        <f t="shared" si="586"/>
        <v>1</v>
      </c>
      <c r="AI876" s="6" t="e">
        <f t="shared" si="587"/>
        <v>#N/A</v>
      </c>
      <c r="AJ876" s="6" t="e">
        <f t="shared" si="588"/>
        <v>#N/A</v>
      </c>
      <c r="AK876" s="6" t="e">
        <f t="shared" si="589"/>
        <v>#N/A</v>
      </c>
      <c r="AL876" s="6" t="e">
        <f t="shared" si="590"/>
        <v>#N/A</v>
      </c>
      <c r="AM876" s="7" t="str">
        <f t="shared" si="591"/>
        <v xml:space="preserve"> </v>
      </c>
      <c r="AN876" s="6" t="e">
        <f t="shared" si="592"/>
        <v>#N/A</v>
      </c>
      <c r="AO876" s="6" t="e">
        <f t="shared" si="593"/>
        <v>#N/A</v>
      </c>
      <c r="AP876" s="6" t="e">
        <f t="shared" si="594"/>
        <v>#N/A</v>
      </c>
      <c r="AQ876" s="6" t="e">
        <f t="shared" si="595"/>
        <v>#N/A</v>
      </c>
      <c r="AR876" s="6" t="e">
        <f t="shared" si="596"/>
        <v>#N/A</v>
      </c>
      <c r="AS876" s="6" t="e">
        <f t="shared" si="597"/>
        <v>#N/A</v>
      </c>
      <c r="AT876" s="6" t="e">
        <f t="shared" si="598"/>
        <v>#N/A</v>
      </c>
      <c r="AU876" s="6" t="e">
        <f t="shared" si="599"/>
        <v>#N/A</v>
      </c>
      <c r="AV876" s="6" t="e">
        <f t="shared" si="600"/>
        <v>#N/A</v>
      </c>
      <c r="AW876" s="6">
        <f t="shared" si="601"/>
        <v>0</v>
      </c>
      <c r="AX876" s="6" t="e">
        <f t="shared" si="602"/>
        <v>#N/A</v>
      </c>
      <c r="AY876" s="6" t="str">
        <f t="shared" si="603"/>
        <v/>
      </c>
      <c r="AZ876" s="6" t="str">
        <f t="shared" si="604"/>
        <v/>
      </c>
      <c r="BA876" s="6" t="str">
        <f t="shared" si="605"/>
        <v/>
      </c>
      <c r="BB876" s="6" t="str">
        <f t="shared" si="606"/>
        <v/>
      </c>
      <c r="BC876" s="42"/>
      <c r="BI876"/>
      <c r="CS876" s="253" t="str">
        <f t="shared" si="607"/>
        <v/>
      </c>
      <c r="CT876" s="1" t="str">
        <f t="shared" si="608"/>
        <v/>
      </c>
      <c r="CU876" s="1" t="str">
        <f t="shared" si="609"/>
        <v/>
      </c>
      <c r="CV876" s="399"/>
    </row>
    <row r="877" spans="1:100" s="1" customFormat="1" ht="13.5" customHeight="1" x14ac:dyDescent="0.15">
      <c r="A877" s="63">
        <v>862</v>
      </c>
      <c r="B877" s="313"/>
      <c r="C877" s="313"/>
      <c r="D877" s="313"/>
      <c r="E877" s="313"/>
      <c r="F877" s="313"/>
      <c r="G877" s="313"/>
      <c r="H877" s="313"/>
      <c r="I877" s="313"/>
      <c r="J877" s="313"/>
      <c r="K877" s="313"/>
      <c r="L877" s="314"/>
      <c r="M877" s="313"/>
      <c r="N877" s="365"/>
      <c r="O877" s="366"/>
      <c r="P877" s="370" t="str">
        <f>IF(G877="R",IF(OR(AND(実績排出量!H877=SUM(実績事業所!$B$2-1),3&lt;実績排出量!I877),AND(実績排出量!H877=実績事業所!$B$2,4&gt;実績排出量!I877)),"新規",""),"")</f>
        <v/>
      </c>
      <c r="Q877" s="373" t="str">
        <f t="shared" si="570"/>
        <v/>
      </c>
      <c r="R877" s="374" t="str">
        <f t="shared" si="571"/>
        <v/>
      </c>
      <c r="S877" s="298" t="str">
        <f t="shared" si="572"/>
        <v/>
      </c>
      <c r="T877" s="87" t="str">
        <f t="shared" si="573"/>
        <v/>
      </c>
      <c r="U877" s="88" t="str">
        <f t="shared" si="574"/>
        <v/>
      </c>
      <c r="V877" s="89" t="str">
        <f t="shared" si="575"/>
        <v/>
      </c>
      <c r="W877" s="90" t="str">
        <f t="shared" si="576"/>
        <v/>
      </c>
      <c r="X877" s="90" t="str">
        <f t="shared" si="577"/>
        <v/>
      </c>
      <c r="Y877" s="110" t="str">
        <f t="shared" si="578"/>
        <v/>
      </c>
      <c r="Z877" s="16"/>
      <c r="AA877" s="15" t="str">
        <f t="shared" si="579"/>
        <v/>
      </c>
      <c r="AB877" s="15" t="str">
        <f t="shared" si="580"/>
        <v/>
      </c>
      <c r="AC877" s="14" t="str">
        <f t="shared" si="581"/>
        <v/>
      </c>
      <c r="AD877" s="6" t="e">
        <f t="shared" si="582"/>
        <v>#N/A</v>
      </c>
      <c r="AE877" s="6" t="e">
        <f t="shared" si="583"/>
        <v>#N/A</v>
      </c>
      <c r="AF877" s="6" t="e">
        <f t="shared" si="584"/>
        <v>#N/A</v>
      </c>
      <c r="AG877" s="6" t="str">
        <f t="shared" si="585"/>
        <v/>
      </c>
      <c r="AH877" s="6">
        <f t="shared" si="586"/>
        <v>1</v>
      </c>
      <c r="AI877" s="6" t="e">
        <f t="shared" si="587"/>
        <v>#N/A</v>
      </c>
      <c r="AJ877" s="6" t="e">
        <f t="shared" si="588"/>
        <v>#N/A</v>
      </c>
      <c r="AK877" s="6" t="e">
        <f t="shared" si="589"/>
        <v>#N/A</v>
      </c>
      <c r="AL877" s="6" t="e">
        <f t="shared" si="590"/>
        <v>#N/A</v>
      </c>
      <c r="AM877" s="7" t="str">
        <f t="shared" si="591"/>
        <v xml:space="preserve"> </v>
      </c>
      <c r="AN877" s="6" t="e">
        <f t="shared" si="592"/>
        <v>#N/A</v>
      </c>
      <c r="AO877" s="6" t="e">
        <f t="shared" si="593"/>
        <v>#N/A</v>
      </c>
      <c r="AP877" s="6" t="e">
        <f t="shared" si="594"/>
        <v>#N/A</v>
      </c>
      <c r="AQ877" s="6" t="e">
        <f t="shared" si="595"/>
        <v>#N/A</v>
      </c>
      <c r="AR877" s="6" t="e">
        <f t="shared" si="596"/>
        <v>#N/A</v>
      </c>
      <c r="AS877" s="6" t="e">
        <f t="shared" si="597"/>
        <v>#N/A</v>
      </c>
      <c r="AT877" s="6" t="e">
        <f t="shared" si="598"/>
        <v>#N/A</v>
      </c>
      <c r="AU877" s="6" t="e">
        <f t="shared" si="599"/>
        <v>#N/A</v>
      </c>
      <c r="AV877" s="6" t="e">
        <f t="shared" si="600"/>
        <v>#N/A</v>
      </c>
      <c r="AW877" s="6">
        <f t="shared" si="601"/>
        <v>0</v>
      </c>
      <c r="AX877" s="6" t="e">
        <f t="shared" si="602"/>
        <v>#N/A</v>
      </c>
      <c r="AY877" s="6" t="str">
        <f t="shared" si="603"/>
        <v/>
      </c>
      <c r="AZ877" s="6" t="str">
        <f t="shared" si="604"/>
        <v/>
      </c>
      <c r="BA877" s="6" t="str">
        <f t="shared" si="605"/>
        <v/>
      </c>
      <c r="BB877" s="6" t="str">
        <f t="shared" si="606"/>
        <v/>
      </c>
      <c r="BC877" s="42"/>
      <c r="BI877"/>
      <c r="CS877" s="253" t="str">
        <f t="shared" si="607"/>
        <v/>
      </c>
      <c r="CT877" s="1" t="str">
        <f t="shared" si="608"/>
        <v/>
      </c>
      <c r="CU877" s="1" t="str">
        <f t="shared" si="609"/>
        <v/>
      </c>
      <c r="CV877" s="399"/>
    </row>
    <row r="878" spans="1:100" s="1" customFormat="1" ht="13.5" customHeight="1" x14ac:dyDescent="0.15">
      <c r="A878" s="63">
        <v>863</v>
      </c>
      <c r="B878" s="313"/>
      <c r="C878" s="313"/>
      <c r="D878" s="313"/>
      <c r="E878" s="313"/>
      <c r="F878" s="313"/>
      <c r="G878" s="313"/>
      <c r="H878" s="313"/>
      <c r="I878" s="313"/>
      <c r="J878" s="313"/>
      <c r="K878" s="313"/>
      <c r="L878" s="314"/>
      <c r="M878" s="313"/>
      <c r="N878" s="365"/>
      <c r="O878" s="366"/>
      <c r="P878" s="370" t="str">
        <f>IF(G878="R",IF(OR(AND(実績排出量!H878=SUM(実績事業所!$B$2-1),3&lt;実績排出量!I878),AND(実績排出量!H878=実績事業所!$B$2,4&gt;実績排出量!I878)),"新規",""),"")</f>
        <v/>
      </c>
      <c r="Q878" s="373" t="str">
        <f t="shared" si="570"/>
        <v/>
      </c>
      <c r="R878" s="374" t="str">
        <f t="shared" si="571"/>
        <v/>
      </c>
      <c r="S878" s="298" t="str">
        <f t="shared" si="572"/>
        <v/>
      </c>
      <c r="T878" s="87" t="str">
        <f t="shared" si="573"/>
        <v/>
      </c>
      <c r="U878" s="88" t="str">
        <f t="shared" si="574"/>
        <v/>
      </c>
      <c r="V878" s="89" t="str">
        <f t="shared" si="575"/>
        <v/>
      </c>
      <c r="W878" s="90" t="str">
        <f t="shared" si="576"/>
        <v/>
      </c>
      <c r="X878" s="90" t="str">
        <f t="shared" si="577"/>
        <v/>
      </c>
      <c r="Y878" s="110" t="str">
        <f t="shared" si="578"/>
        <v/>
      </c>
      <c r="Z878" s="16"/>
      <c r="AA878" s="15" t="str">
        <f t="shared" si="579"/>
        <v/>
      </c>
      <c r="AB878" s="15" t="str">
        <f t="shared" si="580"/>
        <v/>
      </c>
      <c r="AC878" s="14" t="str">
        <f t="shared" si="581"/>
        <v/>
      </c>
      <c r="AD878" s="6" t="e">
        <f t="shared" si="582"/>
        <v>#N/A</v>
      </c>
      <c r="AE878" s="6" t="e">
        <f t="shared" si="583"/>
        <v>#N/A</v>
      </c>
      <c r="AF878" s="6" t="e">
        <f t="shared" si="584"/>
        <v>#N/A</v>
      </c>
      <c r="AG878" s="6" t="str">
        <f t="shared" si="585"/>
        <v/>
      </c>
      <c r="AH878" s="6">
        <f t="shared" si="586"/>
        <v>1</v>
      </c>
      <c r="AI878" s="6" t="e">
        <f t="shared" si="587"/>
        <v>#N/A</v>
      </c>
      <c r="AJ878" s="6" t="e">
        <f t="shared" si="588"/>
        <v>#N/A</v>
      </c>
      <c r="AK878" s="6" t="e">
        <f t="shared" si="589"/>
        <v>#N/A</v>
      </c>
      <c r="AL878" s="6" t="e">
        <f t="shared" si="590"/>
        <v>#N/A</v>
      </c>
      <c r="AM878" s="7" t="str">
        <f t="shared" si="591"/>
        <v xml:space="preserve"> </v>
      </c>
      <c r="AN878" s="6" t="e">
        <f t="shared" si="592"/>
        <v>#N/A</v>
      </c>
      <c r="AO878" s="6" t="e">
        <f t="shared" si="593"/>
        <v>#N/A</v>
      </c>
      <c r="AP878" s="6" t="e">
        <f t="shared" si="594"/>
        <v>#N/A</v>
      </c>
      <c r="AQ878" s="6" t="e">
        <f t="shared" si="595"/>
        <v>#N/A</v>
      </c>
      <c r="AR878" s="6" t="e">
        <f t="shared" si="596"/>
        <v>#N/A</v>
      </c>
      <c r="AS878" s="6" t="e">
        <f t="shared" si="597"/>
        <v>#N/A</v>
      </c>
      <c r="AT878" s="6" t="e">
        <f t="shared" si="598"/>
        <v>#N/A</v>
      </c>
      <c r="AU878" s="6" t="e">
        <f t="shared" si="599"/>
        <v>#N/A</v>
      </c>
      <c r="AV878" s="6" t="e">
        <f t="shared" si="600"/>
        <v>#N/A</v>
      </c>
      <c r="AW878" s="6">
        <f t="shared" si="601"/>
        <v>0</v>
      </c>
      <c r="AX878" s="6" t="e">
        <f t="shared" si="602"/>
        <v>#N/A</v>
      </c>
      <c r="AY878" s="6" t="str">
        <f t="shared" si="603"/>
        <v/>
      </c>
      <c r="AZ878" s="6" t="str">
        <f t="shared" si="604"/>
        <v/>
      </c>
      <c r="BA878" s="6" t="str">
        <f t="shared" si="605"/>
        <v/>
      </c>
      <c r="BB878" s="6" t="str">
        <f t="shared" si="606"/>
        <v/>
      </c>
      <c r="BC878" s="42"/>
      <c r="BI878"/>
      <c r="CS878" s="253" t="str">
        <f t="shared" si="607"/>
        <v/>
      </c>
      <c r="CT878" s="1" t="str">
        <f t="shared" si="608"/>
        <v/>
      </c>
      <c r="CU878" s="1" t="str">
        <f t="shared" si="609"/>
        <v/>
      </c>
      <c r="CV878" s="399"/>
    </row>
    <row r="879" spans="1:100" s="1" customFormat="1" ht="13.5" customHeight="1" x14ac:dyDescent="0.15">
      <c r="A879" s="63">
        <v>864</v>
      </c>
      <c r="B879" s="313"/>
      <c r="C879" s="313"/>
      <c r="D879" s="313"/>
      <c r="E879" s="313"/>
      <c r="F879" s="313"/>
      <c r="G879" s="313"/>
      <c r="H879" s="313"/>
      <c r="I879" s="313"/>
      <c r="J879" s="313"/>
      <c r="K879" s="313"/>
      <c r="L879" s="314"/>
      <c r="M879" s="313"/>
      <c r="N879" s="365"/>
      <c r="O879" s="366"/>
      <c r="P879" s="370" t="str">
        <f>IF(G879="R",IF(OR(AND(実績排出量!H879=SUM(実績事業所!$B$2-1),3&lt;実績排出量!I879),AND(実績排出量!H879=実績事業所!$B$2,4&gt;実績排出量!I879)),"新規",""),"")</f>
        <v/>
      </c>
      <c r="Q879" s="373" t="str">
        <f t="shared" si="570"/>
        <v/>
      </c>
      <c r="R879" s="374" t="str">
        <f t="shared" si="571"/>
        <v/>
      </c>
      <c r="S879" s="298" t="str">
        <f t="shared" si="572"/>
        <v/>
      </c>
      <c r="T879" s="87" t="str">
        <f t="shared" si="573"/>
        <v/>
      </c>
      <c r="U879" s="88" t="str">
        <f t="shared" si="574"/>
        <v/>
      </c>
      <c r="V879" s="89" t="str">
        <f t="shared" si="575"/>
        <v/>
      </c>
      <c r="W879" s="90" t="str">
        <f t="shared" si="576"/>
        <v/>
      </c>
      <c r="X879" s="90" t="str">
        <f t="shared" si="577"/>
        <v/>
      </c>
      <c r="Y879" s="110" t="str">
        <f t="shared" si="578"/>
        <v/>
      </c>
      <c r="Z879" s="16"/>
      <c r="AA879" s="15" t="str">
        <f t="shared" si="579"/>
        <v/>
      </c>
      <c r="AB879" s="15" t="str">
        <f t="shared" si="580"/>
        <v/>
      </c>
      <c r="AC879" s="14" t="str">
        <f t="shared" si="581"/>
        <v/>
      </c>
      <c r="AD879" s="6" t="e">
        <f t="shared" si="582"/>
        <v>#N/A</v>
      </c>
      <c r="AE879" s="6" t="e">
        <f t="shared" si="583"/>
        <v>#N/A</v>
      </c>
      <c r="AF879" s="6" t="e">
        <f t="shared" si="584"/>
        <v>#N/A</v>
      </c>
      <c r="AG879" s="6" t="str">
        <f t="shared" si="585"/>
        <v/>
      </c>
      <c r="AH879" s="6">
        <f t="shared" si="586"/>
        <v>1</v>
      </c>
      <c r="AI879" s="6" t="e">
        <f t="shared" si="587"/>
        <v>#N/A</v>
      </c>
      <c r="AJ879" s="6" t="e">
        <f t="shared" si="588"/>
        <v>#N/A</v>
      </c>
      <c r="AK879" s="6" t="e">
        <f t="shared" si="589"/>
        <v>#N/A</v>
      </c>
      <c r="AL879" s="6" t="e">
        <f t="shared" si="590"/>
        <v>#N/A</v>
      </c>
      <c r="AM879" s="7" t="str">
        <f t="shared" si="591"/>
        <v xml:space="preserve"> </v>
      </c>
      <c r="AN879" s="6" t="e">
        <f t="shared" si="592"/>
        <v>#N/A</v>
      </c>
      <c r="AO879" s="6" t="e">
        <f t="shared" si="593"/>
        <v>#N/A</v>
      </c>
      <c r="AP879" s="6" t="e">
        <f t="shared" si="594"/>
        <v>#N/A</v>
      </c>
      <c r="AQ879" s="6" t="e">
        <f t="shared" si="595"/>
        <v>#N/A</v>
      </c>
      <c r="AR879" s="6" t="e">
        <f t="shared" si="596"/>
        <v>#N/A</v>
      </c>
      <c r="AS879" s="6" t="e">
        <f t="shared" si="597"/>
        <v>#N/A</v>
      </c>
      <c r="AT879" s="6" t="e">
        <f t="shared" si="598"/>
        <v>#N/A</v>
      </c>
      <c r="AU879" s="6" t="e">
        <f t="shared" si="599"/>
        <v>#N/A</v>
      </c>
      <c r="AV879" s="6" t="e">
        <f t="shared" si="600"/>
        <v>#N/A</v>
      </c>
      <c r="AW879" s="6">
        <f t="shared" si="601"/>
        <v>0</v>
      </c>
      <c r="AX879" s="6" t="e">
        <f t="shared" si="602"/>
        <v>#N/A</v>
      </c>
      <c r="AY879" s="6" t="str">
        <f t="shared" si="603"/>
        <v/>
      </c>
      <c r="AZ879" s="6" t="str">
        <f t="shared" si="604"/>
        <v/>
      </c>
      <c r="BA879" s="6" t="str">
        <f t="shared" si="605"/>
        <v/>
      </c>
      <c r="BB879" s="6" t="str">
        <f t="shared" si="606"/>
        <v/>
      </c>
      <c r="BC879" s="42"/>
      <c r="BI879"/>
      <c r="CS879" s="253" t="str">
        <f t="shared" si="607"/>
        <v/>
      </c>
      <c r="CT879" s="1" t="str">
        <f t="shared" si="608"/>
        <v/>
      </c>
      <c r="CU879" s="1" t="str">
        <f t="shared" si="609"/>
        <v/>
      </c>
      <c r="CV879" s="399"/>
    </row>
    <row r="880" spans="1:100" s="1" customFormat="1" ht="13.5" customHeight="1" x14ac:dyDescent="0.15">
      <c r="A880" s="63">
        <v>865</v>
      </c>
      <c r="B880" s="313"/>
      <c r="C880" s="313"/>
      <c r="D880" s="313"/>
      <c r="E880" s="313"/>
      <c r="F880" s="313"/>
      <c r="G880" s="313"/>
      <c r="H880" s="313"/>
      <c r="I880" s="313"/>
      <c r="J880" s="313"/>
      <c r="K880" s="313"/>
      <c r="L880" s="314"/>
      <c r="M880" s="313"/>
      <c r="N880" s="365"/>
      <c r="O880" s="366"/>
      <c r="P880" s="370" t="str">
        <f>IF(G880="R",IF(OR(AND(実績排出量!H880=SUM(実績事業所!$B$2-1),3&lt;実績排出量!I880),AND(実績排出量!H880=実績事業所!$B$2,4&gt;実績排出量!I880)),"新規",""),"")</f>
        <v/>
      </c>
      <c r="Q880" s="373" t="str">
        <f t="shared" si="570"/>
        <v/>
      </c>
      <c r="R880" s="374" t="str">
        <f t="shared" si="571"/>
        <v/>
      </c>
      <c r="S880" s="298" t="str">
        <f t="shared" si="572"/>
        <v/>
      </c>
      <c r="T880" s="87" t="str">
        <f t="shared" si="573"/>
        <v/>
      </c>
      <c r="U880" s="88" t="str">
        <f t="shared" si="574"/>
        <v/>
      </c>
      <c r="V880" s="89" t="str">
        <f t="shared" si="575"/>
        <v/>
      </c>
      <c r="W880" s="90" t="str">
        <f t="shared" si="576"/>
        <v/>
      </c>
      <c r="X880" s="90" t="str">
        <f t="shared" si="577"/>
        <v/>
      </c>
      <c r="Y880" s="110" t="str">
        <f t="shared" si="578"/>
        <v/>
      </c>
      <c r="Z880" s="16"/>
      <c r="AA880" s="15" t="str">
        <f t="shared" si="579"/>
        <v/>
      </c>
      <c r="AB880" s="15" t="str">
        <f t="shared" si="580"/>
        <v/>
      </c>
      <c r="AC880" s="14" t="str">
        <f t="shared" si="581"/>
        <v/>
      </c>
      <c r="AD880" s="6" t="e">
        <f t="shared" si="582"/>
        <v>#N/A</v>
      </c>
      <c r="AE880" s="6" t="e">
        <f t="shared" si="583"/>
        <v>#N/A</v>
      </c>
      <c r="AF880" s="6" t="e">
        <f t="shared" si="584"/>
        <v>#N/A</v>
      </c>
      <c r="AG880" s="6" t="str">
        <f t="shared" si="585"/>
        <v/>
      </c>
      <c r="AH880" s="6">
        <f t="shared" si="586"/>
        <v>1</v>
      </c>
      <c r="AI880" s="6" t="e">
        <f t="shared" si="587"/>
        <v>#N/A</v>
      </c>
      <c r="AJ880" s="6" t="e">
        <f t="shared" si="588"/>
        <v>#N/A</v>
      </c>
      <c r="AK880" s="6" t="e">
        <f t="shared" si="589"/>
        <v>#N/A</v>
      </c>
      <c r="AL880" s="6" t="e">
        <f t="shared" si="590"/>
        <v>#N/A</v>
      </c>
      <c r="AM880" s="7" t="str">
        <f t="shared" si="591"/>
        <v xml:space="preserve"> </v>
      </c>
      <c r="AN880" s="6" t="e">
        <f t="shared" si="592"/>
        <v>#N/A</v>
      </c>
      <c r="AO880" s="6" t="e">
        <f t="shared" si="593"/>
        <v>#N/A</v>
      </c>
      <c r="AP880" s="6" t="e">
        <f t="shared" si="594"/>
        <v>#N/A</v>
      </c>
      <c r="AQ880" s="6" t="e">
        <f t="shared" si="595"/>
        <v>#N/A</v>
      </c>
      <c r="AR880" s="6" t="e">
        <f t="shared" si="596"/>
        <v>#N/A</v>
      </c>
      <c r="AS880" s="6" t="e">
        <f t="shared" si="597"/>
        <v>#N/A</v>
      </c>
      <c r="AT880" s="6" t="e">
        <f t="shared" si="598"/>
        <v>#N/A</v>
      </c>
      <c r="AU880" s="6" t="e">
        <f t="shared" si="599"/>
        <v>#N/A</v>
      </c>
      <c r="AV880" s="6" t="e">
        <f t="shared" si="600"/>
        <v>#N/A</v>
      </c>
      <c r="AW880" s="6">
        <f t="shared" si="601"/>
        <v>0</v>
      </c>
      <c r="AX880" s="6" t="e">
        <f t="shared" si="602"/>
        <v>#N/A</v>
      </c>
      <c r="AY880" s="6" t="str">
        <f t="shared" si="603"/>
        <v/>
      </c>
      <c r="AZ880" s="6" t="str">
        <f t="shared" si="604"/>
        <v/>
      </c>
      <c r="BA880" s="6" t="str">
        <f t="shared" si="605"/>
        <v/>
      </c>
      <c r="BB880" s="6" t="str">
        <f t="shared" si="606"/>
        <v/>
      </c>
      <c r="BC880" s="42"/>
      <c r="BI880"/>
      <c r="CS880" s="253" t="str">
        <f t="shared" si="607"/>
        <v/>
      </c>
      <c r="CT880" s="1" t="str">
        <f t="shared" si="608"/>
        <v/>
      </c>
      <c r="CU880" s="1" t="str">
        <f t="shared" si="609"/>
        <v/>
      </c>
      <c r="CV880" s="399"/>
    </row>
    <row r="881" spans="1:100" s="1" customFormat="1" ht="13.5" customHeight="1" x14ac:dyDescent="0.15">
      <c r="A881" s="63">
        <v>866</v>
      </c>
      <c r="B881" s="313"/>
      <c r="C881" s="313"/>
      <c r="D881" s="313"/>
      <c r="E881" s="313"/>
      <c r="F881" s="313"/>
      <c r="G881" s="313"/>
      <c r="H881" s="313"/>
      <c r="I881" s="313"/>
      <c r="J881" s="313"/>
      <c r="K881" s="313"/>
      <c r="L881" s="314"/>
      <c r="M881" s="313"/>
      <c r="N881" s="365"/>
      <c r="O881" s="366"/>
      <c r="P881" s="370" t="str">
        <f>IF(G881="R",IF(OR(AND(実績排出量!H881=SUM(実績事業所!$B$2-1),3&lt;実績排出量!I881),AND(実績排出量!H881=実績事業所!$B$2,4&gt;実績排出量!I881)),"新規",""),"")</f>
        <v/>
      </c>
      <c r="Q881" s="373" t="str">
        <f t="shared" si="570"/>
        <v/>
      </c>
      <c r="R881" s="374" t="str">
        <f t="shared" si="571"/>
        <v/>
      </c>
      <c r="S881" s="298" t="str">
        <f t="shared" si="572"/>
        <v/>
      </c>
      <c r="T881" s="87" t="str">
        <f t="shared" si="573"/>
        <v/>
      </c>
      <c r="U881" s="88" t="str">
        <f t="shared" si="574"/>
        <v/>
      </c>
      <c r="V881" s="89" t="str">
        <f t="shared" si="575"/>
        <v/>
      </c>
      <c r="W881" s="90" t="str">
        <f t="shared" si="576"/>
        <v/>
      </c>
      <c r="X881" s="90" t="str">
        <f t="shared" si="577"/>
        <v/>
      </c>
      <c r="Y881" s="110" t="str">
        <f t="shared" si="578"/>
        <v/>
      </c>
      <c r="Z881" s="16"/>
      <c r="AA881" s="15" t="str">
        <f t="shared" si="579"/>
        <v/>
      </c>
      <c r="AB881" s="15" t="str">
        <f t="shared" si="580"/>
        <v/>
      </c>
      <c r="AC881" s="14" t="str">
        <f t="shared" si="581"/>
        <v/>
      </c>
      <c r="AD881" s="6" t="e">
        <f t="shared" si="582"/>
        <v>#N/A</v>
      </c>
      <c r="AE881" s="6" t="e">
        <f t="shared" si="583"/>
        <v>#N/A</v>
      </c>
      <c r="AF881" s="6" t="e">
        <f t="shared" si="584"/>
        <v>#N/A</v>
      </c>
      <c r="AG881" s="6" t="str">
        <f t="shared" si="585"/>
        <v/>
      </c>
      <c r="AH881" s="6">
        <f t="shared" si="586"/>
        <v>1</v>
      </c>
      <c r="AI881" s="6" t="e">
        <f t="shared" si="587"/>
        <v>#N/A</v>
      </c>
      <c r="AJ881" s="6" t="e">
        <f t="shared" si="588"/>
        <v>#N/A</v>
      </c>
      <c r="AK881" s="6" t="e">
        <f t="shared" si="589"/>
        <v>#N/A</v>
      </c>
      <c r="AL881" s="6" t="e">
        <f t="shared" si="590"/>
        <v>#N/A</v>
      </c>
      <c r="AM881" s="7" t="str">
        <f t="shared" si="591"/>
        <v xml:space="preserve"> </v>
      </c>
      <c r="AN881" s="6" t="e">
        <f t="shared" si="592"/>
        <v>#N/A</v>
      </c>
      <c r="AO881" s="6" t="e">
        <f t="shared" si="593"/>
        <v>#N/A</v>
      </c>
      <c r="AP881" s="6" t="e">
        <f t="shared" si="594"/>
        <v>#N/A</v>
      </c>
      <c r="AQ881" s="6" t="e">
        <f t="shared" si="595"/>
        <v>#N/A</v>
      </c>
      <c r="AR881" s="6" t="e">
        <f t="shared" si="596"/>
        <v>#N/A</v>
      </c>
      <c r="AS881" s="6" t="e">
        <f t="shared" si="597"/>
        <v>#N/A</v>
      </c>
      <c r="AT881" s="6" t="e">
        <f t="shared" si="598"/>
        <v>#N/A</v>
      </c>
      <c r="AU881" s="6" t="e">
        <f t="shared" si="599"/>
        <v>#N/A</v>
      </c>
      <c r="AV881" s="6" t="e">
        <f t="shared" si="600"/>
        <v>#N/A</v>
      </c>
      <c r="AW881" s="6">
        <f t="shared" si="601"/>
        <v>0</v>
      </c>
      <c r="AX881" s="6" t="e">
        <f t="shared" si="602"/>
        <v>#N/A</v>
      </c>
      <c r="AY881" s="6" t="str">
        <f t="shared" si="603"/>
        <v/>
      </c>
      <c r="AZ881" s="6" t="str">
        <f t="shared" si="604"/>
        <v/>
      </c>
      <c r="BA881" s="6" t="str">
        <f t="shared" si="605"/>
        <v/>
      </c>
      <c r="BB881" s="6" t="str">
        <f t="shared" si="606"/>
        <v/>
      </c>
      <c r="BC881" s="42"/>
      <c r="BI881"/>
      <c r="CS881" s="253" t="str">
        <f t="shared" si="607"/>
        <v/>
      </c>
      <c r="CT881" s="1" t="str">
        <f t="shared" si="608"/>
        <v/>
      </c>
      <c r="CU881" s="1" t="str">
        <f t="shared" si="609"/>
        <v/>
      </c>
      <c r="CV881" s="399"/>
    </row>
    <row r="882" spans="1:100" s="1" customFormat="1" ht="13.5" customHeight="1" x14ac:dyDescent="0.15">
      <c r="A882" s="63">
        <v>867</v>
      </c>
      <c r="B882" s="313"/>
      <c r="C882" s="313"/>
      <c r="D882" s="313"/>
      <c r="E882" s="313"/>
      <c r="F882" s="313"/>
      <c r="G882" s="313"/>
      <c r="H882" s="313"/>
      <c r="I882" s="313"/>
      <c r="J882" s="313"/>
      <c r="K882" s="313"/>
      <c r="L882" s="314"/>
      <c r="M882" s="313"/>
      <c r="N882" s="365"/>
      <c r="O882" s="366"/>
      <c r="P882" s="370" t="str">
        <f>IF(G882="R",IF(OR(AND(実績排出量!H882=SUM(実績事業所!$B$2-1),3&lt;実績排出量!I882),AND(実績排出量!H882=実績事業所!$B$2,4&gt;実績排出量!I882)),"新規",""),"")</f>
        <v/>
      </c>
      <c r="Q882" s="373" t="str">
        <f t="shared" si="570"/>
        <v/>
      </c>
      <c r="R882" s="374" t="str">
        <f t="shared" si="571"/>
        <v/>
      </c>
      <c r="S882" s="298" t="str">
        <f t="shared" si="572"/>
        <v/>
      </c>
      <c r="T882" s="87" t="str">
        <f t="shared" si="573"/>
        <v/>
      </c>
      <c r="U882" s="88" t="str">
        <f t="shared" si="574"/>
        <v/>
      </c>
      <c r="V882" s="89" t="str">
        <f t="shared" si="575"/>
        <v/>
      </c>
      <c r="W882" s="90" t="str">
        <f t="shared" si="576"/>
        <v/>
      </c>
      <c r="X882" s="90" t="str">
        <f t="shared" si="577"/>
        <v/>
      </c>
      <c r="Y882" s="110" t="str">
        <f t="shared" si="578"/>
        <v/>
      </c>
      <c r="Z882" s="16"/>
      <c r="AA882" s="15" t="str">
        <f t="shared" si="579"/>
        <v/>
      </c>
      <c r="AB882" s="15" t="str">
        <f t="shared" si="580"/>
        <v/>
      </c>
      <c r="AC882" s="14" t="str">
        <f t="shared" si="581"/>
        <v/>
      </c>
      <c r="AD882" s="6" t="e">
        <f t="shared" si="582"/>
        <v>#N/A</v>
      </c>
      <c r="AE882" s="6" t="e">
        <f t="shared" si="583"/>
        <v>#N/A</v>
      </c>
      <c r="AF882" s="6" t="e">
        <f t="shared" si="584"/>
        <v>#N/A</v>
      </c>
      <c r="AG882" s="6" t="str">
        <f t="shared" si="585"/>
        <v/>
      </c>
      <c r="AH882" s="6">
        <f t="shared" si="586"/>
        <v>1</v>
      </c>
      <c r="AI882" s="6" t="e">
        <f t="shared" si="587"/>
        <v>#N/A</v>
      </c>
      <c r="AJ882" s="6" t="e">
        <f t="shared" si="588"/>
        <v>#N/A</v>
      </c>
      <c r="AK882" s="6" t="e">
        <f t="shared" si="589"/>
        <v>#N/A</v>
      </c>
      <c r="AL882" s="6" t="e">
        <f t="shared" si="590"/>
        <v>#N/A</v>
      </c>
      <c r="AM882" s="7" t="str">
        <f t="shared" si="591"/>
        <v xml:space="preserve"> </v>
      </c>
      <c r="AN882" s="6" t="e">
        <f t="shared" si="592"/>
        <v>#N/A</v>
      </c>
      <c r="AO882" s="6" t="e">
        <f t="shared" si="593"/>
        <v>#N/A</v>
      </c>
      <c r="AP882" s="6" t="e">
        <f t="shared" si="594"/>
        <v>#N/A</v>
      </c>
      <c r="AQ882" s="6" t="e">
        <f t="shared" si="595"/>
        <v>#N/A</v>
      </c>
      <c r="AR882" s="6" t="e">
        <f t="shared" si="596"/>
        <v>#N/A</v>
      </c>
      <c r="AS882" s="6" t="e">
        <f t="shared" si="597"/>
        <v>#N/A</v>
      </c>
      <c r="AT882" s="6" t="e">
        <f t="shared" si="598"/>
        <v>#N/A</v>
      </c>
      <c r="AU882" s="6" t="e">
        <f t="shared" si="599"/>
        <v>#N/A</v>
      </c>
      <c r="AV882" s="6" t="e">
        <f t="shared" si="600"/>
        <v>#N/A</v>
      </c>
      <c r="AW882" s="6">
        <f t="shared" si="601"/>
        <v>0</v>
      </c>
      <c r="AX882" s="6" t="e">
        <f t="shared" si="602"/>
        <v>#N/A</v>
      </c>
      <c r="AY882" s="6" t="str">
        <f t="shared" si="603"/>
        <v/>
      </c>
      <c r="AZ882" s="6" t="str">
        <f t="shared" si="604"/>
        <v/>
      </c>
      <c r="BA882" s="6" t="str">
        <f t="shared" si="605"/>
        <v/>
      </c>
      <c r="BB882" s="6" t="str">
        <f t="shared" si="606"/>
        <v/>
      </c>
      <c r="BC882" s="42"/>
      <c r="BI882"/>
      <c r="CS882" s="253" t="str">
        <f t="shared" si="607"/>
        <v/>
      </c>
      <c r="CT882" s="1" t="str">
        <f t="shared" si="608"/>
        <v/>
      </c>
      <c r="CU882" s="1" t="str">
        <f t="shared" si="609"/>
        <v/>
      </c>
      <c r="CV882" s="399"/>
    </row>
    <row r="883" spans="1:100" s="1" customFormat="1" ht="13.5" customHeight="1" x14ac:dyDescent="0.15">
      <c r="A883" s="63">
        <v>868</v>
      </c>
      <c r="B883" s="313"/>
      <c r="C883" s="313"/>
      <c r="D883" s="313"/>
      <c r="E883" s="313"/>
      <c r="F883" s="313"/>
      <c r="G883" s="313"/>
      <c r="H883" s="313"/>
      <c r="I883" s="313"/>
      <c r="J883" s="313"/>
      <c r="K883" s="313"/>
      <c r="L883" s="314"/>
      <c r="M883" s="313"/>
      <c r="N883" s="365"/>
      <c r="O883" s="366"/>
      <c r="P883" s="370" t="str">
        <f>IF(G883="R",IF(OR(AND(実績排出量!H883=SUM(実績事業所!$B$2-1),3&lt;実績排出量!I883),AND(実績排出量!H883=実績事業所!$B$2,4&gt;実績排出量!I883)),"新規",""),"")</f>
        <v/>
      </c>
      <c r="Q883" s="373" t="str">
        <f t="shared" si="570"/>
        <v/>
      </c>
      <c r="R883" s="374" t="str">
        <f t="shared" si="571"/>
        <v/>
      </c>
      <c r="S883" s="298" t="str">
        <f t="shared" si="572"/>
        <v/>
      </c>
      <c r="T883" s="87" t="str">
        <f t="shared" si="573"/>
        <v/>
      </c>
      <c r="U883" s="88" t="str">
        <f t="shared" si="574"/>
        <v/>
      </c>
      <c r="V883" s="89" t="str">
        <f t="shared" si="575"/>
        <v/>
      </c>
      <c r="W883" s="90" t="str">
        <f t="shared" si="576"/>
        <v/>
      </c>
      <c r="X883" s="90" t="str">
        <f t="shared" si="577"/>
        <v/>
      </c>
      <c r="Y883" s="110" t="str">
        <f t="shared" si="578"/>
        <v/>
      </c>
      <c r="Z883" s="16"/>
      <c r="AA883" s="15" t="str">
        <f t="shared" si="579"/>
        <v/>
      </c>
      <c r="AB883" s="15" t="str">
        <f t="shared" si="580"/>
        <v/>
      </c>
      <c r="AC883" s="14" t="str">
        <f t="shared" si="581"/>
        <v/>
      </c>
      <c r="AD883" s="6" t="e">
        <f t="shared" si="582"/>
        <v>#N/A</v>
      </c>
      <c r="AE883" s="6" t="e">
        <f t="shared" si="583"/>
        <v>#N/A</v>
      </c>
      <c r="AF883" s="6" t="e">
        <f t="shared" si="584"/>
        <v>#N/A</v>
      </c>
      <c r="AG883" s="6" t="str">
        <f t="shared" si="585"/>
        <v/>
      </c>
      <c r="AH883" s="6">
        <f t="shared" si="586"/>
        <v>1</v>
      </c>
      <c r="AI883" s="6" t="e">
        <f t="shared" si="587"/>
        <v>#N/A</v>
      </c>
      <c r="AJ883" s="6" t="e">
        <f t="shared" si="588"/>
        <v>#N/A</v>
      </c>
      <c r="AK883" s="6" t="e">
        <f t="shared" si="589"/>
        <v>#N/A</v>
      </c>
      <c r="AL883" s="6" t="e">
        <f t="shared" si="590"/>
        <v>#N/A</v>
      </c>
      <c r="AM883" s="7" t="str">
        <f t="shared" si="591"/>
        <v xml:space="preserve"> </v>
      </c>
      <c r="AN883" s="6" t="e">
        <f t="shared" si="592"/>
        <v>#N/A</v>
      </c>
      <c r="AO883" s="6" t="e">
        <f t="shared" si="593"/>
        <v>#N/A</v>
      </c>
      <c r="AP883" s="6" t="e">
        <f t="shared" si="594"/>
        <v>#N/A</v>
      </c>
      <c r="AQ883" s="6" t="e">
        <f t="shared" si="595"/>
        <v>#N/A</v>
      </c>
      <c r="AR883" s="6" t="e">
        <f t="shared" si="596"/>
        <v>#N/A</v>
      </c>
      <c r="AS883" s="6" t="e">
        <f t="shared" si="597"/>
        <v>#N/A</v>
      </c>
      <c r="AT883" s="6" t="e">
        <f t="shared" si="598"/>
        <v>#N/A</v>
      </c>
      <c r="AU883" s="6" t="e">
        <f t="shared" si="599"/>
        <v>#N/A</v>
      </c>
      <c r="AV883" s="6" t="e">
        <f t="shared" si="600"/>
        <v>#N/A</v>
      </c>
      <c r="AW883" s="6">
        <f t="shared" si="601"/>
        <v>0</v>
      </c>
      <c r="AX883" s="6" t="e">
        <f t="shared" si="602"/>
        <v>#N/A</v>
      </c>
      <c r="AY883" s="6" t="str">
        <f t="shared" si="603"/>
        <v/>
      </c>
      <c r="AZ883" s="6" t="str">
        <f t="shared" si="604"/>
        <v/>
      </c>
      <c r="BA883" s="6" t="str">
        <f t="shared" si="605"/>
        <v/>
      </c>
      <c r="BB883" s="6" t="str">
        <f t="shared" si="606"/>
        <v/>
      </c>
      <c r="BC883" s="42"/>
      <c r="BI883"/>
      <c r="CS883" s="253" t="str">
        <f t="shared" si="607"/>
        <v/>
      </c>
      <c r="CT883" s="1" t="str">
        <f t="shared" si="608"/>
        <v/>
      </c>
      <c r="CU883" s="1" t="str">
        <f t="shared" si="609"/>
        <v/>
      </c>
      <c r="CV883" s="399"/>
    </row>
    <row r="884" spans="1:100" s="1" customFormat="1" ht="13.5" customHeight="1" x14ac:dyDescent="0.15">
      <c r="A884" s="63">
        <v>869</v>
      </c>
      <c r="B884" s="313"/>
      <c r="C884" s="313"/>
      <c r="D884" s="313"/>
      <c r="E884" s="313"/>
      <c r="F884" s="313"/>
      <c r="G884" s="313"/>
      <c r="H884" s="313"/>
      <c r="I884" s="313"/>
      <c r="J884" s="313"/>
      <c r="K884" s="313"/>
      <c r="L884" s="314"/>
      <c r="M884" s="313"/>
      <c r="N884" s="365"/>
      <c r="O884" s="366"/>
      <c r="P884" s="370" t="str">
        <f>IF(G884="R",IF(OR(AND(実績排出量!H884=SUM(実績事業所!$B$2-1),3&lt;実績排出量!I884),AND(実績排出量!H884=実績事業所!$B$2,4&gt;実績排出量!I884)),"新規",""),"")</f>
        <v/>
      </c>
      <c r="Q884" s="373" t="str">
        <f t="shared" si="570"/>
        <v/>
      </c>
      <c r="R884" s="374" t="str">
        <f t="shared" si="571"/>
        <v/>
      </c>
      <c r="S884" s="298" t="str">
        <f t="shared" si="572"/>
        <v/>
      </c>
      <c r="T884" s="87" t="str">
        <f t="shared" si="573"/>
        <v/>
      </c>
      <c r="U884" s="88" t="str">
        <f t="shared" si="574"/>
        <v/>
      </c>
      <c r="V884" s="89" t="str">
        <f t="shared" si="575"/>
        <v/>
      </c>
      <c r="W884" s="90" t="str">
        <f t="shared" si="576"/>
        <v/>
      </c>
      <c r="X884" s="90" t="str">
        <f t="shared" si="577"/>
        <v/>
      </c>
      <c r="Y884" s="110" t="str">
        <f t="shared" si="578"/>
        <v/>
      </c>
      <c r="Z884" s="16"/>
      <c r="AA884" s="15" t="str">
        <f t="shared" si="579"/>
        <v/>
      </c>
      <c r="AB884" s="15" t="str">
        <f t="shared" si="580"/>
        <v/>
      </c>
      <c r="AC884" s="14" t="str">
        <f t="shared" si="581"/>
        <v/>
      </c>
      <c r="AD884" s="6" t="e">
        <f t="shared" si="582"/>
        <v>#N/A</v>
      </c>
      <c r="AE884" s="6" t="e">
        <f t="shared" si="583"/>
        <v>#N/A</v>
      </c>
      <c r="AF884" s="6" t="e">
        <f t="shared" si="584"/>
        <v>#N/A</v>
      </c>
      <c r="AG884" s="6" t="str">
        <f t="shared" si="585"/>
        <v/>
      </c>
      <c r="AH884" s="6">
        <f t="shared" si="586"/>
        <v>1</v>
      </c>
      <c r="AI884" s="6" t="e">
        <f t="shared" si="587"/>
        <v>#N/A</v>
      </c>
      <c r="AJ884" s="6" t="e">
        <f t="shared" si="588"/>
        <v>#N/A</v>
      </c>
      <c r="AK884" s="6" t="e">
        <f t="shared" si="589"/>
        <v>#N/A</v>
      </c>
      <c r="AL884" s="6" t="e">
        <f t="shared" si="590"/>
        <v>#N/A</v>
      </c>
      <c r="AM884" s="7" t="str">
        <f t="shared" si="591"/>
        <v xml:space="preserve"> </v>
      </c>
      <c r="AN884" s="6" t="e">
        <f t="shared" si="592"/>
        <v>#N/A</v>
      </c>
      <c r="AO884" s="6" t="e">
        <f t="shared" si="593"/>
        <v>#N/A</v>
      </c>
      <c r="AP884" s="6" t="e">
        <f t="shared" si="594"/>
        <v>#N/A</v>
      </c>
      <c r="AQ884" s="6" t="e">
        <f t="shared" si="595"/>
        <v>#N/A</v>
      </c>
      <c r="AR884" s="6" t="e">
        <f t="shared" si="596"/>
        <v>#N/A</v>
      </c>
      <c r="AS884" s="6" t="e">
        <f t="shared" si="597"/>
        <v>#N/A</v>
      </c>
      <c r="AT884" s="6" t="e">
        <f t="shared" si="598"/>
        <v>#N/A</v>
      </c>
      <c r="AU884" s="6" t="e">
        <f t="shared" si="599"/>
        <v>#N/A</v>
      </c>
      <c r="AV884" s="6" t="e">
        <f t="shared" si="600"/>
        <v>#N/A</v>
      </c>
      <c r="AW884" s="6">
        <f t="shared" si="601"/>
        <v>0</v>
      </c>
      <c r="AX884" s="6" t="e">
        <f t="shared" si="602"/>
        <v>#N/A</v>
      </c>
      <c r="AY884" s="6" t="str">
        <f t="shared" si="603"/>
        <v/>
      </c>
      <c r="AZ884" s="6" t="str">
        <f t="shared" si="604"/>
        <v/>
      </c>
      <c r="BA884" s="6" t="str">
        <f t="shared" si="605"/>
        <v/>
      </c>
      <c r="BB884" s="6" t="str">
        <f t="shared" si="606"/>
        <v/>
      </c>
      <c r="BC884" s="42"/>
      <c r="BI884"/>
      <c r="CS884" s="253" t="str">
        <f t="shared" si="607"/>
        <v/>
      </c>
      <c r="CT884" s="1" t="str">
        <f t="shared" si="608"/>
        <v/>
      </c>
      <c r="CU884" s="1" t="str">
        <f t="shared" si="609"/>
        <v/>
      </c>
      <c r="CV884" s="399"/>
    </row>
    <row r="885" spans="1:100" s="1" customFormat="1" ht="13.5" customHeight="1" x14ac:dyDescent="0.15">
      <c r="A885" s="63">
        <v>870</v>
      </c>
      <c r="B885" s="313"/>
      <c r="C885" s="313"/>
      <c r="D885" s="313"/>
      <c r="E885" s="313"/>
      <c r="F885" s="313"/>
      <c r="G885" s="313"/>
      <c r="H885" s="313"/>
      <c r="I885" s="313"/>
      <c r="J885" s="313"/>
      <c r="K885" s="313"/>
      <c r="L885" s="314"/>
      <c r="M885" s="313"/>
      <c r="N885" s="365"/>
      <c r="O885" s="366"/>
      <c r="P885" s="370" t="str">
        <f>IF(G885="R",IF(OR(AND(実績排出量!H885=SUM(実績事業所!$B$2-1),3&lt;実績排出量!I885),AND(実績排出量!H885=実績事業所!$B$2,4&gt;実績排出量!I885)),"新規",""),"")</f>
        <v/>
      </c>
      <c r="Q885" s="373" t="str">
        <f t="shared" si="570"/>
        <v/>
      </c>
      <c r="R885" s="374" t="str">
        <f t="shared" si="571"/>
        <v/>
      </c>
      <c r="S885" s="298" t="str">
        <f t="shared" si="572"/>
        <v/>
      </c>
      <c r="T885" s="87" t="str">
        <f t="shared" si="573"/>
        <v/>
      </c>
      <c r="U885" s="88" t="str">
        <f t="shared" si="574"/>
        <v/>
      </c>
      <c r="V885" s="89" t="str">
        <f t="shared" si="575"/>
        <v/>
      </c>
      <c r="W885" s="90" t="str">
        <f t="shared" si="576"/>
        <v/>
      </c>
      <c r="X885" s="90" t="str">
        <f t="shared" si="577"/>
        <v/>
      </c>
      <c r="Y885" s="110" t="str">
        <f t="shared" si="578"/>
        <v/>
      </c>
      <c r="Z885" s="16"/>
      <c r="AA885" s="15" t="str">
        <f t="shared" si="579"/>
        <v/>
      </c>
      <c r="AB885" s="15" t="str">
        <f t="shared" si="580"/>
        <v/>
      </c>
      <c r="AC885" s="14" t="str">
        <f t="shared" si="581"/>
        <v/>
      </c>
      <c r="AD885" s="6" t="e">
        <f t="shared" si="582"/>
        <v>#N/A</v>
      </c>
      <c r="AE885" s="6" t="e">
        <f t="shared" si="583"/>
        <v>#N/A</v>
      </c>
      <c r="AF885" s="6" t="e">
        <f t="shared" si="584"/>
        <v>#N/A</v>
      </c>
      <c r="AG885" s="6" t="str">
        <f t="shared" si="585"/>
        <v/>
      </c>
      <c r="AH885" s="6">
        <f t="shared" si="586"/>
        <v>1</v>
      </c>
      <c r="AI885" s="6" t="e">
        <f t="shared" si="587"/>
        <v>#N/A</v>
      </c>
      <c r="AJ885" s="6" t="e">
        <f t="shared" si="588"/>
        <v>#N/A</v>
      </c>
      <c r="AK885" s="6" t="e">
        <f t="shared" si="589"/>
        <v>#N/A</v>
      </c>
      <c r="AL885" s="6" t="e">
        <f t="shared" si="590"/>
        <v>#N/A</v>
      </c>
      <c r="AM885" s="7" t="str">
        <f t="shared" si="591"/>
        <v xml:space="preserve"> </v>
      </c>
      <c r="AN885" s="6" t="e">
        <f t="shared" si="592"/>
        <v>#N/A</v>
      </c>
      <c r="AO885" s="6" t="e">
        <f t="shared" si="593"/>
        <v>#N/A</v>
      </c>
      <c r="AP885" s="6" t="e">
        <f t="shared" si="594"/>
        <v>#N/A</v>
      </c>
      <c r="AQ885" s="6" t="e">
        <f t="shared" si="595"/>
        <v>#N/A</v>
      </c>
      <c r="AR885" s="6" t="e">
        <f t="shared" si="596"/>
        <v>#N/A</v>
      </c>
      <c r="AS885" s="6" t="e">
        <f t="shared" si="597"/>
        <v>#N/A</v>
      </c>
      <c r="AT885" s="6" t="e">
        <f t="shared" si="598"/>
        <v>#N/A</v>
      </c>
      <c r="AU885" s="6" t="e">
        <f t="shared" si="599"/>
        <v>#N/A</v>
      </c>
      <c r="AV885" s="6" t="e">
        <f t="shared" si="600"/>
        <v>#N/A</v>
      </c>
      <c r="AW885" s="6">
        <f t="shared" si="601"/>
        <v>0</v>
      </c>
      <c r="AX885" s="6" t="e">
        <f t="shared" si="602"/>
        <v>#N/A</v>
      </c>
      <c r="AY885" s="6" t="str">
        <f t="shared" si="603"/>
        <v/>
      </c>
      <c r="AZ885" s="6" t="str">
        <f t="shared" si="604"/>
        <v/>
      </c>
      <c r="BA885" s="6" t="str">
        <f t="shared" si="605"/>
        <v/>
      </c>
      <c r="BB885" s="6" t="str">
        <f t="shared" si="606"/>
        <v/>
      </c>
      <c r="BC885" s="42"/>
      <c r="BI885"/>
      <c r="CS885" s="253" t="str">
        <f t="shared" si="607"/>
        <v/>
      </c>
      <c r="CT885" s="1" t="str">
        <f t="shared" si="608"/>
        <v/>
      </c>
      <c r="CU885" s="1" t="str">
        <f t="shared" si="609"/>
        <v/>
      </c>
      <c r="CV885" s="399"/>
    </row>
    <row r="886" spans="1:100" s="1" customFormat="1" ht="13.5" customHeight="1" x14ac:dyDescent="0.15">
      <c r="A886" s="63">
        <v>871</v>
      </c>
      <c r="B886" s="313"/>
      <c r="C886" s="313"/>
      <c r="D886" s="313"/>
      <c r="E886" s="313"/>
      <c r="F886" s="313"/>
      <c r="G886" s="313"/>
      <c r="H886" s="313"/>
      <c r="I886" s="313"/>
      <c r="J886" s="313"/>
      <c r="K886" s="313"/>
      <c r="L886" s="314"/>
      <c r="M886" s="313"/>
      <c r="N886" s="365"/>
      <c r="O886" s="366"/>
      <c r="P886" s="370" t="str">
        <f>IF(G886="R",IF(OR(AND(実績排出量!H886=SUM(実績事業所!$B$2-1),3&lt;実績排出量!I886),AND(実績排出量!H886=実績事業所!$B$2,4&gt;実績排出量!I886)),"新規",""),"")</f>
        <v/>
      </c>
      <c r="Q886" s="373" t="str">
        <f t="shared" si="570"/>
        <v/>
      </c>
      <c r="R886" s="374" t="str">
        <f t="shared" si="571"/>
        <v/>
      </c>
      <c r="S886" s="298" t="str">
        <f t="shared" si="572"/>
        <v/>
      </c>
      <c r="T886" s="87" t="str">
        <f t="shared" si="573"/>
        <v/>
      </c>
      <c r="U886" s="88" t="str">
        <f t="shared" si="574"/>
        <v/>
      </c>
      <c r="V886" s="89" t="str">
        <f t="shared" si="575"/>
        <v/>
      </c>
      <c r="W886" s="90" t="str">
        <f t="shared" si="576"/>
        <v/>
      </c>
      <c r="X886" s="90" t="str">
        <f t="shared" si="577"/>
        <v/>
      </c>
      <c r="Y886" s="110" t="str">
        <f t="shared" si="578"/>
        <v/>
      </c>
      <c r="Z886" s="16"/>
      <c r="AA886" s="15" t="str">
        <f t="shared" si="579"/>
        <v/>
      </c>
      <c r="AB886" s="15" t="str">
        <f t="shared" si="580"/>
        <v/>
      </c>
      <c r="AC886" s="14" t="str">
        <f t="shared" si="581"/>
        <v/>
      </c>
      <c r="AD886" s="6" t="e">
        <f t="shared" si="582"/>
        <v>#N/A</v>
      </c>
      <c r="AE886" s="6" t="e">
        <f t="shared" si="583"/>
        <v>#N/A</v>
      </c>
      <c r="AF886" s="6" t="e">
        <f t="shared" si="584"/>
        <v>#N/A</v>
      </c>
      <c r="AG886" s="6" t="str">
        <f t="shared" si="585"/>
        <v/>
      </c>
      <c r="AH886" s="6">
        <f t="shared" si="586"/>
        <v>1</v>
      </c>
      <c r="AI886" s="6" t="e">
        <f t="shared" si="587"/>
        <v>#N/A</v>
      </c>
      <c r="AJ886" s="6" t="e">
        <f t="shared" si="588"/>
        <v>#N/A</v>
      </c>
      <c r="AK886" s="6" t="e">
        <f t="shared" si="589"/>
        <v>#N/A</v>
      </c>
      <c r="AL886" s="6" t="e">
        <f t="shared" si="590"/>
        <v>#N/A</v>
      </c>
      <c r="AM886" s="7" t="str">
        <f t="shared" si="591"/>
        <v xml:space="preserve"> </v>
      </c>
      <c r="AN886" s="6" t="e">
        <f t="shared" si="592"/>
        <v>#N/A</v>
      </c>
      <c r="AO886" s="6" t="e">
        <f t="shared" si="593"/>
        <v>#N/A</v>
      </c>
      <c r="AP886" s="6" t="e">
        <f t="shared" si="594"/>
        <v>#N/A</v>
      </c>
      <c r="AQ886" s="6" t="e">
        <f t="shared" si="595"/>
        <v>#N/A</v>
      </c>
      <c r="AR886" s="6" t="e">
        <f t="shared" si="596"/>
        <v>#N/A</v>
      </c>
      <c r="AS886" s="6" t="e">
        <f t="shared" si="597"/>
        <v>#N/A</v>
      </c>
      <c r="AT886" s="6" t="e">
        <f t="shared" si="598"/>
        <v>#N/A</v>
      </c>
      <c r="AU886" s="6" t="e">
        <f t="shared" si="599"/>
        <v>#N/A</v>
      </c>
      <c r="AV886" s="6" t="e">
        <f t="shared" si="600"/>
        <v>#N/A</v>
      </c>
      <c r="AW886" s="6">
        <f t="shared" si="601"/>
        <v>0</v>
      </c>
      <c r="AX886" s="6" t="e">
        <f t="shared" si="602"/>
        <v>#N/A</v>
      </c>
      <c r="AY886" s="6" t="str">
        <f t="shared" si="603"/>
        <v/>
      </c>
      <c r="AZ886" s="6" t="str">
        <f t="shared" si="604"/>
        <v/>
      </c>
      <c r="BA886" s="6" t="str">
        <f t="shared" si="605"/>
        <v/>
      </c>
      <c r="BB886" s="6" t="str">
        <f t="shared" si="606"/>
        <v/>
      </c>
      <c r="BC886" s="42"/>
      <c r="BI886"/>
      <c r="CS886" s="253" t="str">
        <f t="shared" si="607"/>
        <v/>
      </c>
      <c r="CT886" s="1" t="str">
        <f t="shared" si="608"/>
        <v/>
      </c>
      <c r="CU886" s="1" t="str">
        <f t="shared" si="609"/>
        <v/>
      </c>
      <c r="CV886" s="399"/>
    </row>
    <row r="887" spans="1:100" s="1" customFormat="1" ht="13.5" customHeight="1" x14ac:dyDescent="0.15">
      <c r="A887" s="63">
        <v>872</v>
      </c>
      <c r="B887" s="313"/>
      <c r="C887" s="313"/>
      <c r="D887" s="313"/>
      <c r="E887" s="313"/>
      <c r="F887" s="313"/>
      <c r="G887" s="313"/>
      <c r="H887" s="313"/>
      <c r="I887" s="313"/>
      <c r="J887" s="313"/>
      <c r="K887" s="313"/>
      <c r="L887" s="314"/>
      <c r="M887" s="313"/>
      <c r="N887" s="365"/>
      <c r="O887" s="366"/>
      <c r="P887" s="370" t="str">
        <f>IF(G887="R",IF(OR(AND(実績排出量!H887=SUM(実績事業所!$B$2-1),3&lt;実績排出量!I887),AND(実績排出量!H887=実績事業所!$B$2,4&gt;実績排出量!I887)),"新規",""),"")</f>
        <v/>
      </c>
      <c r="Q887" s="373" t="str">
        <f t="shared" si="570"/>
        <v/>
      </c>
      <c r="R887" s="374" t="str">
        <f t="shared" si="571"/>
        <v/>
      </c>
      <c r="S887" s="298" t="str">
        <f t="shared" si="572"/>
        <v/>
      </c>
      <c r="T887" s="87" t="str">
        <f t="shared" si="573"/>
        <v/>
      </c>
      <c r="U887" s="88" t="str">
        <f t="shared" si="574"/>
        <v/>
      </c>
      <c r="V887" s="89" t="str">
        <f t="shared" si="575"/>
        <v/>
      </c>
      <c r="W887" s="90" t="str">
        <f t="shared" si="576"/>
        <v/>
      </c>
      <c r="X887" s="90" t="str">
        <f t="shared" si="577"/>
        <v/>
      </c>
      <c r="Y887" s="110" t="str">
        <f t="shared" si="578"/>
        <v/>
      </c>
      <c r="Z887" s="16"/>
      <c r="AA887" s="15" t="str">
        <f t="shared" si="579"/>
        <v/>
      </c>
      <c r="AB887" s="15" t="str">
        <f t="shared" si="580"/>
        <v/>
      </c>
      <c r="AC887" s="14" t="str">
        <f t="shared" si="581"/>
        <v/>
      </c>
      <c r="AD887" s="6" t="e">
        <f t="shared" si="582"/>
        <v>#N/A</v>
      </c>
      <c r="AE887" s="6" t="e">
        <f t="shared" si="583"/>
        <v>#N/A</v>
      </c>
      <c r="AF887" s="6" t="e">
        <f t="shared" si="584"/>
        <v>#N/A</v>
      </c>
      <c r="AG887" s="6" t="str">
        <f t="shared" si="585"/>
        <v/>
      </c>
      <c r="AH887" s="6">
        <f t="shared" si="586"/>
        <v>1</v>
      </c>
      <c r="AI887" s="6" t="e">
        <f t="shared" si="587"/>
        <v>#N/A</v>
      </c>
      <c r="AJ887" s="6" t="e">
        <f t="shared" si="588"/>
        <v>#N/A</v>
      </c>
      <c r="AK887" s="6" t="e">
        <f t="shared" si="589"/>
        <v>#N/A</v>
      </c>
      <c r="AL887" s="6" t="e">
        <f t="shared" si="590"/>
        <v>#N/A</v>
      </c>
      <c r="AM887" s="7" t="str">
        <f t="shared" si="591"/>
        <v xml:space="preserve"> </v>
      </c>
      <c r="AN887" s="6" t="e">
        <f t="shared" si="592"/>
        <v>#N/A</v>
      </c>
      <c r="AO887" s="6" t="e">
        <f t="shared" si="593"/>
        <v>#N/A</v>
      </c>
      <c r="AP887" s="6" t="e">
        <f t="shared" si="594"/>
        <v>#N/A</v>
      </c>
      <c r="AQ887" s="6" t="e">
        <f t="shared" si="595"/>
        <v>#N/A</v>
      </c>
      <c r="AR887" s="6" t="e">
        <f t="shared" si="596"/>
        <v>#N/A</v>
      </c>
      <c r="AS887" s="6" t="e">
        <f t="shared" si="597"/>
        <v>#N/A</v>
      </c>
      <c r="AT887" s="6" t="e">
        <f t="shared" si="598"/>
        <v>#N/A</v>
      </c>
      <c r="AU887" s="6" t="e">
        <f t="shared" si="599"/>
        <v>#N/A</v>
      </c>
      <c r="AV887" s="6" t="e">
        <f t="shared" si="600"/>
        <v>#N/A</v>
      </c>
      <c r="AW887" s="6">
        <f t="shared" si="601"/>
        <v>0</v>
      </c>
      <c r="AX887" s="6" t="e">
        <f t="shared" si="602"/>
        <v>#N/A</v>
      </c>
      <c r="AY887" s="6" t="str">
        <f t="shared" si="603"/>
        <v/>
      </c>
      <c r="AZ887" s="6" t="str">
        <f t="shared" si="604"/>
        <v/>
      </c>
      <c r="BA887" s="6" t="str">
        <f t="shared" si="605"/>
        <v/>
      </c>
      <c r="BB887" s="6" t="str">
        <f t="shared" si="606"/>
        <v/>
      </c>
      <c r="BC887" s="42"/>
      <c r="BI887"/>
      <c r="CS887" s="253" t="str">
        <f t="shared" si="607"/>
        <v/>
      </c>
      <c r="CT887" s="1" t="str">
        <f t="shared" si="608"/>
        <v/>
      </c>
      <c r="CU887" s="1" t="str">
        <f t="shared" si="609"/>
        <v/>
      </c>
      <c r="CV887" s="399"/>
    </row>
    <row r="888" spans="1:100" s="1" customFormat="1" ht="13.5" customHeight="1" x14ac:dyDescent="0.15">
      <c r="A888" s="63">
        <v>873</v>
      </c>
      <c r="B888" s="313"/>
      <c r="C888" s="313"/>
      <c r="D888" s="313"/>
      <c r="E888" s="313"/>
      <c r="F888" s="313"/>
      <c r="G888" s="313"/>
      <c r="H888" s="313"/>
      <c r="I888" s="313"/>
      <c r="J888" s="313"/>
      <c r="K888" s="313"/>
      <c r="L888" s="314"/>
      <c r="M888" s="313"/>
      <c r="N888" s="365"/>
      <c r="O888" s="366"/>
      <c r="P888" s="370" t="str">
        <f>IF(G888="R",IF(OR(AND(実績排出量!H888=SUM(実績事業所!$B$2-1),3&lt;実績排出量!I888),AND(実績排出量!H888=実績事業所!$B$2,4&gt;実績排出量!I888)),"新規",""),"")</f>
        <v/>
      </c>
      <c r="Q888" s="373" t="str">
        <f t="shared" si="570"/>
        <v/>
      </c>
      <c r="R888" s="374" t="str">
        <f t="shared" si="571"/>
        <v/>
      </c>
      <c r="S888" s="298" t="str">
        <f t="shared" si="572"/>
        <v/>
      </c>
      <c r="T888" s="87" t="str">
        <f t="shared" si="573"/>
        <v/>
      </c>
      <c r="U888" s="88" t="str">
        <f t="shared" si="574"/>
        <v/>
      </c>
      <c r="V888" s="89" t="str">
        <f t="shared" si="575"/>
        <v/>
      </c>
      <c r="W888" s="90" t="str">
        <f t="shared" si="576"/>
        <v/>
      </c>
      <c r="X888" s="90" t="str">
        <f t="shared" si="577"/>
        <v/>
      </c>
      <c r="Y888" s="110" t="str">
        <f t="shared" si="578"/>
        <v/>
      </c>
      <c r="Z888" s="16"/>
      <c r="AA888" s="15" t="str">
        <f t="shared" si="579"/>
        <v/>
      </c>
      <c r="AB888" s="15" t="str">
        <f t="shared" si="580"/>
        <v/>
      </c>
      <c r="AC888" s="14" t="str">
        <f t="shared" si="581"/>
        <v/>
      </c>
      <c r="AD888" s="6" t="e">
        <f t="shared" si="582"/>
        <v>#N/A</v>
      </c>
      <c r="AE888" s="6" t="e">
        <f t="shared" si="583"/>
        <v>#N/A</v>
      </c>
      <c r="AF888" s="6" t="e">
        <f t="shared" si="584"/>
        <v>#N/A</v>
      </c>
      <c r="AG888" s="6" t="str">
        <f t="shared" si="585"/>
        <v/>
      </c>
      <c r="AH888" s="6">
        <f t="shared" si="586"/>
        <v>1</v>
      </c>
      <c r="AI888" s="6" t="e">
        <f t="shared" si="587"/>
        <v>#N/A</v>
      </c>
      <c r="AJ888" s="6" t="e">
        <f t="shared" si="588"/>
        <v>#N/A</v>
      </c>
      <c r="AK888" s="6" t="e">
        <f t="shared" si="589"/>
        <v>#N/A</v>
      </c>
      <c r="AL888" s="6" t="e">
        <f t="shared" si="590"/>
        <v>#N/A</v>
      </c>
      <c r="AM888" s="7" t="str">
        <f t="shared" si="591"/>
        <v xml:space="preserve"> </v>
      </c>
      <c r="AN888" s="6" t="e">
        <f t="shared" si="592"/>
        <v>#N/A</v>
      </c>
      <c r="AO888" s="6" t="e">
        <f t="shared" si="593"/>
        <v>#N/A</v>
      </c>
      <c r="AP888" s="6" t="e">
        <f t="shared" si="594"/>
        <v>#N/A</v>
      </c>
      <c r="AQ888" s="6" t="e">
        <f t="shared" si="595"/>
        <v>#N/A</v>
      </c>
      <c r="AR888" s="6" t="e">
        <f t="shared" si="596"/>
        <v>#N/A</v>
      </c>
      <c r="AS888" s="6" t="e">
        <f t="shared" si="597"/>
        <v>#N/A</v>
      </c>
      <c r="AT888" s="6" t="e">
        <f t="shared" si="598"/>
        <v>#N/A</v>
      </c>
      <c r="AU888" s="6" t="e">
        <f t="shared" si="599"/>
        <v>#N/A</v>
      </c>
      <c r="AV888" s="6" t="e">
        <f t="shared" si="600"/>
        <v>#N/A</v>
      </c>
      <c r="AW888" s="6">
        <f t="shared" si="601"/>
        <v>0</v>
      </c>
      <c r="AX888" s="6" t="e">
        <f t="shared" si="602"/>
        <v>#N/A</v>
      </c>
      <c r="AY888" s="6" t="str">
        <f t="shared" si="603"/>
        <v/>
      </c>
      <c r="AZ888" s="6" t="str">
        <f t="shared" si="604"/>
        <v/>
      </c>
      <c r="BA888" s="6" t="str">
        <f t="shared" si="605"/>
        <v/>
      </c>
      <c r="BB888" s="6" t="str">
        <f t="shared" si="606"/>
        <v/>
      </c>
      <c r="BC888" s="42"/>
      <c r="BI888"/>
      <c r="CS888" s="253" t="str">
        <f t="shared" si="607"/>
        <v/>
      </c>
      <c r="CT888" s="1" t="str">
        <f t="shared" si="608"/>
        <v/>
      </c>
      <c r="CU888" s="1" t="str">
        <f t="shared" si="609"/>
        <v/>
      </c>
      <c r="CV888" s="399"/>
    </row>
    <row r="889" spans="1:100" s="1" customFormat="1" ht="13.5" customHeight="1" x14ac:dyDescent="0.15">
      <c r="A889" s="63">
        <v>874</v>
      </c>
      <c r="B889" s="313"/>
      <c r="C889" s="313"/>
      <c r="D889" s="313"/>
      <c r="E889" s="313"/>
      <c r="F889" s="313"/>
      <c r="G889" s="313"/>
      <c r="H889" s="313"/>
      <c r="I889" s="313"/>
      <c r="J889" s="313"/>
      <c r="K889" s="313"/>
      <c r="L889" s="314"/>
      <c r="M889" s="313"/>
      <c r="N889" s="365"/>
      <c r="O889" s="366"/>
      <c r="P889" s="370" t="str">
        <f>IF(G889="R",IF(OR(AND(実績排出量!H889=SUM(実績事業所!$B$2-1),3&lt;実績排出量!I889),AND(実績排出量!H889=実績事業所!$B$2,4&gt;実績排出量!I889)),"新規",""),"")</f>
        <v/>
      </c>
      <c r="Q889" s="373" t="str">
        <f t="shared" si="570"/>
        <v/>
      </c>
      <c r="R889" s="374" t="str">
        <f t="shared" si="571"/>
        <v/>
      </c>
      <c r="S889" s="298" t="str">
        <f t="shared" si="572"/>
        <v/>
      </c>
      <c r="T889" s="87" t="str">
        <f t="shared" si="573"/>
        <v/>
      </c>
      <c r="U889" s="88" t="str">
        <f t="shared" si="574"/>
        <v/>
      </c>
      <c r="V889" s="89" t="str">
        <f t="shared" si="575"/>
        <v/>
      </c>
      <c r="W889" s="90" t="str">
        <f t="shared" si="576"/>
        <v/>
      </c>
      <c r="X889" s="90" t="str">
        <f t="shared" si="577"/>
        <v/>
      </c>
      <c r="Y889" s="110" t="str">
        <f t="shared" si="578"/>
        <v/>
      </c>
      <c r="Z889" s="16"/>
      <c r="AA889" s="15" t="str">
        <f t="shared" si="579"/>
        <v/>
      </c>
      <c r="AB889" s="15" t="str">
        <f t="shared" si="580"/>
        <v/>
      </c>
      <c r="AC889" s="14" t="str">
        <f t="shared" si="581"/>
        <v/>
      </c>
      <c r="AD889" s="6" t="e">
        <f t="shared" si="582"/>
        <v>#N/A</v>
      </c>
      <c r="AE889" s="6" t="e">
        <f t="shared" si="583"/>
        <v>#N/A</v>
      </c>
      <c r="AF889" s="6" t="e">
        <f t="shared" si="584"/>
        <v>#N/A</v>
      </c>
      <c r="AG889" s="6" t="str">
        <f t="shared" si="585"/>
        <v/>
      </c>
      <c r="AH889" s="6">
        <f t="shared" si="586"/>
        <v>1</v>
      </c>
      <c r="AI889" s="6" t="e">
        <f t="shared" si="587"/>
        <v>#N/A</v>
      </c>
      <c r="AJ889" s="6" t="e">
        <f t="shared" si="588"/>
        <v>#N/A</v>
      </c>
      <c r="AK889" s="6" t="e">
        <f t="shared" si="589"/>
        <v>#N/A</v>
      </c>
      <c r="AL889" s="6" t="e">
        <f t="shared" si="590"/>
        <v>#N/A</v>
      </c>
      <c r="AM889" s="7" t="str">
        <f t="shared" si="591"/>
        <v xml:space="preserve"> </v>
      </c>
      <c r="AN889" s="6" t="e">
        <f t="shared" si="592"/>
        <v>#N/A</v>
      </c>
      <c r="AO889" s="6" t="e">
        <f t="shared" si="593"/>
        <v>#N/A</v>
      </c>
      <c r="AP889" s="6" t="e">
        <f t="shared" si="594"/>
        <v>#N/A</v>
      </c>
      <c r="AQ889" s="6" t="e">
        <f t="shared" si="595"/>
        <v>#N/A</v>
      </c>
      <c r="AR889" s="6" t="e">
        <f t="shared" si="596"/>
        <v>#N/A</v>
      </c>
      <c r="AS889" s="6" t="e">
        <f t="shared" si="597"/>
        <v>#N/A</v>
      </c>
      <c r="AT889" s="6" t="e">
        <f t="shared" si="598"/>
        <v>#N/A</v>
      </c>
      <c r="AU889" s="6" t="e">
        <f t="shared" si="599"/>
        <v>#N/A</v>
      </c>
      <c r="AV889" s="6" t="e">
        <f t="shared" si="600"/>
        <v>#N/A</v>
      </c>
      <c r="AW889" s="6">
        <f t="shared" si="601"/>
        <v>0</v>
      </c>
      <c r="AX889" s="6" t="e">
        <f t="shared" si="602"/>
        <v>#N/A</v>
      </c>
      <c r="AY889" s="6" t="str">
        <f t="shared" si="603"/>
        <v/>
      </c>
      <c r="AZ889" s="6" t="str">
        <f t="shared" si="604"/>
        <v/>
      </c>
      <c r="BA889" s="6" t="str">
        <f t="shared" si="605"/>
        <v/>
      </c>
      <c r="BB889" s="6" t="str">
        <f t="shared" si="606"/>
        <v/>
      </c>
      <c r="BC889" s="42"/>
      <c r="BI889"/>
      <c r="CS889" s="253" t="str">
        <f t="shared" si="607"/>
        <v/>
      </c>
      <c r="CT889" s="1" t="str">
        <f t="shared" si="608"/>
        <v/>
      </c>
      <c r="CU889" s="1" t="str">
        <f t="shared" si="609"/>
        <v/>
      </c>
      <c r="CV889" s="399"/>
    </row>
    <row r="890" spans="1:100" s="1" customFormat="1" ht="13.5" customHeight="1" x14ac:dyDescent="0.15">
      <c r="A890" s="63">
        <v>875</v>
      </c>
      <c r="B890" s="313"/>
      <c r="C890" s="313"/>
      <c r="D890" s="313"/>
      <c r="E890" s="313"/>
      <c r="F890" s="313"/>
      <c r="G890" s="313"/>
      <c r="H890" s="313"/>
      <c r="I890" s="313"/>
      <c r="J890" s="313"/>
      <c r="K890" s="313"/>
      <c r="L890" s="314"/>
      <c r="M890" s="313"/>
      <c r="N890" s="365"/>
      <c r="O890" s="366"/>
      <c r="P890" s="370" t="str">
        <f>IF(G890="R",IF(OR(AND(実績排出量!H890=SUM(実績事業所!$B$2-1),3&lt;実績排出量!I890),AND(実績排出量!H890=実績事業所!$B$2,4&gt;実績排出量!I890)),"新規",""),"")</f>
        <v/>
      </c>
      <c r="Q890" s="373" t="str">
        <f t="shared" si="570"/>
        <v/>
      </c>
      <c r="R890" s="374" t="str">
        <f t="shared" si="571"/>
        <v/>
      </c>
      <c r="S890" s="298" t="str">
        <f t="shared" si="572"/>
        <v/>
      </c>
      <c r="T890" s="87" t="str">
        <f t="shared" si="573"/>
        <v/>
      </c>
      <c r="U890" s="88" t="str">
        <f t="shared" si="574"/>
        <v/>
      </c>
      <c r="V890" s="89" t="str">
        <f t="shared" si="575"/>
        <v/>
      </c>
      <c r="W890" s="90" t="str">
        <f t="shared" si="576"/>
        <v/>
      </c>
      <c r="X890" s="90" t="str">
        <f t="shared" si="577"/>
        <v/>
      </c>
      <c r="Y890" s="110" t="str">
        <f t="shared" si="578"/>
        <v/>
      </c>
      <c r="Z890" s="16"/>
      <c r="AA890" s="15" t="str">
        <f t="shared" si="579"/>
        <v/>
      </c>
      <c r="AB890" s="15" t="str">
        <f t="shared" si="580"/>
        <v/>
      </c>
      <c r="AC890" s="14" t="str">
        <f t="shared" si="581"/>
        <v/>
      </c>
      <c r="AD890" s="6" t="e">
        <f t="shared" si="582"/>
        <v>#N/A</v>
      </c>
      <c r="AE890" s="6" t="e">
        <f t="shared" si="583"/>
        <v>#N/A</v>
      </c>
      <c r="AF890" s="6" t="e">
        <f t="shared" si="584"/>
        <v>#N/A</v>
      </c>
      <c r="AG890" s="6" t="str">
        <f t="shared" si="585"/>
        <v/>
      </c>
      <c r="AH890" s="6">
        <f t="shared" si="586"/>
        <v>1</v>
      </c>
      <c r="AI890" s="6" t="e">
        <f t="shared" si="587"/>
        <v>#N/A</v>
      </c>
      <c r="AJ890" s="6" t="e">
        <f t="shared" si="588"/>
        <v>#N/A</v>
      </c>
      <c r="AK890" s="6" t="e">
        <f t="shared" si="589"/>
        <v>#N/A</v>
      </c>
      <c r="AL890" s="6" t="e">
        <f t="shared" si="590"/>
        <v>#N/A</v>
      </c>
      <c r="AM890" s="7" t="str">
        <f t="shared" si="591"/>
        <v xml:space="preserve"> </v>
      </c>
      <c r="AN890" s="6" t="e">
        <f t="shared" si="592"/>
        <v>#N/A</v>
      </c>
      <c r="AO890" s="6" t="e">
        <f t="shared" si="593"/>
        <v>#N/A</v>
      </c>
      <c r="AP890" s="6" t="e">
        <f t="shared" si="594"/>
        <v>#N/A</v>
      </c>
      <c r="AQ890" s="6" t="e">
        <f t="shared" si="595"/>
        <v>#N/A</v>
      </c>
      <c r="AR890" s="6" t="e">
        <f t="shared" si="596"/>
        <v>#N/A</v>
      </c>
      <c r="AS890" s="6" t="e">
        <f t="shared" si="597"/>
        <v>#N/A</v>
      </c>
      <c r="AT890" s="6" t="e">
        <f t="shared" si="598"/>
        <v>#N/A</v>
      </c>
      <c r="AU890" s="6" t="e">
        <f t="shared" si="599"/>
        <v>#N/A</v>
      </c>
      <c r="AV890" s="6" t="e">
        <f t="shared" si="600"/>
        <v>#N/A</v>
      </c>
      <c r="AW890" s="6">
        <f t="shared" si="601"/>
        <v>0</v>
      </c>
      <c r="AX890" s="6" t="e">
        <f t="shared" si="602"/>
        <v>#N/A</v>
      </c>
      <c r="AY890" s="6" t="str">
        <f t="shared" si="603"/>
        <v/>
      </c>
      <c r="AZ890" s="6" t="str">
        <f t="shared" si="604"/>
        <v/>
      </c>
      <c r="BA890" s="6" t="str">
        <f t="shared" si="605"/>
        <v/>
      </c>
      <c r="BB890" s="6" t="str">
        <f t="shared" si="606"/>
        <v/>
      </c>
      <c r="BC890" s="42"/>
      <c r="BI890"/>
      <c r="CS890" s="253" t="str">
        <f t="shared" si="607"/>
        <v/>
      </c>
      <c r="CT890" s="1" t="str">
        <f t="shared" si="608"/>
        <v/>
      </c>
      <c r="CU890" s="1" t="str">
        <f t="shared" si="609"/>
        <v/>
      </c>
      <c r="CV890" s="399"/>
    </row>
    <row r="891" spans="1:100" s="1" customFormat="1" ht="13.5" customHeight="1" x14ac:dyDescent="0.15">
      <c r="A891" s="63">
        <v>876</v>
      </c>
      <c r="B891" s="313"/>
      <c r="C891" s="313"/>
      <c r="D891" s="313"/>
      <c r="E891" s="313"/>
      <c r="F891" s="313"/>
      <c r="G891" s="313"/>
      <c r="H891" s="313"/>
      <c r="I891" s="313"/>
      <c r="J891" s="313"/>
      <c r="K891" s="313"/>
      <c r="L891" s="314"/>
      <c r="M891" s="313"/>
      <c r="N891" s="365"/>
      <c r="O891" s="366"/>
      <c r="P891" s="370" t="str">
        <f>IF(G891="R",IF(OR(AND(実績排出量!H891=SUM(実績事業所!$B$2-1),3&lt;実績排出量!I891),AND(実績排出量!H891=実績事業所!$B$2,4&gt;実績排出量!I891)),"新規",""),"")</f>
        <v/>
      </c>
      <c r="Q891" s="373" t="str">
        <f t="shared" si="570"/>
        <v/>
      </c>
      <c r="R891" s="374" t="str">
        <f t="shared" si="571"/>
        <v/>
      </c>
      <c r="S891" s="298" t="str">
        <f t="shared" si="572"/>
        <v/>
      </c>
      <c r="T891" s="87" t="str">
        <f t="shared" si="573"/>
        <v/>
      </c>
      <c r="U891" s="88" t="str">
        <f t="shared" si="574"/>
        <v/>
      </c>
      <c r="V891" s="89" t="str">
        <f t="shared" si="575"/>
        <v/>
      </c>
      <c r="W891" s="90" t="str">
        <f t="shared" si="576"/>
        <v/>
      </c>
      <c r="X891" s="90" t="str">
        <f t="shared" si="577"/>
        <v/>
      </c>
      <c r="Y891" s="110" t="str">
        <f t="shared" si="578"/>
        <v/>
      </c>
      <c r="Z891" s="16"/>
      <c r="AA891" s="15" t="str">
        <f t="shared" si="579"/>
        <v/>
      </c>
      <c r="AB891" s="15" t="str">
        <f t="shared" si="580"/>
        <v/>
      </c>
      <c r="AC891" s="14" t="str">
        <f t="shared" si="581"/>
        <v/>
      </c>
      <c r="AD891" s="6" t="e">
        <f t="shared" si="582"/>
        <v>#N/A</v>
      </c>
      <c r="AE891" s="6" t="e">
        <f t="shared" si="583"/>
        <v>#N/A</v>
      </c>
      <c r="AF891" s="6" t="e">
        <f t="shared" si="584"/>
        <v>#N/A</v>
      </c>
      <c r="AG891" s="6" t="str">
        <f t="shared" si="585"/>
        <v/>
      </c>
      <c r="AH891" s="6">
        <f t="shared" si="586"/>
        <v>1</v>
      </c>
      <c r="AI891" s="6" t="e">
        <f t="shared" si="587"/>
        <v>#N/A</v>
      </c>
      <c r="AJ891" s="6" t="e">
        <f t="shared" si="588"/>
        <v>#N/A</v>
      </c>
      <c r="AK891" s="6" t="e">
        <f t="shared" si="589"/>
        <v>#N/A</v>
      </c>
      <c r="AL891" s="6" t="e">
        <f t="shared" si="590"/>
        <v>#N/A</v>
      </c>
      <c r="AM891" s="7" t="str">
        <f t="shared" si="591"/>
        <v xml:space="preserve"> </v>
      </c>
      <c r="AN891" s="6" t="e">
        <f t="shared" si="592"/>
        <v>#N/A</v>
      </c>
      <c r="AO891" s="6" t="e">
        <f t="shared" si="593"/>
        <v>#N/A</v>
      </c>
      <c r="AP891" s="6" t="e">
        <f t="shared" si="594"/>
        <v>#N/A</v>
      </c>
      <c r="AQ891" s="6" t="e">
        <f t="shared" si="595"/>
        <v>#N/A</v>
      </c>
      <c r="AR891" s="6" t="e">
        <f t="shared" si="596"/>
        <v>#N/A</v>
      </c>
      <c r="AS891" s="6" t="e">
        <f t="shared" si="597"/>
        <v>#N/A</v>
      </c>
      <c r="AT891" s="6" t="e">
        <f t="shared" si="598"/>
        <v>#N/A</v>
      </c>
      <c r="AU891" s="6" t="e">
        <f t="shared" si="599"/>
        <v>#N/A</v>
      </c>
      <c r="AV891" s="6" t="e">
        <f t="shared" si="600"/>
        <v>#N/A</v>
      </c>
      <c r="AW891" s="6">
        <f t="shared" si="601"/>
        <v>0</v>
      </c>
      <c r="AX891" s="6" t="e">
        <f t="shared" si="602"/>
        <v>#N/A</v>
      </c>
      <c r="AY891" s="6" t="str">
        <f t="shared" si="603"/>
        <v/>
      </c>
      <c r="AZ891" s="6" t="str">
        <f t="shared" si="604"/>
        <v/>
      </c>
      <c r="BA891" s="6" t="str">
        <f t="shared" si="605"/>
        <v/>
      </c>
      <c r="BB891" s="6" t="str">
        <f t="shared" si="606"/>
        <v/>
      </c>
      <c r="BC891" s="42"/>
      <c r="BI891"/>
      <c r="CS891" s="253" t="str">
        <f t="shared" si="607"/>
        <v/>
      </c>
      <c r="CT891" s="1" t="str">
        <f t="shared" si="608"/>
        <v/>
      </c>
      <c r="CU891" s="1" t="str">
        <f t="shared" si="609"/>
        <v/>
      </c>
      <c r="CV891" s="399"/>
    </row>
    <row r="892" spans="1:100" s="1" customFormat="1" ht="13.5" customHeight="1" x14ac:dyDescent="0.15">
      <c r="A892" s="63">
        <v>877</v>
      </c>
      <c r="B892" s="313"/>
      <c r="C892" s="313"/>
      <c r="D892" s="313"/>
      <c r="E892" s="313"/>
      <c r="F892" s="313"/>
      <c r="G892" s="313"/>
      <c r="H892" s="313"/>
      <c r="I892" s="313"/>
      <c r="J892" s="313"/>
      <c r="K892" s="313"/>
      <c r="L892" s="314"/>
      <c r="M892" s="313"/>
      <c r="N892" s="365"/>
      <c r="O892" s="366"/>
      <c r="P892" s="370" t="str">
        <f>IF(G892="R",IF(OR(AND(実績排出量!H892=SUM(実績事業所!$B$2-1),3&lt;実績排出量!I892),AND(実績排出量!H892=実績事業所!$B$2,4&gt;実績排出量!I892)),"新規",""),"")</f>
        <v/>
      </c>
      <c r="Q892" s="373" t="str">
        <f t="shared" si="570"/>
        <v/>
      </c>
      <c r="R892" s="374" t="str">
        <f t="shared" si="571"/>
        <v/>
      </c>
      <c r="S892" s="298" t="str">
        <f t="shared" si="572"/>
        <v/>
      </c>
      <c r="T892" s="87" t="str">
        <f t="shared" si="573"/>
        <v/>
      </c>
      <c r="U892" s="88" t="str">
        <f t="shared" si="574"/>
        <v/>
      </c>
      <c r="V892" s="89" t="str">
        <f t="shared" si="575"/>
        <v/>
      </c>
      <c r="W892" s="90" t="str">
        <f t="shared" si="576"/>
        <v/>
      </c>
      <c r="X892" s="90" t="str">
        <f t="shared" si="577"/>
        <v/>
      </c>
      <c r="Y892" s="110" t="str">
        <f t="shared" si="578"/>
        <v/>
      </c>
      <c r="Z892" s="16"/>
      <c r="AA892" s="15" t="str">
        <f t="shared" si="579"/>
        <v/>
      </c>
      <c r="AB892" s="15" t="str">
        <f t="shared" si="580"/>
        <v/>
      </c>
      <c r="AC892" s="14" t="str">
        <f t="shared" si="581"/>
        <v/>
      </c>
      <c r="AD892" s="6" t="e">
        <f t="shared" si="582"/>
        <v>#N/A</v>
      </c>
      <c r="AE892" s="6" t="e">
        <f t="shared" si="583"/>
        <v>#N/A</v>
      </c>
      <c r="AF892" s="6" t="e">
        <f t="shared" si="584"/>
        <v>#N/A</v>
      </c>
      <c r="AG892" s="6" t="str">
        <f t="shared" si="585"/>
        <v/>
      </c>
      <c r="AH892" s="6">
        <f t="shared" si="586"/>
        <v>1</v>
      </c>
      <c r="AI892" s="6" t="e">
        <f t="shared" si="587"/>
        <v>#N/A</v>
      </c>
      <c r="AJ892" s="6" t="e">
        <f t="shared" si="588"/>
        <v>#N/A</v>
      </c>
      <c r="AK892" s="6" t="e">
        <f t="shared" si="589"/>
        <v>#N/A</v>
      </c>
      <c r="AL892" s="6" t="e">
        <f t="shared" si="590"/>
        <v>#N/A</v>
      </c>
      <c r="AM892" s="7" t="str">
        <f t="shared" si="591"/>
        <v xml:space="preserve"> </v>
      </c>
      <c r="AN892" s="6" t="e">
        <f t="shared" si="592"/>
        <v>#N/A</v>
      </c>
      <c r="AO892" s="6" t="e">
        <f t="shared" si="593"/>
        <v>#N/A</v>
      </c>
      <c r="AP892" s="6" t="e">
        <f t="shared" si="594"/>
        <v>#N/A</v>
      </c>
      <c r="AQ892" s="6" t="e">
        <f t="shared" si="595"/>
        <v>#N/A</v>
      </c>
      <c r="AR892" s="6" t="e">
        <f t="shared" si="596"/>
        <v>#N/A</v>
      </c>
      <c r="AS892" s="6" t="e">
        <f t="shared" si="597"/>
        <v>#N/A</v>
      </c>
      <c r="AT892" s="6" t="e">
        <f t="shared" si="598"/>
        <v>#N/A</v>
      </c>
      <c r="AU892" s="6" t="e">
        <f t="shared" si="599"/>
        <v>#N/A</v>
      </c>
      <c r="AV892" s="6" t="e">
        <f t="shared" si="600"/>
        <v>#N/A</v>
      </c>
      <c r="AW892" s="6">
        <f t="shared" si="601"/>
        <v>0</v>
      </c>
      <c r="AX892" s="6" t="e">
        <f t="shared" si="602"/>
        <v>#N/A</v>
      </c>
      <c r="AY892" s="6" t="str">
        <f t="shared" si="603"/>
        <v/>
      </c>
      <c r="AZ892" s="6" t="str">
        <f t="shared" si="604"/>
        <v/>
      </c>
      <c r="BA892" s="6" t="str">
        <f t="shared" si="605"/>
        <v/>
      </c>
      <c r="BB892" s="6" t="str">
        <f t="shared" si="606"/>
        <v/>
      </c>
      <c r="BC892" s="42"/>
      <c r="BI892"/>
      <c r="CS892" s="253" t="str">
        <f t="shared" si="607"/>
        <v/>
      </c>
      <c r="CT892" s="1" t="str">
        <f t="shared" si="608"/>
        <v/>
      </c>
      <c r="CU892" s="1" t="str">
        <f t="shared" si="609"/>
        <v/>
      </c>
      <c r="CV892" s="399"/>
    </row>
    <row r="893" spans="1:100" s="1" customFormat="1" ht="13.5" customHeight="1" x14ac:dyDescent="0.15">
      <c r="A893" s="63">
        <v>878</v>
      </c>
      <c r="B893" s="313"/>
      <c r="C893" s="313"/>
      <c r="D893" s="313"/>
      <c r="E893" s="313"/>
      <c r="F893" s="313"/>
      <c r="G893" s="313"/>
      <c r="H893" s="313"/>
      <c r="I893" s="313"/>
      <c r="J893" s="313"/>
      <c r="K893" s="313"/>
      <c r="L893" s="314"/>
      <c r="M893" s="313"/>
      <c r="N893" s="365"/>
      <c r="O893" s="366"/>
      <c r="P893" s="370" t="str">
        <f>IF(G893="R",IF(OR(AND(実績排出量!H893=SUM(実績事業所!$B$2-1),3&lt;実績排出量!I893),AND(実績排出量!H893=実績事業所!$B$2,4&gt;実績排出量!I893)),"新規",""),"")</f>
        <v/>
      </c>
      <c r="Q893" s="373" t="str">
        <f t="shared" si="570"/>
        <v/>
      </c>
      <c r="R893" s="374" t="str">
        <f t="shared" si="571"/>
        <v/>
      </c>
      <c r="S893" s="298" t="str">
        <f t="shared" si="572"/>
        <v/>
      </c>
      <c r="T893" s="87" t="str">
        <f t="shared" si="573"/>
        <v/>
      </c>
      <c r="U893" s="88" t="str">
        <f t="shared" si="574"/>
        <v/>
      </c>
      <c r="V893" s="89" t="str">
        <f t="shared" si="575"/>
        <v/>
      </c>
      <c r="W893" s="90" t="str">
        <f t="shared" si="576"/>
        <v/>
      </c>
      <c r="X893" s="90" t="str">
        <f t="shared" si="577"/>
        <v/>
      </c>
      <c r="Y893" s="110" t="str">
        <f t="shared" si="578"/>
        <v/>
      </c>
      <c r="Z893" s="16"/>
      <c r="AA893" s="15" t="str">
        <f t="shared" si="579"/>
        <v/>
      </c>
      <c r="AB893" s="15" t="str">
        <f t="shared" si="580"/>
        <v/>
      </c>
      <c r="AC893" s="14" t="str">
        <f t="shared" si="581"/>
        <v/>
      </c>
      <c r="AD893" s="6" t="e">
        <f t="shared" si="582"/>
        <v>#N/A</v>
      </c>
      <c r="AE893" s="6" t="e">
        <f t="shared" si="583"/>
        <v>#N/A</v>
      </c>
      <c r="AF893" s="6" t="e">
        <f t="shared" si="584"/>
        <v>#N/A</v>
      </c>
      <c r="AG893" s="6" t="str">
        <f t="shared" si="585"/>
        <v/>
      </c>
      <c r="AH893" s="6">
        <f t="shared" si="586"/>
        <v>1</v>
      </c>
      <c r="AI893" s="6" t="e">
        <f t="shared" si="587"/>
        <v>#N/A</v>
      </c>
      <c r="AJ893" s="6" t="e">
        <f t="shared" si="588"/>
        <v>#N/A</v>
      </c>
      <c r="AK893" s="6" t="e">
        <f t="shared" si="589"/>
        <v>#N/A</v>
      </c>
      <c r="AL893" s="6" t="e">
        <f t="shared" si="590"/>
        <v>#N/A</v>
      </c>
      <c r="AM893" s="7" t="str">
        <f t="shared" si="591"/>
        <v xml:space="preserve"> </v>
      </c>
      <c r="AN893" s="6" t="e">
        <f t="shared" si="592"/>
        <v>#N/A</v>
      </c>
      <c r="AO893" s="6" t="e">
        <f t="shared" si="593"/>
        <v>#N/A</v>
      </c>
      <c r="AP893" s="6" t="e">
        <f t="shared" si="594"/>
        <v>#N/A</v>
      </c>
      <c r="AQ893" s="6" t="e">
        <f t="shared" si="595"/>
        <v>#N/A</v>
      </c>
      <c r="AR893" s="6" t="e">
        <f t="shared" si="596"/>
        <v>#N/A</v>
      </c>
      <c r="AS893" s="6" t="e">
        <f t="shared" si="597"/>
        <v>#N/A</v>
      </c>
      <c r="AT893" s="6" t="e">
        <f t="shared" si="598"/>
        <v>#N/A</v>
      </c>
      <c r="AU893" s="6" t="e">
        <f t="shared" si="599"/>
        <v>#N/A</v>
      </c>
      <c r="AV893" s="6" t="e">
        <f t="shared" si="600"/>
        <v>#N/A</v>
      </c>
      <c r="AW893" s="6">
        <f t="shared" si="601"/>
        <v>0</v>
      </c>
      <c r="AX893" s="6" t="e">
        <f t="shared" si="602"/>
        <v>#N/A</v>
      </c>
      <c r="AY893" s="6" t="str">
        <f t="shared" si="603"/>
        <v/>
      </c>
      <c r="AZ893" s="6" t="str">
        <f t="shared" si="604"/>
        <v/>
      </c>
      <c r="BA893" s="6" t="str">
        <f t="shared" si="605"/>
        <v/>
      </c>
      <c r="BB893" s="6" t="str">
        <f t="shared" si="606"/>
        <v/>
      </c>
      <c r="BC893" s="42"/>
      <c r="BI893"/>
      <c r="CS893" s="253" t="str">
        <f t="shared" si="607"/>
        <v/>
      </c>
      <c r="CT893" s="1" t="str">
        <f t="shared" si="608"/>
        <v/>
      </c>
      <c r="CU893" s="1" t="str">
        <f t="shared" si="609"/>
        <v/>
      </c>
      <c r="CV893" s="399"/>
    </row>
    <row r="894" spans="1:100" s="1" customFormat="1" ht="13.5" customHeight="1" x14ac:dyDescent="0.15">
      <c r="A894" s="63">
        <v>879</v>
      </c>
      <c r="B894" s="313"/>
      <c r="C894" s="313"/>
      <c r="D894" s="313"/>
      <c r="E894" s="313"/>
      <c r="F894" s="313"/>
      <c r="G894" s="313"/>
      <c r="H894" s="313"/>
      <c r="I894" s="313"/>
      <c r="J894" s="313"/>
      <c r="K894" s="313"/>
      <c r="L894" s="314"/>
      <c r="M894" s="313"/>
      <c r="N894" s="365"/>
      <c r="O894" s="366"/>
      <c r="P894" s="370" t="str">
        <f>IF(G894="R",IF(OR(AND(実績排出量!H894=SUM(実績事業所!$B$2-1),3&lt;実績排出量!I894),AND(実績排出量!H894=実績事業所!$B$2,4&gt;実績排出量!I894)),"新規",""),"")</f>
        <v/>
      </c>
      <c r="Q894" s="373" t="str">
        <f t="shared" si="570"/>
        <v/>
      </c>
      <c r="R894" s="374" t="str">
        <f t="shared" si="571"/>
        <v/>
      </c>
      <c r="S894" s="298" t="str">
        <f t="shared" si="572"/>
        <v/>
      </c>
      <c r="T894" s="87" t="str">
        <f t="shared" si="573"/>
        <v/>
      </c>
      <c r="U894" s="88" t="str">
        <f t="shared" si="574"/>
        <v/>
      </c>
      <c r="V894" s="89" t="str">
        <f t="shared" si="575"/>
        <v/>
      </c>
      <c r="W894" s="90" t="str">
        <f t="shared" si="576"/>
        <v/>
      </c>
      <c r="X894" s="90" t="str">
        <f t="shared" si="577"/>
        <v/>
      </c>
      <c r="Y894" s="110" t="str">
        <f t="shared" si="578"/>
        <v/>
      </c>
      <c r="Z894" s="16"/>
      <c r="AA894" s="15" t="str">
        <f t="shared" si="579"/>
        <v/>
      </c>
      <c r="AB894" s="15" t="str">
        <f t="shared" si="580"/>
        <v/>
      </c>
      <c r="AC894" s="14" t="str">
        <f t="shared" si="581"/>
        <v/>
      </c>
      <c r="AD894" s="6" t="e">
        <f t="shared" si="582"/>
        <v>#N/A</v>
      </c>
      <c r="AE894" s="6" t="e">
        <f t="shared" si="583"/>
        <v>#N/A</v>
      </c>
      <c r="AF894" s="6" t="e">
        <f t="shared" si="584"/>
        <v>#N/A</v>
      </c>
      <c r="AG894" s="6" t="str">
        <f t="shared" si="585"/>
        <v/>
      </c>
      <c r="AH894" s="6">
        <f t="shared" si="586"/>
        <v>1</v>
      </c>
      <c r="AI894" s="6" t="e">
        <f t="shared" si="587"/>
        <v>#N/A</v>
      </c>
      <c r="AJ894" s="6" t="e">
        <f t="shared" si="588"/>
        <v>#N/A</v>
      </c>
      <c r="AK894" s="6" t="e">
        <f t="shared" si="589"/>
        <v>#N/A</v>
      </c>
      <c r="AL894" s="6" t="e">
        <f t="shared" si="590"/>
        <v>#N/A</v>
      </c>
      <c r="AM894" s="7" t="str">
        <f t="shared" si="591"/>
        <v xml:space="preserve"> </v>
      </c>
      <c r="AN894" s="6" t="e">
        <f t="shared" si="592"/>
        <v>#N/A</v>
      </c>
      <c r="AO894" s="6" t="e">
        <f t="shared" si="593"/>
        <v>#N/A</v>
      </c>
      <c r="AP894" s="6" t="e">
        <f t="shared" si="594"/>
        <v>#N/A</v>
      </c>
      <c r="AQ894" s="6" t="e">
        <f t="shared" si="595"/>
        <v>#N/A</v>
      </c>
      <c r="AR894" s="6" t="e">
        <f t="shared" si="596"/>
        <v>#N/A</v>
      </c>
      <c r="AS894" s="6" t="e">
        <f t="shared" si="597"/>
        <v>#N/A</v>
      </c>
      <c r="AT894" s="6" t="e">
        <f t="shared" si="598"/>
        <v>#N/A</v>
      </c>
      <c r="AU894" s="6" t="e">
        <f t="shared" si="599"/>
        <v>#N/A</v>
      </c>
      <c r="AV894" s="6" t="e">
        <f t="shared" si="600"/>
        <v>#N/A</v>
      </c>
      <c r="AW894" s="6">
        <f t="shared" si="601"/>
        <v>0</v>
      </c>
      <c r="AX894" s="6" t="e">
        <f t="shared" si="602"/>
        <v>#N/A</v>
      </c>
      <c r="AY894" s="6" t="str">
        <f t="shared" si="603"/>
        <v/>
      </c>
      <c r="AZ894" s="6" t="str">
        <f t="shared" si="604"/>
        <v/>
      </c>
      <c r="BA894" s="6" t="str">
        <f t="shared" si="605"/>
        <v/>
      </c>
      <c r="BB894" s="6" t="str">
        <f t="shared" si="606"/>
        <v/>
      </c>
      <c r="BC894" s="42"/>
      <c r="BI894"/>
      <c r="CS894" s="253" t="str">
        <f t="shared" si="607"/>
        <v/>
      </c>
      <c r="CT894" s="1" t="str">
        <f t="shared" si="608"/>
        <v/>
      </c>
      <c r="CU894" s="1" t="str">
        <f t="shared" si="609"/>
        <v/>
      </c>
      <c r="CV894" s="399"/>
    </row>
    <row r="895" spans="1:100" s="1" customFormat="1" ht="13.5" customHeight="1" x14ac:dyDescent="0.15">
      <c r="A895" s="63">
        <v>880</v>
      </c>
      <c r="B895" s="313"/>
      <c r="C895" s="313"/>
      <c r="D895" s="313"/>
      <c r="E895" s="313"/>
      <c r="F895" s="313"/>
      <c r="G895" s="313"/>
      <c r="H895" s="313"/>
      <c r="I895" s="313"/>
      <c r="J895" s="313"/>
      <c r="K895" s="313"/>
      <c r="L895" s="314"/>
      <c r="M895" s="313"/>
      <c r="N895" s="365"/>
      <c r="O895" s="366"/>
      <c r="P895" s="370" t="str">
        <f>IF(G895="R",IF(OR(AND(実績排出量!H895=SUM(実績事業所!$B$2-1),3&lt;実績排出量!I895),AND(実績排出量!H895=実績事業所!$B$2,4&gt;実績排出量!I895)),"新規",""),"")</f>
        <v/>
      </c>
      <c r="Q895" s="373" t="str">
        <f t="shared" si="570"/>
        <v/>
      </c>
      <c r="R895" s="374" t="str">
        <f t="shared" si="571"/>
        <v/>
      </c>
      <c r="S895" s="298" t="str">
        <f t="shared" si="572"/>
        <v/>
      </c>
      <c r="T895" s="87" t="str">
        <f t="shared" si="573"/>
        <v/>
      </c>
      <c r="U895" s="88" t="str">
        <f t="shared" si="574"/>
        <v/>
      </c>
      <c r="V895" s="89" t="str">
        <f t="shared" si="575"/>
        <v/>
      </c>
      <c r="W895" s="90" t="str">
        <f t="shared" si="576"/>
        <v/>
      </c>
      <c r="X895" s="90" t="str">
        <f t="shared" si="577"/>
        <v/>
      </c>
      <c r="Y895" s="110" t="str">
        <f t="shared" si="578"/>
        <v/>
      </c>
      <c r="Z895" s="16"/>
      <c r="AA895" s="15" t="str">
        <f t="shared" si="579"/>
        <v/>
      </c>
      <c r="AB895" s="15" t="str">
        <f t="shared" si="580"/>
        <v/>
      </c>
      <c r="AC895" s="14" t="str">
        <f t="shared" si="581"/>
        <v/>
      </c>
      <c r="AD895" s="6" t="e">
        <f t="shared" si="582"/>
        <v>#N/A</v>
      </c>
      <c r="AE895" s="6" t="e">
        <f t="shared" si="583"/>
        <v>#N/A</v>
      </c>
      <c r="AF895" s="6" t="e">
        <f t="shared" si="584"/>
        <v>#N/A</v>
      </c>
      <c r="AG895" s="6" t="str">
        <f t="shared" si="585"/>
        <v/>
      </c>
      <c r="AH895" s="6">
        <f t="shared" si="586"/>
        <v>1</v>
      </c>
      <c r="AI895" s="6" t="e">
        <f t="shared" si="587"/>
        <v>#N/A</v>
      </c>
      <c r="AJ895" s="6" t="e">
        <f t="shared" si="588"/>
        <v>#N/A</v>
      </c>
      <c r="AK895" s="6" t="e">
        <f t="shared" si="589"/>
        <v>#N/A</v>
      </c>
      <c r="AL895" s="6" t="e">
        <f t="shared" si="590"/>
        <v>#N/A</v>
      </c>
      <c r="AM895" s="7" t="str">
        <f t="shared" si="591"/>
        <v xml:space="preserve"> </v>
      </c>
      <c r="AN895" s="6" t="e">
        <f t="shared" si="592"/>
        <v>#N/A</v>
      </c>
      <c r="AO895" s="6" t="e">
        <f t="shared" si="593"/>
        <v>#N/A</v>
      </c>
      <c r="AP895" s="6" t="e">
        <f t="shared" si="594"/>
        <v>#N/A</v>
      </c>
      <c r="AQ895" s="6" t="e">
        <f t="shared" si="595"/>
        <v>#N/A</v>
      </c>
      <c r="AR895" s="6" t="e">
        <f t="shared" si="596"/>
        <v>#N/A</v>
      </c>
      <c r="AS895" s="6" t="e">
        <f t="shared" si="597"/>
        <v>#N/A</v>
      </c>
      <c r="AT895" s="6" t="e">
        <f t="shared" si="598"/>
        <v>#N/A</v>
      </c>
      <c r="AU895" s="6" t="e">
        <f t="shared" si="599"/>
        <v>#N/A</v>
      </c>
      <c r="AV895" s="6" t="e">
        <f t="shared" si="600"/>
        <v>#N/A</v>
      </c>
      <c r="AW895" s="6">
        <f t="shared" si="601"/>
        <v>0</v>
      </c>
      <c r="AX895" s="6" t="e">
        <f t="shared" si="602"/>
        <v>#N/A</v>
      </c>
      <c r="AY895" s="6" t="str">
        <f t="shared" si="603"/>
        <v/>
      </c>
      <c r="AZ895" s="6" t="str">
        <f t="shared" si="604"/>
        <v/>
      </c>
      <c r="BA895" s="6" t="str">
        <f t="shared" si="605"/>
        <v/>
      </c>
      <c r="BB895" s="6" t="str">
        <f t="shared" si="606"/>
        <v/>
      </c>
      <c r="BC895" s="42"/>
      <c r="BI895"/>
      <c r="CS895" s="253" t="str">
        <f t="shared" si="607"/>
        <v/>
      </c>
      <c r="CT895" s="1" t="str">
        <f t="shared" si="608"/>
        <v/>
      </c>
      <c r="CU895" s="1" t="str">
        <f t="shared" si="609"/>
        <v/>
      </c>
      <c r="CV895" s="399"/>
    </row>
    <row r="896" spans="1:100" s="1" customFormat="1" ht="13.5" customHeight="1" x14ac:dyDescent="0.15">
      <c r="A896" s="63">
        <v>881</v>
      </c>
      <c r="B896" s="313"/>
      <c r="C896" s="313"/>
      <c r="D896" s="313"/>
      <c r="E896" s="313"/>
      <c r="F896" s="313"/>
      <c r="G896" s="313"/>
      <c r="H896" s="313"/>
      <c r="I896" s="313"/>
      <c r="J896" s="313"/>
      <c r="K896" s="313"/>
      <c r="L896" s="314"/>
      <c r="M896" s="313"/>
      <c r="N896" s="365"/>
      <c r="O896" s="366"/>
      <c r="P896" s="370" t="str">
        <f>IF(G896="R",IF(OR(AND(実績排出量!H896=SUM(実績事業所!$B$2-1),3&lt;実績排出量!I896),AND(実績排出量!H896=実績事業所!$B$2,4&gt;実績排出量!I896)),"新規",""),"")</f>
        <v/>
      </c>
      <c r="Q896" s="373" t="str">
        <f t="shared" si="570"/>
        <v/>
      </c>
      <c r="R896" s="374" t="str">
        <f t="shared" si="571"/>
        <v/>
      </c>
      <c r="S896" s="298" t="str">
        <f t="shared" si="572"/>
        <v/>
      </c>
      <c r="T896" s="87" t="str">
        <f t="shared" si="573"/>
        <v/>
      </c>
      <c r="U896" s="88" t="str">
        <f t="shared" si="574"/>
        <v/>
      </c>
      <c r="V896" s="89" t="str">
        <f t="shared" si="575"/>
        <v/>
      </c>
      <c r="W896" s="90" t="str">
        <f t="shared" si="576"/>
        <v/>
      </c>
      <c r="X896" s="90" t="str">
        <f t="shared" si="577"/>
        <v/>
      </c>
      <c r="Y896" s="110" t="str">
        <f t="shared" si="578"/>
        <v/>
      </c>
      <c r="Z896" s="16"/>
      <c r="AA896" s="15" t="str">
        <f t="shared" si="579"/>
        <v/>
      </c>
      <c r="AB896" s="15" t="str">
        <f t="shared" si="580"/>
        <v/>
      </c>
      <c r="AC896" s="14" t="str">
        <f t="shared" si="581"/>
        <v/>
      </c>
      <c r="AD896" s="6" t="e">
        <f t="shared" si="582"/>
        <v>#N/A</v>
      </c>
      <c r="AE896" s="6" t="e">
        <f t="shared" si="583"/>
        <v>#N/A</v>
      </c>
      <c r="AF896" s="6" t="e">
        <f t="shared" si="584"/>
        <v>#N/A</v>
      </c>
      <c r="AG896" s="6" t="str">
        <f t="shared" si="585"/>
        <v/>
      </c>
      <c r="AH896" s="6">
        <f t="shared" si="586"/>
        <v>1</v>
      </c>
      <c r="AI896" s="6" t="e">
        <f t="shared" si="587"/>
        <v>#N/A</v>
      </c>
      <c r="AJ896" s="6" t="e">
        <f t="shared" si="588"/>
        <v>#N/A</v>
      </c>
      <c r="AK896" s="6" t="e">
        <f t="shared" si="589"/>
        <v>#N/A</v>
      </c>
      <c r="AL896" s="6" t="e">
        <f t="shared" si="590"/>
        <v>#N/A</v>
      </c>
      <c r="AM896" s="7" t="str">
        <f t="shared" si="591"/>
        <v xml:space="preserve"> </v>
      </c>
      <c r="AN896" s="6" t="e">
        <f t="shared" si="592"/>
        <v>#N/A</v>
      </c>
      <c r="AO896" s="6" t="e">
        <f t="shared" si="593"/>
        <v>#N/A</v>
      </c>
      <c r="AP896" s="6" t="e">
        <f t="shared" si="594"/>
        <v>#N/A</v>
      </c>
      <c r="AQ896" s="6" t="e">
        <f t="shared" si="595"/>
        <v>#N/A</v>
      </c>
      <c r="AR896" s="6" t="e">
        <f t="shared" si="596"/>
        <v>#N/A</v>
      </c>
      <c r="AS896" s="6" t="e">
        <f t="shared" si="597"/>
        <v>#N/A</v>
      </c>
      <c r="AT896" s="6" t="e">
        <f t="shared" si="598"/>
        <v>#N/A</v>
      </c>
      <c r="AU896" s="6" t="e">
        <f t="shared" si="599"/>
        <v>#N/A</v>
      </c>
      <c r="AV896" s="6" t="e">
        <f t="shared" si="600"/>
        <v>#N/A</v>
      </c>
      <c r="AW896" s="6">
        <f t="shared" si="601"/>
        <v>0</v>
      </c>
      <c r="AX896" s="6" t="e">
        <f t="shared" si="602"/>
        <v>#N/A</v>
      </c>
      <c r="AY896" s="6" t="str">
        <f t="shared" si="603"/>
        <v/>
      </c>
      <c r="AZ896" s="6" t="str">
        <f t="shared" si="604"/>
        <v/>
      </c>
      <c r="BA896" s="6" t="str">
        <f t="shared" si="605"/>
        <v/>
      </c>
      <c r="BB896" s="6" t="str">
        <f t="shared" si="606"/>
        <v/>
      </c>
      <c r="BC896" s="42"/>
      <c r="BI896"/>
      <c r="CS896" s="253" t="str">
        <f t="shared" si="607"/>
        <v/>
      </c>
      <c r="CT896" s="1" t="str">
        <f t="shared" si="608"/>
        <v/>
      </c>
      <c r="CU896" s="1" t="str">
        <f t="shared" si="609"/>
        <v/>
      </c>
      <c r="CV896" s="399"/>
    </row>
    <row r="897" spans="1:100" s="1" customFormat="1" ht="13.5" customHeight="1" x14ac:dyDescent="0.15">
      <c r="A897" s="63">
        <v>882</v>
      </c>
      <c r="B897" s="313"/>
      <c r="C897" s="313"/>
      <c r="D897" s="313"/>
      <c r="E897" s="313"/>
      <c r="F897" s="313"/>
      <c r="G897" s="313"/>
      <c r="H897" s="313"/>
      <c r="I897" s="313"/>
      <c r="J897" s="313"/>
      <c r="K897" s="313"/>
      <c r="L897" s="314"/>
      <c r="M897" s="313"/>
      <c r="N897" s="365"/>
      <c r="O897" s="366"/>
      <c r="P897" s="370" t="str">
        <f>IF(G897="R",IF(OR(AND(実績排出量!H897=SUM(実績事業所!$B$2-1),3&lt;実績排出量!I897),AND(実績排出量!H897=実績事業所!$B$2,4&gt;実績排出量!I897)),"新規",""),"")</f>
        <v/>
      </c>
      <c r="Q897" s="373" t="str">
        <f t="shared" si="570"/>
        <v/>
      </c>
      <c r="R897" s="374" t="str">
        <f t="shared" si="571"/>
        <v/>
      </c>
      <c r="S897" s="298" t="str">
        <f t="shared" si="572"/>
        <v/>
      </c>
      <c r="T897" s="87" t="str">
        <f t="shared" si="573"/>
        <v/>
      </c>
      <c r="U897" s="88" t="str">
        <f t="shared" si="574"/>
        <v/>
      </c>
      <c r="V897" s="89" t="str">
        <f t="shared" si="575"/>
        <v/>
      </c>
      <c r="W897" s="90" t="str">
        <f t="shared" si="576"/>
        <v/>
      </c>
      <c r="X897" s="90" t="str">
        <f t="shared" si="577"/>
        <v/>
      </c>
      <c r="Y897" s="110" t="str">
        <f t="shared" si="578"/>
        <v/>
      </c>
      <c r="Z897" s="16"/>
      <c r="AA897" s="15" t="str">
        <f t="shared" si="579"/>
        <v/>
      </c>
      <c r="AB897" s="15" t="str">
        <f t="shared" si="580"/>
        <v/>
      </c>
      <c r="AC897" s="14" t="str">
        <f t="shared" si="581"/>
        <v/>
      </c>
      <c r="AD897" s="6" t="e">
        <f t="shared" si="582"/>
        <v>#N/A</v>
      </c>
      <c r="AE897" s="6" t="e">
        <f t="shared" si="583"/>
        <v>#N/A</v>
      </c>
      <c r="AF897" s="6" t="e">
        <f t="shared" si="584"/>
        <v>#N/A</v>
      </c>
      <c r="AG897" s="6" t="str">
        <f t="shared" si="585"/>
        <v/>
      </c>
      <c r="AH897" s="6">
        <f t="shared" si="586"/>
        <v>1</v>
      </c>
      <c r="AI897" s="6" t="e">
        <f t="shared" si="587"/>
        <v>#N/A</v>
      </c>
      <c r="AJ897" s="6" t="e">
        <f t="shared" si="588"/>
        <v>#N/A</v>
      </c>
      <c r="AK897" s="6" t="e">
        <f t="shared" si="589"/>
        <v>#N/A</v>
      </c>
      <c r="AL897" s="6" t="e">
        <f t="shared" si="590"/>
        <v>#N/A</v>
      </c>
      <c r="AM897" s="7" t="str">
        <f t="shared" si="591"/>
        <v xml:space="preserve"> </v>
      </c>
      <c r="AN897" s="6" t="e">
        <f t="shared" si="592"/>
        <v>#N/A</v>
      </c>
      <c r="AO897" s="6" t="e">
        <f t="shared" si="593"/>
        <v>#N/A</v>
      </c>
      <c r="AP897" s="6" t="e">
        <f t="shared" si="594"/>
        <v>#N/A</v>
      </c>
      <c r="AQ897" s="6" t="e">
        <f t="shared" si="595"/>
        <v>#N/A</v>
      </c>
      <c r="AR897" s="6" t="e">
        <f t="shared" si="596"/>
        <v>#N/A</v>
      </c>
      <c r="AS897" s="6" t="e">
        <f t="shared" si="597"/>
        <v>#N/A</v>
      </c>
      <c r="AT897" s="6" t="e">
        <f t="shared" si="598"/>
        <v>#N/A</v>
      </c>
      <c r="AU897" s="6" t="e">
        <f t="shared" si="599"/>
        <v>#N/A</v>
      </c>
      <c r="AV897" s="6" t="e">
        <f t="shared" si="600"/>
        <v>#N/A</v>
      </c>
      <c r="AW897" s="6">
        <f t="shared" si="601"/>
        <v>0</v>
      </c>
      <c r="AX897" s="6" t="e">
        <f t="shared" si="602"/>
        <v>#N/A</v>
      </c>
      <c r="AY897" s="6" t="str">
        <f t="shared" si="603"/>
        <v/>
      </c>
      <c r="AZ897" s="6" t="str">
        <f t="shared" si="604"/>
        <v/>
      </c>
      <c r="BA897" s="6" t="str">
        <f t="shared" si="605"/>
        <v/>
      </c>
      <c r="BB897" s="6" t="str">
        <f t="shared" si="606"/>
        <v/>
      </c>
      <c r="BC897" s="42"/>
      <c r="BI897"/>
      <c r="CS897" s="253" t="str">
        <f t="shared" si="607"/>
        <v/>
      </c>
      <c r="CT897" s="1" t="str">
        <f t="shared" si="608"/>
        <v/>
      </c>
      <c r="CU897" s="1" t="str">
        <f t="shared" si="609"/>
        <v/>
      </c>
      <c r="CV897" s="399"/>
    </row>
    <row r="898" spans="1:100" s="1" customFormat="1" ht="13.5" customHeight="1" x14ac:dyDescent="0.15">
      <c r="A898" s="63">
        <v>883</v>
      </c>
      <c r="B898" s="313"/>
      <c r="C898" s="313"/>
      <c r="D898" s="313"/>
      <c r="E898" s="313"/>
      <c r="F898" s="313"/>
      <c r="G898" s="313"/>
      <c r="H898" s="313"/>
      <c r="I898" s="313"/>
      <c r="J898" s="313"/>
      <c r="K898" s="313"/>
      <c r="L898" s="314"/>
      <c r="M898" s="313"/>
      <c r="N898" s="365"/>
      <c r="O898" s="366"/>
      <c r="P898" s="370" t="str">
        <f>IF(G898="R",IF(OR(AND(実績排出量!H898=SUM(実績事業所!$B$2-1),3&lt;実績排出量!I898),AND(実績排出量!H898=実績事業所!$B$2,4&gt;実績排出量!I898)),"新規",""),"")</f>
        <v/>
      </c>
      <c r="Q898" s="373" t="str">
        <f t="shared" si="570"/>
        <v/>
      </c>
      <c r="R898" s="374" t="str">
        <f t="shared" si="571"/>
        <v/>
      </c>
      <c r="S898" s="298" t="str">
        <f t="shared" si="572"/>
        <v/>
      </c>
      <c r="T898" s="87" t="str">
        <f t="shared" si="573"/>
        <v/>
      </c>
      <c r="U898" s="88" t="str">
        <f t="shared" si="574"/>
        <v/>
      </c>
      <c r="V898" s="89" t="str">
        <f t="shared" si="575"/>
        <v/>
      </c>
      <c r="W898" s="90" t="str">
        <f t="shared" si="576"/>
        <v/>
      </c>
      <c r="X898" s="90" t="str">
        <f t="shared" si="577"/>
        <v/>
      </c>
      <c r="Y898" s="110" t="str">
        <f t="shared" si="578"/>
        <v/>
      </c>
      <c r="Z898" s="16"/>
      <c r="AA898" s="15" t="str">
        <f t="shared" si="579"/>
        <v/>
      </c>
      <c r="AB898" s="15" t="str">
        <f t="shared" si="580"/>
        <v/>
      </c>
      <c r="AC898" s="14" t="str">
        <f t="shared" si="581"/>
        <v/>
      </c>
      <c r="AD898" s="6" t="e">
        <f t="shared" si="582"/>
        <v>#N/A</v>
      </c>
      <c r="AE898" s="6" t="e">
        <f t="shared" si="583"/>
        <v>#N/A</v>
      </c>
      <c r="AF898" s="6" t="e">
        <f t="shared" si="584"/>
        <v>#N/A</v>
      </c>
      <c r="AG898" s="6" t="str">
        <f t="shared" si="585"/>
        <v/>
      </c>
      <c r="AH898" s="6">
        <f t="shared" si="586"/>
        <v>1</v>
      </c>
      <c r="AI898" s="6" t="e">
        <f t="shared" si="587"/>
        <v>#N/A</v>
      </c>
      <c r="AJ898" s="6" t="e">
        <f t="shared" si="588"/>
        <v>#N/A</v>
      </c>
      <c r="AK898" s="6" t="e">
        <f t="shared" si="589"/>
        <v>#N/A</v>
      </c>
      <c r="AL898" s="6" t="e">
        <f t="shared" si="590"/>
        <v>#N/A</v>
      </c>
      <c r="AM898" s="7" t="str">
        <f t="shared" si="591"/>
        <v xml:space="preserve"> </v>
      </c>
      <c r="AN898" s="6" t="e">
        <f t="shared" si="592"/>
        <v>#N/A</v>
      </c>
      <c r="AO898" s="6" t="e">
        <f t="shared" si="593"/>
        <v>#N/A</v>
      </c>
      <c r="AP898" s="6" t="e">
        <f t="shared" si="594"/>
        <v>#N/A</v>
      </c>
      <c r="AQ898" s="6" t="e">
        <f t="shared" si="595"/>
        <v>#N/A</v>
      </c>
      <c r="AR898" s="6" t="e">
        <f t="shared" si="596"/>
        <v>#N/A</v>
      </c>
      <c r="AS898" s="6" t="e">
        <f t="shared" si="597"/>
        <v>#N/A</v>
      </c>
      <c r="AT898" s="6" t="e">
        <f t="shared" si="598"/>
        <v>#N/A</v>
      </c>
      <c r="AU898" s="6" t="e">
        <f t="shared" si="599"/>
        <v>#N/A</v>
      </c>
      <c r="AV898" s="6" t="e">
        <f t="shared" si="600"/>
        <v>#N/A</v>
      </c>
      <c r="AW898" s="6">
        <f t="shared" si="601"/>
        <v>0</v>
      </c>
      <c r="AX898" s="6" t="e">
        <f t="shared" si="602"/>
        <v>#N/A</v>
      </c>
      <c r="AY898" s="6" t="str">
        <f t="shared" si="603"/>
        <v/>
      </c>
      <c r="AZ898" s="6" t="str">
        <f t="shared" si="604"/>
        <v/>
      </c>
      <c r="BA898" s="6" t="str">
        <f t="shared" si="605"/>
        <v/>
      </c>
      <c r="BB898" s="6" t="str">
        <f t="shared" si="606"/>
        <v/>
      </c>
      <c r="BC898" s="42"/>
      <c r="BI898"/>
      <c r="CS898" s="253" t="str">
        <f t="shared" si="607"/>
        <v/>
      </c>
      <c r="CT898" s="1" t="str">
        <f t="shared" si="608"/>
        <v/>
      </c>
      <c r="CU898" s="1" t="str">
        <f t="shared" si="609"/>
        <v/>
      </c>
      <c r="CV898" s="399"/>
    </row>
    <row r="899" spans="1:100" s="1" customFormat="1" ht="13.5" customHeight="1" x14ac:dyDescent="0.15">
      <c r="A899" s="63">
        <v>884</v>
      </c>
      <c r="B899" s="313"/>
      <c r="C899" s="313"/>
      <c r="D899" s="313"/>
      <c r="E899" s="313"/>
      <c r="F899" s="313"/>
      <c r="G899" s="313"/>
      <c r="H899" s="313"/>
      <c r="I899" s="313"/>
      <c r="J899" s="313"/>
      <c r="K899" s="313"/>
      <c r="L899" s="314"/>
      <c r="M899" s="313"/>
      <c r="N899" s="365"/>
      <c r="O899" s="366"/>
      <c r="P899" s="370" t="str">
        <f>IF(G899="R",IF(OR(AND(実績排出量!H899=SUM(実績事業所!$B$2-1),3&lt;実績排出量!I899),AND(実績排出量!H899=実績事業所!$B$2,4&gt;実績排出量!I899)),"新規",""),"")</f>
        <v/>
      </c>
      <c r="Q899" s="373" t="str">
        <f t="shared" si="570"/>
        <v/>
      </c>
      <c r="R899" s="374" t="str">
        <f t="shared" si="571"/>
        <v/>
      </c>
      <c r="S899" s="298" t="str">
        <f t="shared" si="572"/>
        <v/>
      </c>
      <c r="T899" s="87" t="str">
        <f t="shared" si="573"/>
        <v/>
      </c>
      <c r="U899" s="88" t="str">
        <f t="shared" si="574"/>
        <v/>
      </c>
      <c r="V899" s="89" t="str">
        <f t="shared" si="575"/>
        <v/>
      </c>
      <c r="W899" s="90" t="str">
        <f t="shared" si="576"/>
        <v/>
      </c>
      <c r="X899" s="90" t="str">
        <f t="shared" si="577"/>
        <v/>
      </c>
      <c r="Y899" s="110" t="str">
        <f t="shared" si="578"/>
        <v/>
      </c>
      <c r="Z899" s="16"/>
      <c r="AA899" s="15" t="str">
        <f t="shared" si="579"/>
        <v/>
      </c>
      <c r="AB899" s="15" t="str">
        <f t="shared" si="580"/>
        <v/>
      </c>
      <c r="AC899" s="14" t="str">
        <f t="shared" si="581"/>
        <v/>
      </c>
      <c r="AD899" s="6" t="e">
        <f t="shared" si="582"/>
        <v>#N/A</v>
      </c>
      <c r="AE899" s="6" t="e">
        <f t="shared" si="583"/>
        <v>#N/A</v>
      </c>
      <c r="AF899" s="6" t="e">
        <f t="shared" si="584"/>
        <v>#N/A</v>
      </c>
      <c r="AG899" s="6" t="str">
        <f t="shared" si="585"/>
        <v/>
      </c>
      <c r="AH899" s="6">
        <f t="shared" si="586"/>
        <v>1</v>
      </c>
      <c r="AI899" s="6" t="e">
        <f t="shared" si="587"/>
        <v>#N/A</v>
      </c>
      <c r="AJ899" s="6" t="e">
        <f t="shared" si="588"/>
        <v>#N/A</v>
      </c>
      <c r="AK899" s="6" t="e">
        <f t="shared" si="589"/>
        <v>#N/A</v>
      </c>
      <c r="AL899" s="6" t="e">
        <f t="shared" si="590"/>
        <v>#N/A</v>
      </c>
      <c r="AM899" s="7" t="str">
        <f t="shared" si="591"/>
        <v xml:space="preserve"> </v>
      </c>
      <c r="AN899" s="6" t="e">
        <f t="shared" si="592"/>
        <v>#N/A</v>
      </c>
      <c r="AO899" s="6" t="e">
        <f t="shared" si="593"/>
        <v>#N/A</v>
      </c>
      <c r="AP899" s="6" t="e">
        <f t="shared" si="594"/>
        <v>#N/A</v>
      </c>
      <c r="AQ899" s="6" t="e">
        <f t="shared" si="595"/>
        <v>#N/A</v>
      </c>
      <c r="AR899" s="6" t="e">
        <f t="shared" si="596"/>
        <v>#N/A</v>
      </c>
      <c r="AS899" s="6" t="e">
        <f t="shared" si="597"/>
        <v>#N/A</v>
      </c>
      <c r="AT899" s="6" t="e">
        <f t="shared" si="598"/>
        <v>#N/A</v>
      </c>
      <c r="AU899" s="6" t="e">
        <f t="shared" si="599"/>
        <v>#N/A</v>
      </c>
      <c r="AV899" s="6" t="e">
        <f t="shared" si="600"/>
        <v>#N/A</v>
      </c>
      <c r="AW899" s="6">
        <f t="shared" si="601"/>
        <v>0</v>
      </c>
      <c r="AX899" s="6" t="e">
        <f t="shared" si="602"/>
        <v>#N/A</v>
      </c>
      <c r="AY899" s="6" t="str">
        <f t="shared" si="603"/>
        <v/>
      </c>
      <c r="AZ899" s="6" t="str">
        <f t="shared" si="604"/>
        <v/>
      </c>
      <c r="BA899" s="6" t="str">
        <f t="shared" si="605"/>
        <v/>
      </c>
      <c r="BB899" s="6" t="str">
        <f t="shared" si="606"/>
        <v/>
      </c>
      <c r="BC899" s="42"/>
      <c r="BI899"/>
      <c r="CS899" s="253" t="str">
        <f t="shared" si="607"/>
        <v/>
      </c>
      <c r="CT899" s="1" t="str">
        <f t="shared" si="608"/>
        <v/>
      </c>
      <c r="CU899" s="1" t="str">
        <f t="shared" si="609"/>
        <v/>
      </c>
      <c r="CV899" s="399"/>
    </row>
    <row r="900" spans="1:100" s="1" customFormat="1" ht="13.5" customHeight="1" x14ac:dyDescent="0.15">
      <c r="A900" s="63">
        <v>885</v>
      </c>
      <c r="B900" s="313"/>
      <c r="C900" s="313"/>
      <c r="D900" s="313"/>
      <c r="E900" s="313"/>
      <c r="F900" s="313"/>
      <c r="G900" s="313"/>
      <c r="H900" s="313"/>
      <c r="I900" s="313"/>
      <c r="J900" s="313"/>
      <c r="K900" s="313"/>
      <c r="L900" s="314"/>
      <c r="M900" s="313"/>
      <c r="N900" s="365"/>
      <c r="O900" s="366"/>
      <c r="P900" s="370" t="str">
        <f>IF(G900="R",IF(OR(AND(実績排出量!H900=SUM(実績事業所!$B$2-1),3&lt;実績排出量!I900),AND(実績排出量!H900=実績事業所!$B$2,4&gt;実績排出量!I900)),"新規",""),"")</f>
        <v/>
      </c>
      <c r="Q900" s="373" t="str">
        <f t="shared" si="570"/>
        <v/>
      </c>
      <c r="R900" s="374" t="str">
        <f t="shared" si="571"/>
        <v/>
      </c>
      <c r="S900" s="298" t="str">
        <f t="shared" si="572"/>
        <v/>
      </c>
      <c r="T900" s="87" t="str">
        <f t="shared" si="573"/>
        <v/>
      </c>
      <c r="U900" s="88" t="str">
        <f t="shared" si="574"/>
        <v/>
      </c>
      <c r="V900" s="89" t="str">
        <f t="shared" si="575"/>
        <v/>
      </c>
      <c r="W900" s="90" t="str">
        <f t="shared" si="576"/>
        <v/>
      </c>
      <c r="X900" s="90" t="str">
        <f t="shared" si="577"/>
        <v/>
      </c>
      <c r="Y900" s="110" t="str">
        <f t="shared" si="578"/>
        <v/>
      </c>
      <c r="Z900" s="16"/>
      <c r="AA900" s="15" t="str">
        <f t="shared" si="579"/>
        <v/>
      </c>
      <c r="AB900" s="15" t="str">
        <f t="shared" si="580"/>
        <v/>
      </c>
      <c r="AC900" s="14" t="str">
        <f t="shared" si="581"/>
        <v/>
      </c>
      <c r="AD900" s="6" t="e">
        <f t="shared" si="582"/>
        <v>#N/A</v>
      </c>
      <c r="AE900" s="6" t="e">
        <f t="shared" si="583"/>
        <v>#N/A</v>
      </c>
      <c r="AF900" s="6" t="e">
        <f t="shared" si="584"/>
        <v>#N/A</v>
      </c>
      <c r="AG900" s="6" t="str">
        <f t="shared" si="585"/>
        <v/>
      </c>
      <c r="AH900" s="6">
        <f t="shared" si="586"/>
        <v>1</v>
      </c>
      <c r="AI900" s="6" t="e">
        <f t="shared" si="587"/>
        <v>#N/A</v>
      </c>
      <c r="AJ900" s="6" t="e">
        <f t="shared" si="588"/>
        <v>#N/A</v>
      </c>
      <c r="AK900" s="6" t="e">
        <f t="shared" si="589"/>
        <v>#N/A</v>
      </c>
      <c r="AL900" s="6" t="e">
        <f t="shared" si="590"/>
        <v>#N/A</v>
      </c>
      <c r="AM900" s="7" t="str">
        <f t="shared" si="591"/>
        <v xml:space="preserve"> </v>
      </c>
      <c r="AN900" s="6" t="e">
        <f t="shared" si="592"/>
        <v>#N/A</v>
      </c>
      <c r="AO900" s="6" t="e">
        <f t="shared" si="593"/>
        <v>#N/A</v>
      </c>
      <c r="AP900" s="6" t="e">
        <f t="shared" si="594"/>
        <v>#N/A</v>
      </c>
      <c r="AQ900" s="6" t="e">
        <f t="shared" si="595"/>
        <v>#N/A</v>
      </c>
      <c r="AR900" s="6" t="e">
        <f t="shared" si="596"/>
        <v>#N/A</v>
      </c>
      <c r="AS900" s="6" t="e">
        <f t="shared" si="597"/>
        <v>#N/A</v>
      </c>
      <c r="AT900" s="6" t="e">
        <f t="shared" si="598"/>
        <v>#N/A</v>
      </c>
      <c r="AU900" s="6" t="e">
        <f t="shared" si="599"/>
        <v>#N/A</v>
      </c>
      <c r="AV900" s="6" t="e">
        <f t="shared" si="600"/>
        <v>#N/A</v>
      </c>
      <c r="AW900" s="6">
        <f t="shared" si="601"/>
        <v>0</v>
      </c>
      <c r="AX900" s="6" t="e">
        <f t="shared" si="602"/>
        <v>#N/A</v>
      </c>
      <c r="AY900" s="6" t="str">
        <f t="shared" si="603"/>
        <v/>
      </c>
      <c r="AZ900" s="6" t="str">
        <f t="shared" si="604"/>
        <v/>
      </c>
      <c r="BA900" s="6" t="str">
        <f t="shared" si="605"/>
        <v/>
      </c>
      <c r="BB900" s="6" t="str">
        <f t="shared" si="606"/>
        <v/>
      </c>
      <c r="BC900" s="42"/>
      <c r="BI900"/>
      <c r="CS900" s="253" t="str">
        <f t="shared" si="607"/>
        <v/>
      </c>
      <c r="CT900" s="1" t="str">
        <f t="shared" si="608"/>
        <v/>
      </c>
      <c r="CU900" s="1" t="str">
        <f t="shared" si="609"/>
        <v/>
      </c>
      <c r="CV900" s="399"/>
    </row>
    <row r="901" spans="1:100" s="1" customFormat="1" ht="13.5" customHeight="1" x14ac:dyDescent="0.15">
      <c r="A901" s="63">
        <v>886</v>
      </c>
      <c r="B901" s="313"/>
      <c r="C901" s="313"/>
      <c r="D901" s="313"/>
      <c r="E901" s="313"/>
      <c r="F901" s="313"/>
      <c r="G901" s="313"/>
      <c r="H901" s="313"/>
      <c r="I901" s="313"/>
      <c r="J901" s="313"/>
      <c r="K901" s="313"/>
      <c r="L901" s="314"/>
      <c r="M901" s="313"/>
      <c r="N901" s="365"/>
      <c r="O901" s="366"/>
      <c r="P901" s="370" t="str">
        <f>IF(G901="R",IF(OR(AND(実績排出量!H901=SUM(実績事業所!$B$2-1),3&lt;実績排出量!I901),AND(実績排出量!H901=実績事業所!$B$2,4&gt;実績排出量!I901)),"新規",""),"")</f>
        <v/>
      </c>
      <c r="Q901" s="373" t="str">
        <f t="shared" si="570"/>
        <v/>
      </c>
      <c r="R901" s="374" t="str">
        <f t="shared" si="571"/>
        <v/>
      </c>
      <c r="S901" s="298" t="str">
        <f t="shared" si="572"/>
        <v/>
      </c>
      <c r="T901" s="87" t="str">
        <f t="shared" si="573"/>
        <v/>
      </c>
      <c r="U901" s="88" t="str">
        <f t="shared" si="574"/>
        <v/>
      </c>
      <c r="V901" s="89" t="str">
        <f t="shared" si="575"/>
        <v/>
      </c>
      <c r="W901" s="90" t="str">
        <f t="shared" si="576"/>
        <v/>
      </c>
      <c r="X901" s="90" t="str">
        <f t="shared" si="577"/>
        <v/>
      </c>
      <c r="Y901" s="110" t="str">
        <f t="shared" si="578"/>
        <v/>
      </c>
      <c r="Z901" s="16"/>
      <c r="AA901" s="15" t="str">
        <f t="shared" si="579"/>
        <v/>
      </c>
      <c r="AB901" s="15" t="str">
        <f t="shared" si="580"/>
        <v/>
      </c>
      <c r="AC901" s="14" t="str">
        <f t="shared" si="581"/>
        <v/>
      </c>
      <c r="AD901" s="6" t="e">
        <f t="shared" si="582"/>
        <v>#N/A</v>
      </c>
      <c r="AE901" s="6" t="e">
        <f t="shared" si="583"/>
        <v>#N/A</v>
      </c>
      <c r="AF901" s="6" t="e">
        <f t="shared" si="584"/>
        <v>#N/A</v>
      </c>
      <c r="AG901" s="6" t="str">
        <f t="shared" si="585"/>
        <v/>
      </c>
      <c r="AH901" s="6">
        <f t="shared" si="586"/>
        <v>1</v>
      </c>
      <c r="AI901" s="6" t="e">
        <f t="shared" si="587"/>
        <v>#N/A</v>
      </c>
      <c r="AJ901" s="6" t="e">
        <f t="shared" si="588"/>
        <v>#N/A</v>
      </c>
      <c r="AK901" s="6" t="e">
        <f t="shared" si="589"/>
        <v>#N/A</v>
      </c>
      <c r="AL901" s="6" t="e">
        <f t="shared" si="590"/>
        <v>#N/A</v>
      </c>
      <c r="AM901" s="7" t="str">
        <f t="shared" si="591"/>
        <v xml:space="preserve"> </v>
      </c>
      <c r="AN901" s="6" t="e">
        <f t="shared" si="592"/>
        <v>#N/A</v>
      </c>
      <c r="AO901" s="6" t="e">
        <f t="shared" si="593"/>
        <v>#N/A</v>
      </c>
      <c r="AP901" s="6" t="e">
        <f t="shared" si="594"/>
        <v>#N/A</v>
      </c>
      <c r="AQ901" s="6" t="e">
        <f t="shared" si="595"/>
        <v>#N/A</v>
      </c>
      <c r="AR901" s="6" t="e">
        <f t="shared" si="596"/>
        <v>#N/A</v>
      </c>
      <c r="AS901" s="6" t="e">
        <f t="shared" si="597"/>
        <v>#N/A</v>
      </c>
      <c r="AT901" s="6" t="e">
        <f t="shared" si="598"/>
        <v>#N/A</v>
      </c>
      <c r="AU901" s="6" t="e">
        <f t="shared" si="599"/>
        <v>#N/A</v>
      </c>
      <c r="AV901" s="6" t="e">
        <f t="shared" si="600"/>
        <v>#N/A</v>
      </c>
      <c r="AW901" s="6">
        <f t="shared" si="601"/>
        <v>0</v>
      </c>
      <c r="AX901" s="6" t="e">
        <f t="shared" si="602"/>
        <v>#N/A</v>
      </c>
      <c r="AY901" s="6" t="str">
        <f t="shared" si="603"/>
        <v/>
      </c>
      <c r="AZ901" s="6" t="str">
        <f t="shared" si="604"/>
        <v/>
      </c>
      <c r="BA901" s="6" t="str">
        <f t="shared" si="605"/>
        <v/>
      </c>
      <c r="BB901" s="6" t="str">
        <f t="shared" si="606"/>
        <v/>
      </c>
      <c r="BC901" s="42"/>
      <c r="BI901"/>
      <c r="CS901" s="253" t="str">
        <f t="shared" si="607"/>
        <v/>
      </c>
      <c r="CT901" s="1" t="str">
        <f t="shared" si="608"/>
        <v/>
      </c>
      <c r="CU901" s="1" t="str">
        <f t="shared" si="609"/>
        <v/>
      </c>
      <c r="CV901" s="399"/>
    </row>
    <row r="902" spans="1:100" s="1" customFormat="1" ht="13.5" customHeight="1" x14ac:dyDescent="0.15">
      <c r="A902" s="63">
        <v>887</v>
      </c>
      <c r="B902" s="313"/>
      <c r="C902" s="313"/>
      <c r="D902" s="313"/>
      <c r="E902" s="313"/>
      <c r="F902" s="313"/>
      <c r="G902" s="313"/>
      <c r="H902" s="313"/>
      <c r="I902" s="313"/>
      <c r="J902" s="313"/>
      <c r="K902" s="313"/>
      <c r="L902" s="314"/>
      <c r="M902" s="313"/>
      <c r="N902" s="365"/>
      <c r="O902" s="366"/>
      <c r="P902" s="370" t="str">
        <f>IF(G902="R",IF(OR(AND(実績排出量!H902=SUM(実績事業所!$B$2-1),3&lt;実績排出量!I902),AND(実績排出量!H902=実績事業所!$B$2,4&gt;実績排出量!I902)),"新規",""),"")</f>
        <v/>
      </c>
      <c r="Q902" s="373" t="str">
        <f t="shared" si="570"/>
        <v/>
      </c>
      <c r="R902" s="374" t="str">
        <f t="shared" si="571"/>
        <v/>
      </c>
      <c r="S902" s="298" t="str">
        <f t="shared" si="572"/>
        <v/>
      </c>
      <c r="T902" s="87" t="str">
        <f t="shared" si="573"/>
        <v/>
      </c>
      <c r="U902" s="88" t="str">
        <f t="shared" si="574"/>
        <v/>
      </c>
      <c r="V902" s="89" t="str">
        <f t="shared" si="575"/>
        <v/>
      </c>
      <c r="W902" s="90" t="str">
        <f t="shared" si="576"/>
        <v/>
      </c>
      <c r="X902" s="90" t="str">
        <f t="shared" si="577"/>
        <v/>
      </c>
      <c r="Y902" s="110" t="str">
        <f t="shared" si="578"/>
        <v/>
      </c>
      <c r="Z902" s="16"/>
      <c r="AA902" s="15" t="str">
        <f t="shared" si="579"/>
        <v/>
      </c>
      <c r="AB902" s="15" t="str">
        <f t="shared" si="580"/>
        <v/>
      </c>
      <c r="AC902" s="14" t="str">
        <f t="shared" si="581"/>
        <v/>
      </c>
      <c r="AD902" s="6" t="e">
        <f t="shared" si="582"/>
        <v>#N/A</v>
      </c>
      <c r="AE902" s="6" t="e">
        <f t="shared" si="583"/>
        <v>#N/A</v>
      </c>
      <c r="AF902" s="6" t="e">
        <f t="shared" si="584"/>
        <v>#N/A</v>
      </c>
      <c r="AG902" s="6" t="str">
        <f t="shared" si="585"/>
        <v/>
      </c>
      <c r="AH902" s="6">
        <f t="shared" si="586"/>
        <v>1</v>
      </c>
      <c r="AI902" s="6" t="e">
        <f t="shared" si="587"/>
        <v>#N/A</v>
      </c>
      <c r="AJ902" s="6" t="e">
        <f t="shared" si="588"/>
        <v>#N/A</v>
      </c>
      <c r="AK902" s="6" t="e">
        <f t="shared" si="589"/>
        <v>#N/A</v>
      </c>
      <c r="AL902" s="6" t="e">
        <f t="shared" si="590"/>
        <v>#N/A</v>
      </c>
      <c r="AM902" s="7" t="str">
        <f t="shared" si="591"/>
        <v xml:space="preserve"> </v>
      </c>
      <c r="AN902" s="6" t="e">
        <f t="shared" si="592"/>
        <v>#N/A</v>
      </c>
      <c r="AO902" s="6" t="e">
        <f t="shared" si="593"/>
        <v>#N/A</v>
      </c>
      <c r="AP902" s="6" t="e">
        <f t="shared" si="594"/>
        <v>#N/A</v>
      </c>
      <c r="AQ902" s="6" t="e">
        <f t="shared" si="595"/>
        <v>#N/A</v>
      </c>
      <c r="AR902" s="6" t="e">
        <f t="shared" si="596"/>
        <v>#N/A</v>
      </c>
      <c r="AS902" s="6" t="e">
        <f t="shared" si="597"/>
        <v>#N/A</v>
      </c>
      <c r="AT902" s="6" t="e">
        <f t="shared" si="598"/>
        <v>#N/A</v>
      </c>
      <c r="AU902" s="6" t="e">
        <f t="shared" si="599"/>
        <v>#N/A</v>
      </c>
      <c r="AV902" s="6" t="e">
        <f t="shared" si="600"/>
        <v>#N/A</v>
      </c>
      <c r="AW902" s="6">
        <f t="shared" si="601"/>
        <v>0</v>
      </c>
      <c r="AX902" s="6" t="e">
        <f t="shared" si="602"/>
        <v>#N/A</v>
      </c>
      <c r="AY902" s="6" t="str">
        <f t="shared" si="603"/>
        <v/>
      </c>
      <c r="AZ902" s="6" t="str">
        <f t="shared" si="604"/>
        <v/>
      </c>
      <c r="BA902" s="6" t="str">
        <f t="shared" si="605"/>
        <v/>
      </c>
      <c r="BB902" s="6" t="str">
        <f t="shared" si="606"/>
        <v/>
      </c>
      <c r="BC902" s="42"/>
      <c r="BI902"/>
      <c r="CS902" s="253" t="str">
        <f t="shared" si="607"/>
        <v/>
      </c>
      <c r="CT902" s="1" t="str">
        <f t="shared" si="608"/>
        <v/>
      </c>
      <c r="CU902" s="1" t="str">
        <f t="shared" si="609"/>
        <v/>
      </c>
      <c r="CV902" s="399"/>
    </row>
    <row r="903" spans="1:100" s="1" customFormat="1" ht="13.5" customHeight="1" x14ac:dyDescent="0.15">
      <c r="A903" s="63">
        <v>888</v>
      </c>
      <c r="B903" s="313"/>
      <c r="C903" s="313"/>
      <c r="D903" s="313"/>
      <c r="E903" s="313"/>
      <c r="F903" s="313"/>
      <c r="G903" s="313"/>
      <c r="H903" s="313"/>
      <c r="I903" s="313"/>
      <c r="J903" s="313"/>
      <c r="K903" s="313"/>
      <c r="L903" s="314"/>
      <c r="M903" s="313"/>
      <c r="N903" s="365"/>
      <c r="O903" s="366"/>
      <c r="P903" s="370" t="str">
        <f>IF(G903="R",IF(OR(AND(実績排出量!H903=SUM(実績事業所!$B$2-1),3&lt;実績排出量!I903),AND(実績排出量!H903=実績事業所!$B$2,4&gt;実績排出量!I903)),"新規",""),"")</f>
        <v/>
      </c>
      <c r="Q903" s="373" t="str">
        <f t="shared" si="570"/>
        <v/>
      </c>
      <c r="R903" s="374" t="str">
        <f t="shared" si="571"/>
        <v/>
      </c>
      <c r="S903" s="298" t="str">
        <f t="shared" si="572"/>
        <v/>
      </c>
      <c r="T903" s="87" t="str">
        <f t="shared" si="573"/>
        <v/>
      </c>
      <c r="U903" s="88" t="str">
        <f t="shared" si="574"/>
        <v/>
      </c>
      <c r="V903" s="89" t="str">
        <f t="shared" si="575"/>
        <v/>
      </c>
      <c r="W903" s="90" t="str">
        <f t="shared" si="576"/>
        <v/>
      </c>
      <c r="X903" s="90" t="str">
        <f t="shared" si="577"/>
        <v/>
      </c>
      <c r="Y903" s="110" t="str">
        <f t="shared" si="578"/>
        <v/>
      </c>
      <c r="Z903" s="16"/>
      <c r="AA903" s="15" t="str">
        <f t="shared" si="579"/>
        <v/>
      </c>
      <c r="AB903" s="15" t="str">
        <f t="shared" si="580"/>
        <v/>
      </c>
      <c r="AC903" s="14" t="str">
        <f t="shared" si="581"/>
        <v/>
      </c>
      <c r="AD903" s="6" t="e">
        <f t="shared" si="582"/>
        <v>#N/A</v>
      </c>
      <c r="AE903" s="6" t="e">
        <f t="shared" si="583"/>
        <v>#N/A</v>
      </c>
      <c r="AF903" s="6" t="e">
        <f t="shared" si="584"/>
        <v>#N/A</v>
      </c>
      <c r="AG903" s="6" t="str">
        <f t="shared" si="585"/>
        <v/>
      </c>
      <c r="AH903" s="6">
        <f t="shared" si="586"/>
        <v>1</v>
      </c>
      <c r="AI903" s="6" t="e">
        <f t="shared" si="587"/>
        <v>#N/A</v>
      </c>
      <c r="AJ903" s="6" t="e">
        <f t="shared" si="588"/>
        <v>#N/A</v>
      </c>
      <c r="AK903" s="6" t="e">
        <f t="shared" si="589"/>
        <v>#N/A</v>
      </c>
      <c r="AL903" s="6" t="e">
        <f t="shared" si="590"/>
        <v>#N/A</v>
      </c>
      <c r="AM903" s="7" t="str">
        <f t="shared" si="591"/>
        <v xml:space="preserve"> </v>
      </c>
      <c r="AN903" s="6" t="e">
        <f t="shared" si="592"/>
        <v>#N/A</v>
      </c>
      <c r="AO903" s="6" t="e">
        <f t="shared" si="593"/>
        <v>#N/A</v>
      </c>
      <c r="AP903" s="6" t="e">
        <f t="shared" si="594"/>
        <v>#N/A</v>
      </c>
      <c r="AQ903" s="6" t="e">
        <f t="shared" si="595"/>
        <v>#N/A</v>
      </c>
      <c r="AR903" s="6" t="e">
        <f t="shared" si="596"/>
        <v>#N/A</v>
      </c>
      <c r="AS903" s="6" t="e">
        <f t="shared" si="597"/>
        <v>#N/A</v>
      </c>
      <c r="AT903" s="6" t="e">
        <f t="shared" si="598"/>
        <v>#N/A</v>
      </c>
      <c r="AU903" s="6" t="e">
        <f t="shared" si="599"/>
        <v>#N/A</v>
      </c>
      <c r="AV903" s="6" t="e">
        <f t="shared" si="600"/>
        <v>#N/A</v>
      </c>
      <c r="AW903" s="6">
        <f t="shared" si="601"/>
        <v>0</v>
      </c>
      <c r="AX903" s="6" t="e">
        <f t="shared" si="602"/>
        <v>#N/A</v>
      </c>
      <c r="AY903" s="6" t="str">
        <f t="shared" si="603"/>
        <v/>
      </c>
      <c r="AZ903" s="6" t="str">
        <f t="shared" si="604"/>
        <v/>
      </c>
      <c r="BA903" s="6" t="str">
        <f t="shared" si="605"/>
        <v/>
      </c>
      <c r="BB903" s="6" t="str">
        <f t="shared" si="606"/>
        <v/>
      </c>
      <c r="BC903" s="42"/>
      <c r="BI903"/>
      <c r="CS903" s="253" t="str">
        <f t="shared" si="607"/>
        <v/>
      </c>
      <c r="CT903" s="1" t="str">
        <f t="shared" si="608"/>
        <v/>
      </c>
      <c r="CU903" s="1" t="str">
        <f t="shared" si="609"/>
        <v/>
      </c>
      <c r="CV903" s="399"/>
    </row>
    <row r="904" spans="1:100" s="1" customFormat="1" ht="13.5" customHeight="1" x14ac:dyDescent="0.15">
      <c r="A904" s="63">
        <v>889</v>
      </c>
      <c r="B904" s="313"/>
      <c r="C904" s="313"/>
      <c r="D904" s="313"/>
      <c r="E904" s="313"/>
      <c r="F904" s="313"/>
      <c r="G904" s="313"/>
      <c r="H904" s="313"/>
      <c r="I904" s="313"/>
      <c r="J904" s="313"/>
      <c r="K904" s="313"/>
      <c r="L904" s="314"/>
      <c r="M904" s="313"/>
      <c r="N904" s="365"/>
      <c r="O904" s="366"/>
      <c r="P904" s="370" t="str">
        <f>IF(G904="R",IF(OR(AND(実績排出量!H904=SUM(実績事業所!$B$2-1),3&lt;実績排出量!I904),AND(実績排出量!H904=実績事業所!$B$2,4&gt;実績排出量!I904)),"新規",""),"")</f>
        <v/>
      </c>
      <c r="Q904" s="373" t="str">
        <f t="shared" si="570"/>
        <v/>
      </c>
      <c r="R904" s="374" t="str">
        <f t="shared" si="571"/>
        <v/>
      </c>
      <c r="S904" s="298" t="str">
        <f t="shared" si="572"/>
        <v/>
      </c>
      <c r="T904" s="87" t="str">
        <f t="shared" si="573"/>
        <v/>
      </c>
      <c r="U904" s="88" t="str">
        <f t="shared" si="574"/>
        <v/>
      </c>
      <c r="V904" s="89" t="str">
        <f t="shared" si="575"/>
        <v/>
      </c>
      <c r="W904" s="90" t="str">
        <f t="shared" si="576"/>
        <v/>
      </c>
      <c r="X904" s="90" t="str">
        <f t="shared" si="577"/>
        <v/>
      </c>
      <c r="Y904" s="110" t="str">
        <f t="shared" si="578"/>
        <v/>
      </c>
      <c r="Z904" s="16"/>
      <c r="AA904" s="15" t="str">
        <f t="shared" si="579"/>
        <v/>
      </c>
      <c r="AB904" s="15" t="str">
        <f t="shared" si="580"/>
        <v/>
      </c>
      <c r="AC904" s="14" t="str">
        <f t="shared" si="581"/>
        <v/>
      </c>
      <c r="AD904" s="6" t="e">
        <f t="shared" si="582"/>
        <v>#N/A</v>
      </c>
      <c r="AE904" s="6" t="e">
        <f t="shared" si="583"/>
        <v>#N/A</v>
      </c>
      <c r="AF904" s="6" t="e">
        <f t="shared" si="584"/>
        <v>#N/A</v>
      </c>
      <c r="AG904" s="6" t="str">
        <f t="shared" si="585"/>
        <v/>
      </c>
      <c r="AH904" s="6">
        <f t="shared" si="586"/>
        <v>1</v>
      </c>
      <c r="AI904" s="6" t="e">
        <f t="shared" si="587"/>
        <v>#N/A</v>
      </c>
      <c r="AJ904" s="6" t="e">
        <f t="shared" si="588"/>
        <v>#N/A</v>
      </c>
      <c r="AK904" s="6" t="e">
        <f t="shared" si="589"/>
        <v>#N/A</v>
      </c>
      <c r="AL904" s="6" t="e">
        <f t="shared" si="590"/>
        <v>#N/A</v>
      </c>
      <c r="AM904" s="7" t="str">
        <f t="shared" si="591"/>
        <v xml:space="preserve"> </v>
      </c>
      <c r="AN904" s="6" t="e">
        <f t="shared" si="592"/>
        <v>#N/A</v>
      </c>
      <c r="AO904" s="6" t="e">
        <f t="shared" si="593"/>
        <v>#N/A</v>
      </c>
      <c r="AP904" s="6" t="e">
        <f t="shared" si="594"/>
        <v>#N/A</v>
      </c>
      <c r="AQ904" s="6" t="e">
        <f t="shared" si="595"/>
        <v>#N/A</v>
      </c>
      <c r="AR904" s="6" t="e">
        <f t="shared" si="596"/>
        <v>#N/A</v>
      </c>
      <c r="AS904" s="6" t="e">
        <f t="shared" si="597"/>
        <v>#N/A</v>
      </c>
      <c r="AT904" s="6" t="e">
        <f t="shared" si="598"/>
        <v>#N/A</v>
      </c>
      <c r="AU904" s="6" t="e">
        <f t="shared" si="599"/>
        <v>#N/A</v>
      </c>
      <c r="AV904" s="6" t="e">
        <f t="shared" si="600"/>
        <v>#N/A</v>
      </c>
      <c r="AW904" s="6">
        <f t="shared" si="601"/>
        <v>0</v>
      </c>
      <c r="AX904" s="6" t="e">
        <f t="shared" si="602"/>
        <v>#N/A</v>
      </c>
      <c r="AY904" s="6" t="str">
        <f t="shared" si="603"/>
        <v/>
      </c>
      <c r="AZ904" s="6" t="str">
        <f t="shared" si="604"/>
        <v/>
      </c>
      <c r="BA904" s="6" t="str">
        <f t="shared" si="605"/>
        <v/>
      </c>
      <c r="BB904" s="6" t="str">
        <f t="shared" si="606"/>
        <v/>
      </c>
      <c r="BC904" s="42"/>
      <c r="BI904"/>
      <c r="CS904" s="253" t="str">
        <f t="shared" si="607"/>
        <v/>
      </c>
      <c r="CT904" s="1" t="str">
        <f t="shared" si="608"/>
        <v/>
      </c>
      <c r="CU904" s="1" t="str">
        <f t="shared" si="609"/>
        <v/>
      </c>
      <c r="CV904" s="399"/>
    </row>
    <row r="905" spans="1:100" s="1" customFormat="1" ht="13.5" customHeight="1" x14ac:dyDescent="0.15">
      <c r="A905" s="63">
        <v>890</v>
      </c>
      <c r="B905" s="313"/>
      <c r="C905" s="313"/>
      <c r="D905" s="313"/>
      <c r="E905" s="313"/>
      <c r="F905" s="313"/>
      <c r="G905" s="313"/>
      <c r="H905" s="313"/>
      <c r="I905" s="313"/>
      <c r="J905" s="313"/>
      <c r="K905" s="313"/>
      <c r="L905" s="314"/>
      <c r="M905" s="313"/>
      <c r="N905" s="365"/>
      <c r="O905" s="366"/>
      <c r="P905" s="370" t="str">
        <f>IF(G905="R",IF(OR(AND(実績排出量!H905=SUM(実績事業所!$B$2-1),3&lt;実績排出量!I905),AND(実績排出量!H905=実績事業所!$B$2,4&gt;実績排出量!I905)),"新規",""),"")</f>
        <v/>
      </c>
      <c r="Q905" s="373" t="str">
        <f t="shared" si="570"/>
        <v/>
      </c>
      <c r="R905" s="374" t="str">
        <f t="shared" si="571"/>
        <v/>
      </c>
      <c r="S905" s="298" t="str">
        <f t="shared" si="572"/>
        <v/>
      </c>
      <c r="T905" s="87" t="str">
        <f t="shared" si="573"/>
        <v/>
      </c>
      <c r="U905" s="88" t="str">
        <f t="shared" si="574"/>
        <v/>
      </c>
      <c r="V905" s="89" t="str">
        <f t="shared" si="575"/>
        <v/>
      </c>
      <c r="W905" s="90" t="str">
        <f t="shared" si="576"/>
        <v/>
      </c>
      <c r="X905" s="90" t="str">
        <f t="shared" si="577"/>
        <v/>
      </c>
      <c r="Y905" s="110" t="str">
        <f t="shared" si="578"/>
        <v/>
      </c>
      <c r="Z905" s="16"/>
      <c r="AA905" s="15" t="str">
        <f t="shared" si="579"/>
        <v/>
      </c>
      <c r="AB905" s="15" t="str">
        <f t="shared" si="580"/>
        <v/>
      </c>
      <c r="AC905" s="14" t="str">
        <f t="shared" si="581"/>
        <v/>
      </c>
      <c r="AD905" s="6" t="e">
        <f t="shared" si="582"/>
        <v>#N/A</v>
      </c>
      <c r="AE905" s="6" t="e">
        <f t="shared" si="583"/>
        <v>#N/A</v>
      </c>
      <c r="AF905" s="6" t="e">
        <f t="shared" si="584"/>
        <v>#N/A</v>
      </c>
      <c r="AG905" s="6" t="str">
        <f t="shared" si="585"/>
        <v/>
      </c>
      <c r="AH905" s="6">
        <f t="shared" si="586"/>
        <v>1</v>
      </c>
      <c r="AI905" s="6" t="e">
        <f t="shared" si="587"/>
        <v>#N/A</v>
      </c>
      <c r="AJ905" s="6" t="e">
        <f t="shared" si="588"/>
        <v>#N/A</v>
      </c>
      <c r="AK905" s="6" t="e">
        <f t="shared" si="589"/>
        <v>#N/A</v>
      </c>
      <c r="AL905" s="6" t="e">
        <f t="shared" si="590"/>
        <v>#N/A</v>
      </c>
      <c r="AM905" s="7" t="str">
        <f t="shared" si="591"/>
        <v xml:space="preserve"> </v>
      </c>
      <c r="AN905" s="6" t="e">
        <f t="shared" si="592"/>
        <v>#N/A</v>
      </c>
      <c r="AO905" s="6" t="e">
        <f t="shared" si="593"/>
        <v>#N/A</v>
      </c>
      <c r="AP905" s="6" t="e">
        <f t="shared" si="594"/>
        <v>#N/A</v>
      </c>
      <c r="AQ905" s="6" t="e">
        <f t="shared" si="595"/>
        <v>#N/A</v>
      </c>
      <c r="AR905" s="6" t="e">
        <f t="shared" si="596"/>
        <v>#N/A</v>
      </c>
      <c r="AS905" s="6" t="e">
        <f t="shared" si="597"/>
        <v>#N/A</v>
      </c>
      <c r="AT905" s="6" t="e">
        <f t="shared" si="598"/>
        <v>#N/A</v>
      </c>
      <c r="AU905" s="6" t="e">
        <f t="shared" si="599"/>
        <v>#N/A</v>
      </c>
      <c r="AV905" s="6" t="e">
        <f t="shared" si="600"/>
        <v>#N/A</v>
      </c>
      <c r="AW905" s="6">
        <f t="shared" si="601"/>
        <v>0</v>
      </c>
      <c r="AX905" s="6" t="e">
        <f t="shared" si="602"/>
        <v>#N/A</v>
      </c>
      <c r="AY905" s="6" t="str">
        <f t="shared" si="603"/>
        <v/>
      </c>
      <c r="AZ905" s="6" t="str">
        <f t="shared" si="604"/>
        <v/>
      </c>
      <c r="BA905" s="6" t="str">
        <f t="shared" si="605"/>
        <v/>
      </c>
      <c r="BB905" s="6" t="str">
        <f t="shared" si="606"/>
        <v/>
      </c>
      <c r="BC905" s="42"/>
      <c r="BI905"/>
      <c r="CS905" s="253" t="str">
        <f t="shared" si="607"/>
        <v/>
      </c>
      <c r="CT905" s="1" t="str">
        <f t="shared" si="608"/>
        <v/>
      </c>
      <c r="CU905" s="1" t="str">
        <f t="shared" si="609"/>
        <v/>
      </c>
      <c r="CV905" s="399"/>
    </row>
    <row r="906" spans="1:100" s="1" customFormat="1" ht="13.5" customHeight="1" x14ac:dyDescent="0.15">
      <c r="A906" s="63">
        <v>891</v>
      </c>
      <c r="B906" s="313"/>
      <c r="C906" s="313"/>
      <c r="D906" s="313"/>
      <c r="E906" s="313"/>
      <c r="F906" s="313"/>
      <c r="G906" s="313"/>
      <c r="H906" s="313"/>
      <c r="I906" s="313"/>
      <c r="J906" s="313"/>
      <c r="K906" s="313"/>
      <c r="L906" s="314"/>
      <c r="M906" s="313"/>
      <c r="N906" s="365"/>
      <c r="O906" s="366"/>
      <c r="P906" s="370" t="str">
        <f>IF(G906="R",IF(OR(AND(実績排出量!H906=SUM(実績事業所!$B$2-1),3&lt;実績排出量!I906),AND(実績排出量!H906=実績事業所!$B$2,4&gt;実績排出量!I906)),"新規",""),"")</f>
        <v/>
      </c>
      <c r="Q906" s="373" t="str">
        <f t="shared" si="570"/>
        <v/>
      </c>
      <c r="R906" s="374" t="str">
        <f t="shared" si="571"/>
        <v/>
      </c>
      <c r="S906" s="298" t="str">
        <f t="shared" si="572"/>
        <v/>
      </c>
      <c r="T906" s="87" t="str">
        <f t="shared" si="573"/>
        <v/>
      </c>
      <c r="U906" s="88" t="str">
        <f t="shared" si="574"/>
        <v/>
      </c>
      <c r="V906" s="89" t="str">
        <f t="shared" si="575"/>
        <v/>
      </c>
      <c r="W906" s="90" t="str">
        <f t="shared" si="576"/>
        <v/>
      </c>
      <c r="X906" s="90" t="str">
        <f t="shared" si="577"/>
        <v/>
      </c>
      <c r="Y906" s="110" t="str">
        <f t="shared" si="578"/>
        <v/>
      </c>
      <c r="Z906" s="16"/>
      <c r="AA906" s="15" t="str">
        <f t="shared" si="579"/>
        <v/>
      </c>
      <c r="AB906" s="15" t="str">
        <f t="shared" si="580"/>
        <v/>
      </c>
      <c r="AC906" s="14" t="str">
        <f t="shared" si="581"/>
        <v/>
      </c>
      <c r="AD906" s="6" t="e">
        <f t="shared" si="582"/>
        <v>#N/A</v>
      </c>
      <c r="AE906" s="6" t="e">
        <f t="shared" si="583"/>
        <v>#N/A</v>
      </c>
      <c r="AF906" s="6" t="e">
        <f t="shared" si="584"/>
        <v>#N/A</v>
      </c>
      <c r="AG906" s="6" t="str">
        <f t="shared" si="585"/>
        <v/>
      </c>
      <c r="AH906" s="6">
        <f t="shared" si="586"/>
        <v>1</v>
      </c>
      <c r="AI906" s="6" t="e">
        <f t="shared" si="587"/>
        <v>#N/A</v>
      </c>
      <c r="AJ906" s="6" t="e">
        <f t="shared" si="588"/>
        <v>#N/A</v>
      </c>
      <c r="AK906" s="6" t="e">
        <f t="shared" si="589"/>
        <v>#N/A</v>
      </c>
      <c r="AL906" s="6" t="e">
        <f t="shared" si="590"/>
        <v>#N/A</v>
      </c>
      <c r="AM906" s="7" t="str">
        <f t="shared" si="591"/>
        <v xml:space="preserve"> </v>
      </c>
      <c r="AN906" s="6" t="e">
        <f t="shared" si="592"/>
        <v>#N/A</v>
      </c>
      <c r="AO906" s="6" t="e">
        <f t="shared" si="593"/>
        <v>#N/A</v>
      </c>
      <c r="AP906" s="6" t="e">
        <f t="shared" si="594"/>
        <v>#N/A</v>
      </c>
      <c r="AQ906" s="6" t="e">
        <f t="shared" si="595"/>
        <v>#N/A</v>
      </c>
      <c r="AR906" s="6" t="e">
        <f t="shared" si="596"/>
        <v>#N/A</v>
      </c>
      <c r="AS906" s="6" t="e">
        <f t="shared" si="597"/>
        <v>#N/A</v>
      </c>
      <c r="AT906" s="6" t="e">
        <f t="shared" si="598"/>
        <v>#N/A</v>
      </c>
      <c r="AU906" s="6" t="e">
        <f t="shared" si="599"/>
        <v>#N/A</v>
      </c>
      <c r="AV906" s="6" t="e">
        <f t="shared" si="600"/>
        <v>#N/A</v>
      </c>
      <c r="AW906" s="6">
        <f t="shared" si="601"/>
        <v>0</v>
      </c>
      <c r="AX906" s="6" t="e">
        <f t="shared" si="602"/>
        <v>#N/A</v>
      </c>
      <c r="AY906" s="6" t="str">
        <f t="shared" si="603"/>
        <v/>
      </c>
      <c r="AZ906" s="6" t="str">
        <f t="shared" si="604"/>
        <v/>
      </c>
      <c r="BA906" s="6" t="str">
        <f t="shared" si="605"/>
        <v/>
      </c>
      <c r="BB906" s="6" t="str">
        <f t="shared" si="606"/>
        <v/>
      </c>
      <c r="BC906" s="42"/>
      <c r="BI906"/>
      <c r="CS906" s="253" t="str">
        <f t="shared" si="607"/>
        <v/>
      </c>
      <c r="CT906" s="1" t="str">
        <f t="shared" si="608"/>
        <v/>
      </c>
      <c r="CU906" s="1" t="str">
        <f t="shared" si="609"/>
        <v/>
      </c>
      <c r="CV906" s="399"/>
    </row>
    <row r="907" spans="1:100" s="1" customFormat="1" ht="13.5" customHeight="1" x14ac:dyDescent="0.15">
      <c r="A907" s="63">
        <v>892</v>
      </c>
      <c r="B907" s="313"/>
      <c r="C907" s="313"/>
      <c r="D907" s="313"/>
      <c r="E907" s="313"/>
      <c r="F907" s="313"/>
      <c r="G907" s="313"/>
      <c r="H907" s="313"/>
      <c r="I907" s="313"/>
      <c r="J907" s="313"/>
      <c r="K907" s="313"/>
      <c r="L907" s="314"/>
      <c r="M907" s="313"/>
      <c r="N907" s="365"/>
      <c r="O907" s="366"/>
      <c r="P907" s="370" t="str">
        <f>IF(G907="R",IF(OR(AND(実績排出量!H907=SUM(実績事業所!$B$2-1),3&lt;実績排出量!I907),AND(実績排出量!H907=実績事業所!$B$2,4&gt;実績排出量!I907)),"新規",""),"")</f>
        <v/>
      </c>
      <c r="Q907" s="373" t="str">
        <f t="shared" si="570"/>
        <v/>
      </c>
      <c r="R907" s="374" t="str">
        <f t="shared" si="571"/>
        <v/>
      </c>
      <c r="S907" s="298" t="str">
        <f t="shared" si="572"/>
        <v/>
      </c>
      <c r="T907" s="87" t="str">
        <f t="shared" si="573"/>
        <v/>
      </c>
      <c r="U907" s="88" t="str">
        <f t="shared" si="574"/>
        <v/>
      </c>
      <c r="V907" s="89" t="str">
        <f t="shared" si="575"/>
        <v/>
      </c>
      <c r="W907" s="90" t="str">
        <f t="shared" si="576"/>
        <v/>
      </c>
      <c r="X907" s="90" t="str">
        <f t="shared" si="577"/>
        <v/>
      </c>
      <c r="Y907" s="110" t="str">
        <f t="shared" si="578"/>
        <v/>
      </c>
      <c r="Z907" s="16"/>
      <c r="AA907" s="15" t="str">
        <f t="shared" si="579"/>
        <v/>
      </c>
      <c r="AB907" s="15" t="str">
        <f t="shared" si="580"/>
        <v/>
      </c>
      <c r="AC907" s="14" t="str">
        <f t="shared" si="581"/>
        <v/>
      </c>
      <c r="AD907" s="6" t="e">
        <f t="shared" si="582"/>
        <v>#N/A</v>
      </c>
      <c r="AE907" s="6" t="e">
        <f t="shared" si="583"/>
        <v>#N/A</v>
      </c>
      <c r="AF907" s="6" t="e">
        <f t="shared" si="584"/>
        <v>#N/A</v>
      </c>
      <c r="AG907" s="6" t="str">
        <f t="shared" si="585"/>
        <v/>
      </c>
      <c r="AH907" s="6">
        <f t="shared" si="586"/>
        <v>1</v>
      </c>
      <c r="AI907" s="6" t="e">
        <f t="shared" si="587"/>
        <v>#N/A</v>
      </c>
      <c r="AJ907" s="6" t="e">
        <f t="shared" si="588"/>
        <v>#N/A</v>
      </c>
      <c r="AK907" s="6" t="e">
        <f t="shared" si="589"/>
        <v>#N/A</v>
      </c>
      <c r="AL907" s="6" t="e">
        <f t="shared" si="590"/>
        <v>#N/A</v>
      </c>
      <c r="AM907" s="7" t="str">
        <f t="shared" si="591"/>
        <v xml:space="preserve"> </v>
      </c>
      <c r="AN907" s="6" t="e">
        <f t="shared" si="592"/>
        <v>#N/A</v>
      </c>
      <c r="AO907" s="6" t="e">
        <f t="shared" si="593"/>
        <v>#N/A</v>
      </c>
      <c r="AP907" s="6" t="e">
        <f t="shared" si="594"/>
        <v>#N/A</v>
      </c>
      <c r="AQ907" s="6" t="e">
        <f t="shared" si="595"/>
        <v>#N/A</v>
      </c>
      <c r="AR907" s="6" t="e">
        <f t="shared" si="596"/>
        <v>#N/A</v>
      </c>
      <c r="AS907" s="6" t="e">
        <f t="shared" si="597"/>
        <v>#N/A</v>
      </c>
      <c r="AT907" s="6" t="e">
        <f t="shared" si="598"/>
        <v>#N/A</v>
      </c>
      <c r="AU907" s="6" t="e">
        <f t="shared" si="599"/>
        <v>#N/A</v>
      </c>
      <c r="AV907" s="6" t="e">
        <f t="shared" si="600"/>
        <v>#N/A</v>
      </c>
      <c r="AW907" s="6">
        <f t="shared" si="601"/>
        <v>0</v>
      </c>
      <c r="AX907" s="6" t="e">
        <f t="shared" si="602"/>
        <v>#N/A</v>
      </c>
      <c r="AY907" s="6" t="str">
        <f t="shared" si="603"/>
        <v/>
      </c>
      <c r="AZ907" s="6" t="str">
        <f t="shared" si="604"/>
        <v/>
      </c>
      <c r="BA907" s="6" t="str">
        <f t="shared" si="605"/>
        <v/>
      </c>
      <c r="BB907" s="6" t="str">
        <f t="shared" si="606"/>
        <v/>
      </c>
      <c r="BC907" s="42"/>
      <c r="BI907"/>
      <c r="CS907" s="253" t="str">
        <f t="shared" si="607"/>
        <v/>
      </c>
      <c r="CT907" s="1" t="str">
        <f t="shared" si="608"/>
        <v/>
      </c>
      <c r="CU907" s="1" t="str">
        <f t="shared" si="609"/>
        <v/>
      </c>
      <c r="CV907" s="399"/>
    </row>
    <row r="908" spans="1:100" s="1" customFormat="1" ht="13.5" customHeight="1" x14ac:dyDescent="0.15">
      <c r="A908" s="63">
        <v>893</v>
      </c>
      <c r="B908" s="313"/>
      <c r="C908" s="313"/>
      <c r="D908" s="313"/>
      <c r="E908" s="313"/>
      <c r="F908" s="313"/>
      <c r="G908" s="313"/>
      <c r="H908" s="313"/>
      <c r="I908" s="313"/>
      <c r="J908" s="313"/>
      <c r="K908" s="313"/>
      <c r="L908" s="314"/>
      <c r="M908" s="313"/>
      <c r="N908" s="365"/>
      <c r="O908" s="366"/>
      <c r="P908" s="370" t="str">
        <f>IF(G908="R",IF(OR(AND(実績排出量!H908=SUM(実績事業所!$B$2-1),3&lt;実績排出量!I908),AND(実績排出量!H908=実績事業所!$B$2,4&gt;実績排出量!I908)),"新規",""),"")</f>
        <v/>
      </c>
      <c r="Q908" s="373" t="str">
        <f t="shared" si="570"/>
        <v/>
      </c>
      <c r="R908" s="374" t="str">
        <f t="shared" si="571"/>
        <v/>
      </c>
      <c r="S908" s="298" t="str">
        <f t="shared" si="572"/>
        <v/>
      </c>
      <c r="T908" s="87" t="str">
        <f t="shared" si="573"/>
        <v/>
      </c>
      <c r="U908" s="88" t="str">
        <f t="shared" si="574"/>
        <v/>
      </c>
      <c r="V908" s="89" t="str">
        <f t="shared" si="575"/>
        <v/>
      </c>
      <c r="W908" s="90" t="str">
        <f t="shared" si="576"/>
        <v/>
      </c>
      <c r="X908" s="90" t="str">
        <f t="shared" si="577"/>
        <v/>
      </c>
      <c r="Y908" s="110" t="str">
        <f t="shared" si="578"/>
        <v/>
      </c>
      <c r="Z908" s="16"/>
      <c r="AA908" s="15" t="str">
        <f t="shared" si="579"/>
        <v/>
      </c>
      <c r="AB908" s="15" t="str">
        <f t="shared" si="580"/>
        <v/>
      </c>
      <c r="AC908" s="14" t="str">
        <f t="shared" si="581"/>
        <v/>
      </c>
      <c r="AD908" s="6" t="e">
        <f t="shared" si="582"/>
        <v>#N/A</v>
      </c>
      <c r="AE908" s="6" t="e">
        <f t="shared" si="583"/>
        <v>#N/A</v>
      </c>
      <c r="AF908" s="6" t="e">
        <f t="shared" si="584"/>
        <v>#N/A</v>
      </c>
      <c r="AG908" s="6" t="str">
        <f t="shared" si="585"/>
        <v/>
      </c>
      <c r="AH908" s="6">
        <f t="shared" si="586"/>
        <v>1</v>
      </c>
      <c r="AI908" s="6" t="e">
        <f t="shared" si="587"/>
        <v>#N/A</v>
      </c>
      <c r="AJ908" s="6" t="e">
        <f t="shared" si="588"/>
        <v>#N/A</v>
      </c>
      <c r="AK908" s="6" t="e">
        <f t="shared" si="589"/>
        <v>#N/A</v>
      </c>
      <c r="AL908" s="6" t="e">
        <f t="shared" si="590"/>
        <v>#N/A</v>
      </c>
      <c r="AM908" s="7" t="str">
        <f t="shared" si="591"/>
        <v xml:space="preserve"> </v>
      </c>
      <c r="AN908" s="6" t="e">
        <f t="shared" si="592"/>
        <v>#N/A</v>
      </c>
      <c r="AO908" s="6" t="e">
        <f t="shared" si="593"/>
        <v>#N/A</v>
      </c>
      <c r="AP908" s="6" t="e">
        <f t="shared" si="594"/>
        <v>#N/A</v>
      </c>
      <c r="AQ908" s="6" t="e">
        <f t="shared" si="595"/>
        <v>#N/A</v>
      </c>
      <c r="AR908" s="6" t="e">
        <f t="shared" si="596"/>
        <v>#N/A</v>
      </c>
      <c r="AS908" s="6" t="e">
        <f t="shared" si="597"/>
        <v>#N/A</v>
      </c>
      <c r="AT908" s="6" t="e">
        <f t="shared" si="598"/>
        <v>#N/A</v>
      </c>
      <c r="AU908" s="6" t="e">
        <f t="shared" si="599"/>
        <v>#N/A</v>
      </c>
      <c r="AV908" s="6" t="e">
        <f t="shared" si="600"/>
        <v>#N/A</v>
      </c>
      <c r="AW908" s="6">
        <f t="shared" si="601"/>
        <v>0</v>
      </c>
      <c r="AX908" s="6" t="e">
        <f t="shared" si="602"/>
        <v>#N/A</v>
      </c>
      <c r="AY908" s="6" t="str">
        <f t="shared" si="603"/>
        <v/>
      </c>
      <c r="AZ908" s="6" t="str">
        <f t="shared" si="604"/>
        <v/>
      </c>
      <c r="BA908" s="6" t="str">
        <f t="shared" si="605"/>
        <v/>
      </c>
      <c r="BB908" s="6" t="str">
        <f t="shared" si="606"/>
        <v/>
      </c>
      <c r="BC908" s="42"/>
      <c r="BI908"/>
      <c r="CS908" s="253" t="str">
        <f t="shared" si="607"/>
        <v/>
      </c>
      <c r="CT908" s="1" t="str">
        <f t="shared" si="608"/>
        <v/>
      </c>
      <c r="CU908" s="1" t="str">
        <f t="shared" si="609"/>
        <v/>
      </c>
      <c r="CV908" s="399"/>
    </row>
    <row r="909" spans="1:100" s="1" customFormat="1" ht="13.5" customHeight="1" x14ac:dyDescent="0.15">
      <c r="A909" s="63">
        <v>894</v>
      </c>
      <c r="B909" s="313"/>
      <c r="C909" s="313"/>
      <c r="D909" s="313"/>
      <c r="E909" s="313"/>
      <c r="F909" s="313"/>
      <c r="G909" s="313"/>
      <c r="H909" s="313"/>
      <c r="I909" s="313"/>
      <c r="J909" s="313"/>
      <c r="K909" s="313"/>
      <c r="L909" s="314"/>
      <c r="M909" s="313"/>
      <c r="N909" s="365"/>
      <c r="O909" s="366"/>
      <c r="P909" s="370" t="str">
        <f>IF(G909="R",IF(OR(AND(実績排出量!H909=SUM(実績事業所!$B$2-1),3&lt;実績排出量!I909),AND(実績排出量!H909=実績事業所!$B$2,4&gt;実績排出量!I909)),"新規",""),"")</f>
        <v/>
      </c>
      <c r="Q909" s="373" t="str">
        <f t="shared" si="570"/>
        <v/>
      </c>
      <c r="R909" s="374" t="str">
        <f t="shared" si="571"/>
        <v/>
      </c>
      <c r="S909" s="298" t="str">
        <f t="shared" si="572"/>
        <v/>
      </c>
      <c r="T909" s="87" t="str">
        <f t="shared" si="573"/>
        <v/>
      </c>
      <c r="U909" s="88" t="str">
        <f t="shared" si="574"/>
        <v/>
      </c>
      <c r="V909" s="89" t="str">
        <f t="shared" si="575"/>
        <v/>
      </c>
      <c r="W909" s="90" t="str">
        <f t="shared" si="576"/>
        <v/>
      </c>
      <c r="X909" s="90" t="str">
        <f t="shared" si="577"/>
        <v/>
      </c>
      <c r="Y909" s="110" t="str">
        <f t="shared" si="578"/>
        <v/>
      </c>
      <c r="Z909" s="16"/>
      <c r="AA909" s="15" t="str">
        <f t="shared" si="579"/>
        <v/>
      </c>
      <c r="AB909" s="15" t="str">
        <f t="shared" si="580"/>
        <v/>
      </c>
      <c r="AC909" s="14" t="str">
        <f t="shared" si="581"/>
        <v/>
      </c>
      <c r="AD909" s="6" t="e">
        <f t="shared" si="582"/>
        <v>#N/A</v>
      </c>
      <c r="AE909" s="6" t="e">
        <f t="shared" si="583"/>
        <v>#N/A</v>
      </c>
      <c r="AF909" s="6" t="e">
        <f t="shared" si="584"/>
        <v>#N/A</v>
      </c>
      <c r="AG909" s="6" t="str">
        <f t="shared" si="585"/>
        <v/>
      </c>
      <c r="AH909" s="6">
        <f t="shared" si="586"/>
        <v>1</v>
      </c>
      <c r="AI909" s="6" t="e">
        <f t="shared" si="587"/>
        <v>#N/A</v>
      </c>
      <c r="AJ909" s="6" t="e">
        <f t="shared" si="588"/>
        <v>#N/A</v>
      </c>
      <c r="AK909" s="6" t="e">
        <f t="shared" si="589"/>
        <v>#N/A</v>
      </c>
      <c r="AL909" s="6" t="e">
        <f t="shared" si="590"/>
        <v>#N/A</v>
      </c>
      <c r="AM909" s="7" t="str">
        <f t="shared" si="591"/>
        <v xml:space="preserve"> </v>
      </c>
      <c r="AN909" s="6" t="e">
        <f t="shared" si="592"/>
        <v>#N/A</v>
      </c>
      <c r="AO909" s="6" t="e">
        <f t="shared" si="593"/>
        <v>#N/A</v>
      </c>
      <c r="AP909" s="6" t="e">
        <f t="shared" si="594"/>
        <v>#N/A</v>
      </c>
      <c r="AQ909" s="6" t="e">
        <f t="shared" si="595"/>
        <v>#N/A</v>
      </c>
      <c r="AR909" s="6" t="e">
        <f t="shared" si="596"/>
        <v>#N/A</v>
      </c>
      <c r="AS909" s="6" t="e">
        <f t="shared" si="597"/>
        <v>#N/A</v>
      </c>
      <c r="AT909" s="6" t="e">
        <f t="shared" si="598"/>
        <v>#N/A</v>
      </c>
      <c r="AU909" s="6" t="e">
        <f t="shared" si="599"/>
        <v>#N/A</v>
      </c>
      <c r="AV909" s="6" t="e">
        <f t="shared" si="600"/>
        <v>#N/A</v>
      </c>
      <c r="AW909" s="6">
        <f t="shared" si="601"/>
        <v>0</v>
      </c>
      <c r="AX909" s="6" t="e">
        <f t="shared" si="602"/>
        <v>#N/A</v>
      </c>
      <c r="AY909" s="6" t="str">
        <f t="shared" si="603"/>
        <v/>
      </c>
      <c r="AZ909" s="6" t="str">
        <f t="shared" si="604"/>
        <v/>
      </c>
      <c r="BA909" s="6" t="str">
        <f t="shared" si="605"/>
        <v/>
      </c>
      <c r="BB909" s="6" t="str">
        <f t="shared" si="606"/>
        <v/>
      </c>
      <c r="BC909" s="42"/>
      <c r="BI909"/>
      <c r="CS909" s="253" t="str">
        <f t="shared" si="607"/>
        <v/>
      </c>
      <c r="CT909" s="1" t="str">
        <f t="shared" si="608"/>
        <v/>
      </c>
      <c r="CU909" s="1" t="str">
        <f t="shared" si="609"/>
        <v/>
      </c>
      <c r="CV909" s="399"/>
    </row>
    <row r="910" spans="1:100" s="1" customFormat="1" ht="13.5" customHeight="1" x14ac:dyDescent="0.15">
      <c r="A910" s="63">
        <v>895</v>
      </c>
      <c r="B910" s="313"/>
      <c r="C910" s="313"/>
      <c r="D910" s="313"/>
      <c r="E910" s="313"/>
      <c r="F910" s="313"/>
      <c r="G910" s="313"/>
      <c r="H910" s="313"/>
      <c r="I910" s="313"/>
      <c r="J910" s="313"/>
      <c r="K910" s="313"/>
      <c r="L910" s="314"/>
      <c r="M910" s="313"/>
      <c r="N910" s="365"/>
      <c r="O910" s="366"/>
      <c r="P910" s="370" t="str">
        <f>IF(G910="R",IF(OR(AND(実績排出量!H910=SUM(実績事業所!$B$2-1),3&lt;実績排出量!I910),AND(実績排出量!H910=実績事業所!$B$2,4&gt;実績排出量!I910)),"新規",""),"")</f>
        <v/>
      </c>
      <c r="Q910" s="373" t="str">
        <f t="shared" si="570"/>
        <v/>
      </c>
      <c r="R910" s="374" t="str">
        <f t="shared" si="571"/>
        <v/>
      </c>
      <c r="S910" s="298" t="str">
        <f t="shared" si="572"/>
        <v/>
      </c>
      <c r="T910" s="87" t="str">
        <f t="shared" si="573"/>
        <v/>
      </c>
      <c r="U910" s="88" t="str">
        <f t="shared" si="574"/>
        <v/>
      </c>
      <c r="V910" s="89" t="str">
        <f t="shared" si="575"/>
        <v/>
      </c>
      <c r="W910" s="90" t="str">
        <f t="shared" si="576"/>
        <v/>
      </c>
      <c r="X910" s="90" t="str">
        <f t="shared" si="577"/>
        <v/>
      </c>
      <c r="Y910" s="110" t="str">
        <f t="shared" si="578"/>
        <v/>
      </c>
      <c r="Z910" s="16"/>
      <c r="AA910" s="15" t="str">
        <f t="shared" si="579"/>
        <v/>
      </c>
      <c r="AB910" s="15" t="str">
        <f t="shared" si="580"/>
        <v/>
      </c>
      <c r="AC910" s="14" t="str">
        <f t="shared" si="581"/>
        <v/>
      </c>
      <c r="AD910" s="6" t="e">
        <f t="shared" si="582"/>
        <v>#N/A</v>
      </c>
      <c r="AE910" s="6" t="e">
        <f t="shared" si="583"/>
        <v>#N/A</v>
      </c>
      <c r="AF910" s="6" t="e">
        <f t="shared" si="584"/>
        <v>#N/A</v>
      </c>
      <c r="AG910" s="6" t="str">
        <f t="shared" si="585"/>
        <v/>
      </c>
      <c r="AH910" s="6">
        <f t="shared" si="586"/>
        <v>1</v>
      </c>
      <c r="AI910" s="6" t="e">
        <f t="shared" si="587"/>
        <v>#N/A</v>
      </c>
      <c r="AJ910" s="6" t="e">
        <f t="shared" si="588"/>
        <v>#N/A</v>
      </c>
      <c r="AK910" s="6" t="e">
        <f t="shared" si="589"/>
        <v>#N/A</v>
      </c>
      <c r="AL910" s="6" t="e">
        <f t="shared" si="590"/>
        <v>#N/A</v>
      </c>
      <c r="AM910" s="7" t="str">
        <f t="shared" si="591"/>
        <v xml:space="preserve"> </v>
      </c>
      <c r="AN910" s="6" t="e">
        <f t="shared" si="592"/>
        <v>#N/A</v>
      </c>
      <c r="AO910" s="6" t="e">
        <f t="shared" si="593"/>
        <v>#N/A</v>
      </c>
      <c r="AP910" s="6" t="e">
        <f t="shared" si="594"/>
        <v>#N/A</v>
      </c>
      <c r="AQ910" s="6" t="e">
        <f t="shared" si="595"/>
        <v>#N/A</v>
      </c>
      <c r="AR910" s="6" t="e">
        <f t="shared" si="596"/>
        <v>#N/A</v>
      </c>
      <c r="AS910" s="6" t="e">
        <f t="shared" si="597"/>
        <v>#N/A</v>
      </c>
      <c r="AT910" s="6" t="e">
        <f t="shared" si="598"/>
        <v>#N/A</v>
      </c>
      <c r="AU910" s="6" t="e">
        <f t="shared" si="599"/>
        <v>#N/A</v>
      </c>
      <c r="AV910" s="6" t="e">
        <f t="shared" si="600"/>
        <v>#N/A</v>
      </c>
      <c r="AW910" s="6">
        <f t="shared" si="601"/>
        <v>0</v>
      </c>
      <c r="AX910" s="6" t="e">
        <f t="shared" si="602"/>
        <v>#N/A</v>
      </c>
      <c r="AY910" s="6" t="str">
        <f t="shared" si="603"/>
        <v/>
      </c>
      <c r="AZ910" s="6" t="str">
        <f t="shared" si="604"/>
        <v/>
      </c>
      <c r="BA910" s="6" t="str">
        <f t="shared" si="605"/>
        <v/>
      </c>
      <c r="BB910" s="6" t="str">
        <f t="shared" si="606"/>
        <v/>
      </c>
      <c r="BC910" s="42"/>
      <c r="BI910"/>
      <c r="CS910" s="253" t="str">
        <f t="shared" si="607"/>
        <v/>
      </c>
      <c r="CT910" s="1" t="str">
        <f t="shared" si="608"/>
        <v/>
      </c>
      <c r="CU910" s="1" t="str">
        <f t="shared" si="609"/>
        <v/>
      </c>
      <c r="CV910" s="399"/>
    </row>
    <row r="911" spans="1:100" s="1" customFormat="1" ht="13.5" customHeight="1" x14ac:dyDescent="0.15">
      <c r="A911" s="63">
        <v>896</v>
      </c>
      <c r="B911" s="313"/>
      <c r="C911" s="313"/>
      <c r="D911" s="313"/>
      <c r="E911" s="313"/>
      <c r="F911" s="313"/>
      <c r="G911" s="313"/>
      <c r="H911" s="313"/>
      <c r="I911" s="313"/>
      <c r="J911" s="313"/>
      <c r="K911" s="313"/>
      <c r="L911" s="314"/>
      <c r="M911" s="313"/>
      <c r="N911" s="365"/>
      <c r="O911" s="366"/>
      <c r="P911" s="370" t="str">
        <f>IF(G911="R",IF(OR(AND(実績排出量!H911=SUM(実績事業所!$B$2-1),3&lt;実績排出量!I911),AND(実績排出量!H911=実績事業所!$B$2,4&gt;実績排出量!I911)),"新規",""),"")</f>
        <v/>
      </c>
      <c r="Q911" s="373" t="str">
        <f t="shared" si="570"/>
        <v/>
      </c>
      <c r="R911" s="374" t="str">
        <f t="shared" si="571"/>
        <v/>
      </c>
      <c r="S911" s="298" t="str">
        <f t="shared" si="572"/>
        <v/>
      </c>
      <c r="T911" s="87" t="str">
        <f t="shared" si="573"/>
        <v/>
      </c>
      <c r="U911" s="88" t="str">
        <f t="shared" si="574"/>
        <v/>
      </c>
      <c r="V911" s="89" t="str">
        <f t="shared" si="575"/>
        <v/>
      </c>
      <c r="W911" s="90" t="str">
        <f t="shared" si="576"/>
        <v/>
      </c>
      <c r="X911" s="90" t="str">
        <f t="shared" si="577"/>
        <v/>
      </c>
      <c r="Y911" s="110" t="str">
        <f t="shared" si="578"/>
        <v/>
      </c>
      <c r="Z911" s="16"/>
      <c r="AA911" s="15" t="str">
        <f t="shared" si="579"/>
        <v/>
      </c>
      <c r="AB911" s="15" t="str">
        <f t="shared" si="580"/>
        <v/>
      </c>
      <c r="AC911" s="14" t="str">
        <f t="shared" si="581"/>
        <v/>
      </c>
      <c r="AD911" s="6" t="e">
        <f t="shared" si="582"/>
        <v>#N/A</v>
      </c>
      <c r="AE911" s="6" t="e">
        <f t="shared" si="583"/>
        <v>#N/A</v>
      </c>
      <c r="AF911" s="6" t="e">
        <f t="shared" si="584"/>
        <v>#N/A</v>
      </c>
      <c r="AG911" s="6" t="str">
        <f t="shared" si="585"/>
        <v/>
      </c>
      <c r="AH911" s="6">
        <f t="shared" si="586"/>
        <v>1</v>
      </c>
      <c r="AI911" s="6" t="e">
        <f t="shared" si="587"/>
        <v>#N/A</v>
      </c>
      <c r="AJ911" s="6" t="e">
        <f t="shared" si="588"/>
        <v>#N/A</v>
      </c>
      <c r="AK911" s="6" t="e">
        <f t="shared" si="589"/>
        <v>#N/A</v>
      </c>
      <c r="AL911" s="6" t="e">
        <f t="shared" si="590"/>
        <v>#N/A</v>
      </c>
      <c r="AM911" s="7" t="str">
        <f t="shared" si="591"/>
        <v xml:space="preserve"> </v>
      </c>
      <c r="AN911" s="6" t="e">
        <f t="shared" si="592"/>
        <v>#N/A</v>
      </c>
      <c r="AO911" s="6" t="e">
        <f t="shared" si="593"/>
        <v>#N/A</v>
      </c>
      <c r="AP911" s="6" t="e">
        <f t="shared" si="594"/>
        <v>#N/A</v>
      </c>
      <c r="AQ911" s="6" t="e">
        <f t="shared" si="595"/>
        <v>#N/A</v>
      </c>
      <c r="AR911" s="6" t="e">
        <f t="shared" si="596"/>
        <v>#N/A</v>
      </c>
      <c r="AS911" s="6" t="e">
        <f t="shared" si="597"/>
        <v>#N/A</v>
      </c>
      <c r="AT911" s="6" t="e">
        <f t="shared" si="598"/>
        <v>#N/A</v>
      </c>
      <c r="AU911" s="6" t="e">
        <f t="shared" si="599"/>
        <v>#N/A</v>
      </c>
      <c r="AV911" s="6" t="e">
        <f t="shared" si="600"/>
        <v>#N/A</v>
      </c>
      <c r="AW911" s="6">
        <f t="shared" si="601"/>
        <v>0</v>
      </c>
      <c r="AX911" s="6" t="e">
        <f t="shared" si="602"/>
        <v>#N/A</v>
      </c>
      <c r="AY911" s="6" t="str">
        <f t="shared" si="603"/>
        <v/>
      </c>
      <c r="AZ911" s="6" t="str">
        <f t="shared" si="604"/>
        <v/>
      </c>
      <c r="BA911" s="6" t="str">
        <f t="shared" si="605"/>
        <v/>
      </c>
      <c r="BB911" s="6" t="str">
        <f t="shared" si="606"/>
        <v/>
      </c>
      <c r="BC911" s="42"/>
      <c r="BI911"/>
      <c r="CS911" s="253" t="str">
        <f t="shared" si="607"/>
        <v/>
      </c>
      <c r="CT911" s="1" t="str">
        <f t="shared" si="608"/>
        <v/>
      </c>
      <c r="CU911" s="1" t="str">
        <f t="shared" si="609"/>
        <v/>
      </c>
      <c r="CV911" s="399"/>
    </row>
    <row r="912" spans="1:100" s="1" customFormat="1" ht="13.5" customHeight="1" x14ac:dyDescent="0.15">
      <c r="A912" s="63">
        <v>897</v>
      </c>
      <c r="B912" s="313"/>
      <c r="C912" s="313"/>
      <c r="D912" s="313"/>
      <c r="E912" s="313"/>
      <c r="F912" s="313"/>
      <c r="G912" s="313"/>
      <c r="H912" s="313"/>
      <c r="I912" s="313"/>
      <c r="J912" s="313"/>
      <c r="K912" s="313"/>
      <c r="L912" s="314"/>
      <c r="M912" s="313"/>
      <c r="N912" s="365"/>
      <c r="O912" s="366"/>
      <c r="P912" s="370" t="str">
        <f>IF(G912="R",IF(OR(AND(実績排出量!H912=SUM(実績事業所!$B$2-1),3&lt;実績排出量!I912),AND(実績排出量!H912=実績事業所!$B$2,4&gt;実績排出量!I912)),"新規",""),"")</f>
        <v/>
      </c>
      <c r="Q912" s="373" t="str">
        <f t="shared" si="570"/>
        <v/>
      </c>
      <c r="R912" s="374" t="str">
        <f t="shared" si="571"/>
        <v/>
      </c>
      <c r="S912" s="298" t="str">
        <f t="shared" si="572"/>
        <v/>
      </c>
      <c r="T912" s="87" t="str">
        <f t="shared" si="573"/>
        <v/>
      </c>
      <c r="U912" s="88" t="str">
        <f t="shared" si="574"/>
        <v/>
      </c>
      <c r="V912" s="89" t="str">
        <f t="shared" si="575"/>
        <v/>
      </c>
      <c r="W912" s="90" t="str">
        <f t="shared" si="576"/>
        <v/>
      </c>
      <c r="X912" s="90" t="str">
        <f t="shared" si="577"/>
        <v/>
      </c>
      <c r="Y912" s="110" t="str">
        <f t="shared" si="578"/>
        <v/>
      </c>
      <c r="Z912" s="16"/>
      <c r="AA912" s="15" t="str">
        <f t="shared" si="579"/>
        <v/>
      </c>
      <c r="AB912" s="15" t="str">
        <f t="shared" si="580"/>
        <v/>
      </c>
      <c r="AC912" s="14" t="str">
        <f t="shared" si="581"/>
        <v/>
      </c>
      <c r="AD912" s="6" t="e">
        <f t="shared" si="582"/>
        <v>#N/A</v>
      </c>
      <c r="AE912" s="6" t="e">
        <f t="shared" si="583"/>
        <v>#N/A</v>
      </c>
      <c r="AF912" s="6" t="e">
        <f t="shared" si="584"/>
        <v>#N/A</v>
      </c>
      <c r="AG912" s="6" t="str">
        <f t="shared" si="585"/>
        <v/>
      </c>
      <c r="AH912" s="6">
        <f t="shared" si="586"/>
        <v>1</v>
      </c>
      <c r="AI912" s="6" t="e">
        <f t="shared" si="587"/>
        <v>#N/A</v>
      </c>
      <c r="AJ912" s="6" t="e">
        <f t="shared" si="588"/>
        <v>#N/A</v>
      </c>
      <c r="AK912" s="6" t="e">
        <f t="shared" si="589"/>
        <v>#N/A</v>
      </c>
      <c r="AL912" s="6" t="e">
        <f t="shared" si="590"/>
        <v>#N/A</v>
      </c>
      <c r="AM912" s="7" t="str">
        <f t="shared" si="591"/>
        <v xml:space="preserve"> </v>
      </c>
      <c r="AN912" s="6" t="e">
        <f t="shared" si="592"/>
        <v>#N/A</v>
      </c>
      <c r="AO912" s="6" t="e">
        <f t="shared" si="593"/>
        <v>#N/A</v>
      </c>
      <c r="AP912" s="6" t="e">
        <f t="shared" si="594"/>
        <v>#N/A</v>
      </c>
      <c r="AQ912" s="6" t="e">
        <f t="shared" si="595"/>
        <v>#N/A</v>
      </c>
      <c r="AR912" s="6" t="e">
        <f t="shared" si="596"/>
        <v>#N/A</v>
      </c>
      <c r="AS912" s="6" t="e">
        <f t="shared" si="597"/>
        <v>#N/A</v>
      </c>
      <c r="AT912" s="6" t="e">
        <f t="shared" si="598"/>
        <v>#N/A</v>
      </c>
      <c r="AU912" s="6" t="e">
        <f t="shared" si="599"/>
        <v>#N/A</v>
      </c>
      <c r="AV912" s="6" t="e">
        <f t="shared" si="600"/>
        <v>#N/A</v>
      </c>
      <c r="AW912" s="6">
        <f t="shared" si="601"/>
        <v>0</v>
      </c>
      <c r="AX912" s="6" t="e">
        <f t="shared" si="602"/>
        <v>#N/A</v>
      </c>
      <c r="AY912" s="6" t="str">
        <f t="shared" si="603"/>
        <v/>
      </c>
      <c r="AZ912" s="6" t="str">
        <f t="shared" si="604"/>
        <v/>
      </c>
      <c r="BA912" s="6" t="str">
        <f t="shared" si="605"/>
        <v/>
      </c>
      <c r="BB912" s="6" t="str">
        <f t="shared" si="606"/>
        <v/>
      </c>
      <c r="BC912" s="42"/>
      <c r="BI912"/>
      <c r="CS912" s="253" t="str">
        <f t="shared" si="607"/>
        <v/>
      </c>
      <c r="CT912" s="1" t="str">
        <f t="shared" si="608"/>
        <v/>
      </c>
      <c r="CU912" s="1" t="str">
        <f t="shared" si="609"/>
        <v/>
      </c>
      <c r="CV912" s="399"/>
    </row>
    <row r="913" spans="1:100" s="1" customFormat="1" ht="13.5" customHeight="1" x14ac:dyDescent="0.15">
      <c r="A913" s="63">
        <v>898</v>
      </c>
      <c r="B913" s="313"/>
      <c r="C913" s="313"/>
      <c r="D913" s="313"/>
      <c r="E913" s="313"/>
      <c r="F913" s="313"/>
      <c r="G913" s="313"/>
      <c r="H913" s="313"/>
      <c r="I913" s="313"/>
      <c r="J913" s="313"/>
      <c r="K913" s="313"/>
      <c r="L913" s="314"/>
      <c r="M913" s="313"/>
      <c r="N913" s="365"/>
      <c r="O913" s="366"/>
      <c r="P913" s="370" t="str">
        <f>IF(G913="R",IF(OR(AND(実績排出量!H913=SUM(実績事業所!$B$2-1),3&lt;実績排出量!I913),AND(実績排出量!H913=実績事業所!$B$2,4&gt;実績排出量!I913)),"新規",""),"")</f>
        <v/>
      </c>
      <c r="Q913" s="373" t="str">
        <f t="shared" si="570"/>
        <v/>
      </c>
      <c r="R913" s="374" t="str">
        <f t="shared" si="571"/>
        <v/>
      </c>
      <c r="S913" s="298" t="str">
        <f t="shared" si="572"/>
        <v/>
      </c>
      <c r="T913" s="87" t="str">
        <f t="shared" si="573"/>
        <v/>
      </c>
      <c r="U913" s="88" t="str">
        <f t="shared" si="574"/>
        <v/>
      </c>
      <c r="V913" s="89" t="str">
        <f t="shared" si="575"/>
        <v/>
      </c>
      <c r="W913" s="90" t="str">
        <f t="shared" si="576"/>
        <v/>
      </c>
      <c r="X913" s="90" t="str">
        <f t="shared" si="577"/>
        <v/>
      </c>
      <c r="Y913" s="110" t="str">
        <f t="shared" si="578"/>
        <v/>
      </c>
      <c r="Z913" s="16"/>
      <c r="AA913" s="15" t="str">
        <f t="shared" si="579"/>
        <v/>
      </c>
      <c r="AB913" s="15" t="str">
        <f t="shared" si="580"/>
        <v/>
      </c>
      <c r="AC913" s="14" t="str">
        <f t="shared" si="581"/>
        <v/>
      </c>
      <c r="AD913" s="6" t="e">
        <f t="shared" si="582"/>
        <v>#N/A</v>
      </c>
      <c r="AE913" s="6" t="e">
        <f t="shared" si="583"/>
        <v>#N/A</v>
      </c>
      <c r="AF913" s="6" t="e">
        <f t="shared" si="584"/>
        <v>#N/A</v>
      </c>
      <c r="AG913" s="6" t="str">
        <f t="shared" si="585"/>
        <v/>
      </c>
      <c r="AH913" s="6">
        <f t="shared" si="586"/>
        <v>1</v>
      </c>
      <c r="AI913" s="6" t="e">
        <f t="shared" si="587"/>
        <v>#N/A</v>
      </c>
      <c r="AJ913" s="6" t="e">
        <f t="shared" si="588"/>
        <v>#N/A</v>
      </c>
      <c r="AK913" s="6" t="e">
        <f t="shared" si="589"/>
        <v>#N/A</v>
      </c>
      <c r="AL913" s="6" t="e">
        <f t="shared" si="590"/>
        <v>#N/A</v>
      </c>
      <c r="AM913" s="7" t="str">
        <f t="shared" si="591"/>
        <v xml:space="preserve"> </v>
      </c>
      <c r="AN913" s="6" t="e">
        <f t="shared" si="592"/>
        <v>#N/A</v>
      </c>
      <c r="AO913" s="6" t="e">
        <f t="shared" si="593"/>
        <v>#N/A</v>
      </c>
      <c r="AP913" s="6" t="e">
        <f t="shared" si="594"/>
        <v>#N/A</v>
      </c>
      <c r="AQ913" s="6" t="e">
        <f t="shared" si="595"/>
        <v>#N/A</v>
      </c>
      <c r="AR913" s="6" t="e">
        <f t="shared" si="596"/>
        <v>#N/A</v>
      </c>
      <c r="AS913" s="6" t="e">
        <f t="shared" si="597"/>
        <v>#N/A</v>
      </c>
      <c r="AT913" s="6" t="e">
        <f t="shared" si="598"/>
        <v>#N/A</v>
      </c>
      <c r="AU913" s="6" t="e">
        <f t="shared" si="599"/>
        <v>#N/A</v>
      </c>
      <c r="AV913" s="6" t="e">
        <f t="shared" si="600"/>
        <v>#N/A</v>
      </c>
      <c r="AW913" s="6">
        <f t="shared" si="601"/>
        <v>0</v>
      </c>
      <c r="AX913" s="6" t="e">
        <f t="shared" si="602"/>
        <v>#N/A</v>
      </c>
      <c r="AY913" s="6" t="str">
        <f t="shared" si="603"/>
        <v/>
      </c>
      <c r="AZ913" s="6" t="str">
        <f t="shared" si="604"/>
        <v/>
      </c>
      <c r="BA913" s="6" t="str">
        <f t="shared" si="605"/>
        <v/>
      </c>
      <c r="BB913" s="6" t="str">
        <f t="shared" si="606"/>
        <v/>
      </c>
      <c r="BC913" s="42"/>
      <c r="BI913"/>
      <c r="CS913" s="253" t="str">
        <f t="shared" si="607"/>
        <v/>
      </c>
      <c r="CT913" s="1" t="str">
        <f t="shared" si="608"/>
        <v/>
      </c>
      <c r="CU913" s="1" t="str">
        <f t="shared" si="609"/>
        <v/>
      </c>
      <c r="CV913" s="399"/>
    </row>
    <row r="914" spans="1:100" s="1" customFormat="1" ht="13.5" customHeight="1" x14ac:dyDescent="0.15">
      <c r="A914" s="63">
        <v>899</v>
      </c>
      <c r="B914" s="313"/>
      <c r="C914" s="313"/>
      <c r="D914" s="313"/>
      <c r="E914" s="313"/>
      <c r="F914" s="313"/>
      <c r="G914" s="313"/>
      <c r="H914" s="313"/>
      <c r="I914" s="313"/>
      <c r="J914" s="313"/>
      <c r="K914" s="313"/>
      <c r="L914" s="314"/>
      <c r="M914" s="313"/>
      <c r="N914" s="365"/>
      <c r="O914" s="366"/>
      <c r="P914" s="370" t="str">
        <f>IF(G914="R",IF(OR(AND(実績排出量!H914=SUM(実績事業所!$B$2-1),3&lt;実績排出量!I914),AND(実績排出量!H914=実績事業所!$B$2,4&gt;実績排出量!I914)),"新規",""),"")</f>
        <v/>
      </c>
      <c r="Q914" s="373" t="str">
        <f t="shared" si="570"/>
        <v/>
      </c>
      <c r="R914" s="374" t="str">
        <f t="shared" si="571"/>
        <v/>
      </c>
      <c r="S914" s="298" t="str">
        <f t="shared" si="572"/>
        <v/>
      </c>
      <c r="T914" s="87" t="str">
        <f t="shared" si="573"/>
        <v/>
      </c>
      <c r="U914" s="88" t="str">
        <f t="shared" si="574"/>
        <v/>
      </c>
      <c r="V914" s="89" t="str">
        <f t="shared" si="575"/>
        <v/>
      </c>
      <c r="W914" s="90" t="str">
        <f t="shared" si="576"/>
        <v/>
      </c>
      <c r="X914" s="90" t="str">
        <f t="shared" si="577"/>
        <v/>
      </c>
      <c r="Y914" s="110" t="str">
        <f t="shared" si="578"/>
        <v/>
      </c>
      <c r="Z914" s="16"/>
      <c r="AA914" s="15" t="str">
        <f t="shared" si="579"/>
        <v/>
      </c>
      <c r="AB914" s="15" t="str">
        <f t="shared" si="580"/>
        <v/>
      </c>
      <c r="AC914" s="14" t="str">
        <f t="shared" si="581"/>
        <v/>
      </c>
      <c r="AD914" s="6" t="e">
        <f t="shared" si="582"/>
        <v>#N/A</v>
      </c>
      <c r="AE914" s="6" t="e">
        <f t="shared" si="583"/>
        <v>#N/A</v>
      </c>
      <c r="AF914" s="6" t="e">
        <f t="shared" si="584"/>
        <v>#N/A</v>
      </c>
      <c r="AG914" s="6" t="str">
        <f t="shared" si="585"/>
        <v/>
      </c>
      <c r="AH914" s="6">
        <f t="shared" si="586"/>
        <v>1</v>
      </c>
      <c r="AI914" s="6" t="e">
        <f t="shared" si="587"/>
        <v>#N/A</v>
      </c>
      <c r="AJ914" s="6" t="e">
        <f t="shared" si="588"/>
        <v>#N/A</v>
      </c>
      <c r="AK914" s="6" t="e">
        <f t="shared" si="589"/>
        <v>#N/A</v>
      </c>
      <c r="AL914" s="6" t="e">
        <f t="shared" si="590"/>
        <v>#N/A</v>
      </c>
      <c r="AM914" s="7" t="str">
        <f t="shared" si="591"/>
        <v xml:space="preserve"> </v>
      </c>
      <c r="AN914" s="6" t="e">
        <f t="shared" si="592"/>
        <v>#N/A</v>
      </c>
      <c r="AO914" s="6" t="e">
        <f t="shared" si="593"/>
        <v>#N/A</v>
      </c>
      <c r="AP914" s="6" t="e">
        <f t="shared" si="594"/>
        <v>#N/A</v>
      </c>
      <c r="AQ914" s="6" t="e">
        <f t="shared" si="595"/>
        <v>#N/A</v>
      </c>
      <c r="AR914" s="6" t="e">
        <f t="shared" si="596"/>
        <v>#N/A</v>
      </c>
      <c r="AS914" s="6" t="e">
        <f t="shared" si="597"/>
        <v>#N/A</v>
      </c>
      <c r="AT914" s="6" t="e">
        <f t="shared" si="598"/>
        <v>#N/A</v>
      </c>
      <c r="AU914" s="6" t="e">
        <f t="shared" si="599"/>
        <v>#N/A</v>
      </c>
      <c r="AV914" s="6" t="e">
        <f t="shared" si="600"/>
        <v>#N/A</v>
      </c>
      <c r="AW914" s="6">
        <f t="shared" si="601"/>
        <v>0</v>
      </c>
      <c r="AX914" s="6" t="e">
        <f t="shared" si="602"/>
        <v>#N/A</v>
      </c>
      <c r="AY914" s="6" t="str">
        <f t="shared" si="603"/>
        <v/>
      </c>
      <c r="AZ914" s="6" t="str">
        <f t="shared" si="604"/>
        <v/>
      </c>
      <c r="BA914" s="6" t="str">
        <f t="shared" si="605"/>
        <v/>
      </c>
      <c r="BB914" s="6" t="str">
        <f t="shared" si="606"/>
        <v/>
      </c>
      <c r="BC914" s="42"/>
      <c r="BI914"/>
      <c r="CS914" s="253" t="str">
        <f t="shared" si="607"/>
        <v/>
      </c>
      <c r="CT914" s="1" t="str">
        <f t="shared" si="608"/>
        <v/>
      </c>
      <c r="CU914" s="1" t="str">
        <f t="shared" si="609"/>
        <v/>
      </c>
      <c r="CV914" s="399"/>
    </row>
    <row r="915" spans="1:100" s="1" customFormat="1" ht="13.5" customHeight="1" x14ac:dyDescent="0.15">
      <c r="A915" s="63">
        <v>900</v>
      </c>
      <c r="B915" s="313"/>
      <c r="C915" s="313"/>
      <c r="D915" s="313"/>
      <c r="E915" s="313"/>
      <c r="F915" s="313"/>
      <c r="G915" s="313"/>
      <c r="H915" s="313"/>
      <c r="I915" s="313"/>
      <c r="J915" s="313"/>
      <c r="K915" s="313"/>
      <c r="L915" s="314"/>
      <c r="M915" s="313"/>
      <c r="N915" s="365"/>
      <c r="O915" s="366"/>
      <c r="P915" s="370" t="str">
        <f>IF(G915="R",IF(OR(AND(実績排出量!H915=SUM(実績事業所!$B$2-1),3&lt;実績排出量!I915),AND(実績排出量!H915=実績事業所!$B$2,4&gt;実績排出量!I915)),"新規",""),"")</f>
        <v/>
      </c>
      <c r="Q915" s="373" t="str">
        <f t="shared" si="570"/>
        <v/>
      </c>
      <c r="R915" s="374" t="str">
        <f t="shared" si="571"/>
        <v/>
      </c>
      <c r="S915" s="298" t="str">
        <f t="shared" si="572"/>
        <v/>
      </c>
      <c r="T915" s="87" t="str">
        <f t="shared" si="573"/>
        <v/>
      </c>
      <c r="U915" s="88" t="str">
        <f t="shared" si="574"/>
        <v/>
      </c>
      <c r="V915" s="89" t="str">
        <f t="shared" si="575"/>
        <v/>
      </c>
      <c r="W915" s="90" t="str">
        <f t="shared" si="576"/>
        <v/>
      </c>
      <c r="X915" s="90" t="str">
        <f t="shared" si="577"/>
        <v/>
      </c>
      <c r="Y915" s="110" t="str">
        <f t="shared" si="578"/>
        <v/>
      </c>
      <c r="Z915" s="16"/>
      <c r="AA915" s="15" t="str">
        <f t="shared" si="579"/>
        <v/>
      </c>
      <c r="AB915" s="15" t="str">
        <f t="shared" si="580"/>
        <v/>
      </c>
      <c r="AC915" s="14" t="str">
        <f t="shared" si="581"/>
        <v/>
      </c>
      <c r="AD915" s="6" t="e">
        <f t="shared" si="582"/>
        <v>#N/A</v>
      </c>
      <c r="AE915" s="6" t="e">
        <f t="shared" si="583"/>
        <v>#N/A</v>
      </c>
      <c r="AF915" s="6" t="e">
        <f t="shared" si="584"/>
        <v>#N/A</v>
      </c>
      <c r="AG915" s="6" t="str">
        <f t="shared" si="585"/>
        <v/>
      </c>
      <c r="AH915" s="6">
        <f t="shared" si="586"/>
        <v>1</v>
      </c>
      <c r="AI915" s="6" t="e">
        <f t="shared" si="587"/>
        <v>#N/A</v>
      </c>
      <c r="AJ915" s="6" t="e">
        <f t="shared" si="588"/>
        <v>#N/A</v>
      </c>
      <c r="AK915" s="6" t="e">
        <f t="shared" si="589"/>
        <v>#N/A</v>
      </c>
      <c r="AL915" s="6" t="e">
        <f t="shared" si="590"/>
        <v>#N/A</v>
      </c>
      <c r="AM915" s="7" t="str">
        <f t="shared" si="591"/>
        <v xml:space="preserve"> </v>
      </c>
      <c r="AN915" s="6" t="e">
        <f t="shared" si="592"/>
        <v>#N/A</v>
      </c>
      <c r="AO915" s="6" t="e">
        <f t="shared" si="593"/>
        <v>#N/A</v>
      </c>
      <c r="AP915" s="6" t="e">
        <f t="shared" si="594"/>
        <v>#N/A</v>
      </c>
      <c r="AQ915" s="6" t="e">
        <f t="shared" si="595"/>
        <v>#N/A</v>
      </c>
      <c r="AR915" s="6" t="e">
        <f t="shared" si="596"/>
        <v>#N/A</v>
      </c>
      <c r="AS915" s="6" t="e">
        <f t="shared" si="597"/>
        <v>#N/A</v>
      </c>
      <c r="AT915" s="6" t="e">
        <f t="shared" si="598"/>
        <v>#N/A</v>
      </c>
      <c r="AU915" s="6" t="e">
        <f t="shared" si="599"/>
        <v>#N/A</v>
      </c>
      <c r="AV915" s="6" t="e">
        <f t="shared" si="600"/>
        <v>#N/A</v>
      </c>
      <c r="AW915" s="6">
        <f t="shared" si="601"/>
        <v>0</v>
      </c>
      <c r="AX915" s="6" t="e">
        <f t="shared" si="602"/>
        <v>#N/A</v>
      </c>
      <c r="AY915" s="6" t="str">
        <f t="shared" si="603"/>
        <v/>
      </c>
      <c r="AZ915" s="6" t="str">
        <f t="shared" si="604"/>
        <v/>
      </c>
      <c r="BA915" s="6" t="str">
        <f t="shared" si="605"/>
        <v/>
      </c>
      <c r="BB915" s="6" t="str">
        <f t="shared" si="606"/>
        <v/>
      </c>
      <c r="BC915" s="42"/>
      <c r="BI915"/>
      <c r="CS915" s="253" t="str">
        <f t="shared" si="607"/>
        <v/>
      </c>
      <c r="CT915" s="1" t="str">
        <f t="shared" si="608"/>
        <v/>
      </c>
      <c r="CU915" s="1" t="str">
        <f t="shared" si="609"/>
        <v/>
      </c>
      <c r="CV915" s="399"/>
    </row>
    <row r="916" spans="1:100" s="1" customFormat="1" ht="13.5" customHeight="1" x14ac:dyDescent="0.15">
      <c r="A916" s="63">
        <v>901</v>
      </c>
      <c r="B916" s="313"/>
      <c r="C916" s="313"/>
      <c r="D916" s="313"/>
      <c r="E916" s="313"/>
      <c r="F916" s="313"/>
      <c r="G916" s="313"/>
      <c r="H916" s="313"/>
      <c r="I916" s="313"/>
      <c r="J916" s="313"/>
      <c r="K916" s="313"/>
      <c r="L916" s="314"/>
      <c r="M916" s="313"/>
      <c r="N916" s="365"/>
      <c r="O916" s="366"/>
      <c r="P916" s="370" t="str">
        <f>IF(G916="R",IF(OR(AND(実績排出量!H916=SUM(実績事業所!$B$2-1),3&lt;実績排出量!I916),AND(実績排出量!H916=実績事業所!$B$2,4&gt;実績排出量!I916)),"新規",""),"")</f>
        <v/>
      </c>
      <c r="Q916" s="373" t="str">
        <f t="shared" si="570"/>
        <v/>
      </c>
      <c r="R916" s="374" t="str">
        <f t="shared" si="571"/>
        <v/>
      </c>
      <c r="S916" s="298" t="str">
        <f t="shared" si="572"/>
        <v/>
      </c>
      <c r="T916" s="87" t="str">
        <f t="shared" si="573"/>
        <v/>
      </c>
      <c r="U916" s="88" t="str">
        <f t="shared" si="574"/>
        <v/>
      </c>
      <c r="V916" s="89" t="str">
        <f t="shared" si="575"/>
        <v/>
      </c>
      <c r="W916" s="90" t="str">
        <f t="shared" si="576"/>
        <v/>
      </c>
      <c r="X916" s="90" t="str">
        <f t="shared" si="577"/>
        <v/>
      </c>
      <c r="Y916" s="110" t="str">
        <f t="shared" si="578"/>
        <v/>
      </c>
      <c r="Z916" s="16"/>
      <c r="AA916" s="15" t="str">
        <f t="shared" si="579"/>
        <v/>
      </c>
      <c r="AB916" s="15" t="str">
        <f t="shared" si="580"/>
        <v/>
      </c>
      <c r="AC916" s="14" t="str">
        <f t="shared" si="581"/>
        <v/>
      </c>
      <c r="AD916" s="6" t="e">
        <f t="shared" si="582"/>
        <v>#N/A</v>
      </c>
      <c r="AE916" s="6" t="e">
        <f t="shared" si="583"/>
        <v>#N/A</v>
      </c>
      <c r="AF916" s="6" t="e">
        <f t="shared" si="584"/>
        <v>#N/A</v>
      </c>
      <c r="AG916" s="6" t="str">
        <f t="shared" si="585"/>
        <v/>
      </c>
      <c r="AH916" s="6">
        <f t="shared" si="586"/>
        <v>1</v>
      </c>
      <c r="AI916" s="6" t="e">
        <f t="shared" si="587"/>
        <v>#N/A</v>
      </c>
      <c r="AJ916" s="6" t="e">
        <f t="shared" si="588"/>
        <v>#N/A</v>
      </c>
      <c r="AK916" s="6" t="e">
        <f t="shared" si="589"/>
        <v>#N/A</v>
      </c>
      <c r="AL916" s="6" t="e">
        <f t="shared" si="590"/>
        <v>#N/A</v>
      </c>
      <c r="AM916" s="7" t="str">
        <f t="shared" si="591"/>
        <v xml:space="preserve"> </v>
      </c>
      <c r="AN916" s="6" t="e">
        <f t="shared" si="592"/>
        <v>#N/A</v>
      </c>
      <c r="AO916" s="6" t="e">
        <f t="shared" si="593"/>
        <v>#N/A</v>
      </c>
      <c r="AP916" s="6" t="e">
        <f t="shared" si="594"/>
        <v>#N/A</v>
      </c>
      <c r="AQ916" s="6" t="e">
        <f t="shared" si="595"/>
        <v>#N/A</v>
      </c>
      <c r="AR916" s="6" t="e">
        <f t="shared" si="596"/>
        <v>#N/A</v>
      </c>
      <c r="AS916" s="6" t="e">
        <f t="shared" si="597"/>
        <v>#N/A</v>
      </c>
      <c r="AT916" s="6" t="e">
        <f t="shared" si="598"/>
        <v>#N/A</v>
      </c>
      <c r="AU916" s="6" t="e">
        <f t="shared" si="599"/>
        <v>#N/A</v>
      </c>
      <c r="AV916" s="6" t="e">
        <f t="shared" si="600"/>
        <v>#N/A</v>
      </c>
      <c r="AW916" s="6">
        <f t="shared" si="601"/>
        <v>0</v>
      </c>
      <c r="AX916" s="6" t="e">
        <f t="shared" si="602"/>
        <v>#N/A</v>
      </c>
      <c r="AY916" s="6" t="str">
        <f t="shared" si="603"/>
        <v/>
      </c>
      <c r="AZ916" s="6" t="str">
        <f t="shared" si="604"/>
        <v/>
      </c>
      <c r="BA916" s="6" t="str">
        <f t="shared" si="605"/>
        <v/>
      </c>
      <c r="BB916" s="6" t="str">
        <f t="shared" si="606"/>
        <v/>
      </c>
      <c r="BC916" s="42"/>
      <c r="BI916"/>
      <c r="CS916" s="253" t="str">
        <f t="shared" si="607"/>
        <v/>
      </c>
      <c r="CT916" s="1" t="str">
        <f t="shared" si="608"/>
        <v/>
      </c>
      <c r="CU916" s="1" t="str">
        <f t="shared" si="609"/>
        <v/>
      </c>
      <c r="CV916" s="399"/>
    </row>
    <row r="917" spans="1:100" s="1" customFormat="1" ht="13.5" customHeight="1" x14ac:dyDescent="0.15">
      <c r="A917" s="63">
        <v>902</v>
      </c>
      <c r="B917" s="313"/>
      <c r="C917" s="313"/>
      <c r="D917" s="313"/>
      <c r="E917" s="313"/>
      <c r="F917" s="313"/>
      <c r="G917" s="313"/>
      <c r="H917" s="313"/>
      <c r="I917" s="313"/>
      <c r="J917" s="313"/>
      <c r="K917" s="313"/>
      <c r="L917" s="314"/>
      <c r="M917" s="313"/>
      <c r="N917" s="365"/>
      <c r="O917" s="366"/>
      <c r="P917" s="370" t="str">
        <f>IF(G917="R",IF(OR(AND(実績排出量!H917=SUM(実績事業所!$B$2-1),3&lt;実績排出量!I917),AND(実績排出量!H917=実績事業所!$B$2,4&gt;実績排出量!I917)),"新規",""),"")</f>
        <v/>
      </c>
      <c r="Q917" s="373" t="str">
        <f t="shared" si="570"/>
        <v/>
      </c>
      <c r="R917" s="374" t="str">
        <f t="shared" si="571"/>
        <v/>
      </c>
      <c r="S917" s="298" t="str">
        <f t="shared" si="572"/>
        <v/>
      </c>
      <c r="T917" s="87" t="str">
        <f t="shared" si="573"/>
        <v/>
      </c>
      <c r="U917" s="88" t="str">
        <f t="shared" si="574"/>
        <v/>
      </c>
      <c r="V917" s="89" t="str">
        <f t="shared" si="575"/>
        <v/>
      </c>
      <c r="W917" s="90" t="str">
        <f t="shared" si="576"/>
        <v/>
      </c>
      <c r="X917" s="90" t="str">
        <f t="shared" si="577"/>
        <v/>
      </c>
      <c r="Y917" s="110" t="str">
        <f t="shared" si="578"/>
        <v/>
      </c>
      <c r="Z917" s="16"/>
      <c r="AA917" s="15" t="str">
        <f t="shared" si="579"/>
        <v/>
      </c>
      <c r="AB917" s="15" t="str">
        <f t="shared" si="580"/>
        <v/>
      </c>
      <c r="AC917" s="14" t="str">
        <f t="shared" si="581"/>
        <v/>
      </c>
      <c r="AD917" s="6" t="e">
        <f t="shared" si="582"/>
        <v>#N/A</v>
      </c>
      <c r="AE917" s="6" t="e">
        <f t="shared" si="583"/>
        <v>#N/A</v>
      </c>
      <c r="AF917" s="6" t="e">
        <f t="shared" si="584"/>
        <v>#N/A</v>
      </c>
      <c r="AG917" s="6" t="str">
        <f t="shared" si="585"/>
        <v/>
      </c>
      <c r="AH917" s="6">
        <f t="shared" si="586"/>
        <v>1</v>
      </c>
      <c r="AI917" s="6" t="e">
        <f t="shared" si="587"/>
        <v>#N/A</v>
      </c>
      <c r="AJ917" s="6" t="e">
        <f t="shared" si="588"/>
        <v>#N/A</v>
      </c>
      <c r="AK917" s="6" t="e">
        <f t="shared" si="589"/>
        <v>#N/A</v>
      </c>
      <c r="AL917" s="6" t="e">
        <f t="shared" si="590"/>
        <v>#N/A</v>
      </c>
      <c r="AM917" s="7" t="str">
        <f t="shared" si="591"/>
        <v xml:space="preserve"> </v>
      </c>
      <c r="AN917" s="6" t="e">
        <f t="shared" si="592"/>
        <v>#N/A</v>
      </c>
      <c r="AO917" s="6" t="e">
        <f t="shared" si="593"/>
        <v>#N/A</v>
      </c>
      <c r="AP917" s="6" t="e">
        <f t="shared" si="594"/>
        <v>#N/A</v>
      </c>
      <c r="AQ917" s="6" t="e">
        <f t="shared" si="595"/>
        <v>#N/A</v>
      </c>
      <c r="AR917" s="6" t="e">
        <f t="shared" si="596"/>
        <v>#N/A</v>
      </c>
      <c r="AS917" s="6" t="e">
        <f t="shared" si="597"/>
        <v>#N/A</v>
      </c>
      <c r="AT917" s="6" t="e">
        <f t="shared" si="598"/>
        <v>#N/A</v>
      </c>
      <c r="AU917" s="6" t="e">
        <f t="shared" si="599"/>
        <v>#N/A</v>
      </c>
      <c r="AV917" s="6" t="e">
        <f t="shared" si="600"/>
        <v>#N/A</v>
      </c>
      <c r="AW917" s="6">
        <f t="shared" si="601"/>
        <v>0</v>
      </c>
      <c r="AX917" s="6" t="e">
        <f t="shared" si="602"/>
        <v>#N/A</v>
      </c>
      <c r="AY917" s="6" t="str">
        <f t="shared" si="603"/>
        <v/>
      </c>
      <c r="AZ917" s="6" t="str">
        <f t="shared" si="604"/>
        <v/>
      </c>
      <c r="BA917" s="6" t="str">
        <f t="shared" si="605"/>
        <v/>
      </c>
      <c r="BB917" s="6" t="str">
        <f t="shared" si="606"/>
        <v/>
      </c>
      <c r="BC917" s="42"/>
      <c r="BI917"/>
      <c r="CS917" s="253" t="str">
        <f t="shared" si="607"/>
        <v/>
      </c>
      <c r="CT917" s="1" t="str">
        <f t="shared" si="608"/>
        <v/>
      </c>
      <c r="CU917" s="1" t="str">
        <f t="shared" si="609"/>
        <v/>
      </c>
      <c r="CV917" s="399"/>
    </row>
    <row r="918" spans="1:100" s="1" customFormat="1" ht="13.5" customHeight="1" x14ac:dyDescent="0.15">
      <c r="A918" s="63">
        <v>903</v>
      </c>
      <c r="B918" s="313"/>
      <c r="C918" s="313"/>
      <c r="D918" s="313"/>
      <c r="E918" s="313"/>
      <c r="F918" s="313"/>
      <c r="G918" s="313"/>
      <c r="H918" s="313"/>
      <c r="I918" s="313"/>
      <c r="J918" s="313"/>
      <c r="K918" s="313"/>
      <c r="L918" s="314"/>
      <c r="M918" s="313"/>
      <c r="N918" s="365"/>
      <c r="O918" s="366"/>
      <c r="P918" s="370" t="str">
        <f>IF(G918="R",IF(OR(AND(実績排出量!H918=SUM(実績事業所!$B$2-1),3&lt;実績排出量!I918),AND(実績排出量!H918=実績事業所!$B$2,4&gt;実績排出量!I918)),"新規",""),"")</f>
        <v/>
      </c>
      <c r="Q918" s="373" t="str">
        <f t="shared" si="570"/>
        <v/>
      </c>
      <c r="R918" s="374" t="str">
        <f t="shared" si="571"/>
        <v/>
      </c>
      <c r="S918" s="298" t="str">
        <f t="shared" si="572"/>
        <v/>
      </c>
      <c r="T918" s="87" t="str">
        <f t="shared" si="573"/>
        <v/>
      </c>
      <c r="U918" s="88" t="str">
        <f t="shared" si="574"/>
        <v/>
      </c>
      <c r="V918" s="89" t="str">
        <f t="shared" si="575"/>
        <v/>
      </c>
      <c r="W918" s="90" t="str">
        <f t="shared" si="576"/>
        <v/>
      </c>
      <c r="X918" s="90" t="str">
        <f t="shared" si="577"/>
        <v/>
      </c>
      <c r="Y918" s="110" t="str">
        <f t="shared" si="578"/>
        <v/>
      </c>
      <c r="Z918" s="16"/>
      <c r="AA918" s="15" t="str">
        <f t="shared" si="579"/>
        <v/>
      </c>
      <c r="AB918" s="15" t="str">
        <f t="shared" si="580"/>
        <v/>
      </c>
      <c r="AC918" s="14" t="str">
        <f t="shared" si="581"/>
        <v/>
      </c>
      <c r="AD918" s="6" t="e">
        <f t="shared" si="582"/>
        <v>#N/A</v>
      </c>
      <c r="AE918" s="6" t="e">
        <f t="shared" si="583"/>
        <v>#N/A</v>
      </c>
      <c r="AF918" s="6" t="e">
        <f t="shared" si="584"/>
        <v>#N/A</v>
      </c>
      <c r="AG918" s="6" t="str">
        <f t="shared" si="585"/>
        <v/>
      </c>
      <c r="AH918" s="6">
        <f t="shared" si="586"/>
        <v>1</v>
      </c>
      <c r="AI918" s="6" t="e">
        <f t="shared" si="587"/>
        <v>#N/A</v>
      </c>
      <c r="AJ918" s="6" t="e">
        <f t="shared" si="588"/>
        <v>#N/A</v>
      </c>
      <c r="AK918" s="6" t="e">
        <f t="shared" si="589"/>
        <v>#N/A</v>
      </c>
      <c r="AL918" s="6" t="e">
        <f t="shared" si="590"/>
        <v>#N/A</v>
      </c>
      <c r="AM918" s="7" t="str">
        <f t="shared" si="591"/>
        <v xml:space="preserve"> </v>
      </c>
      <c r="AN918" s="6" t="e">
        <f t="shared" si="592"/>
        <v>#N/A</v>
      </c>
      <c r="AO918" s="6" t="e">
        <f t="shared" si="593"/>
        <v>#N/A</v>
      </c>
      <c r="AP918" s="6" t="e">
        <f t="shared" si="594"/>
        <v>#N/A</v>
      </c>
      <c r="AQ918" s="6" t="e">
        <f t="shared" si="595"/>
        <v>#N/A</v>
      </c>
      <c r="AR918" s="6" t="e">
        <f t="shared" si="596"/>
        <v>#N/A</v>
      </c>
      <c r="AS918" s="6" t="e">
        <f t="shared" si="597"/>
        <v>#N/A</v>
      </c>
      <c r="AT918" s="6" t="e">
        <f t="shared" si="598"/>
        <v>#N/A</v>
      </c>
      <c r="AU918" s="6" t="e">
        <f t="shared" si="599"/>
        <v>#N/A</v>
      </c>
      <c r="AV918" s="6" t="e">
        <f t="shared" si="600"/>
        <v>#N/A</v>
      </c>
      <c r="AW918" s="6">
        <f t="shared" si="601"/>
        <v>0</v>
      </c>
      <c r="AX918" s="6" t="e">
        <f t="shared" si="602"/>
        <v>#N/A</v>
      </c>
      <c r="AY918" s="6" t="str">
        <f t="shared" si="603"/>
        <v/>
      </c>
      <c r="AZ918" s="6" t="str">
        <f t="shared" si="604"/>
        <v/>
      </c>
      <c r="BA918" s="6" t="str">
        <f t="shared" si="605"/>
        <v/>
      </c>
      <c r="BB918" s="6" t="str">
        <f t="shared" si="606"/>
        <v/>
      </c>
      <c r="BC918" s="42"/>
      <c r="BI918"/>
      <c r="CS918" s="253" t="str">
        <f t="shared" si="607"/>
        <v/>
      </c>
      <c r="CT918" s="1" t="str">
        <f t="shared" si="608"/>
        <v/>
      </c>
      <c r="CU918" s="1" t="str">
        <f t="shared" si="609"/>
        <v/>
      </c>
      <c r="CV918" s="399"/>
    </row>
    <row r="919" spans="1:100" s="1" customFormat="1" ht="13.5" customHeight="1" x14ac:dyDescent="0.15">
      <c r="A919" s="63">
        <v>904</v>
      </c>
      <c r="B919" s="313"/>
      <c r="C919" s="313"/>
      <c r="D919" s="313"/>
      <c r="E919" s="313"/>
      <c r="F919" s="313"/>
      <c r="G919" s="313"/>
      <c r="H919" s="313"/>
      <c r="I919" s="313"/>
      <c r="J919" s="313"/>
      <c r="K919" s="313"/>
      <c r="L919" s="314"/>
      <c r="M919" s="313"/>
      <c r="N919" s="365"/>
      <c r="O919" s="366"/>
      <c r="P919" s="370" t="str">
        <f>IF(G919="R",IF(OR(AND(実績排出量!H919=SUM(実績事業所!$B$2-1),3&lt;実績排出量!I919),AND(実績排出量!H919=実績事業所!$B$2,4&gt;実績排出量!I919)),"新規",""),"")</f>
        <v/>
      </c>
      <c r="Q919" s="373" t="str">
        <f t="shared" si="570"/>
        <v/>
      </c>
      <c r="R919" s="374" t="str">
        <f t="shared" si="571"/>
        <v/>
      </c>
      <c r="S919" s="298" t="str">
        <f t="shared" si="572"/>
        <v/>
      </c>
      <c r="T919" s="87" t="str">
        <f t="shared" si="573"/>
        <v/>
      </c>
      <c r="U919" s="88" t="str">
        <f t="shared" si="574"/>
        <v/>
      </c>
      <c r="V919" s="89" t="str">
        <f t="shared" si="575"/>
        <v/>
      </c>
      <c r="W919" s="90" t="str">
        <f t="shared" si="576"/>
        <v/>
      </c>
      <c r="X919" s="90" t="str">
        <f t="shared" si="577"/>
        <v/>
      </c>
      <c r="Y919" s="110" t="str">
        <f t="shared" si="578"/>
        <v/>
      </c>
      <c r="Z919" s="16"/>
      <c r="AA919" s="15" t="str">
        <f t="shared" si="579"/>
        <v/>
      </c>
      <c r="AB919" s="15" t="str">
        <f t="shared" si="580"/>
        <v/>
      </c>
      <c r="AC919" s="14" t="str">
        <f t="shared" si="581"/>
        <v/>
      </c>
      <c r="AD919" s="6" t="e">
        <f t="shared" si="582"/>
        <v>#N/A</v>
      </c>
      <c r="AE919" s="6" t="e">
        <f t="shared" si="583"/>
        <v>#N/A</v>
      </c>
      <c r="AF919" s="6" t="e">
        <f t="shared" si="584"/>
        <v>#N/A</v>
      </c>
      <c r="AG919" s="6" t="str">
        <f t="shared" si="585"/>
        <v/>
      </c>
      <c r="AH919" s="6">
        <f t="shared" si="586"/>
        <v>1</v>
      </c>
      <c r="AI919" s="6" t="e">
        <f t="shared" si="587"/>
        <v>#N/A</v>
      </c>
      <c r="AJ919" s="6" t="e">
        <f t="shared" si="588"/>
        <v>#N/A</v>
      </c>
      <c r="AK919" s="6" t="e">
        <f t="shared" si="589"/>
        <v>#N/A</v>
      </c>
      <c r="AL919" s="6" t="e">
        <f t="shared" si="590"/>
        <v>#N/A</v>
      </c>
      <c r="AM919" s="7" t="str">
        <f t="shared" si="591"/>
        <v xml:space="preserve"> </v>
      </c>
      <c r="AN919" s="6" t="e">
        <f t="shared" si="592"/>
        <v>#N/A</v>
      </c>
      <c r="AO919" s="6" t="e">
        <f t="shared" si="593"/>
        <v>#N/A</v>
      </c>
      <c r="AP919" s="6" t="e">
        <f t="shared" si="594"/>
        <v>#N/A</v>
      </c>
      <c r="AQ919" s="6" t="e">
        <f t="shared" si="595"/>
        <v>#N/A</v>
      </c>
      <c r="AR919" s="6" t="e">
        <f t="shared" si="596"/>
        <v>#N/A</v>
      </c>
      <c r="AS919" s="6" t="e">
        <f t="shared" si="597"/>
        <v>#N/A</v>
      </c>
      <c r="AT919" s="6" t="e">
        <f t="shared" si="598"/>
        <v>#N/A</v>
      </c>
      <c r="AU919" s="6" t="e">
        <f t="shared" si="599"/>
        <v>#N/A</v>
      </c>
      <c r="AV919" s="6" t="e">
        <f t="shared" si="600"/>
        <v>#N/A</v>
      </c>
      <c r="AW919" s="6">
        <f t="shared" si="601"/>
        <v>0</v>
      </c>
      <c r="AX919" s="6" t="e">
        <f t="shared" si="602"/>
        <v>#N/A</v>
      </c>
      <c r="AY919" s="6" t="str">
        <f t="shared" si="603"/>
        <v/>
      </c>
      <c r="AZ919" s="6" t="str">
        <f t="shared" si="604"/>
        <v/>
      </c>
      <c r="BA919" s="6" t="str">
        <f t="shared" si="605"/>
        <v/>
      </c>
      <c r="BB919" s="6" t="str">
        <f t="shared" si="606"/>
        <v/>
      </c>
      <c r="BC919" s="42"/>
      <c r="BI919"/>
      <c r="CS919" s="253" t="str">
        <f t="shared" si="607"/>
        <v/>
      </c>
      <c r="CT919" s="1" t="str">
        <f t="shared" si="608"/>
        <v/>
      </c>
      <c r="CU919" s="1" t="str">
        <f t="shared" si="609"/>
        <v/>
      </c>
      <c r="CV919" s="399"/>
    </row>
    <row r="920" spans="1:100" s="1" customFormat="1" ht="13.5" customHeight="1" x14ac:dyDescent="0.15">
      <c r="A920" s="63">
        <v>905</v>
      </c>
      <c r="B920" s="313"/>
      <c r="C920" s="313"/>
      <c r="D920" s="313"/>
      <c r="E920" s="313"/>
      <c r="F920" s="313"/>
      <c r="G920" s="313"/>
      <c r="H920" s="313"/>
      <c r="I920" s="313"/>
      <c r="J920" s="313"/>
      <c r="K920" s="313"/>
      <c r="L920" s="314"/>
      <c r="M920" s="313"/>
      <c r="N920" s="365"/>
      <c r="O920" s="366"/>
      <c r="P920" s="370" t="str">
        <f>IF(G920="R",IF(OR(AND(実績排出量!H920=SUM(実績事業所!$B$2-1),3&lt;実績排出量!I920),AND(実績排出量!H920=実績事業所!$B$2,4&gt;実績排出量!I920)),"新規",""),"")</f>
        <v/>
      </c>
      <c r="Q920" s="373" t="str">
        <f t="shared" ref="Q920:Q983" si="610">IF(P920="減車","－","")</f>
        <v/>
      </c>
      <c r="R920" s="374" t="str">
        <f t="shared" ref="R920:R983" si="611">IF(P920="減車","－","")</f>
        <v/>
      </c>
      <c r="S920" s="298" t="str">
        <f t="shared" ref="S920:S983" si="612">IF(ISBLANK(M920)=TRUE,"",IF(ISNUMBER(AO920)=TRUE,AO920,"エラー"))</f>
        <v/>
      </c>
      <c r="T920" s="87" t="str">
        <f t="shared" ref="T920:T983" si="613">IF(ISBLANK(M920)=TRUE,"",IF(ISNUMBER(AR920)=TRUE,AR920,"エラー"))</f>
        <v/>
      </c>
      <c r="U920" s="88" t="str">
        <f t="shared" ref="U920:U983" si="614">IF(ISBLANK(M920)=TRUE,"",IF(ISNUMBER(AX920)=TRUE,AX920,"エラー"))</f>
        <v/>
      </c>
      <c r="V920" s="89" t="str">
        <f t="shared" ref="V920:V983" si="615">IF(P920="減車",0,IF(OR(AA920="",AB920=""),"",AA920/AB920))</f>
        <v/>
      </c>
      <c r="W920" s="90" t="str">
        <f t="shared" ref="W920:W983" si="616">IF(P920="減車","-",IF(S920="","",IF(ISERROR(S920*AA920*AH920),"エラー",IF(ISBLANK(AA920)=TRUE,"エラー",IF(ISBLANK(S920)=TRUE,"エラー",IF(BA920=1,"エラー",S920*AH920*AA920/1000))))))</f>
        <v/>
      </c>
      <c r="X920" s="90" t="str">
        <f t="shared" ref="X920:X983" si="617">IF(P920="減車","-",IF(T920="","",IF(ISERROR(T920*AA920*AH920),"エラー",IF(ISBLANK(AA920)=TRUE,"エラー",IF(ISBLANK(T920)=TRUE,"エラー",IF(BA920=1,"エラー",T920*AH920*AA920/1000))))))</f>
        <v/>
      </c>
      <c r="Y920" s="110" t="str">
        <f t="shared" ref="Y920:Y983" si="618">IF(P920="減車","-",IF(U920="","",IF(ISERROR(U920*AB920),"エラー",IF(ISBLANK(AB920)=TRUE,"エラー",IF(ISBLANK(U920)=TRUE,"エラー",IF(BA920=1,"エラー",U920*AB920/1000))))))</f>
        <v/>
      </c>
      <c r="Z920" s="16"/>
      <c r="AA920" s="15" t="str">
        <f t="shared" ref="AA920:AA983" si="619">IF(Q920="","",Q920)</f>
        <v/>
      </c>
      <c r="AB920" s="15" t="str">
        <f t="shared" ref="AB920:AB983" si="620">IF(R920="","",R920)</f>
        <v/>
      </c>
      <c r="AC920" s="14" t="str">
        <f t="shared" ref="AC920:AC983" si="621">IF(ISBLANK(J920)=TRUE,"",IF(OR(ISBLANK(B920)=TRUE),1,""))</f>
        <v/>
      </c>
      <c r="AD920" s="6" t="e">
        <f t="shared" ref="AD920:AD983" si="622">VLOOKUP(J920,$BD$17:$BG$23,2,FALSE)</f>
        <v>#N/A</v>
      </c>
      <c r="AE920" s="6" t="e">
        <f t="shared" ref="AE920:AE983" si="623">VLOOKUP(J920,$BD$17:$BG$23,3,FALSE)</f>
        <v>#N/A</v>
      </c>
      <c r="AF920" s="6" t="e">
        <f t="shared" ref="AF920:AF983" si="624">VLOOKUP(J920,$BD$17:$BG$23,4,FALSE)</f>
        <v>#N/A</v>
      </c>
      <c r="AG920" s="6" t="str">
        <f t="shared" ref="AG920:AG983" si="625">IF(ISERROR(SEARCH("-",K920,1))=TRUE,ASC(UPPER(K920)),ASC(UPPER(LEFT(K920,SEARCH("-",K920,1)-1))))</f>
        <v/>
      </c>
      <c r="AH920" s="6">
        <f t="shared" ref="AH920:AH983" si="626">IF(L920&gt;3500,L920/1000,1)</f>
        <v>1</v>
      </c>
      <c r="AI920" s="6" t="e">
        <f t="shared" ref="AI920:AI983" si="627">IF(AF920=9,0,IF(L920&lt;=1700,1,IF(L920&lt;=2500,2,IF(L920&lt;=3500,3,4))))</f>
        <v>#N/A</v>
      </c>
      <c r="AJ920" s="6" t="e">
        <f t="shared" ref="AJ920:AJ983" si="628">IF(AF920=5,0,IF(AF920=9,0,IF(L920&lt;=1700,1,IF(L920&lt;=2500,2,IF(L920&lt;=3500,3,4)))))</f>
        <v>#N/A</v>
      </c>
      <c r="AK920" s="6" t="e">
        <f t="shared" ref="AK920:AK983" si="629">VLOOKUP(M920,$BL$17:$BM$27,2,FALSE)</f>
        <v>#N/A</v>
      </c>
      <c r="AL920" s="6" t="e">
        <f t="shared" ref="AL920:AL983" si="630">VLOOKUP(AN920,排出係数表,9,FALSE)</f>
        <v>#N/A</v>
      </c>
      <c r="AM920" s="7" t="str">
        <f t="shared" ref="AM920:AM983" si="631">IF(OR(ISBLANK(M920)=TRUE,ISBLANK(B920)=TRUE)," ",P920&amp;CONCATENATE(B920,AF920,AI920))</f>
        <v xml:space="preserve"> </v>
      </c>
      <c r="AN920" s="6" t="e">
        <f t="shared" ref="AN920:AN983" si="632">CONCATENATE(AD920,AJ920,AK920,AG920)</f>
        <v>#N/A</v>
      </c>
      <c r="AO920" s="6" t="e">
        <f t="shared" ref="AO920:AO983" si="633">IF(AND(N920="あり",AK920="軽"),AQ920,AP920)</f>
        <v>#N/A</v>
      </c>
      <c r="AP920" s="6" t="e">
        <f t="shared" ref="AP920:AP983" si="634">VLOOKUP(AN920,排出係数表,6,FALSE)</f>
        <v>#N/A</v>
      </c>
      <c r="AQ920" s="6" t="e">
        <f t="shared" ref="AQ920:AQ983" si="635">VLOOKUP(AJ920,$BZ$17:$CD$21,2,FALSE)</f>
        <v>#N/A</v>
      </c>
      <c r="AR920" s="6" t="e">
        <f t="shared" ref="AR920:AR983" si="636">IF(AND(N920="あり",O920="なし",AK920="軽"),AT920,IF(AND(N920="あり",O920="あり(H17なし)",AK920="軽"),AT920,IF(AND(N920="あり",O920="",AK920="軽"),AT920,IF(AND(N920="なし",O920="あり(H17なし)",AK920="軽"),AU920,IF(AND(N920="",O920="あり(H17なし)",AK920="軽"),AU920,IF(AND(O920="あり(H17あり)",AK920="軽"),AV920,AS920))))))</f>
        <v>#N/A</v>
      </c>
      <c r="AS920" s="6" t="e">
        <f t="shared" ref="AS920:AS983" si="637">VLOOKUP(AN920,排出係数表,7,FALSE)</f>
        <v>#N/A</v>
      </c>
      <c r="AT920" s="6" t="e">
        <f t="shared" ref="AT920:AT983" si="638">VLOOKUP(AJ920,$BZ$17:$CD$21,3,FALSE)</f>
        <v>#N/A</v>
      </c>
      <c r="AU920" s="6" t="e">
        <f t="shared" ref="AU920:AU983" si="639">VLOOKUP(AJ920,$BZ$17:$CD$21,4,FALSE)</f>
        <v>#N/A</v>
      </c>
      <c r="AV920" s="6" t="e">
        <f t="shared" ref="AV920:AV983" si="640">VLOOKUP(AJ920,$BZ$17:$CD$21,5,FALSE)</f>
        <v>#N/A</v>
      </c>
      <c r="AW920" s="6">
        <f t="shared" ref="AW920:AW983" si="641">IF(AND(N920="なし",O920="なし"),0,IF(AND(N920="",O920=""),0,IF(AND(N920="",O920="なし"),0,IF(AND(N920="なし",O920=""),0,1))))</f>
        <v>0</v>
      </c>
      <c r="AX920" s="6" t="e">
        <f t="shared" ref="AX920:AX983" si="642">VLOOKUP(AN920,排出係数表,8,FALSE)</f>
        <v>#N/A</v>
      </c>
      <c r="AY920" s="6" t="str">
        <f t="shared" ref="AY920:AY983" si="643">IF(J920="","",VLOOKUP(J920,$BD$17:$BH$25,5,FALSE))</f>
        <v/>
      </c>
      <c r="AZ920" s="6" t="str">
        <f t="shared" ref="AZ920:AZ983" si="644">IF(D920="","",VLOOKUP(CONCATENATE("A",LEFT(D920)),$BW$17:$BX$26,2,FALSE))</f>
        <v/>
      </c>
      <c r="BA920" s="6" t="str">
        <f t="shared" ref="BA920:BA983" si="645">IF(AY920=AZ920,"",1)</f>
        <v/>
      </c>
      <c r="BB920" s="6" t="str">
        <f t="shared" ref="BB920:BB983" si="646">CONCATENATE(C920,D920,E920,F920)</f>
        <v/>
      </c>
      <c r="BC920" s="42"/>
      <c r="BI920"/>
      <c r="CS920" s="253" t="str">
        <f t="shared" ref="CS920:CS983" si="647">IFERROR(VLOOKUP(AL920,$CQ$17:$CR$33,2,0),"")</f>
        <v/>
      </c>
      <c r="CT920" s="1" t="str">
        <f t="shared" ref="CT920:CT983" si="648">IF(P920="","",IF(P920="新規",P920&amp;CS920,IF(P920="減車",P920&amp;CS920,"")))</f>
        <v/>
      </c>
      <c r="CU920" s="1" t="str">
        <f t="shared" ref="CU920:CU983" si="649">IF("新規"=P920,IF(OR(N920="あり",O920="あり(H17あり)",O920="あり(H17なし)"),"新規後付",""),IF("減車"=P920,IF(OR(N920="あり",O920="あり(H17あり)",O920="あり(H17なし)"),"減車後付",""),""))</f>
        <v/>
      </c>
      <c r="CV920" s="399"/>
    </row>
    <row r="921" spans="1:100" s="1" customFormat="1" ht="13.5" customHeight="1" x14ac:dyDescent="0.15">
      <c r="A921" s="63">
        <v>906</v>
      </c>
      <c r="B921" s="313"/>
      <c r="C921" s="313"/>
      <c r="D921" s="313"/>
      <c r="E921" s="313"/>
      <c r="F921" s="313"/>
      <c r="G921" s="313"/>
      <c r="H921" s="313"/>
      <c r="I921" s="313"/>
      <c r="J921" s="313"/>
      <c r="K921" s="313"/>
      <c r="L921" s="314"/>
      <c r="M921" s="313"/>
      <c r="N921" s="365"/>
      <c r="O921" s="366"/>
      <c r="P921" s="370" t="str">
        <f>IF(G921="R",IF(OR(AND(実績排出量!H921=SUM(実績事業所!$B$2-1),3&lt;実績排出量!I921),AND(実績排出量!H921=実績事業所!$B$2,4&gt;実績排出量!I921)),"新規",""),"")</f>
        <v/>
      </c>
      <c r="Q921" s="373" t="str">
        <f t="shared" si="610"/>
        <v/>
      </c>
      <c r="R921" s="374" t="str">
        <f t="shared" si="611"/>
        <v/>
      </c>
      <c r="S921" s="298" t="str">
        <f t="shared" si="612"/>
        <v/>
      </c>
      <c r="T921" s="87" t="str">
        <f t="shared" si="613"/>
        <v/>
      </c>
      <c r="U921" s="88" t="str">
        <f t="shared" si="614"/>
        <v/>
      </c>
      <c r="V921" s="89" t="str">
        <f t="shared" si="615"/>
        <v/>
      </c>
      <c r="W921" s="90" t="str">
        <f t="shared" si="616"/>
        <v/>
      </c>
      <c r="X921" s="90" t="str">
        <f t="shared" si="617"/>
        <v/>
      </c>
      <c r="Y921" s="110" t="str">
        <f t="shared" si="618"/>
        <v/>
      </c>
      <c r="Z921" s="16"/>
      <c r="AA921" s="15" t="str">
        <f t="shared" si="619"/>
        <v/>
      </c>
      <c r="AB921" s="15" t="str">
        <f t="shared" si="620"/>
        <v/>
      </c>
      <c r="AC921" s="14" t="str">
        <f t="shared" si="621"/>
        <v/>
      </c>
      <c r="AD921" s="6" t="e">
        <f t="shared" si="622"/>
        <v>#N/A</v>
      </c>
      <c r="AE921" s="6" t="e">
        <f t="shared" si="623"/>
        <v>#N/A</v>
      </c>
      <c r="AF921" s="6" t="e">
        <f t="shared" si="624"/>
        <v>#N/A</v>
      </c>
      <c r="AG921" s="6" t="str">
        <f t="shared" si="625"/>
        <v/>
      </c>
      <c r="AH921" s="6">
        <f t="shared" si="626"/>
        <v>1</v>
      </c>
      <c r="AI921" s="6" t="e">
        <f t="shared" si="627"/>
        <v>#N/A</v>
      </c>
      <c r="AJ921" s="6" t="e">
        <f t="shared" si="628"/>
        <v>#N/A</v>
      </c>
      <c r="AK921" s="6" t="e">
        <f t="shared" si="629"/>
        <v>#N/A</v>
      </c>
      <c r="AL921" s="6" t="e">
        <f t="shared" si="630"/>
        <v>#N/A</v>
      </c>
      <c r="AM921" s="7" t="str">
        <f t="shared" si="631"/>
        <v xml:space="preserve"> </v>
      </c>
      <c r="AN921" s="6" t="e">
        <f t="shared" si="632"/>
        <v>#N/A</v>
      </c>
      <c r="AO921" s="6" t="e">
        <f t="shared" si="633"/>
        <v>#N/A</v>
      </c>
      <c r="AP921" s="6" t="e">
        <f t="shared" si="634"/>
        <v>#N/A</v>
      </c>
      <c r="AQ921" s="6" t="e">
        <f t="shared" si="635"/>
        <v>#N/A</v>
      </c>
      <c r="AR921" s="6" t="e">
        <f t="shared" si="636"/>
        <v>#N/A</v>
      </c>
      <c r="AS921" s="6" t="e">
        <f t="shared" si="637"/>
        <v>#N/A</v>
      </c>
      <c r="AT921" s="6" t="e">
        <f t="shared" si="638"/>
        <v>#N/A</v>
      </c>
      <c r="AU921" s="6" t="e">
        <f t="shared" si="639"/>
        <v>#N/A</v>
      </c>
      <c r="AV921" s="6" t="e">
        <f t="shared" si="640"/>
        <v>#N/A</v>
      </c>
      <c r="AW921" s="6">
        <f t="shared" si="641"/>
        <v>0</v>
      </c>
      <c r="AX921" s="6" t="e">
        <f t="shared" si="642"/>
        <v>#N/A</v>
      </c>
      <c r="AY921" s="6" t="str">
        <f t="shared" si="643"/>
        <v/>
      </c>
      <c r="AZ921" s="6" t="str">
        <f t="shared" si="644"/>
        <v/>
      </c>
      <c r="BA921" s="6" t="str">
        <f t="shared" si="645"/>
        <v/>
      </c>
      <c r="BB921" s="6" t="str">
        <f t="shared" si="646"/>
        <v/>
      </c>
      <c r="BC921" s="42"/>
      <c r="BI921"/>
      <c r="CS921" s="253" t="str">
        <f t="shared" si="647"/>
        <v/>
      </c>
      <c r="CT921" s="1" t="str">
        <f t="shared" si="648"/>
        <v/>
      </c>
      <c r="CU921" s="1" t="str">
        <f t="shared" si="649"/>
        <v/>
      </c>
      <c r="CV921" s="399"/>
    </row>
    <row r="922" spans="1:100" s="1" customFormat="1" ht="13.5" customHeight="1" x14ac:dyDescent="0.15">
      <c r="A922" s="63">
        <v>907</v>
      </c>
      <c r="B922" s="313"/>
      <c r="C922" s="313"/>
      <c r="D922" s="313"/>
      <c r="E922" s="313"/>
      <c r="F922" s="313"/>
      <c r="G922" s="313"/>
      <c r="H922" s="313"/>
      <c r="I922" s="313"/>
      <c r="J922" s="313"/>
      <c r="K922" s="313"/>
      <c r="L922" s="314"/>
      <c r="M922" s="313"/>
      <c r="N922" s="365"/>
      <c r="O922" s="366"/>
      <c r="P922" s="370" t="str">
        <f>IF(G922="R",IF(OR(AND(実績排出量!H922=SUM(実績事業所!$B$2-1),3&lt;実績排出量!I922),AND(実績排出量!H922=実績事業所!$B$2,4&gt;実績排出量!I922)),"新規",""),"")</f>
        <v/>
      </c>
      <c r="Q922" s="373" t="str">
        <f t="shared" si="610"/>
        <v/>
      </c>
      <c r="R922" s="374" t="str">
        <f t="shared" si="611"/>
        <v/>
      </c>
      <c r="S922" s="298" t="str">
        <f t="shared" si="612"/>
        <v/>
      </c>
      <c r="T922" s="87" t="str">
        <f t="shared" si="613"/>
        <v/>
      </c>
      <c r="U922" s="88" t="str">
        <f t="shared" si="614"/>
        <v/>
      </c>
      <c r="V922" s="89" t="str">
        <f t="shared" si="615"/>
        <v/>
      </c>
      <c r="W922" s="90" t="str">
        <f t="shared" si="616"/>
        <v/>
      </c>
      <c r="X922" s="90" t="str">
        <f t="shared" si="617"/>
        <v/>
      </c>
      <c r="Y922" s="110" t="str">
        <f t="shared" si="618"/>
        <v/>
      </c>
      <c r="Z922" s="16"/>
      <c r="AA922" s="15" t="str">
        <f t="shared" si="619"/>
        <v/>
      </c>
      <c r="AB922" s="15" t="str">
        <f t="shared" si="620"/>
        <v/>
      </c>
      <c r="AC922" s="14" t="str">
        <f t="shared" si="621"/>
        <v/>
      </c>
      <c r="AD922" s="6" t="e">
        <f t="shared" si="622"/>
        <v>#N/A</v>
      </c>
      <c r="AE922" s="6" t="e">
        <f t="shared" si="623"/>
        <v>#N/A</v>
      </c>
      <c r="AF922" s="6" t="e">
        <f t="shared" si="624"/>
        <v>#N/A</v>
      </c>
      <c r="AG922" s="6" t="str">
        <f t="shared" si="625"/>
        <v/>
      </c>
      <c r="AH922" s="6">
        <f t="shared" si="626"/>
        <v>1</v>
      </c>
      <c r="AI922" s="6" t="e">
        <f t="shared" si="627"/>
        <v>#N/A</v>
      </c>
      <c r="AJ922" s="6" t="e">
        <f t="shared" si="628"/>
        <v>#N/A</v>
      </c>
      <c r="AK922" s="6" t="e">
        <f t="shared" si="629"/>
        <v>#N/A</v>
      </c>
      <c r="AL922" s="6" t="e">
        <f t="shared" si="630"/>
        <v>#N/A</v>
      </c>
      <c r="AM922" s="7" t="str">
        <f t="shared" si="631"/>
        <v xml:space="preserve"> </v>
      </c>
      <c r="AN922" s="6" t="e">
        <f t="shared" si="632"/>
        <v>#N/A</v>
      </c>
      <c r="AO922" s="6" t="e">
        <f t="shared" si="633"/>
        <v>#N/A</v>
      </c>
      <c r="AP922" s="6" t="e">
        <f t="shared" si="634"/>
        <v>#N/A</v>
      </c>
      <c r="AQ922" s="6" t="e">
        <f t="shared" si="635"/>
        <v>#N/A</v>
      </c>
      <c r="AR922" s="6" t="e">
        <f t="shared" si="636"/>
        <v>#N/A</v>
      </c>
      <c r="AS922" s="6" t="e">
        <f t="shared" si="637"/>
        <v>#N/A</v>
      </c>
      <c r="AT922" s="6" t="e">
        <f t="shared" si="638"/>
        <v>#N/A</v>
      </c>
      <c r="AU922" s="6" t="e">
        <f t="shared" si="639"/>
        <v>#N/A</v>
      </c>
      <c r="AV922" s="6" t="e">
        <f t="shared" si="640"/>
        <v>#N/A</v>
      </c>
      <c r="AW922" s="6">
        <f t="shared" si="641"/>
        <v>0</v>
      </c>
      <c r="AX922" s="6" t="e">
        <f t="shared" si="642"/>
        <v>#N/A</v>
      </c>
      <c r="AY922" s="6" t="str">
        <f t="shared" si="643"/>
        <v/>
      </c>
      <c r="AZ922" s="6" t="str">
        <f t="shared" si="644"/>
        <v/>
      </c>
      <c r="BA922" s="6" t="str">
        <f t="shared" si="645"/>
        <v/>
      </c>
      <c r="BB922" s="6" t="str">
        <f t="shared" si="646"/>
        <v/>
      </c>
      <c r="BC922" s="42"/>
      <c r="BI922"/>
      <c r="CS922" s="253" t="str">
        <f t="shared" si="647"/>
        <v/>
      </c>
      <c r="CT922" s="1" t="str">
        <f t="shared" si="648"/>
        <v/>
      </c>
      <c r="CU922" s="1" t="str">
        <f t="shared" si="649"/>
        <v/>
      </c>
      <c r="CV922" s="399"/>
    </row>
    <row r="923" spans="1:100" s="1" customFormat="1" ht="13.5" customHeight="1" x14ac:dyDescent="0.15">
      <c r="A923" s="63">
        <v>908</v>
      </c>
      <c r="B923" s="313"/>
      <c r="C923" s="313"/>
      <c r="D923" s="313"/>
      <c r="E923" s="313"/>
      <c r="F923" s="313"/>
      <c r="G923" s="313"/>
      <c r="H923" s="313"/>
      <c r="I923" s="313"/>
      <c r="J923" s="313"/>
      <c r="K923" s="313"/>
      <c r="L923" s="314"/>
      <c r="M923" s="313"/>
      <c r="N923" s="365"/>
      <c r="O923" s="366"/>
      <c r="P923" s="370" t="str">
        <f>IF(G923="R",IF(OR(AND(実績排出量!H923=SUM(実績事業所!$B$2-1),3&lt;実績排出量!I923),AND(実績排出量!H923=実績事業所!$B$2,4&gt;実績排出量!I923)),"新規",""),"")</f>
        <v/>
      </c>
      <c r="Q923" s="373" t="str">
        <f t="shared" si="610"/>
        <v/>
      </c>
      <c r="R923" s="374" t="str">
        <f t="shared" si="611"/>
        <v/>
      </c>
      <c r="S923" s="298" t="str">
        <f t="shared" si="612"/>
        <v/>
      </c>
      <c r="T923" s="87" t="str">
        <f t="shared" si="613"/>
        <v/>
      </c>
      <c r="U923" s="88" t="str">
        <f t="shared" si="614"/>
        <v/>
      </c>
      <c r="V923" s="89" t="str">
        <f t="shared" si="615"/>
        <v/>
      </c>
      <c r="W923" s="90" t="str">
        <f t="shared" si="616"/>
        <v/>
      </c>
      <c r="X923" s="90" t="str">
        <f t="shared" si="617"/>
        <v/>
      </c>
      <c r="Y923" s="110" t="str">
        <f t="shared" si="618"/>
        <v/>
      </c>
      <c r="Z923" s="16"/>
      <c r="AA923" s="15" t="str">
        <f t="shared" si="619"/>
        <v/>
      </c>
      <c r="AB923" s="15" t="str">
        <f t="shared" si="620"/>
        <v/>
      </c>
      <c r="AC923" s="14" t="str">
        <f t="shared" si="621"/>
        <v/>
      </c>
      <c r="AD923" s="6" t="e">
        <f t="shared" si="622"/>
        <v>#N/A</v>
      </c>
      <c r="AE923" s="6" t="e">
        <f t="shared" si="623"/>
        <v>#N/A</v>
      </c>
      <c r="AF923" s="6" t="e">
        <f t="shared" si="624"/>
        <v>#N/A</v>
      </c>
      <c r="AG923" s="6" t="str">
        <f t="shared" si="625"/>
        <v/>
      </c>
      <c r="AH923" s="6">
        <f t="shared" si="626"/>
        <v>1</v>
      </c>
      <c r="AI923" s="6" t="e">
        <f t="shared" si="627"/>
        <v>#N/A</v>
      </c>
      <c r="AJ923" s="6" t="e">
        <f t="shared" si="628"/>
        <v>#N/A</v>
      </c>
      <c r="AK923" s="6" t="e">
        <f t="shared" si="629"/>
        <v>#N/A</v>
      </c>
      <c r="AL923" s="6" t="e">
        <f t="shared" si="630"/>
        <v>#N/A</v>
      </c>
      <c r="AM923" s="7" t="str">
        <f t="shared" si="631"/>
        <v xml:space="preserve"> </v>
      </c>
      <c r="AN923" s="6" t="e">
        <f t="shared" si="632"/>
        <v>#N/A</v>
      </c>
      <c r="AO923" s="6" t="e">
        <f t="shared" si="633"/>
        <v>#N/A</v>
      </c>
      <c r="AP923" s="6" t="e">
        <f t="shared" si="634"/>
        <v>#N/A</v>
      </c>
      <c r="AQ923" s="6" t="e">
        <f t="shared" si="635"/>
        <v>#N/A</v>
      </c>
      <c r="AR923" s="6" t="e">
        <f t="shared" si="636"/>
        <v>#N/A</v>
      </c>
      <c r="AS923" s="6" t="e">
        <f t="shared" si="637"/>
        <v>#N/A</v>
      </c>
      <c r="AT923" s="6" t="e">
        <f t="shared" si="638"/>
        <v>#N/A</v>
      </c>
      <c r="AU923" s="6" t="e">
        <f t="shared" si="639"/>
        <v>#N/A</v>
      </c>
      <c r="AV923" s="6" t="e">
        <f t="shared" si="640"/>
        <v>#N/A</v>
      </c>
      <c r="AW923" s="6">
        <f t="shared" si="641"/>
        <v>0</v>
      </c>
      <c r="AX923" s="6" t="e">
        <f t="shared" si="642"/>
        <v>#N/A</v>
      </c>
      <c r="AY923" s="6" t="str">
        <f t="shared" si="643"/>
        <v/>
      </c>
      <c r="AZ923" s="6" t="str">
        <f t="shared" si="644"/>
        <v/>
      </c>
      <c r="BA923" s="6" t="str">
        <f t="shared" si="645"/>
        <v/>
      </c>
      <c r="BB923" s="6" t="str">
        <f t="shared" si="646"/>
        <v/>
      </c>
      <c r="BC923" s="42"/>
      <c r="BI923"/>
      <c r="CS923" s="253" t="str">
        <f t="shared" si="647"/>
        <v/>
      </c>
      <c r="CT923" s="1" t="str">
        <f t="shared" si="648"/>
        <v/>
      </c>
      <c r="CU923" s="1" t="str">
        <f t="shared" si="649"/>
        <v/>
      </c>
      <c r="CV923" s="399"/>
    </row>
    <row r="924" spans="1:100" s="1" customFormat="1" ht="13.5" customHeight="1" x14ac:dyDescent="0.15">
      <c r="A924" s="63">
        <v>909</v>
      </c>
      <c r="B924" s="313"/>
      <c r="C924" s="313"/>
      <c r="D924" s="313"/>
      <c r="E924" s="313"/>
      <c r="F924" s="313"/>
      <c r="G924" s="313"/>
      <c r="H924" s="313"/>
      <c r="I924" s="313"/>
      <c r="J924" s="313"/>
      <c r="K924" s="313"/>
      <c r="L924" s="314"/>
      <c r="M924" s="313"/>
      <c r="N924" s="365"/>
      <c r="O924" s="366"/>
      <c r="P924" s="370" t="str">
        <f>IF(G924="R",IF(OR(AND(実績排出量!H924=SUM(実績事業所!$B$2-1),3&lt;実績排出量!I924),AND(実績排出量!H924=実績事業所!$B$2,4&gt;実績排出量!I924)),"新規",""),"")</f>
        <v/>
      </c>
      <c r="Q924" s="373" t="str">
        <f t="shared" si="610"/>
        <v/>
      </c>
      <c r="R924" s="374" t="str">
        <f t="shared" si="611"/>
        <v/>
      </c>
      <c r="S924" s="298" t="str">
        <f t="shared" si="612"/>
        <v/>
      </c>
      <c r="T924" s="87" t="str">
        <f t="shared" si="613"/>
        <v/>
      </c>
      <c r="U924" s="88" t="str">
        <f t="shared" si="614"/>
        <v/>
      </c>
      <c r="V924" s="89" t="str">
        <f t="shared" si="615"/>
        <v/>
      </c>
      <c r="W924" s="90" t="str">
        <f t="shared" si="616"/>
        <v/>
      </c>
      <c r="X924" s="90" t="str">
        <f t="shared" si="617"/>
        <v/>
      </c>
      <c r="Y924" s="110" t="str">
        <f t="shared" si="618"/>
        <v/>
      </c>
      <c r="Z924" s="16"/>
      <c r="AA924" s="15" t="str">
        <f t="shared" si="619"/>
        <v/>
      </c>
      <c r="AB924" s="15" t="str">
        <f t="shared" si="620"/>
        <v/>
      </c>
      <c r="AC924" s="14" t="str">
        <f t="shared" si="621"/>
        <v/>
      </c>
      <c r="AD924" s="6" t="e">
        <f t="shared" si="622"/>
        <v>#N/A</v>
      </c>
      <c r="AE924" s="6" t="e">
        <f t="shared" si="623"/>
        <v>#N/A</v>
      </c>
      <c r="AF924" s="6" t="e">
        <f t="shared" si="624"/>
        <v>#N/A</v>
      </c>
      <c r="AG924" s="6" t="str">
        <f t="shared" si="625"/>
        <v/>
      </c>
      <c r="AH924" s="6">
        <f t="shared" si="626"/>
        <v>1</v>
      </c>
      <c r="AI924" s="6" t="e">
        <f t="shared" si="627"/>
        <v>#N/A</v>
      </c>
      <c r="AJ924" s="6" t="e">
        <f t="shared" si="628"/>
        <v>#N/A</v>
      </c>
      <c r="AK924" s="6" t="e">
        <f t="shared" si="629"/>
        <v>#N/A</v>
      </c>
      <c r="AL924" s="6" t="e">
        <f t="shared" si="630"/>
        <v>#N/A</v>
      </c>
      <c r="AM924" s="7" t="str">
        <f t="shared" si="631"/>
        <v xml:space="preserve"> </v>
      </c>
      <c r="AN924" s="6" t="e">
        <f t="shared" si="632"/>
        <v>#N/A</v>
      </c>
      <c r="AO924" s="6" t="e">
        <f t="shared" si="633"/>
        <v>#N/A</v>
      </c>
      <c r="AP924" s="6" t="e">
        <f t="shared" si="634"/>
        <v>#N/A</v>
      </c>
      <c r="AQ924" s="6" t="e">
        <f t="shared" si="635"/>
        <v>#N/A</v>
      </c>
      <c r="AR924" s="6" t="e">
        <f t="shared" si="636"/>
        <v>#N/A</v>
      </c>
      <c r="AS924" s="6" t="e">
        <f t="shared" si="637"/>
        <v>#N/A</v>
      </c>
      <c r="AT924" s="6" t="e">
        <f t="shared" si="638"/>
        <v>#N/A</v>
      </c>
      <c r="AU924" s="6" t="e">
        <f t="shared" si="639"/>
        <v>#N/A</v>
      </c>
      <c r="AV924" s="6" t="e">
        <f t="shared" si="640"/>
        <v>#N/A</v>
      </c>
      <c r="AW924" s="6">
        <f t="shared" si="641"/>
        <v>0</v>
      </c>
      <c r="AX924" s="6" t="e">
        <f t="shared" si="642"/>
        <v>#N/A</v>
      </c>
      <c r="AY924" s="6" t="str">
        <f t="shared" si="643"/>
        <v/>
      </c>
      <c r="AZ924" s="6" t="str">
        <f t="shared" si="644"/>
        <v/>
      </c>
      <c r="BA924" s="6" t="str">
        <f t="shared" si="645"/>
        <v/>
      </c>
      <c r="BB924" s="6" t="str">
        <f t="shared" si="646"/>
        <v/>
      </c>
      <c r="BC924" s="42"/>
      <c r="BI924"/>
      <c r="CS924" s="253" t="str">
        <f t="shared" si="647"/>
        <v/>
      </c>
      <c r="CT924" s="1" t="str">
        <f t="shared" si="648"/>
        <v/>
      </c>
      <c r="CU924" s="1" t="str">
        <f t="shared" si="649"/>
        <v/>
      </c>
      <c r="CV924" s="399"/>
    </row>
    <row r="925" spans="1:100" s="1" customFormat="1" ht="13.5" customHeight="1" x14ac:dyDescent="0.15">
      <c r="A925" s="63">
        <v>910</v>
      </c>
      <c r="B925" s="313"/>
      <c r="C925" s="313"/>
      <c r="D925" s="313"/>
      <c r="E925" s="313"/>
      <c r="F925" s="313"/>
      <c r="G925" s="313"/>
      <c r="H925" s="313"/>
      <c r="I925" s="313"/>
      <c r="J925" s="313"/>
      <c r="K925" s="313"/>
      <c r="L925" s="314"/>
      <c r="M925" s="313"/>
      <c r="N925" s="365"/>
      <c r="O925" s="366"/>
      <c r="P925" s="370" t="str">
        <f>IF(G925="R",IF(OR(AND(実績排出量!H925=SUM(実績事業所!$B$2-1),3&lt;実績排出量!I925),AND(実績排出量!H925=実績事業所!$B$2,4&gt;実績排出量!I925)),"新規",""),"")</f>
        <v/>
      </c>
      <c r="Q925" s="373" t="str">
        <f t="shared" si="610"/>
        <v/>
      </c>
      <c r="R925" s="374" t="str">
        <f t="shared" si="611"/>
        <v/>
      </c>
      <c r="S925" s="298" t="str">
        <f t="shared" si="612"/>
        <v/>
      </c>
      <c r="T925" s="87" t="str">
        <f t="shared" si="613"/>
        <v/>
      </c>
      <c r="U925" s="88" t="str">
        <f t="shared" si="614"/>
        <v/>
      </c>
      <c r="V925" s="89" t="str">
        <f t="shared" si="615"/>
        <v/>
      </c>
      <c r="W925" s="90" t="str">
        <f t="shared" si="616"/>
        <v/>
      </c>
      <c r="X925" s="90" t="str">
        <f t="shared" si="617"/>
        <v/>
      </c>
      <c r="Y925" s="110" t="str">
        <f t="shared" si="618"/>
        <v/>
      </c>
      <c r="Z925" s="16"/>
      <c r="AA925" s="15" t="str">
        <f t="shared" si="619"/>
        <v/>
      </c>
      <c r="AB925" s="15" t="str">
        <f t="shared" si="620"/>
        <v/>
      </c>
      <c r="AC925" s="14" t="str">
        <f t="shared" si="621"/>
        <v/>
      </c>
      <c r="AD925" s="6" t="e">
        <f t="shared" si="622"/>
        <v>#N/A</v>
      </c>
      <c r="AE925" s="6" t="e">
        <f t="shared" si="623"/>
        <v>#N/A</v>
      </c>
      <c r="AF925" s="6" t="e">
        <f t="shared" si="624"/>
        <v>#N/A</v>
      </c>
      <c r="AG925" s="6" t="str">
        <f t="shared" si="625"/>
        <v/>
      </c>
      <c r="AH925" s="6">
        <f t="shared" si="626"/>
        <v>1</v>
      </c>
      <c r="AI925" s="6" t="e">
        <f t="shared" si="627"/>
        <v>#N/A</v>
      </c>
      <c r="AJ925" s="6" t="e">
        <f t="shared" si="628"/>
        <v>#N/A</v>
      </c>
      <c r="AK925" s="6" t="e">
        <f t="shared" si="629"/>
        <v>#N/A</v>
      </c>
      <c r="AL925" s="6" t="e">
        <f t="shared" si="630"/>
        <v>#N/A</v>
      </c>
      <c r="AM925" s="7" t="str">
        <f t="shared" si="631"/>
        <v xml:space="preserve"> </v>
      </c>
      <c r="AN925" s="6" t="e">
        <f t="shared" si="632"/>
        <v>#N/A</v>
      </c>
      <c r="AO925" s="6" t="e">
        <f t="shared" si="633"/>
        <v>#N/A</v>
      </c>
      <c r="AP925" s="6" t="e">
        <f t="shared" si="634"/>
        <v>#N/A</v>
      </c>
      <c r="AQ925" s="6" t="e">
        <f t="shared" si="635"/>
        <v>#N/A</v>
      </c>
      <c r="AR925" s="6" t="e">
        <f t="shared" si="636"/>
        <v>#N/A</v>
      </c>
      <c r="AS925" s="6" t="e">
        <f t="shared" si="637"/>
        <v>#N/A</v>
      </c>
      <c r="AT925" s="6" t="e">
        <f t="shared" si="638"/>
        <v>#N/A</v>
      </c>
      <c r="AU925" s="6" t="e">
        <f t="shared" si="639"/>
        <v>#N/A</v>
      </c>
      <c r="AV925" s="6" t="e">
        <f t="shared" si="640"/>
        <v>#N/A</v>
      </c>
      <c r="AW925" s="6">
        <f t="shared" si="641"/>
        <v>0</v>
      </c>
      <c r="AX925" s="6" t="e">
        <f t="shared" si="642"/>
        <v>#N/A</v>
      </c>
      <c r="AY925" s="6" t="str">
        <f t="shared" si="643"/>
        <v/>
      </c>
      <c r="AZ925" s="6" t="str">
        <f t="shared" si="644"/>
        <v/>
      </c>
      <c r="BA925" s="6" t="str">
        <f t="shared" si="645"/>
        <v/>
      </c>
      <c r="BB925" s="6" t="str">
        <f t="shared" si="646"/>
        <v/>
      </c>
      <c r="BC925" s="42"/>
      <c r="BI925"/>
      <c r="CS925" s="253" t="str">
        <f t="shared" si="647"/>
        <v/>
      </c>
      <c r="CT925" s="1" t="str">
        <f t="shared" si="648"/>
        <v/>
      </c>
      <c r="CU925" s="1" t="str">
        <f t="shared" si="649"/>
        <v/>
      </c>
      <c r="CV925" s="399"/>
    </row>
    <row r="926" spans="1:100" s="1" customFormat="1" ht="13.5" customHeight="1" x14ac:dyDescent="0.15">
      <c r="A926" s="63">
        <v>911</v>
      </c>
      <c r="B926" s="313"/>
      <c r="C926" s="313"/>
      <c r="D926" s="313"/>
      <c r="E926" s="313"/>
      <c r="F926" s="313"/>
      <c r="G926" s="313"/>
      <c r="H926" s="313"/>
      <c r="I926" s="313"/>
      <c r="J926" s="313"/>
      <c r="K926" s="313"/>
      <c r="L926" s="314"/>
      <c r="M926" s="313"/>
      <c r="N926" s="365"/>
      <c r="O926" s="366"/>
      <c r="P926" s="370" t="str">
        <f>IF(G926="R",IF(OR(AND(実績排出量!H926=SUM(実績事業所!$B$2-1),3&lt;実績排出量!I926),AND(実績排出量!H926=実績事業所!$B$2,4&gt;実績排出量!I926)),"新規",""),"")</f>
        <v/>
      </c>
      <c r="Q926" s="373" t="str">
        <f t="shared" si="610"/>
        <v/>
      </c>
      <c r="R926" s="374" t="str">
        <f t="shared" si="611"/>
        <v/>
      </c>
      <c r="S926" s="298" t="str">
        <f t="shared" si="612"/>
        <v/>
      </c>
      <c r="T926" s="87" t="str">
        <f t="shared" si="613"/>
        <v/>
      </c>
      <c r="U926" s="88" t="str">
        <f t="shared" si="614"/>
        <v/>
      </c>
      <c r="V926" s="89" t="str">
        <f t="shared" si="615"/>
        <v/>
      </c>
      <c r="W926" s="90" t="str">
        <f t="shared" si="616"/>
        <v/>
      </c>
      <c r="X926" s="90" t="str">
        <f t="shared" si="617"/>
        <v/>
      </c>
      <c r="Y926" s="110" t="str">
        <f t="shared" si="618"/>
        <v/>
      </c>
      <c r="Z926" s="16"/>
      <c r="AA926" s="15" t="str">
        <f t="shared" si="619"/>
        <v/>
      </c>
      <c r="AB926" s="15" t="str">
        <f t="shared" si="620"/>
        <v/>
      </c>
      <c r="AC926" s="14" t="str">
        <f t="shared" si="621"/>
        <v/>
      </c>
      <c r="AD926" s="6" t="e">
        <f t="shared" si="622"/>
        <v>#N/A</v>
      </c>
      <c r="AE926" s="6" t="e">
        <f t="shared" si="623"/>
        <v>#N/A</v>
      </c>
      <c r="AF926" s="6" t="e">
        <f t="shared" si="624"/>
        <v>#N/A</v>
      </c>
      <c r="AG926" s="6" t="str">
        <f t="shared" si="625"/>
        <v/>
      </c>
      <c r="AH926" s="6">
        <f t="shared" si="626"/>
        <v>1</v>
      </c>
      <c r="AI926" s="6" t="e">
        <f t="shared" si="627"/>
        <v>#N/A</v>
      </c>
      <c r="AJ926" s="6" t="e">
        <f t="shared" si="628"/>
        <v>#N/A</v>
      </c>
      <c r="AK926" s="6" t="e">
        <f t="shared" si="629"/>
        <v>#N/A</v>
      </c>
      <c r="AL926" s="6" t="e">
        <f t="shared" si="630"/>
        <v>#N/A</v>
      </c>
      <c r="AM926" s="7" t="str">
        <f t="shared" si="631"/>
        <v xml:space="preserve"> </v>
      </c>
      <c r="AN926" s="6" t="e">
        <f t="shared" si="632"/>
        <v>#N/A</v>
      </c>
      <c r="AO926" s="6" t="e">
        <f t="shared" si="633"/>
        <v>#N/A</v>
      </c>
      <c r="AP926" s="6" t="e">
        <f t="shared" si="634"/>
        <v>#N/A</v>
      </c>
      <c r="AQ926" s="6" t="e">
        <f t="shared" si="635"/>
        <v>#N/A</v>
      </c>
      <c r="AR926" s="6" t="e">
        <f t="shared" si="636"/>
        <v>#N/A</v>
      </c>
      <c r="AS926" s="6" t="e">
        <f t="shared" si="637"/>
        <v>#N/A</v>
      </c>
      <c r="AT926" s="6" t="e">
        <f t="shared" si="638"/>
        <v>#N/A</v>
      </c>
      <c r="AU926" s="6" t="e">
        <f t="shared" si="639"/>
        <v>#N/A</v>
      </c>
      <c r="AV926" s="6" t="e">
        <f t="shared" si="640"/>
        <v>#N/A</v>
      </c>
      <c r="AW926" s="6">
        <f t="shared" si="641"/>
        <v>0</v>
      </c>
      <c r="AX926" s="6" t="e">
        <f t="shared" si="642"/>
        <v>#N/A</v>
      </c>
      <c r="AY926" s="6" t="str">
        <f t="shared" si="643"/>
        <v/>
      </c>
      <c r="AZ926" s="6" t="str">
        <f t="shared" si="644"/>
        <v/>
      </c>
      <c r="BA926" s="6" t="str">
        <f t="shared" si="645"/>
        <v/>
      </c>
      <c r="BB926" s="6" t="str">
        <f t="shared" si="646"/>
        <v/>
      </c>
      <c r="BC926" s="42"/>
      <c r="BI926"/>
      <c r="CS926" s="253" t="str">
        <f t="shared" si="647"/>
        <v/>
      </c>
      <c r="CT926" s="1" t="str">
        <f t="shared" si="648"/>
        <v/>
      </c>
      <c r="CU926" s="1" t="str">
        <f t="shared" si="649"/>
        <v/>
      </c>
      <c r="CV926" s="399"/>
    </row>
    <row r="927" spans="1:100" s="1" customFormat="1" ht="13.5" customHeight="1" x14ac:dyDescent="0.15">
      <c r="A927" s="63">
        <v>912</v>
      </c>
      <c r="B927" s="313"/>
      <c r="C927" s="313"/>
      <c r="D927" s="313"/>
      <c r="E927" s="313"/>
      <c r="F927" s="313"/>
      <c r="G927" s="313"/>
      <c r="H927" s="313"/>
      <c r="I927" s="313"/>
      <c r="J927" s="313"/>
      <c r="K927" s="313"/>
      <c r="L927" s="314"/>
      <c r="M927" s="313"/>
      <c r="N927" s="365"/>
      <c r="O927" s="366"/>
      <c r="P927" s="370" t="str">
        <f>IF(G927="R",IF(OR(AND(実績排出量!H927=SUM(実績事業所!$B$2-1),3&lt;実績排出量!I927),AND(実績排出量!H927=実績事業所!$B$2,4&gt;実績排出量!I927)),"新規",""),"")</f>
        <v/>
      </c>
      <c r="Q927" s="373" t="str">
        <f t="shared" si="610"/>
        <v/>
      </c>
      <c r="R927" s="374" t="str">
        <f t="shared" si="611"/>
        <v/>
      </c>
      <c r="S927" s="298" t="str">
        <f t="shared" si="612"/>
        <v/>
      </c>
      <c r="T927" s="87" t="str">
        <f t="shared" si="613"/>
        <v/>
      </c>
      <c r="U927" s="88" t="str">
        <f t="shared" si="614"/>
        <v/>
      </c>
      <c r="V927" s="89" t="str">
        <f t="shared" si="615"/>
        <v/>
      </c>
      <c r="W927" s="90" t="str">
        <f t="shared" si="616"/>
        <v/>
      </c>
      <c r="X927" s="90" t="str">
        <f t="shared" si="617"/>
        <v/>
      </c>
      <c r="Y927" s="110" t="str">
        <f t="shared" si="618"/>
        <v/>
      </c>
      <c r="Z927" s="16"/>
      <c r="AA927" s="15" t="str">
        <f t="shared" si="619"/>
        <v/>
      </c>
      <c r="AB927" s="15" t="str">
        <f t="shared" si="620"/>
        <v/>
      </c>
      <c r="AC927" s="14" t="str">
        <f t="shared" si="621"/>
        <v/>
      </c>
      <c r="AD927" s="6" t="e">
        <f t="shared" si="622"/>
        <v>#N/A</v>
      </c>
      <c r="AE927" s="6" t="e">
        <f t="shared" si="623"/>
        <v>#N/A</v>
      </c>
      <c r="AF927" s="6" t="e">
        <f t="shared" si="624"/>
        <v>#N/A</v>
      </c>
      <c r="AG927" s="6" t="str">
        <f t="shared" si="625"/>
        <v/>
      </c>
      <c r="AH927" s="6">
        <f t="shared" si="626"/>
        <v>1</v>
      </c>
      <c r="AI927" s="6" t="e">
        <f t="shared" si="627"/>
        <v>#N/A</v>
      </c>
      <c r="AJ927" s="6" t="e">
        <f t="shared" si="628"/>
        <v>#N/A</v>
      </c>
      <c r="AK927" s="6" t="e">
        <f t="shared" si="629"/>
        <v>#N/A</v>
      </c>
      <c r="AL927" s="6" t="e">
        <f t="shared" si="630"/>
        <v>#N/A</v>
      </c>
      <c r="AM927" s="7" t="str">
        <f t="shared" si="631"/>
        <v xml:space="preserve"> </v>
      </c>
      <c r="AN927" s="6" t="e">
        <f t="shared" si="632"/>
        <v>#N/A</v>
      </c>
      <c r="AO927" s="6" t="e">
        <f t="shared" si="633"/>
        <v>#N/A</v>
      </c>
      <c r="AP927" s="6" t="e">
        <f t="shared" si="634"/>
        <v>#N/A</v>
      </c>
      <c r="AQ927" s="6" t="e">
        <f t="shared" si="635"/>
        <v>#N/A</v>
      </c>
      <c r="AR927" s="6" t="e">
        <f t="shared" si="636"/>
        <v>#N/A</v>
      </c>
      <c r="AS927" s="6" t="e">
        <f t="shared" si="637"/>
        <v>#N/A</v>
      </c>
      <c r="AT927" s="6" t="e">
        <f t="shared" si="638"/>
        <v>#N/A</v>
      </c>
      <c r="AU927" s="6" t="e">
        <f t="shared" si="639"/>
        <v>#N/A</v>
      </c>
      <c r="AV927" s="6" t="e">
        <f t="shared" si="640"/>
        <v>#N/A</v>
      </c>
      <c r="AW927" s="6">
        <f t="shared" si="641"/>
        <v>0</v>
      </c>
      <c r="AX927" s="6" t="e">
        <f t="shared" si="642"/>
        <v>#N/A</v>
      </c>
      <c r="AY927" s="6" t="str">
        <f t="shared" si="643"/>
        <v/>
      </c>
      <c r="AZ927" s="6" t="str">
        <f t="shared" si="644"/>
        <v/>
      </c>
      <c r="BA927" s="6" t="str">
        <f t="shared" si="645"/>
        <v/>
      </c>
      <c r="BB927" s="6" t="str">
        <f t="shared" si="646"/>
        <v/>
      </c>
      <c r="BC927" s="42"/>
      <c r="BI927"/>
      <c r="CS927" s="253" t="str">
        <f t="shared" si="647"/>
        <v/>
      </c>
      <c r="CT927" s="1" t="str">
        <f t="shared" si="648"/>
        <v/>
      </c>
      <c r="CU927" s="1" t="str">
        <f t="shared" si="649"/>
        <v/>
      </c>
      <c r="CV927" s="399"/>
    </row>
    <row r="928" spans="1:100" s="1" customFormat="1" ht="13.5" customHeight="1" x14ac:dyDescent="0.15">
      <c r="A928" s="63">
        <v>913</v>
      </c>
      <c r="B928" s="313"/>
      <c r="C928" s="313"/>
      <c r="D928" s="313"/>
      <c r="E928" s="313"/>
      <c r="F928" s="313"/>
      <c r="G928" s="313"/>
      <c r="H928" s="313"/>
      <c r="I928" s="313"/>
      <c r="J928" s="313"/>
      <c r="K928" s="313"/>
      <c r="L928" s="314"/>
      <c r="M928" s="313"/>
      <c r="N928" s="365"/>
      <c r="O928" s="366"/>
      <c r="P928" s="370" t="str">
        <f>IF(G928="R",IF(OR(AND(実績排出量!H928=SUM(実績事業所!$B$2-1),3&lt;実績排出量!I928),AND(実績排出量!H928=実績事業所!$B$2,4&gt;実績排出量!I928)),"新規",""),"")</f>
        <v/>
      </c>
      <c r="Q928" s="373" t="str">
        <f t="shared" si="610"/>
        <v/>
      </c>
      <c r="R928" s="374" t="str">
        <f t="shared" si="611"/>
        <v/>
      </c>
      <c r="S928" s="298" t="str">
        <f t="shared" si="612"/>
        <v/>
      </c>
      <c r="T928" s="87" t="str">
        <f t="shared" si="613"/>
        <v/>
      </c>
      <c r="U928" s="88" t="str">
        <f t="shared" si="614"/>
        <v/>
      </c>
      <c r="V928" s="89" t="str">
        <f t="shared" si="615"/>
        <v/>
      </c>
      <c r="W928" s="90" t="str">
        <f t="shared" si="616"/>
        <v/>
      </c>
      <c r="X928" s="90" t="str">
        <f t="shared" si="617"/>
        <v/>
      </c>
      <c r="Y928" s="110" t="str">
        <f t="shared" si="618"/>
        <v/>
      </c>
      <c r="Z928" s="16"/>
      <c r="AA928" s="15" t="str">
        <f t="shared" si="619"/>
        <v/>
      </c>
      <c r="AB928" s="15" t="str">
        <f t="shared" si="620"/>
        <v/>
      </c>
      <c r="AC928" s="14" t="str">
        <f t="shared" si="621"/>
        <v/>
      </c>
      <c r="AD928" s="6" t="e">
        <f t="shared" si="622"/>
        <v>#N/A</v>
      </c>
      <c r="AE928" s="6" t="e">
        <f t="shared" si="623"/>
        <v>#N/A</v>
      </c>
      <c r="AF928" s="6" t="e">
        <f t="shared" si="624"/>
        <v>#N/A</v>
      </c>
      <c r="AG928" s="6" t="str">
        <f t="shared" si="625"/>
        <v/>
      </c>
      <c r="AH928" s="6">
        <f t="shared" si="626"/>
        <v>1</v>
      </c>
      <c r="AI928" s="6" t="e">
        <f t="shared" si="627"/>
        <v>#N/A</v>
      </c>
      <c r="AJ928" s="6" t="e">
        <f t="shared" si="628"/>
        <v>#N/A</v>
      </c>
      <c r="AK928" s="6" t="e">
        <f t="shared" si="629"/>
        <v>#N/A</v>
      </c>
      <c r="AL928" s="6" t="e">
        <f t="shared" si="630"/>
        <v>#N/A</v>
      </c>
      <c r="AM928" s="7" t="str">
        <f t="shared" si="631"/>
        <v xml:space="preserve"> </v>
      </c>
      <c r="AN928" s="6" t="e">
        <f t="shared" si="632"/>
        <v>#N/A</v>
      </c>
      <c r="AO928" s="6" t="e">
        <f t="shared" si="633"/>
        <v>#N/A</v>
      </c>
      <c r="AP928" s="6" t="e">
        <f t="shared" si="634"/>
        <v>#N/A</v>
      </c>
      <c r="AQ928" s="6" t="e">
        <f t="shared" si="635"/>
        <v>#N/A</v>
      </c>
      <c r="AR928" s="6" t="e">
        <f t="shared" si="636"/>
        <v>#N/A</v>
      </c>
      <c r="AS928" s="6" t="e">
        <f t="shared" si="637"/>
        <v>#N/A</v>
      </c>
      <c r="AT928" s="6" t="e">
        <f t="shared" si="638"/>
        <v>#N/A</v>
      </c>
      <c r="AU928" s="6" t="e">
        <f t="shared" si="639"/>
        <v>#N/A</v>
      </c>
      <c r="AV928" s="6" t="e">
        <f t="shared" si="640"/>
        <v>#N/A</v>
      </c>
      <c r="AW928" s="6">
        <f t="shared" si="641"/>
        <v>0</v>
      </c>
      <c r="AX928" s="6" t="e">
        <f t="shared" si="642"/>
        <v>#N/A</v>
      </c>
      <c r="AY928" s="6" t="str">
        <f t="shared" si="643"/>
        <v/>
      </c>
      <c r="AZ928" s="6" t="str">
        <f t="shared" si="644"/>
        <v/>
      </c>
      <c r="BA928" s="6" t="str">
        <f t="shared" si="645"/>
        <v/>
      </c>
      <c r="BB928" s="6" t="str">
        <f t="shared" si="646"/>
        <v/>
      </c>
      <c r="BC928" s="42"/>
      <c r="BI928"/>
      <c r="CS928" s="253" t="str">
        <f t="shared" si="647"/>
        <v/>
      </c>
      <c r="CT928" s="1" t="str">
        <f t="shared" si="648"/>
        <v/>
      </c>
      <c r="CU928" s="1" t="str">
        <f t="shared" si="649"/>
        <v/>
      </c>
      <c r="CV928" s="399"/>
    </row>
    <row r="929" spans="1:100" s="1" customFormat="1" ht="13.5" customHeight="1" x14ac:dyDescent="0.15">
      <c r="A929" s="63">
        <v>914</v>
      </c>
      <c r="B929" s="313"/>
      <c r="C929" s="313"/>
      <c r="D929" s="313"/>
      <c r="E929" s="313"/>
      <c r="F929" s="313"/>
      <c r="G929" s="313"/>
      <c r="H929" s="313"/>
      <c r="I929" s="313"/>
      <c r="J929" s="313"/>
      <c r="K929" s="313"/>
      <c r="L929" s="314"/>
      <c r="M929" s="313"/>
      <c r="N929" s="365"/>
      <c r="O929" s="366"/>
      <c r="P929" s="370" t="str">
        <f>IF(G929="R",IF(OR(AND(実績排出量!H929=SUM(実績事業所!$B$2-1),3&lt;実績排出量!I929),AND(実績排出量!H929=実績事業所!$B$2,4&gt;実績排出量!I929)),"新規",""),"")</f>
        <v/>
      </c>
      <c r="Q929" s="373" t="str">
        <f t="shared" si="610"/>
        <v/>
      </c>
      <c r="R929" s="374" t="str">
        <f t="shared" si="611"/>
        <v/>
      </c>
      <c r="S929" s="298" t="str">
        <f t="shared" si="612"/>
        <v/>
      </c>
      <c r="T929" s="87" t="str">
        <f t="shared" si="613"/>
        <v/>
      </c>
      <c r="U929" s="88" t="str">
        <f t="shared" si="614"/>
        <v/>
      </c>
      <c r="V929" s="89" t="str">
        <f t="shared" si="615"/>
        <v/>
      </c>
      <c r="W929" s="90" t="str">
        <f t="shared" si="616"/>
        <v/>
      </c>
      <c r="X929" s="90" t="str">
        <f t="shared" si="617"/>
        <v/>
      </c>
      <c r="Y929" s="110" t="str">
        <f t="shared" si="618"/>
        <v/>
      </c>
      <c r="Z929" s="16"/>
      <c r="AA929" s="15" t="str">
        <f t="shared" si="619"/>
        <v/>
      </c>
      <c r="AB929" s="15" t="str">
        <f t="shared" si="620"/>
        <v/>
      </c>
      <c r="AC929" s="14" t="str">
        <f t="shared" si="621"/>
        <v/>
      </c>
      <c r="AD929" s="6" t="e">
        <f t="shared" si="622"/>
        <v>#N/A</v>
      </c>
      <c r="AE929" s="6" t="e">
        <f t="shared" si="623"/>
        <v>#N/A</v>
      </c>
      <c r="AF929" s="6" t="e">
        <f t="shared" si="624"/>
        <v>#N/A</v>
      </c>
      <c r="AG929" s="6" t="str">
        <f t="shared" si="625"/>
        <v/>
      </c>
      <c r="AH929" s="6">
        <f t="shared" si="626"/>
        <v>1</v>
      </c>
      <c r="AI929" s="6" t="e">
        <f t="shared" si="627"/>
        <v>#N/A</v>
      </c>
      <c r="AJ929" s="6" t="e">
        <f t="shared" si="628"/>
        <v>#N/A</v>
      </c>
      <c r="AK929" s="6" t="e">
        <f t="shared" si="629"/>
        <v>#N/A</v>
      </c>
      <c r="AL929" s="6" t="e">
        <f t="shared" si="630"/>
        <v>#N/A</v>
      </c>
      <c r="AM929" s="7" t="str">
        <f t="shared" si="631"/>
        <v xml:space="preserve"> </v>
      </c>
      <c r="AN929" s="6" t="e">
        <f t="shared" si="632"/>
        <v>#N/A</v>
      </c>
      <c r="AO929" s="6" t="e">
        <f t="shared" si="633"/>
        <v>#N/A</v>
      </c>
      <c r="AP929" s="6" t="e">
        <f t="shared" si="634"/>
        <v>#N/A</v>
      </c>
      <c r="AQ929" s="6" t="e">
        <f t="shared" si="635"/>
        <v>#N/A</v>
      </c>
      <c r="AR929" s="6" t="e">
        <f t="shared" si="636"/>
        <v>#N/A</v>
      </c>
      <c r="AS929" s="6" t="e">
        <f t="shared" si="637"/>
        <v>#N/A</v>
      </c>
      <c r="AT929" s="6" t="e">
        <f t="shared" si="638"/>
        <v>#N/A</v>
      </c>
      <c r="AU929" s="6" t="e">
        <f t="shared" si="639"/>
        <v>#N/A</v>
      </c>
      <c r="AV929" s="6" t="e">
        <f t="shared" si="640"/>
        <v>#N/A</v>
      </c>
      <c r="AW929" s="6">
        <f t="shared" si="641"/>
        <v>0</v>
      </c>
      <c r="AX929" s="6" t="e">
        <f t="shared" si="642"/>
        <v>#N/A</v>
      </c>
      <c r="AY929" s="6" t="str">
        <f t="shared" si="643"/>
        <v/>
      </c>
      <c r="AZ929" s="6" t="str">
        <f t="shared" si="644"/>
        <v/>
      </c>
      <c r="BA929" s="6" t="str">
        <f t="shared" si="645"/>
        <v/>
      </c>
      <c r="BB929" s="6" t="str">
        <f t="shared" si="646"/>
        <v/>
      </c>
      <c r="BC929" s="42"/>
      <c r="BI929"/>
      <c r="CS929" s="253" t="str">
        <f t="shared" si="647"/>
        <v/>
      </c>
      <c r="CT929" s="1" t="str">
        <f t="shared" si="648"/>
        <v/>
      </c>
      <c r="CU929" s="1" t="str">
        <f t="shared" si="649"/>
        <v/>
      </c>
      <c r="CV929" s="399"/>
    </row>
    <row r="930" spans="1:100" s="1" customFormat="1" ht="13.5" customHeight="1" x14ac:dyDescent="0.15">
      <c r="A930" s="63">
        <v>915</v>
      </c>
      <c r="B930" s="313"/>
      <c r="C930" s="313"/>
      <c r="D930" s="313"/>
      <c r="E930" s="313"/>
      <c r="F930" s="313"/>
      <c r="G930" s="313"/>
      <c r="H930" s="313"/>
      <c r="I930" s="313"/>
      <c r="J930" s="313"/>
      <c r="K930" s="313"/>
      <c r="L930" s="314"/>
      <c r="M930" s="313"/>
      <c r="N930" s="365"/>
      <c r="O930" s="366"/>
      <c r="P930" s="370" t="str">
        <f>IF(G930="R",IF(OR(AND(実績排出量!H930=SUM(実績事業所!$B$2-1),3&lt;実績排出量!I930),AND(実績排出量!H930=実績事業所!$B$2,4&gt;実績排出量!I930)),"新規",""),"")</f>
        <v/>
      </c>
      <c r="Q930" s="373" t="str">
        <f t="shared" si="610"/>
        <v/>
      </c>
      <c r="R930" s="374" t="str">
        <f t="shared" si="611"/>
        <v/>
      </c>
      <c r="S930" s="298" t="str">
        <f t="shared" si="612"/>
        <v/>
      </c>
      <c r="T930" s="87" t="str">
        <f t="shared" si="613"/>
        <v/>
      </c>
      <c r="U930" s="88" t="str">
        <f t="shared" si="614"/>
        <v/>
      </c>
      <c r="V930" s="89" t="str">
        <f t="shared" si="615"/>
        <v/>
      </c>
      <c r="W930" s="90" t="str">
        <f t="shared" si="616"/>
        <v/>
      </c>
      <c r="X930" s="90" t="str">
        <f t="shared" si="617"/>
        <v/>
      </c>
      <c r="Y930" s="110" t="str">
        <f t="shared" si="618"/>
        <v/>
      </c>
      <c r="Z930" s="16"/>
      <c r="AA930" s="15" t="str">
        <f t="shared" si="619"/>
        <v/>
      </c>
      <c r="AB930" s="15" t="str">
        <f t="shared" si="620"/>
        <v/>
      </c>
      <c r="AC930" s="14" t="str">
        <f t="shared" si="621"/>
        <v/>
      </c>
      <c r="AD930" s="6" t="e">
        <f t="shared" si="622"/>
        <v>#N/A</v>
      </c>
      <c r="AE930" s="6" t="e">
        <f t="shared" si="623"/>
        <v>#N/A</v>
      </c>
      <c r="AF930" s="6" t="e">
        <f t="shared" si="624"/>
        <v>#N/A</v>
      </c>
      <c r="AG930" s="6" t="str">
        <f t="shared" si="625"/>
        <v/>
      </c>
      <c r="AH930" s="6">
        <f t="shared" si="626"/>
        <v>1</v>
      </c>
      <c r="AI930" s="6" t="e">
        <f t="shared" si="627"/>
        <v>#N/A</v>
      </c>
      <c r="AJ930" s="6" t="e">
        <f t="shared" si="628"/>
        <v>#N/A</v>
      </c>
      <c r="AK930" s="6" t="e">
        <f t="shared" si="629"/>
        <v>#N/A</v>
      </c>
      <c r="AL930" s="6" t="e">
        <f t="shared" si="630"/>
        <v>#N/A</v>
      </c>
      <c r="AM930" s="7" t="str">
        <f t="shared" si="631"/>
        <v xml:space="preserve"> </v>
      </c>
      <c r="AN930" s="6" t="e">
        <f t="shared" si="632"/>
        <v>#N/A</v>
      </c>
      <c r="AO930" s="6" t="e">
        <f t="shared" si="633"/>
        <v>#N/A</v>
      </c>
      <c r="AP930" s="6" t="e">
        <f t="shared" si="634"/>
        <v>#N/A</v>
      </c>
      <c r="AQ930" s="6" t="e">
        <f t="shared" si="635"/>
        <v>#N/A</v>
      </c>
      <c r="AR930" s="6" t="e">
        <f t="shared" si="636"/>
        <v>#N/A</v>
      </c>
      <c r="AS930" s="6" t="e">
        <f t="shared" si="637"/>
        <v>#N/A</v>
      </c>
      <c r="AT930" s="6" t="e">
        <f t="shared" si="638"/>
        <v>#N/A</v>
      </c>
      <c r="AU930" s="6" t="e">
        <f t="shared" si="639"/>
        <v>#N/A</v>
      </c>
      <c r="AV930" s="6" t="e">
        <f t="shared" si="640"/>
        <v>#N/A</v>
      </c>
      <c r="AW930" s="6">
        <f t="shared" si="641"/>
        <v>0</v>
      </c>
      <c r="AX930" s="6" t="e">
        <f t="shared" si="642"/>
        <v>#N/A</v>
      </c>
      <c r="AY930" s="6" t="str">
        <f t="shared" si="643"/>
        <v/>
      </c>
      <c r="AZ930" s="6" t="str">
        <f t="shared" si="644"/>
        <v/>
      </c>
      <c r="BA930" s="6" t="str">
        <f t="shared" si="645"/>
        <v/>
      </c>
      <c r="BB930" s="6" t="str">
        <f t="shared" si="646"/>
        <v/>
      </c>
      <c r="BC930" s="42"/>
      <c r="BI930"/>
      <c r="CS930" s="253" t="str">
        <f t="shared" si="647"/>
        <v/>
      </c>
      <c r="CT930" s="1" t="str">
        <f t="shared" si="648"/>
        <v/>
      </c>
      <c r="CU930" s="1" t="str">
        <f t="shared" si="649"/>
        <v/>
      </c>
      <c r="CV930" s="399"/>
    </row>
    <row r="931" spans="1:100" s="1" customFormat="1" ht="13.5" customHeight="1" x14ac:dyDescent="0.15">
      <c r="A931" s="63">
        <v>916</v>
      </c>
      <c r="B931" s="313"/>
      <c r="C931" s="313"/>
      <c r="D931" s="313"/>
      <c r="E931" s="313"/>
      <c r="F931" s="313"/>
      <c r="G931" s="313"/>
      <c r="H931" s="313"/>
      <c r="I931" s="313"/>
      <c r="J931" s="313"/>
      <c r="K931" s="313"/>
      <c r="L931" s="314"/>
      <c r="M931" s="313"/>
      <c r="N931" s="365"/>
      <c r="O931" s="366"/>
      <c r="P931" s="370" t="str">
        <f>IF(G931="R",IF(OR(AND(実績排出量!H931=SUM(実績事業所!$B$2-1),3&lt;実績排出量!I931),AND(実績排出量!H931=実績事業所!$B$2,4&gt;実績排出量!I931)),"新規",""),"")</f>
        <v/>
      </c>
      <c r="Q931" s="373" t="str">
        <f t="shared" si="610"/>
        <v/>
      </c>
      <c r="R931" s="374" t="str">
        <f t="shared" si="611"/>
        <v/>
      </c>
      <c r="S931" s="298" t="str">
        <f t="shared" si="612"/>
        <v/>
      </c>
      <c r="T931" s="87" t="str">
        <f t="shared" si="613"/>
        <v/>
      </c>
      <c r="U931" s="88" t="str">
        <f t="shared" si="614"/>
        <v/>
      </c>
      <c r="V931" s="89" t="str">
        <f t="shared" si="615"/>
        <v/>
      </c>
      <c r="W931" s="90" t="str">
        <f t="shared" si="616"/>
        <v/>
      </c>
      <c r="X931" s="90" t="str">
        <f t="shared" si="617"/>
        <v/>
      </c>
      <c r="Y931" s="110" t="str">
        <f t="shared" si="618"/>
        <v/>
      </c>
      <c r="Z931" s="16"/>
      <c r="AA931" s="15" t="str">
        <f t="shared" si="619"/>
        <v/>
      </c>
      <c r="AB931" s="15" t="str">
        <f t="shared" si="620"/>
        <v/>
      </c>
      <c r="AC931" s="14" t="str">
        <f t="shared" si="621"/>
        <v/>
      </c>
      <c r="AD931" s="6" t="e">
        <f t="shared" si="622"/>
        <v>#N/A</v>
      </c>
      <c r="AE931" s="6" t="e">
        <f t="shared" si="623"/>
        <v>#N/A</v>
      </c>
      <c r="AF931" s="6" t="e">
        <f t="shared" si="624"/>
        <v>#N/A</v>
      </c>
      <c r="AG931" s="6" t="str">
        <f t="shared" si="625"/>
        <v/>
      </c>
      <c r="AH931" s="6">
        <f t="shared" si="626"/>
        <v>1</v>
      </c>
      <c r="AI931" s="6" t="e">
        <f t="shared" si="627"/>
        <v>#N/A</v>
      </c>
      <c r="AJ931" s="6" t="e">
        <f t="shared" si="628"/>
        <v>#N/A</v>
      </c>
      <c r="AK931" s="6" t="e">
        <f t="shared" si="629"/>
        <v>#N/A</v>
      </c>
      <c r="AL931" s="6" t="e">
        <f t="shared" si="630"/>
        <v>#N/A</v>
      </c>
      <c r="AM931" s="7" t="str">
        <f t="shared" si="631"/>
        <v xml:space="preserve"> </v>
      </c>
      <c r="AN931" s="6" t="e">
        <f t="shared" si="632"/>
        <v>#N/A</v>
      </c>
      <c r="AO931" s="6" t="e">
        <f t="shared" si="633"/>
        <v>#N/A</v>
      </c>
      <c r="AP931" s="6" t="e">
        <f t="shared" si="634"/>
        <v>#N/A</v>
      </c>
      <c r="AQ931" s="6" t="e">
        <f t="shared" si="635"/>
        <v>#N/A</v>
      </c>
      <c r="AR931" s="6" t="e">
        <f t="shared" si="636"/>
        <v>#N/A</v>
      </c>
      <c r="AS931" s="6" t="e">
        <f t="shared" si="637"/>
        <v>#N/A</v>
      </c>
      <c r="AT931" s="6" t="e">
        <f t="shared" si="638"/>
        <v>#N/A</v>
      </c>
      <c r="AU931" s="6" t="e">
        <f t="shared" si="639"/>
        <v>#N/A</v>
      </c>
      <c r="AV931" s="6" t="e">
        <f t="shared" si="640"/>
        <v>#N/A</v>
      </c>
      <c r="AW931" s="6">
        <f t="shared" si="641"/>
        <v>0</v>
      </c>
      <c r="AX931" s="6" t="e">
        <f t="shared" si="642"/>
        <v>#N/A</v>
      </c>
      <c r="AY931" s="6" t="str">
        <f t="shared" si="643"/>
        <v/>
      </c>
      <c r="AZ931" s="6" t="str">
        <f t="shared" si="644"/>
        <v/>
      </c>
      <c r="BA931" s="6" t="str">
        <f t="shared" si="645"/>
        <v/>
      </c>
      <c r="BB931" s="6" t="str">
        <f t="shared" si="646"/>
        <v/>
      </c>
      <c r="BC931" s="42"/>
      <c r="BI931"/>
      <c r="CS931" s="253" t="str">
        <f t="shared" si="647"/>
        <v/>
      </c>
      <c r="CT931" s="1" t="str">
        <f t="shared" si="648"/>
        <v/>
      </c>
      <c r="CU931" s="1" t="str">
        <f t="shared" si="649"/>
        <v/>
      </c>
      <c r="CV931" s="399"/>
    </row>
    <row r="932" spans="1:100" s="1" customFormat="1" ht="13.5" customHeight="1" x14ac:dyDescent="0.15">
      <c r="A932" s="63">
        <v>917</v>
      </c>
      <c r="B932" s="313"/>
      <c r="C932" s="313"/>
      <c r="D932" s="313"/>
      <c r="E932" s="313"/>
      <c r="F932" s="313"/>
      <c r="G932" s="313"/>
      <c r="H932" s="313"/>
      <c r="I932" s="313"/>
      <c r="J932" s="313"/>
      <c r="K932" s="313"/>
      <c r="L932" s="314"/>
      <c r="M932" s="313"/>
      <c r="N932" s="365"/>
      <c r="O932" s="366"/>
      <c r="P932" s="370" t="str">
        <f>IF(G932="R",IF(OR(AND(実績排出量!H932=SUM(実績事業所!$B$2-1),3&lt;実績排出量!I932),AND(実績排出量!H932=実績事業所!$B$2,4&gt;実績排出量!I932)),"新規",""),"")</f>
        <v/>
      </c>
      <c r="Q932" s="373" t="str">
        <f t="shared" si="610"/>
        <v/>
      </c>
      <c r="R932" s="374" t="str">
        <f t="shared" si="611"/>
        <v/>
      </c>
      <c r="S932" s="298" t="str">
        <f t="shared" si="612"/>
        <v/>
      </c>
      <c r="T932" s="87" t="str">
        <f t="shared" si="613"/>
        <v/>
      </c>
      <c r="U932" s="88" t="str">
        <f t="shared" si="614"/>
        <v/>
      </c>
      <c r="V932" s="89" t="str">
        <f t="shared" si="615"/>
        <v/>
      </c>
      <c r="W932" s="90" t="str">
        <f t="shared" si="616"/>
        <v/>
      </c>
      <c r="X932" s="90" t="str">
        <f t="shared" si="617"/>
        <v/>
      </c>
      <c r="Y932" s="110" t="str">
        <f t="shared" si="618"/>
        <v/>
      </c>
      <c r="Z932" s="16"/>
      <c r="AA932" s="15" t="str">
        <f t="shared" si="619"/>
        <v/>
      </c>
      <c r="AB932" s="15" t="str">
        <f t="shared" si="620"/>
        <v/>
      </c>
      <c r="AC932" s="14" t="str">
        <f t="shared" si="621"/>
        <v/>
      </c>
      <c r="AD932" s="6" t="e">
        <f t="shared" si="622"/>
        <v>#N/A</v>
      </c>
      <c r="AE932" s="6" t="e">
        <f t="shared" si="623"/>
        <v>#N/A</v>
      </c>
      <c r="AF932" s="6" t="e">
        <f t="shared" si="624"/>
        <v>#N/A</v>
      </c>
      <c r="AG932" s="6" t="str">
        <f t="shared" si="625"/>
        <v/>
      </c>
      <c r="AH932" s="6">
        <f t="shared" si="626"/>
        <v>1</v>
      </c>
      <c r="AI932" s="6" t="e">
        <f t="shared" si="627"/>
        <v>#N/A</v>
      </c>
      <c r="AJ932" s="6" t="e">
        <f t="shared" si="628"/>
        <v>#N/A</v>
      </c>
      <c r="AK932" s="6" t="e">
        <f t="shared" si="629"/>
        <v>#N/A</v>
      </c>
      <c r="AL932" s="6" t="e">
        <f t="shared" si="630"/>
        <v>#N/A</v>
      </c>
      <c r="AM932" s="7" t="str">
        <f t="shared" si="631"/>
        <v xml:space="preserve"> </v>
      </c>
      <c r="AN932" s="6" t="e">
        <f t="shared" si="632"/>
        <v>#N/A</v>
      </c>
      <c r="AO932" s="6" t="e">
        <f t="shared" si="633"/>
        <v>#N/A</v>
      </c>
      <c r="AP932" s="6" t="e">
        <f t="shared" si="634"/>
        <v>#N/A</v>
      </c>
      <c r="AQ932" s="6" t="e">
        <f t="shared" si="635"/>
        <v>#N/A</v>
      </c>
      <c r="AR932" s="6" t="e">
        <f t="shared" si="636"/>
        <v>#N/A</v>
      </c>
      <c r="AS932" s="6" t="e">
        <f t="shared" si="637"/>
        <v>#N/A</v>
      </c>
      <c r="AT932" s="6" t="e">
        <f t="shared" si="638"/>
        <v>#N/A</v>
      </c>
      <c r="AU932" s="6" t="e">
        <f t="shared" si="639"/>
        <v>#N/A</v>
      </c>
      <c r="AV932" s="6" t="e">
        <f t="shared" si="640"/>
        <v>#N/A</v>
      </c>
      <c r="AW932" s="6">
        <f t="shared" si="641"/>
        <v>0</v>
      </c>
      <c r="AX932" s="6" t="e">
        <f t="shared" si="642"/>
        <v>#N/A</v>
      </c>
      <c r="AY932" s="6" t="str">
        <f t="shared" si="643"/>
        <v/>
      </c>
      <c r="AZ932" s="6" t="str">
        <f t="shared" si="644"/>
        <v/>
      </c>
      <c r="BA932" s="6" t="str">
        <f t="shared" si="645"/>
        <v/>
      </c>
      <c r="BB932" s="6" t="str">
        <f t="shared" si="646"/>
        <v/>
      </c>
      <c r="BC932" s="42"/>
      <c r="BI932"/>
      <c r="CS932" s="253" t="str">
        <f t="shared" si="647"/>
        <v/>
      </c>
      <c r="CT932" s="1" t="str">
        <f t="shared" si="648"/>
        <v/>
      </c>
      <c r="CU932" s="1" t="str">
        <f t="shared" si="649"/>
        <v/>
      </c>
      <c r="CV932" s="399"/>
    </row>
    <row r="933" spans="1:100" s="1" customFormat="1" ht="13.5" customHeight="1" x14ac:dyDescent="0.15">
      <c r="A933" s="63">
        <v>918</v>
      </c>
      <c r="B933" s="313"/>
      <c r="C933" s="313"/>
      <c r="D933" s="313"/>
      <c r="E933" s="313"/>
      <c r="F933" s="313"/>
      <c r="G933" s="313"/>
      <c r="H933" s="313"/>
      <c r="I933" s="313"/>
      <c r="J933" s="313"/>
      <c r="K933" s="313"/>
      <c r="L933" s="314"/>
      <c r="M933" s="313"/>
      <c r="N933" s="365"/>
      <c r="O933" s="366"/>
      <c r="P933" s="370" t="str">
        <f>IF(G933="R",IF(OR(AND(実績排出量!H933=SUM(実績事業所!$B$2-1),3&lt;実績排出量!I933),AND(実績排出量!H933=実績事業所!$B$2,4&gt;実績排出量!I933)),"新規",""),"")</f>
        <v/>
      </c>
      <c r="Q933" s="373" t="str">
        <f t="shared" si="610"/>
        <v/>
      </c>
      <c r="R933" s="374" t="str">
        <f t="shared" si="611"/>
        <v/>
      </c>
      <c r="S933" s="298" t="str">
        <f t="shared" si="612"/>
        <v/>
      </c>
      <c r="T933" s="87" t="str">
        <f t="shared" si="613"/>
        <v/>
      </c>
      <c r="U933" s="88" t="str">
        <f t="shared" si="614"/>
        <v/>
      </c>
      <c r="V933" s="89" t="str">
        <f t="shared" si="615"/>
        <v/>
      </c>
      <c r="W933" s="90" t="str">
        <f t="shared" si="616"/>
        <v/>
      </c>
      <c r="X933" s="90" t="str">
        <f t="shared" si="617"/>
        <v/>
      </c>
      <c r="Y933" s="110" t="str">
        <f t="shared" si="618"/>
        <v/>
      </c>
      <c r="Z933" s="16"/>
      <c r="AA933" s="15" t="str">
        <f t="shared" si="619"/>
        <v/>
      </c>
      <c r="AB933" s="15" t="str">
        <f t="shared" si="620"/>
        <v/>
      </c>
      <c r="AC933" s="14" t="str">
        <f t="shared" si="621"/>
        <v/>
      </c>
      <c r="AD933" s="6" t="e">
        <f t="shared" si="622"/>
        <v>#N/A</v>
      </c>
      <c r="AE933" s="6" t="e">
        <f t="shared" si="623"/>
        <v>#N/A</v>
      </c>
      <c r="AF933" s="6" t="e">
        <f t="shared" si="624"/>
        <v>#N/A</v>
      </c>
      <c r="AG933" s="6" t="str">
        <f t="shared" si="625"/>
        <v/>
      </c>
      <c r="AH933" s="6">
        <f t="shared" si="626"/>
        <v>1</v>
      </c>
      <c r="AI933" s="6" t="e">
        <f t="shared" si="627"/>
        <v>#N/A</v>
      </c>
      <c r="AJ933" s="6" t="e">
        <f t="shared" si="628"/>
        <v>#N/A</v>
      </c>
      <c r="AK933" s="6" t="e">
        <f t="shared" si="629"/>
        <v>#N/A</v>
      </c>
      <c r="AL933" s="6" t="e">
        <f t="shared" si="630"/>
        <v>#N/A</v>
      </c>
      <c r="AM933" s="7" t="str">
        <f t="shared" si="631"/>
        <v xml:space="preserve"> </v>
      </c>
      <c r="AN933" s="6" t="e">
        <f t="shared" si="632"/>
        <v>#N/A</v>
      </c>
      <c r="AO933" s="6" t="e">
        <f t="shared" si="633"/>
        <v>#N/A</v>
      </c>
      <c r="AP933" s="6" t="e">
        <f t="shared" si="634"/>
        <v>#N/A</v>
      </c>
      <c r="AQ933" s="6" t="e">
        <f t="shared" si="635"/>
        <v>#N/A</v>
      </c>
      <c r="AR933" s="6" t="e">
        <f t="shared" si="636"/>
        <v>#N/A</v>
      </c>
      <c r="AS933" s="6" t="e">
        <f t="shared" si="637"/>
        <v>#N/A</v>
      </c>
      <c r="AT933" s="6" t="e">
        <f t="shared" si="638"/>
        <v>#N/A</v>
      </c>
      <c r="AU933" s="6" t="e">
        <f t="shared" si="639"/>
        <v>#N/A</v>
      </c>
      <c r="AV933" s="6" t="e">
        <f t="shared" si="640"/>
        <v>#N/A</v>
      </c>
      <c r="AW933" s="6">
        <f t="shared" si="641"/>
        <v>0</v>
      </c>
      <c r="AX933" s="6" t="e">
        <f t="shared" si="642"/>
        <v>#N/A</v>
      </c>
      <c r="AY933" s="6" t="str">
        <f t="shared" si="643"/>
        <v/>
      </c>
      <c r="AZ933" s="6" t="str">
        <f t="shared" si="644"/>
        <v/>
      </c>
      <c r="BA933" s="6" t="str">
        <f t="shared" si="645"/>
        <v/>
      </c>
      <c r="BB933" s="6" t="str">
        <f t="shared" si="646"/>
        <v/>
      </c>
      <c r="BC933" s="42"/>
      <c r="BI933"/>
      <c r="CS933" s="253" t="str">
        <f t="shared" si="647"/>
        <v/>
      </c>
      <c r="CT933" s="1" t="str">
        <f t="shared" si="648"/>
        <v/>
      </c>
      <c r="CU933" s="1" t="str">
        <f t="shared" si="649"/>
        <v/>
      </c>
      <c r="CV933" s="399"/>
    </row>
    <row r="934" spans="1:100" s="1" customFormat="1" ht="13.5" customHeight="1" x14ac:dyDescent="0.15">
      <c r="A934" s="63">
        <v>919</v>
      </c>
      <c r="B934" s="313"/>
      <c r="C934" s="313"/>
      <c r="D934" s="313"/>
      <c r="E934" s="313"/>
      <c r="F934" s="313"/>
      <c r="G934" s="313"/>
      <c r="H934" s="313"/>
      <c r="I934" s="313"/>
      <c r="J934" s="313"/>
      <c r="K934" s="313"/>
      <c r="L934" s="314"/>
      <c r="M934" s="313"/>
      <c r="N934" s="365"/>
      <c r="O934" s="366"/>
      <c r="P934" s="370" t="str">
        <f>IF(G934="R",IF(OR(AND(実績排出量!H934=SUM(実績事業所!$B$2-1),3&lt;実績排出量!I934),AND(実績排出量!H934=実績事業所!$B$2,4&gt;実績排出量!I934)),"新規",""),"")</f>
        <v/>
      </c>
      <c r="Q934" s="373" t="str">
        <f t="shared" si="610"/>
        <v/>
      </c>
      <c r="R934" s="374" t="str">
        <f t="shared" si="611"/>
        <v/>
      </c>
      <c r="S934" s="298" t="str">
        <f t="shared" si="612"/>
        <v/>
      </c>
      <c r="T934" s="87" t="str">
        <f t="shared" si="613"/>
        <v/>
      </c>
      <c r="U934" s="88" t="str">
        <f t="shared" si="614"/>
        <v/>
      </c>
      <c r="V934" s="89" t="str">
        <f t="shared" si="615"/>
        <v/>
      </c>
      <c r="W934" s="90" t="str">
        <f t="shared" si="616"/>
        <v/>
      </c>
      <c r="X934" s="90" t="str">
        <f t="shared" si="617"/>
        <v/>
      </c>
      <c r="Y934" s="110" t="str">
        <f t="shared" si="618"/>
        <v/>
      </c>
      <c r="Z934" s="16"/>
      <c r="AA934" s="15" t="str">
        <f t="shared" si="619"/>
        <v/>
      </c>
      <c r="AB934" s="15" t="str">
        <f t="shared" si="620"/>
        <v/>
      </c>
      <c r="AC934" s="14" t="str">
        <f t="shared" si="621"/>
        <v/>
      </c>
      <c r="AD934" s="6" t="e">
        <f t="shared" si="622"/>
        <v>#N/A</v>
      </c>
      <c r="AE934" s="6" t="e">
        <f t="shared" si="623"/>
        <v>#N/A</v>
      </c>
      <c r="AF934" s="6" t="e">
        <f t="shared" si="624"/>
        <v>#N/A</v>
      </c>
      <c r="AG934" s="6" t="str">
        <f t="shared" si="625"/>
        <v/>
      </c>
      <c r="AH934" s="6">
        <f t="shared" si="626"/>
        <v>1</v>
      </c>
      <c r="AI934" s="6" t="e">
        <f t="shared" si="627"/>
        <v>#N/A</v>
      </c>
      <c r="AJ934" s="6" t="e">
        <f t="shared" si="628"/>
        <v>#N/A</v>
      </c>
      <c r="AK934" s="6" t="e">
        <f t="shared" si="629"/>
        <v>#N/A</v>
      </c>
      <c r="AL934" s="6" t="e">
        <f t="shared" si="630"/>
        <v>#N/A</v>
      </c>
      <c r="AM934" s="7" t="str">
        <f t="shared" si="631"/>
        <v xml:space="preserve"> </v>
      </c>
      <c r="AN934" s="6" t="e">
        <f t="shared" si="632"/>
        <v>#N/A</v>
      </c>
      <c r="AO934" s="6" t="e">
        <f t="shared" si="633"/>
        <v>#N/A</v>
      </c>
      <c r="AP934" s="6" t="e">
        <f t="shared" si="634"/>
        <v>#N/A</v>
      </c>
      <c r="AQ934" s="6" t="e">
        <f t="shared" si="635"/>
        <v>#N/A</v>
      </c>
      <c r="AR934" s="6" t="e">
        <f t="shared" si="636"/>
        <v>#N/A</v>
      </c>
      <c r="AS934" s="6" t="e">
        <f t="shared" si="637"/>
        <v>#N/A</v>
      </c>
      <c r="AT934" s="6" t="e">
        <f t="shared" si="638"/>
        <v>#N/A</v>
      </c>
      <c r="AU934" s="6" t="e">
        <f t="shared" si="639"/>
        <v>#N/A</v>
      </c>
      <c r="AV934" s="6" t="e">
        <f t="shared" si="640"/>
        <v>#N/A</v>
      </c>
      <c r="AW934" s="6">
        <f t="shared" si="641"/>
        <v>0</v>
      </c>
      <c r="AX934" s="6" t="e">
        <f t="shared" si="642"/>
        <v>#N/A</v>
      </c>
      <c r="AY934" s="6" t="str">
        <f t="shared" si="643"/>
        <v/>
      </c>
      <c r="AZ934" s="6" t="str">
        <f t="shared" si="644"/>
        <v/>
      </c>
      <c r="BA934" s="6" t="str">
        <f t="shared" si="645"/>
        <v/>
      </c>
      <c r="BB934" s="6" t="str">
        <f t="shared" si="646"/>
        <v/>
      </c>
      <c r="BC934" s="42"/>
      <c r="BI934"/>
      <c r="CS934" s="253" t="str">
        <f t="shared" si="647"/>
        <v/>
      </c>
      <c r="CT934" s="1" t="str">
        <f t="shared" si="648"/>
        <v/>
      </c>
      <c r="CU934" s="1" t="str">
        <f t="shared" si="649"/>
        <v/>
      </c>
      <c r="CV934" s="399"/>
    </row>
    <row r="935" spans="1:100" s="1" customFormat="1" ht="13.5" customHeight="1" x14ac:dyDescent="0.15">
      <c r="A935" s="63">
        <v>920</v>
      </c>
      <c r="B935" s="313"/>
      <c r="C935" s="313"/>
      <c r="D935" s="313"/>
      <c r="E935" s="313"/>
      <c r="F935" s="313"/>
      <c r="G935" s="313"/>
      <c r="H935" s="313"/>
      <c r="I935" s="313"/>
      <c r="J935" s="313"/>
      <c r="K935" s="313"/>
      <c r="L935" s="314"/>
      <c r="M935" s="313"/>
      <c r="N935" s="365"/>
      <c r="O935" s="366"/>
      <c r="P935" s="370" t="str">
        <f>IF(G935="R",IF(OR(AND(実績排出量!H935=SUM(実績事業所!$B$2-1),3&lt;実績排出量!I935),AND(実績排出量!H935=実績事業所!$B$2,4&gt;実績排出量!I935)),"新規",""),"")</f>
        <v/>
      </c>
      <c r="Q935" s="373" t="str">
        <f t="shared" si="610"/>
        <v/>
      </c>
      <c r="R935" s="374" t="str">
        <f t="shared" si="611"/>
        <v/>
      </c>
      <c r="S935" s="298" t="str">
        <f t="shared" si="612"/>
        <v/>
      </c>
      <c r="T935" s="87" t="str">
        <f t="shared" si="613"/>
        <v/>
      </c>
      <c r="U935" s="88" t="str">
        <f t="shared" si="614"/>
        <v/>
      </c>
      <c r="V935" s="89" t="str">
        <f t="shared" si="615"/>
        <v/>
      </c>
      <c r="W935" s="90" t="str">
        <f t="shared" si="616"/>
        <v/>
      </c>
      <c r="X935" s="90" t="str">
        <f t="shared" si="617"/>
        <v/>
      </c>
      <c r="Y935" s="110" t="str">
        <f t="shared" si="618"/>
        <v/>
      </c>
      <c r="Z935" s="16"/>
      <c r="AA935" s="15" t="str">
        <f t="shared" si="619"/>
        <v/>
      </c>
      <c r="AB935" s="15" t="str">
        <f t="shared" si="620"/>
        <v/>
      </c>
      <c r="AC935" s="14" t="str">
        <f t="shared" si="621"/>
        <v/>
      </c>
      <c r="AD935" s="6" t="e">
        <f t="shared" si="622"/>
        <v>#N/A</v>
      </c>
      <c r="AE935" s="6" t="e">
        <f t="shared" si="623"/>
        <v>#N/A</v>
      </c>
      <c r="AF935" s="6" t="e">
        <f t="shared" si="624"/>
        <v>#N/A</v>
      </c>
      <c r="AG935" s="6" t="str">
        <f t="shared" si="625"/>
        <v/>
      </c>
      <c r="AH935" s="6">
        <f t="shared" si="626"/>
        <v>1</v>
      </c>
      <c r="AI935" s="6" t="e">
        <f t="shared" si="627"/>
        <v>#N/A</v>
      </c>
      <c r="AJ935" s="6" t="e">
        <f t="shared" si="628"/>
        <v>#N/A</v>
      </c>
      <c r="AK935" s="6" t="e">
        <f t="shared" si="629"/>
        <v>#N/A</v>
      </c>
      <c r="AL935" s="6" t="e">
        <f t="shared" si="630"/>
        <v>#N/A</v>
      </c>
      <c r="AM935" s="7" t="str">
        <f t="shared" si="631"/>
        <v xml:space="preserve"> </v>
      </c>
      <c r="AN935" s="6" t="e">
        <f t="shared" si="632"/>
        <v>#N/A</v>
      </c>
      <c r="AO935" s="6" t="e">
        <f t="shared" si="633"/>
        <v>#N/A</v>
      </c>
      <c r="AP935" s="6" t="e">
        <f t="shared" si="634"/>
        <v>#N/A</v>
      </c>
      <c r="AQ935" s="6" t="e">
        <f t="shared" si="635"/>
        <v>#N/A</v>
      </c>
      <c r="AR935" s="6" t="e">
        <f t="shared" si="636"/>
        <v>#N/A</v>
      </c>
      <c r="AS935" s="6" t="e">
        <f t="shared" si="637"/>
        <v>#N/A</v>
      </c>
      <c r="AT935" s="6" t="e">
        <f t="shared" si="638"/>
        <v>#N/A</v>
      </c>
      <c r="AU935" s="6" t="e">
        <f t="shared" si="639"/>
        <v>#N/A</v>
      </c>
      <c r="AV935" s="6" t="e">
        <f t="shared" si="640"/>
        <v>#N/A</v>
      </c>
      <c r="AW935" s="6">
        <f t="shared" si="641"/>
        <v>0</v>
      </c>
      <c r="AX935" s="6" t="e">
        <f t="shared" si="642"/>
        <v>#N/A</v>
      </c>
      <c r="AY935" s="6" t="str">
        <f t="shared" si="643"/>
        <v/>
      </c>
      <c r="AZ935" s="6" t="str">
        <f t="shared" si="644"/>
        <v/>
      </c>
      <c r="BA935" s="6" t="str">
        <f t="shared" si="645"/>
        <v/>
      </c>
      <c r="BB935" s="6" t="str">
        <f t="shared" si="646"/>
        <v/>
      </c>
      <c r="BC935" s="42"/>
      <c r="BI935"/>
      <c r="CS935" s="253" t="str">
        <f t="shared" si="647"/>
        <v/>
      </c>
      <c r="CT935" s="1" t="str">
        <f t="shared" si="648"/>
        <v/>
      </c>
      <c r="CU935" s="1" t="str">
        <f t="shared" si="649"/>
        <v/>
      </c>
      <c r="CV935" s="399"/>
    </row>
    <row r="936" spans="1:100" s="1" customFormat="1" ht="13.5" customHeight="1" x14ac:dyDescent="0.15">
      <c r="A936" s="63">
        <v>921</v>
      </c>
      <c r="B936" s="313"/>
      <c r="C936" s="313"/>
      <c r="D936" s="313"/>
      <c r="E936" s="313"/>
      <c r="F936" s="313"/>
      <c r="G936" s="313"/>
      <c r="H936" s="313"/>
      <c r="I936" s="313"/>
      <c r="J936" s="313"/>
      <c r="K936" s="313"/>
      <c r="L936" s="314"/>
      <c r="M936" s="313"/>
      <c r="N936" s="365"/>
      <c r="O936" s="366"/>
      <c r="P936" s="370" t="str">
        <f>IF(G936="R",IF(OR(AND(実績排出量!H936=SUM(実績事業所!$B$2-1),3&lt;実績排出量!I936),AND(実績排出量!H936=実績事業所!$B$2,4&gt;実績排出量!I936)),"新規",""),"")</f>
        <v/>
      </c>
      <c r="Q936" s="373" t="str">
        <f t="shared" si="610"/>
        <v/>
      </c>
      <c r="R936" s="374" t="str">
        <f t="shared" si="611"/>
        <v/>
      </c>
      <c r="S936" s="298" t="str">
        <f t="shared" si="612"/>
        <v/>
      </c>
      <c r="T936" s="87" t="str">
        <f t="shared" si="613"/>
        <v/>
      </c>
      <c r="U936" s="88" t="str">
        <f t="shared" si="614"/>
        <v/>
      </c>
      <c r="V936" s="89" t="str">
        <f t="shared" si="615"/>
        <v/>
      </c>
      <c r="W936" s="90" t="str">
        <f t="shared" si="616"/>
        <v/>
      </c>
      <c r="X936" s="90" t="str">
        <f t="shared" si="617"/>
        <v/>
      </c>
      <c r="Y936" s="110" t="str">
        <f t="shared" si="618"/>
        <v/>
      </c>
      <c r="Z936" s="16"/>
      <c r="AA936" s="15" t="str">
        <f t="shared" si="619"/>
        <v/>
      </c>
      <c r="AB936" s="15" t="str">
        <f t="shared" si="620"/>
        <v/>
      </c>
      <c r="AC936" s="14" t="str">
        <f t="shared" si="621"/>
        <v/>
      </c>
      <c r="AD936" s="6" t="e">
        <f t="shared" si="622"/>
        <v>#N/A</v>
      </c>
      <c r="AE936" s="6" t="e">
        <f t="shared" si="623"/>
        <v>#N/A</v>
      </c>
      <c r="AF936" s="6" t="e">
        <f t="shared" si="624"/>
        <v>#N/A</v>
      </c>
      <c r="AG936" s="6" t="str">
        <f t="shared" si="625"/>
        <v/>
      </c>
      <c r="AH936" s="6">
        <f t="shared" si="626"/>
        <v>1</v>
      </c>
      <c r="AI936" s="6" t="e">
        <f t="shared" si="627"/>
        <v>#N/A</v>
      </c>
      <c r="AJ936" s="6" t="e">
        <f t="shared" si="628"/>
        <v>#N/A</v>
      </c>
      <c r="AK936" s="6" t="e">
        <f t="shared" si="629"/>
        <v>#N/A</v>
      </c>
      <c r="AL936" s="6" t="e">
        <f t="shared" si="630"/>
        <v>#N/A</v>
      </c>
      <c r="AM936" s="7" t="str">
        <f t="shared" si="631"/>
        <v xml:space="preserve"> </v>
      </c>
      <c r="AN936" s="6" t="e">
        <f t="shared" si="632"/>
        <v>#N/A</v>
      </c>
      <c r="AO936" s="6" t="e">
        <f t="shared" si="633"/>
        <v>#N/A</v>
      </c>
      <c r="AP936" s="6" t="e">
        <f t="shared" si="634"/>
        <v>#N/A</v>
      </c>
      <c r="AQ936" s="6" t="e">
        <f t="shared" si="635"/>
        <v>#N/A</v>
      </c>
      <c r="AR936" s="6" t="e">
        <f t="shared" si="636"/>
        <v>#N/A</v>
      </c>
      <c r="AS936" s="6" t="e">
        <f t="shared" si="637"/>
        <v>#N/A</v>
      </c>
      <c r="AT936" s="6" t="e">
        <f t="shared" si="638"/>
        <v>#N/A</v>
      </c>
      <c r="AU936" s="6" t="e">
        <f t="shared" si="639"/>
        <v>#N/A</v>
      </c>
      <c r="AV936" s="6" t="e">
        <f t="shared" si="640"/>
        <v>#N/A</v>
      </c>
      <c r="AW936" s="6">
        <f t="shared" si="641"/>
        <v>0</v>
      </c>
      <c r="AX936" s="6" t="e">
        <f t="shared" si="642"/>
        <v>#N/A</v>
      </c>
      <c r="AY936" s="6" t="str">
        <f t="shared" si="643"/>
        <v/>
      </c>
      <c r="AZ936" s="6" t="str">
        <f t="shared" si="644"/>
        <v/>
      </c>
      <c r="BA936" s="6" t="str">
        <f t="shared" si="645"/>
        <v/>
      </c>
      <c r="BB936" s="6" t="str">
        <f t="shared" si="646"/>
        <v/>
      </c>
      <c r="BC936" s="42"/>
      <c r="BI936"/>
      <c r="CS936" s="253" t="str">
        <f t="shared" si="647"/>
        <v/>
      </c>
      <c r="CT936" s="1" t="str">
        <f t="shared" si="648"/>
        <v/>
      </c>
      <c r="CU936" s="1" t="str">
        <f t="shared" si="649"/>
        <v/>
      </c>
      <c r="CV936" s="399"/>
    </row>
    <row r="937" spans="1:100" s="1" customFormat="1" ht="13.5" customHeight="1" x14ac:dyDescent="0.15">
      <c r="A937" s="63">
        <v>922</v>
      </c>
      <c r="B937" s="313"/>
      <c r="C937" s="313"/>
      <c r="D937" s="313"/>
      <c r="E937" s="313"/>
      <c r="F937" s="313"/>
      <c r="G937" s="313"/>
      <c r="H937" s="313"/>
      <c r="I937" s="313"/>
      <c r="J937" s="313"/>
      <c r="K937" s="313"/>
      <c r="L937" s="314"/>
      <c r="M937" s="313"/>
      <c r="N937" s="365"/>
      <c r="O937" s="366"/>
      <c r="P937" s="370" t="str">
        <f>IF(G937="R",IF(OR(AND(実績排出量!H937=SUM(実績事業所!$B$2-1),3&lt;実績排出量!I937),AND(実績排出量!H937=実績事業所!$B$2,4&gt;実績排出量!I937)),"新規",""),"")</f>
        <v/>
      </c>
      <c r="Q937" s="373" t="str">
        <f t="shared" si="610"/>
        <v/>
      </c>
      <c r="R937" s="374" t="str">
        <f t="shared" si="611"/>
        <v/>
      </c>
      <c r="S937" s="298" t="str">
        <f t="shared" si="612"/>
        <v/>
      </c>
      <c r="T937" s="87" t="str">
        <f t="shared" si="613"/>
        <v/>
      </c>
      <c r="U937" s="88" t="str">
        <f t="shared" si="614"/>
        <v/>
      </c>
      <c r="V937" s="89" t="str">
        <f t="shared" si="615"/>
        <v/>
      </c>
      <c r="W937" s="90" t="str">
        <f t="shared" si="616"/>
        <v/>
      </c>
      <c r="X937" s="90" t="str">
        <f t="shared" si="617"/>
        <v/>
      </c>
      <c r="Y937" s="110" t="str">
        <f t="shared" si="618"/>
        <v/>
      </c>
      <c r="Z937" s="16"/>
      <c r="AA937" s="15" t="str">
        <f t="shared" si="619"/>
        <v/>
      </c>
      <c r="AB937" s="15" t="str">
        <f t="shared" si="620"/>
        <v/>
      </c>
      <c r="AC937" s="14" t="str">
        <f t="shared" si="621"/>
        <v/>
      </c>
      <c r="AD937" s="6" t="e">
        <f t="shared" si="622"/>
        <v>#N/A</v>
      </c>
      <c r="AE937" s="6" t="e">
        <f t="shared" si="623"/>
        <v>#N/A</v>
      </c>
      <c r="AF937" s="6" t="e">
        <f t="shared" si="624"/>
        <v>#N/A</v>
      </c>
      <c r="AG937" s="6" t="str">
        <f t="shared" si="625"/>
        <v/>
      </c>
      <c r="AH937" s="6">
        <f t="shared" si="626"/>
        <v>1</v>
      </c>
      <c r="AI937" s="6" t="e">
        <f t="shared" si="627"/>
        <v>#N/A</v>
      </c>
      <c r="AJ937" s="6" t="e">
        <f t="shared" si="628"/>
        <v>#N/A</v>
      </c>
      <c r="AK937" s="6" t="e">
        <f t="shared" si="629"/>
        <v>#N/A</v>
      </c>
      <c r="AL937" s="6" t="e">
        <f t="shared" si="630"/>
        <v>#N/A</v>
      </c>
      <c r="AM937" s="7" t="str">
        <f t="shared" si="631"/>
        <v xml:space="preserve"> </v>
      </c>
      <c r="AN937" s="6" t="e">
        <f t="shared" si="632"/>
        <v>#N/A</v>
      </c>
      <c r="AO937" s="6" t="e">
        <f t="shared" si="633"/>
        <v>#N/A</v>
      </c>
      <c r="AP937" s="6" t="e">
        <f t="shared" si="634"/>
        <v>#N/A</v>
      </c>
      <c r="AQ937" s="6" t="e">
        <f t="shared" si="635"/>
        <v>#N/A</v>
      </c>
      <c r="AR937" s="6" t="e">
        <f t="shared" si="636"/>
        <v>#N/A</v>
      </c>
      <c r="AS937" s="6" t="e">
        <f t="shared" si="637"/>
        <v>#N/A</v>
      </c>
      <c r="AT937" s="6" t="e">
        <f t="shared" si="638"/>
        <v>#N/A</v>
      </c>
      <c r="AU937" s="6" t="e">
        <f t="shared" si="639"/>
        <v>#N/A</v>
      </c>
      <c r="AV937" s="6" t="e">
        <f t="shared" si="640"/>
        <v>#N/A</v>
      </c>
      <c r="AW937" s="6">
        <f t="shared" si="641"/>
        <v>0</v>
      </c>
      <c r="AX937" s="6" t="e">
        <f t="shared" si="642"/>
        <v>#N/A</v>
      </c>
      <c r="AY937" s="6" t="str">
        <f t="shared" si="643"/>
        <v/>
      </c>
      <c r="AZ937" s="6" t="str">
        <f t="shared" si="644"/>
        <v/>
      </c>
      <c r="BA937" s="6" t="str">
        <f t="shared" si="645"/>
        <v/>
      </c>
      <c r="BB937" s="6" t="str">
        <f t="shared" si="646"/>
        <v/>
      </c>
      <c r="BC937" s="42"/>
      <c r="BI937"/>
      <c r="CS937" s="253" t="str">
        <f t="shared" si="647"/>
        <v/>
      </c>
      <c r="CT937" s="1" t="str">
        <f t="shared" si="648"/>
        <v/>
      </c>
      <c r="CU937" s="1" t="str">
        <f t="shared" si="649"/>
        <v/>
      </c>
      <c r="CV937" s="399"/>
    </row>
    <row r="938" spans="1:100" s="1" customFormat="1" ht="13.5" customHeight="1" x14ac:dyDescent="0.15">
      <c r="A938" s="63">
        <v>923</v>
      </c>
      <c r="B938" s="313"/>
      <c r="C938" s="313"/>
      <c r="D938" s="313"/>
      <c r="E938" s="313"/>
      <c r="F938" s="313"/>
      <c r="G938" s="313"/>
      <c r="H938" s="313"/>
      <c r="I938" s="313"/>
      <c r="J938" s="313"/>
      <c r="K938" s="313"/>
      <c r="L938" s="314"/>
      <c r="M938" s="313"/>
      <c r="N938" s="365"/>
      <c r="O938" s="366"/>
      <c r="P938" s="370" t="str">
        <f>IF(G938="R",IF(OR(AND(実績排出量!H938=SUM(実績事業所!$B$2-1),3&lt;実績排出量!I938),AND(実績排出量!H938=実績事業所!$B$2,4&gt;実績排出量!I938)),"新規",""),"")</f>
        <v/>
      </c>
      <c r="Q938" s="373" t="str">
        <f t="shared" si="610"/>
        <v/>
      </c>
      <c r="R938" s="374" t="str">
        <f t="shared" si="611"/>
        <v/>
      </c>
      <c r="S938" s="298" t="str">
        <f t="shared" si="612"/>
        <v/>
      </c>
      <c r="T938" s="87" t="str">
        <f t="shared" si="613"/>
        <v/>
      </c>
      <c r="U938" s="88" t="str">
        <f t="shared" si="614"/>
        <v/>
      </c>
      <c r="V938" s="89" t="str">
        <f t="shared" si="615"/>
        <v/>
      </c>
      <c r="W938" s="90" t="str">
        <f t="shared" si="616"/>
        <v/>
      </c>
      <c r="X938" s="90" t="str">
        <f t="shared" si="617"/>
        <v/>
      </c>
      <c r="Y938" s="110" t="str">
        <f t="shared" si="618"/>
        <v/>
      </c>
      <c r="Z938" s="16"/>
      <c r="AA938" s="15" t="str">
        <f t="shared" si="619"/>
        <v/>
      </c>
      <c r="AB938" s="15" t="str">
        <f t="shared" si="620"/>
        <v/>
      </c>
      <c r="AC938" s="14" t="str">
        <f t="shared" si="621"/>
        <v/>
      </c>
      <c r="AD938" s="6" t="e">
        <f t="shared" si="622"/>
        <v>#N/A</v>
      </c>
      <c r="AE938" s="6" t="e">
        <f t="shared" si="623"/>
        <v>#N/A</v>
      </c>
      <c r="AF938" s="6" t="e">
        <f t="shared" si="624"/>
        <v>#N/A</v>
      </c>
      <c r="AG938" s="6" t="str">
        <f t="shared" si="625"/>
        <v/>
      </c>
      <c r="AH938" s="6">
        <f t="shared" si="626"/>
        <v>1</v>
      </c>
      <c r="AI938" s="6" t="e">
        <f t="shared" si="627"/>
        <v>#N/A</v>
      </c>
      <c r="AJ938" s="6" t="e">
        <f t="shared" si="628"/>
        <v>#N/A</v>
      </c>
      <c r="AK938" s="6" t="e">
        <f t="shared" si="629"/>
        <v>#N/A</v>
      </c>
      <c r="AL938" s="6" t="e">
        <f t="shared" si="630"/>
        <v>#N/A</v>
      </c>
      <c r="AM938" s="7" t="str">
        <f t="shared" si="631"/>
        <v xml:space="preserve"> </v>
      </c>
      <c r="AN938" s="6" t="e">
        <f t="shared" si="632"/>
        <v>#N/A</v>
      </c>
      <c r="AO938" s="6" t="e">
        <f t="shared" si="633"/>
        <v>#N/A</v>
      </c>
      <c r="AP938" s="6" t="e">
        <f t="shared" si="634"/>
        <v>#N/A</v>
      </c>
      <c r="AQ938" s="6" t="e">
        <f t="shared" si="635"/>
        <v>#N/A</v>
      </c>
      <c r="AR938" s="6" t="e">
        <f t="shared" si="636"/>
        <v>#N/A</v>
      </c>
      <c r="AS938" s="6" t="e">
        <f t="shared" si="637"/>
        <v>#N/A</v>
      </c>
      <c r="AT938" s="6" t="e">
        <f t="shared" si="638"/>
        <v>#N/A</v>
      </c>
      <c r="AU938" s="6" t="e">
        <f t="shared" si="639"/>
        <v>#N/A</v>
      </c>
      <c r="AV938" s="6" t="e">
        <f t="shared" si="640"/>
        <v>#N/A</v>
      </c>
      <c r="AW938" s="6">
        <f t="shared" si="641"/>
        <v>0</v>
      </c>
      <c r="AX938" s="6" t="e">
        <f t="shared" si="642"/>
        <v>#N/A</v>
      </c>
      <c r="AY938" s="6" t="str">
        <f t="shared" si="643"/>
        <v/>
      </c>
      <c r="AZ938" s="6" t="str">
        <f t="shared" si="644"/>
        <v/>
      </c>
      <c r="BA938" s="6" t="str">
        <f t="shared" si="645"/>
        <v/>
      </c>
      <c r="BB938" s="6" t="str">
        <f t="shared" si="646"/>
        <v/>
      </c>
      <c r="BC938" s="42"/>
      <c r="BI938"/>
      <c r="CS938" s="253" t="str">
        <f t="shared" si="647"/>
        <v/>
      </c>
      <c r="CT938" s="1" t="str">
        <f t="shared" si="648"/>
        <v/>
      </c>
      <c r="CU938" s="1" t="str">
        <f t="shared" si="649"/>
        <v/>
      </c>
      <c r="CV938" s="399"/>
    </row>
    <row r="939" spans="1:100" s="1" customFormat="1" ht="13.5" customHeight="1" x14ac:dyDescent="0.15">
      <c r="A939" s="63">
        <v>924</v>
      </c>
      <c r="B939" s="313"/>
      <c r="C939" s="313"/>
      <c r="D939" s="313"/>
      <c r="E939" s="313"/>
      <c r="F939" s="313"/>
      <c r="G939" s="313"/>
      <c r="H939" s="313"/>
      <c r="I939" s="313"/>
      <c r="J939" s="313"/>
      <c r="K939" s="313"/>
      <c r="L939" s="314"/>
      <c r="M939" s="313"/>
      <c r="N939" s="365"/>
      <c r="O939" s="366"/>
      <c r="P939" s="370" t="str">
        <f>IF(G939="R",IF(OR(AND(実績排出量!H939=SUM(実績事業所!$B$2-1),3&lt;実績排出量!I939),AND(実績排出量!H939=実績事業所!$B$2,4&gt;実績排出量!I939)),"新規",""),"")</f>
        <v/>
      </c>
      <c r="Q939" s="373" t="str">
        <f t="shared" si="610"/>
        <v/>
      </c>
      <c r="R939" s="374" t="str">
        <f t="shared" si="611"/>
        <v/>
      </c>
      <c r="S939" s="298" t="str">
        <f t="shared" si="612"/>
        <v/>
      </c>
      <c r="T939" s="87" t="str">
        <f t="shared" si="613"/>
        <v/>
      </c>
      <c r="U939" s="88" t="str">
        <f t="shared" si="614"/>
        <v/>
      </c>
      <c r="V939" s="89" t="str">
        <f t="shared" si="615"/>
        <v/>
      </c>
      <c r="W939" s="90" t="str">
        <f t="shared" si="616"/>
        <v/>
      </c>
      <c r="X939" s="90" t="str">
        <f t="shared" si="617"/>
        <v/>
      </c>
      <c r="Y939" s="110" t="str">
        <f t="shared" si="618"/>
        <v/>
      </c>
      <c r="Z939" s="16"/>
      <c r="AA939" s="15" t="str">
        <f t="shared" si="619"/>
        <v/>
      </c>
      <c r="AB939" s="15" t="str">
        <f t="shared" si="620"/>
        <v/>
      </c>
      <c r="AC939" s="14" t="str">
        <f t="shared" si="621"/>
        <v/>
      </c>
      <c r="AD939" s="6" t="e">
        <f t="shared" si="622"/>
        <v>#N/A</v>
      </c>
      <c r="AE939" s="6" t="e">
        <f t="shared" si="623"/>
        <v>#N/A</v>
      </c>
      <c r="AF939" s="6" t="e">
        <f t="shared" si="624"/>
        <v>#N/A</v>
      </c>
      <c r="AG939" s="6" t="str">
        <f t="shared" si="625"/>
        <v/>
      </c>
      <c r="AH939" s="6">
        <f t="shared" si="626"/>
        <v>1</v>
      </c>
      <c r="AI939" s="6" t="e">
        <f t="shared" si="627"/>
        <v>#N/A</v>
      </c>
      <c r="AJ939" s="6" t="e">
        <f t="shared" si="628"/>
        <v>#N/A</v>
      </c>
      <c r="AK939" s="6" t="e">
        <f t="shared" si="629"/>
        <v>#N/A</v>
      </c>
      <c r="AL939" s="6" t="e">
        <f t="shared" si="630"/>
        <v>#N/A</v>
      </c>
      <c r="AM939" s="7" t="str">
        <f t="shared" si="631"/>
        <v xml:space="preserve"> </v>
      </c>
      <c r="AN939" s="6" t="e">
        <f t="shared" si="632"/>
        <v>#N/A</v>
      </c>
      <c r="AO939" s="6" t="e">
        <f t="shared" si="633"/>
        <v>#N/A</v>
      </c>
      <c r="AP939" s="6" t="e">
        <f t="shared" si="634"/>
        <v>#N/A</v>
      </c>
      <c r="AQ939" s="6" t="e">
        <f t="shared" si="635"/>
        <v>#N/A</v>
      </c>
      <c r="AR939" s="6" t="e">
        <f t="shared" si="636"/>
        <v>#N/A</v>
      </c>
      <c r="AS939" s="6" t="e">
        <f t="shared" si="637"/>
        <v>#N/A</v>
      </c>
      <c r="AT939" s="6" t="e">
        <f t="shared" si="638"/>
        <v>#N/A</v>
      </c>
      <c r="AU939" s="6" t="e">
        <f t="shared" si="639"/>
        <v>#N/A</v>
      </c>
      <c r="AV939" s="6" t="e">
        <f t="shared" si="640"/>
        <v>#N/A</v>
      </c>
      <c r="AW939" s="6">
        <f t="shared" si="641"/>
        <v>0</v>
      </c>
      <c r="AX939" s="6" t="e">
        <f t="shared" si="642"/>
        <v>#N/A</v>
      </c>
      <c r="AY939" s="6" t="str">
        <f t="shared" si="643"/>
        <v/>
      </c>
      <c r="AZ939" s="6" t="str">
        <f t="shared" si="644"/>
        <v/>
      </c>
      <c r="BA939" s="6" t="str">
        <f t="shared" si="645"/>
        <v/>
      </c>
      <c r="BB939" s="6" t="str">
        <f t="shared" si="646"/>
        <v/>
      </c>
      <c r="BC939" s="42"/>
      <c r="BI939"/>
      <c r="CS939" s="253" t="str">
        <f t="shared" si="647"/>
        <v/>
      </c>
      <c r="CT939" s="1" t="str">
        <f t="shared" si="648"/>
        <v/>
      </c>
      <c r="CU939" s="1" t="str">
        <f t="shared" si="649"/>
        <v/>
      </c>
      <c r="CV939" s="399"/>
    </row>
    <row r="940" spans="1:100" s="1" customFormat="1" ht="13.5" customHeight="1" x14ac:dyDescent="0.15">
      <c r="A940" s="63">
        <v>925</v>
      </c>
      <c r="B940" s="313"/>
      <c r="C940" s="313"/>
      <c r="D940" s="313"/>
      <c r="E940" s="313"/>
      <c r="F940" s="313"/>
      <c r="G940" s="313"/>
      <c r="H940" s="313"/>
      <c r="I940" s="313"/>
      <c r="J940" s="313"/>
      <c r="K940" s="313"/>
      <c r="L940" s="314"/>
      <c r="M940" s="313"/>
      <c r="N940" s="365"/>
      <c r="O940" s="366"/>
      <c r="P940" s="370" t="str">
        <f>IF(G940="R",IF(OR(AND(実績排出量!H940=SUM(実績事業所!$B$2-1),3&lt;実績排出量!I940),AND(実績排出量!H940=実績事業所!$B$2,4&gt;実績排出量!I940)),"新規",""),"")</f>
        <v/>
      </c>
      <c r="Q940" s="373" t="str">
        <f t="shared" si="610"/>
        <v/>
      </c>
      <c r="R940" s="374" t="str">
        <f t="shared" si="611"/>
        <v/>
      </c>
      <c r="S940" s="298" t="str">
        <f t="shared" si="612"/>
        <v/>
      </c>
      <c r="T940" s="87" t="str">
        <f t="shared" si="613"/>
        <v/>
      </c>
      <c r="U940" s="88" t="str">
        <f t="shared" si="614"/>
        <v/>
      </c>
      <c r="V940" s="89" t="str">
        <f t="shared" si="615"/>
        <v/>
      </c>
      <c r="W940" s="90" t="str">
        <f t="shared" si="616"/>
        <v/>
      </c>
      <c r="X940" s="90" t="str">
        <f t="shared" si="617"/>
        <v/>
      </c>
      <c r="Y940" s="110" t="str">
        <f t="shared" si="618"/>
        <v/>
      </c>
      <c r="Z940" s="16"/>
      <c r="AA940" s="15" t="str">
        <f t="shared" si="619"/>
        <v/>
      </c>
      <c r="AB940" s="15" t="str">
        <f t="shared" si="620"/>
        <v/>
      </c>
      <c r="AC940" s="14" t="str">
        <f t="shared" si="621"/>
        <v/>
      </c>
      <c r="AD940" s="6" t="e">
        <f t="shared" si="622"/>
        <v>#N/A</v>
      </c>
      <c r="AE940" s="6" t="e">
        <f t="shared" si="623"/>
        <v>#N/A</v>
      </c>
      <c r="AF940" s="6" t="e">
        <f t="shared" si="624"/>
        <v>#N/A</v>
      </c>
      <c r="AG940" s="6" t="str">
        <f t="shared" si="625"/>
        <v/>
      </c>
      <c r="AH940" s="6">
        <f t="shared" si="626"/>
        <v>1</v>
      </c>
      <c r="AI940" s="6" t="e">
        <f t="shared" si="627"/>
        <v>#N/A</v>
      </c>
      <c r="AJ940" s="6" t="e">
        <f t="shared" si="628"/>
        <v>#N/A</v>
      </c>
      <c r="AK940" s="6" t="e">
        <f t="shared" si="629"/>
        <v>#N/A</v>
      </c>
      <c r="AL940" s="6" t="e">
        <f t="shared" si="630"/>
        <v>#N/A</v>
      </c>
      <c r="AM940" s="7" t="str">
        <f t="shared" si="631"/>
        <v xml:space="preserve"> </v>
      </c>
      <c r="AN940" s="6" t="e">
        <f t="shared" si="632"/>
        <v>#N/A</v>
      </c>
      <c r="AO940" s="6" t="e">
        <f t="shared" si="633"/>
        <v>#N/A</v>
      </c>
      <c r="AP940" s="6" t="e">
        <f t="shared" si="634"/>
        <v>#N/A</v>
      </c>
      <c r="AQ940" s="6" t="e">
        <f t="shared" si="635"/>
        <v>#N/A</v>
      </c>
      <c r="AR940" s="6" t="e">
        <f t="shared" si="636"/>
        <v>#N/A</v>
      </c>
      <c r="AS940" s="6" t="e">
        <f t="shared" si="637"/>
        <v>#N/A</v>
      </c>
      <c r="AT940" s="6" t="e">
        <f t="shared" si="638"/>
        <v>#N/A</v>
      </c>
      <c r="AU940" s="6" t="e">
        <f t="shared" si="639"/>
        <v>#N/A</v>
      </c>
      <c r="AV940" s="6" t="e">
        <f t="shared" si="640"/>
        <v>#N/A</v>
      </c>
      <c r="AW940" s="6">
        <f t="shared" si="641"/>
        <v>0</v>
      </c>
      <c r="AX940" s="6" t="e">
        <f t="shared" si="642"/>
        <v>#N/A</v>
      </c>
      <c r="AY940" s="6" t="str">
        <f t="shared" si="643"/>
        <v/>
      </c>
      <c r="AZ940" s="6" t="str">
        <f t="shared" si="644"/>
        <v/>
      </c>
      <c r="BA940" s="6" t="str">
        <f t="shared" si="645"/>
        <v/>
      </c>
      <c r="BB940" s="6" t="str">
        <f t="shared" si="646"/>
        <v/>
      </c>
      <c r="BC940" s="42"/>
      <c r="BI940"/>
      <c r="CS940" s="253" t="str">
        <f t="shared" si="647"/>
        <v/>
      </c>
      <c r="CT940" s="1" t="str">
        <f t="shared" si="648"/>
        <v/>
      </c>
      <c r="CU940" s="1" t="str">
        <f t="shared" si="649"/>
        <v/>
      </c>
      <c r="CV940" s="399"/>
    </row>
    <row r="941" spans="1:100" s="1" customFormat="1" ht="13.5" customHeight="1" x14ac:dyDescent="0.15">
      <c r="A941" s="63">
        <v>926</v>
      </c>
      <c r="B941" s="313"/>
      <c r="C941" s="313"/>
      <c r="D941" s="313"/>
      <c r="E941" s="313"/>
      <c r="F941" s="313"/>
      <c r="G941" s="313"/>
      <c r="H941" s="313"/>
      <c r="I941" s="313"/>
      <c r="J941" s="313"/>
      <c r="K941" s="313"/>
      <c r="L941" s="314"/>
      <c r="M941" s="313"/>
      <c r="N941" s="365"/>
      <c r="O941" s="366"/>
      <c r="P941" s="370" t="str">
        <f>IF(G941="R",IF(OR(AND(実績排出量!H941=SUM(実績事業所!$B$2-1),3&lt;実績排出量!I941),AND(実績排出量!H941=実績事業所!$B$2,4&gt;実績排出量!I941)),"新規",""),"")</f>
        <v/>
      </c>
      <c r="Q941" s="373" t="str">
        <f t="shared" si="610"/>
        <v/>
      </c>
      <c r="R941" s="374" t="str">
        <f t="shared" si="611"/>
        <v/>
      </c>
      <c r="S941" s="298" t="str">
        <f t="shared" si="612"/>
        <v/>
      </c>
      <c r="T941" s="87" t="str">
        <f t="shared" si="613"/>
        <v/>
      </c>
      <c r="U941" s="88" t="str">
        <f t="shared" si="614"/>
        <v/>
      </c>
      <c r="V941" s="89" t="str">
        <f t="shared" si="615"/>
        <v/>
      </c>
      <c r="W941" s="90" t="str">
        <f t="shared" si="616"/>
        <v/>
      </c>
      <c r="X941" s="90" t="str">
        <f t="shared" si="617"/>
        <v/>
      </c>
      <c r="Y941" s="110" t="str">
        <f t="shared" si="618"/>
        <v/>
      </c>
      <c r="Z941" s="16"/>
      <c r="AA941" s="15" t="str">
        <f t="shared" si="619"/>
        <v/>
      </c>
      <c r="AB941" s="15" t="str">
        <f t="shared" si="620"/>
        <v/>
      </c>
      <c r="AC941" s="14" t="str">
        <f t="shared" si="621"/>
        <v/>
      </c>
      <c r="AD941" s="6" t="e">
        <f t="shared" si="622"/>
        <v>#N/A</v>
      </c>
      <c r="AE941" s="6" t="e">
        <f t="shared" si="623"/>
        <v>#N/A</v>
      </c>
      <c r="AF941" s="6" t="e">
        <f t="shared" si="624"/>
        <v>#N/A</v>
      </c>
      <c r="AG941" s="6" t="str">
        <f t="shared" si="625"/>
        <v/>
      </c>
      <c r="AH941" s="6">
        <f t="shared" si="626"/>
        <v>1</v>
      </c>
      <c r="AI941" s="6" t="e">
        <f t="shared" si="627"/>
        <v>#N/A</v>
      </c>
      <c r="AJ941" s="6" t="e">
        <f t="shared" si="628"/>
        <v>#N/A</v>
      </c>
      <c r="AK941" s="6" t="e">
        <f t="shared" si="629"/>
        <v>#N/A</v>
      </c>
      <c r="AL941" s="6" t="e">
        <f t="shared" si="630"/>
        <v>#N/A</v>
      </c>
      <c r="AM941" s="7" t="str">
        <f t="shared" si="631"/>
        <v xml:space="preserve"> </v>
      </c>
      <c r="AN941" s="6" t="e">
        <f t="shared" si="632"/>
        <v>#N/A</v>
      </c>
      <c r="AO941" s="6" t="e">
        <f t="shared" si="633"/>
        <v>#N/A</v>
      </c>
      <c r="AP941" s="6" t="e">
        <f t="shared" si="634"/>
        <v>#N/A</v>
      </c>
      <c r="AQ941" s="6" t="e">
        <f t="shared" si="635"/>
        <v>#N/A</v>
      </c>
      <c r="AR941" s="6" t="e">
        <f t="shared" si="636"/>
        <v>#N/A</v>
      </c>
      <c r="AS941" s="6" t="e">
        <f t="shared" si="637"/>
        <v>#N/A</v>
      </c>
      <c r="AT941" s="6" t="e">
        <f t="shared" si="638"/>
        <v>#N/A</v>
      </c>
      <c r="AU941" s="6" t="e">
        <f t="shared" si="639"/>
        <v>#N/A</v>
      </c>
      <c r="AV941" s="6" t="e">
        <f t="shared" si="640"/>
        <v>#N/A</v>
      </c>
      <c r="AW941" s="6">
        <f t="shared" si="641"/>
        <v>0</v>
      </c>
      <c r="AX941" s="6" t="e">
        <f t="shared" si="642"/>
        <v>#N/A</v>
      </c>
      <c r="AY941" s="6" t="str">
        <f t="shared" si="643"/>
        <v/>
      </c>
      <c r="AZ941" s="6" t="str">
        <f t="shared" si="644"/>
        <v/>
      </c>
      <c r="BA941" s="6" t="str">
        <f t="shared" si="645"/>
        <v/>
      </c>
      <c r="BB941" s="6" t="str">
        <f t="shared" si="646"/>
        <v/>
      </c>
      <c r="BC941" s="42"/>
      <c r="BI941"/>
      <c r="CS941" s="253" t="str">
        <f t="shared" si="647"/>
        <v/>
      </c>
      <c r="CT941" s="1" t="str">
        <f t="shared" si="648"/>
        <v/>
      </c>
      <c r="CU941" s="1" t="str">
        <f t="shared" si="649"/>
        <v/>
      </c>
      <c r="CV941" s="399"/>
    </row>
    <row r="942" spans="1:100" s="1" customFormat="1" ht="13.5" customHeight="1" x14ac:dyDescent="0.15">
      <c r="A942" s="63">
        <v>927</v>
      </c>
      <c r="B942" s="313"/>
      <c r="C942" s="313"/>
      <c r="D942" s="313"/>
      <c r="E942" s="313"/>
      <c r="F942" s="313"/>
      <c r="G942" s="313"/>
      <c r="H942" s="313"/>
      <c r="I942" s="313"/>
      <c r="J942" s="313"/>
      <c r="K942" s="313"/>
      <c r="L942" s="314"/>
      <c r="M942" s="313"/>
      <c r="N942" s="365"/>
      <c r="O942" s="366"/>
      <c r="P942" s="370" t="str">
        <f>IF(G942="R",IF(OR(AND(実績排出量!H942=SUM(実績事業所!$B$2-1),3&lt;実績排出量!I942),AND(実績排出量!H942=実績事業所!$B$2,4&gt;実績排出量!I942)),"新規",""),"")</f>
        <v/>
      </c>
      <c r="Q942" s="373" t="str">
        <f t="shared" si="610"/>
        <v/>
      </c>
      <c r="R942" s="374" t="str">
        <f t="shared" si="611"/>
        <v/>
      </c>
      <c r="S942" s="298" t="str">
        <f t="shared" si="612"/>
        <v/>
      </c>
      <c r="T942" s="87" t="str">
        <f t="shared" si="613"/>
        <v/>
      </c>
      <c r="U942" s="88" t="str">
        <f t="shared" si="614"/>
        <v/>
      </c>
      <c r="V942" s="89" t="str">
        <f t="shared" si="615"/>
        <v/>
      </c>
      <c r="W942" s="90" t="str">
        <f t="shared" si="616"/>
        <v/>
      </c>
      <c r="X942" s="90" t="str">
        <f t="shared" si="617"/>
        <v/>
      </c>
      <c r="Y942" s="110" t="str">
        <f t="shared" si="618"/>
        <v/>
      </c>
      <c r="Z942" s="16"/>
      <c r="AA942" s="15" t="str">
        <f t="shared" si="619"/>
        <v/>
      </c>
      <c r="AB942" s="15" t="str">
        <f t="shared" si="620"/>
        <v/>
      </c>
      <c r="AC942" s="14" t="str">
        <f t="shared" si="621"/>
        <v/>
      </c>
      <c r="AD942" s="6" t="e">
        <f t="shared" si="622"/>
        <v>#N/A</v>
      </c>
      <c r="AE942" s="6" t="e">
        <f t="shared" si="623"/>
        <v>#N/A</v>
      </c>
      <c r="AF942" s="6" t="e">
        <f t="shared" si="624"/>
        <v>#N/A</v>
      </c>
      <c r="AG942" s="6" t="str">
        <f t="shared" si="625"/>
        <v/>
      </c>
      <c r="AH942" s="6">
        <f t="shared" si="626"/>
        <v>1</v>
      </c>
      <c r="AI942" s="6" t="e">
        <f t="shared" si="627"/>
        <v>#N/A</v>
      </c>
      <c r="AJ942" s="6" t="e">
        <f t="shared" si="628"/>
        <v>#N/A</v>
      </c>
      <c r="AK942" s="6" t="e">
        <f t="shared" si="629"/>
        <v>#N/A</v>
      </c>
      <c r="AL942" s="6" t="e">
        <f t="shared" si="630"/>
        <v>#N/A</v>
      </c>
      <c r="AM942" s="7" t="str">
        <f t="shared" si="631"/>
        <v xml:space="preserve"> </v>
      </c>
      <c r="AN942" s="6" t="e">
        <f t="shared" si="632"/>
        <v>#N/A</v>
      </c>
      <c r="AO942" s="6" t="e">
        <f t="shared" si="633"/>
        <v>#N/A</v>
      </c>
      <c r="AP942" s="6" t="e">
        <f t="shared" si="634"/>
        <v>#N/A</v>
      </c>
      <c r="AQ942" s="6" t="e">
        <f t="shared" si="635"/>
        <v>#N/A</v>
      </c>
      <c r="AR942" s="6" t="e">
        <f t="shared" si="636"/>
        <v>#N/A</v>
      </c>
      <c r="AS942" s="6" t="e">
        <f t="shared" si="637"/>
        <v>#N/A</v>
      </c>
      <c r="AT942" s="6" t="e">
        <f t="shared" si="638"/>
        <v>#N/A</v>
      </c>
      <c r="AU942" s="6" t="e">
        <f t="shared" si="639"/>
        <v>#N/A</v>
      </c>
      <c r="AV942" s="6" t="e">
        <f t="shared" si="640"/>
        <v>#N/A</v>
      </c>
      <c r="AW942" s="6">
        <f t="shared" si="641"/>
        <v>0</v>
      </c>
      <c r="AX942" s="6" t="e">
        <f t="shared" si="642"/>
        <v>#N/A</v>
      </c>
      <c r="AY942" s="6" t="str">
        <f t="shared" si="643"/>
        <v/>
      </c>
      <c r="AZ942" s="6" t="str">
        <f t="shared" si="644"/>
        <v/>
      </c>
      <c r="BA942" s="6" t="str">
        <f t="shared" si="645"/>
        <v/>
      </c>
      <c r="BB942" s="6" t="str">
        <f t="shared" si="646"/>
        <v/>
      </c>
      <c r="BC942" s="42"/>
      <c r="BI942"/>
      <c r="CS942" s="253" t="str">
        <f t="shared" si="647"/>
        <v/>
      </c>
      <c r="CT942" s="1" t="str">
        <f t="shared" si="648"/>
        <v/>
      </c>
      <c r="CU942" s="1" t="str">
        <f t="shared" si="649"/>
        <v/>
      </c>
      <c r="CV942" s="399"/>
    </row>
    <row r="943" spans="1:100" s="1" customFormat="1" ht="13.5" customHeight="1" x14ac:dyDescent="0.15">
      <c r="A943" s="63">
        <v>928</v>
      </c>
      <c r="B943" s="313"/>
      <c r="C943" s="313"/>
      <c r="D943" s="313"/>
      <c r="E943" s="313"/>
      <c r="F943" s="313"/>
      <c r="G943" s="313"/>
      <c r="H943" s="313"/>
      <c r="I943" s="313"/>
      <c r="J943" s="313"/>
      <c r="K943" s="313"/>
      <c r="L943" s="314"/>
      <c r="M943" s="313"/>
      <c r="N943" s="365"/>
      <c r="O943" s="366"/>
      <c r="P943" s="370" t="str">
        <f>IF(G943="R",IF(OR(AND(実績排出量!H943=SUM(実績事業所!$B$2-1),3&lt;実績排出量!I943),AND(実績排出量!H943=実績事業所!$B$2,4&gt;実績排出量!I943)),"新規",""),"")</f>
        <v/>
      </c>
      <c r="Q943" s="373" t="str">
        <f t="shared" si="610"/>
        <v/>
      </c>
      <c r="R943" s="374" t="str">
        <f t="shared" si="611"/>
        <v/>
      </c>
      <c r="S943" s="298" t="str">
        <f t="shared" si="612"/>
        <v/>
      </c>
      <c r="T943" s="87" t="str">
        <f t="shared" si="613"/>
        <v/>
      </c>
      <c r="U943" s="88" t="str">
        <f t="shared" si="614"/>
        <v/>
      </c>
      <c r="V943" s="89" t="str">
        <f t="shared" si="615"/>
        <v/>
      </c>
      <c r="W943" s="90" t="str">
        <f t="shared" si="616"/>
        <v/>
      </c>
      <c r="X943" s="90" t="str">
        <f t="shared" si="617"/>
        <v/>
      </c>
      <c r="Y943" s="110" t="str">
        <f t="shared" si="618"/>
        <v/>
      </c>
      <c r="Z943" s="16"/>
      <c r="AA943" s="15" t="str">
        <f t="shared" si="619"/>
        <v/>
      </c>
      <c r="AB943" s="15" t="str">
        <f t="shared" si="620"/>
        <v/>
      </c>
      <c r="AC943" s="14" t="str">
        <f t="shared" si="621"/>
        <v/>
      </c>
      <c r="AD943" s="6" t="e">
        <f t="shared" si="622"/>
        <v>#N/A</v>
      </c>
      <c r="AE943" s="6" t="e">
        <f t="shared" si="623"/>
        <v>#N/A</v>
      </c>
      <c r="AF943" s="6" t="e">
        <f t="shared" si="624"/>
        <v>#N/A</v>
      </c>
      <c r="AG943" s="6" t="str">
        <f t="shared" si="625"/>
        <v/>
      </c>
      <c r="AH943" s="6">
        <f t="shared" si="626"/>
        <v>1</v>
      </c>
      <c r="AI943" s="6" t="e">
        <f t="shared" si="627"/>
        <v>#N/A</v>
      </c>
      <c r="AJ943" s="6" t="e">
        <f t="shared" si="628"/>
        <v>#N/A</v>
      </c>
      <c r="AK943" s="6" t="e">
        <f t="shared" si="629"/>
        <v>#N/A</v>
      </c>
      <c r="AL943" s="6" t="e">
        <f t="shared" si="630"/>
        <v>#N/A</v>
      </c>
      <c r="AM943" s="7" t="str">
        <f t="shared" si="631"/>
        <v xml:space="preserve"> </v>
      </c>
      <c r="AN943" s="6" t="e">
        <f t="shared" si="632"/>
        <v>#N/A</v>
      </c>
      <c r="AO943" s="6" t="e">
        <f t="shared" si="633"/>
        <v>#N/A</v>
      </c>
      <c r="AP943" s="6" t="e">
        <f t="shared" si="634"/>
        <v>#N/A</v>
      </c>
      <c r="AQ943" s="6" t="e">
        <f t="shared" si="635"/>
        <v>#N/A</v>
      </c>
      <c r="AR943" s="6" t="e">
        <f t="shared" si="636"/>
        <v>#N/A</v>
      </c>
      <c r="AS943" s="6" t="e">
        <f t="shared" si="637"/>
        <v>#N/A</v>
      </c>
      <c r="AT943" s="6" t="e">
        <f t="shared" si="638"/>
        <v>#N/A</v>
      </c>
      <c r="AU943" s="6" t="e">
        <f t="shared" si="639"/>
        <v>#N/A</v>
      </c>
      <c r="AV943" s="6" t="e">
        <f t="shared" si="640"/>
        <v>#N/A</v>
      </c>
      <c r="AW943" s="6">
        <f t="shared" si="641"/>
        <v>0</v>
      </c>
      <c r="AX943" s="6" t="e">
        <f t="shared" si="642"/>
        <v>#N/A</v>
      </c>
      <c r="AY943" s="6" t="str">
        <f t="shared" si="643"/>
        <v/>
      </c>
      <c r="AZ943" s="6" t="str">
        <f t="shared" si="644"/>
        <v/>
      </c>
      <c r="BA943" s="6" t="str">
        <f t="shared" si="645"/>
        <v/>
      </c>
      <c r="BB943" s="6" t="str">
        <f t="shared" si="646"/>
        <v/>
      </c>
      <c r="BC943" s="42"/>
      <c r="BI943"/>
      <c r="CS943" s="253" t="str">
        <f t="shared" si="647"/>
        <v/>
      </c>
      <c r="CT943" s="1" t="str">
        <f t="shared" si="648"/>
        <v/>
      </c>
      <c r="CU943" s="1" t="str">
        <f t="shared" si="649"/>
        <v/>
      </c>
      <c r="CV943" s="399"/>
    </row>
    <row r="944" spans="1:100" s="1" customFormat="1" ht="13.5" customHeight="1" x14ac:dyDescent="0.15">
      <c r="A944" s="63">
        <v>929</v>
      </c>
      <c r="B944" s="313"/>
      <c r="C944" s="313"/>
      <c r="D944" s="313"/>
      <c r="E944" s="313"/>
      <c r="F944" s="313"/>
      <c r="G944" s="313"/>
      <c r="H944" s="313"/>
      <c r="I944" s="313"/>
      <c r="J944" s="313"/>
      <c r="K944" s="313"/>
      <c r="L944" s="314"/>
      <c r="M944" s="313"/>
      <c r="N944" s="365"/>
      <c r="O944" s="366"/>
      <c r="P944" s="370" t="str">
        <f>IF(G944="R",IF(OR(AND(実績排出量!H944=SUM(実績事業所!$B$2-1),3&lt;実績排出量!I944),AND(実績排出量!H944=実績事業所!$B$2,4&gt;実績排出量!I944)),"新規",""),"")</f>
        <v/>
      </c>
      <c r="Q944" s="373" t="str">
        <f t="shared" si="610"/>
        <v/>
      </c>
      <c r="R944" s="374" t="str">
        <f t="shared" si="611"/>
        <v/>
      </c>
      <c r="S944" s="298" t="str">
        <f t="shared" si="612"/>
        <v/>
      </c>
      <c r="T944" s="87" t="str">
        <f t="shared" si="613"/>
        <v/>
      </c>
      <c r="U944" s="88" t="str">
        <f t="shared" si="614"/>
        <v/>
      </c>
      <c r="V944" s="89" t="str">
        <f t="shared" si="615"/>
        <v/>
      </c>
      <c r="W944" s="90" t="str">
        <f t="shared" si="616"/>
        <v/>
      </c>
      <c r="X944" s="90" t="str">
        <f t="shared" si="617"/>
        <v/>
      </c>
      <c r="Y944" s="110" t="str">
        <f t="shared" si="618"/>
        <v/>
      </c>
      <c r="Z944" s="16"/>
      <c r="AA944" s="15" t="str">
        <f t="shared" si="619"/>
        <v/>
      </c>
      <c r="AB944" s="15" t="str">
        <f t="shared" si="620"/>
        <v/>
      </c>
      <c r="AC944" s="14" t="str">
        <f t="shared" si="621"/>
        <v/>
      </c>
      <c r="AD944" s="6" t="e">
        <f t="shared" si="622"/>
        <v>#N/A</v>
      </c>
      <c r="AE944" s="6" t="e">
        <f t="shared" si="623"/>
        <v>#N/A</v>
      </c>
      <c r="AF944" s="6" t="e">
        <f t="shared" si="624"/>
        <v>#N/A</v>
      </c>
      <c r="AG944" s="6" t="str">
        <f t="shared" si="625"/>
        <v/>
      </c>
      <c r="AH944" s="6">
        <f t="shared" si="626"/>
        <v>1</v>
      </c>
      <c r="AI944" s="6" t="e">
        <f t="shared" si="627"/>
        <v>#N/A</v>
      </c>
      <c r="AJ944" s="6" t="e">
        <f t="shared" si="628"/>
        <v>#N/A</v>
      </c>
      <c r="AK944" s="6" t="e">
        <f t="shared" si="629"/>
        <v>#N/A</v>
      </c>
      <c r="AL944" s="6" t="e">
        <f t="shared" si="630"/>
        <v>#N/A</v>
      </c>
      <c r="AM944" s="7" t="str">
        <f t="shared" si="631"/>
        <v xml:space="preserve"> </v>
      </c>
      <c r="AN944" s="6" t="e">
        <f t="shared" si="632"/>
        <v>#N/A</v>
      </c>
      <c r="AO944" s="6" t="e">
        <f t="shared" si="633"/>
        <v>#N/A</v>
      </c>
      <c r="AP944" s="6" t="e">
        <f t="shared" si="634"/>
        <v>#N/A</v>
      </c>
      <c r="AQ944" s="6" t="e">
        <f t="shared" si="635"/>
        <v>#N/A</v>
      </c>
      <c r="AR944" s="6" t="e">
        <f t="shared" si="636"/>
        <v>#N/A</v>
      </c>
      <c r="AS944" s="6" t="e">
        <f t="shared" si="637"/>
        <v>#N/A</v>
      </c>
      <c r="AT944" s="6" t="e">
        <f t="shared" si="638"/>
        <v>#N/A</v>
      </c>
      <c r="AU944" s="6" t="e">
        <f t="shared" si="639"/>
        <v>#N/A</v>
      </c>
      <c r="AV944" s="6" t="e">
        <f t="shared" si="640"/>
        <v>#N/A</v>
      </c>
      <c r="AW944" s="6">
        <f t="shared" si="641"/>
        <v>0</v>
      </c>
      <c r="AX944" s="6" t="e">
        <f t="shared" si="642"/>
        <v>#N/A</v>
      </c>
      <c r="AY944" s="6" t="str">
        <f t="shared" si="643"/>
        <v/>
      </c>
      <c r="AZ944" s="6" t="str">
        <f t="shared" si="644"/>
        <v/>
      </c>
      <c r="BA944" s="6" t="str">
        <f t="shared" si="645"/>
        <v/>
      </c>
      <c r="BB944" s="6" t="str">
        <f t="shared" si="646"/>
        <v/>
      </c>
      <c r="BC944" s="42"/>
      <c r="BI944"/>
      <c r="CS944" s="253" t="str">
        <f t="shared" si="647"/>
        <v/>
      </c>
      <c r="CT944" s="1" t="str">
        <f t="shared" si="648"/>
        <v/>
      </c>
      <c r="CU944" s="1" t="str">
        <f t="shared" si="649"/>
        <v/>
      </c>
      <c r="CV944" s="399"/>
    </row>
    <row r="945" spans="1:100" s="1" customFormat="1" ht="13.5" customHeight="1" x14ac:dyDescent="0.15">
      <c r="A945" s="63">
        <v>930</v>
      </c>
      <c r="B945" s="313"/>
      <c r="C945" s="313"/>
      <c r="D945" s="313"/>
      <c r="E945" s="313"/>
      <c r="F945" s="313"/>
      <c r="G945" s="313"/>
      <c r="H945" s="313"/>
      <c r="I945" s="313"/>
      <c r="J945" s="313"/>
      <c r="K945" s="313"/>
      <c r="L945" s="314"/>
      <c r="M945" s="313"/>
      <c r="N945" s="365"/>
      <c r="O945" s="366"/>
      <c r="P945" s="370" t="str">
        <f>IF(G945="R",IF(OR(AND(実績排出量!H945=SUM(実績事業所!$B$2-1),3&lt;実績排出量!I945),AND(実績排出量!H945=実績事業所!$B$2,4&gt;実績排出量!I945)),"新規",""),"")</f>
        <v/>
      </c>
      <c r="Q945" s="373" t="str">
        <f t="shared" si="610"/>
        <v/>
      </c>
      <c r="R945" s="374" t="str">
        <f t="shared" si="611"/>
        <v/>
      </c>
      <c r="S945" s="298" t="str">
        <f t="shared" si="612"/>
        <v/>
      </c>
      <c r="T945" s="87" t="str">
        <f t="shared" si="613"/>
        <v/>
      </c>
      <c r="U945" s="88" t="str">
        <f t="shared" si="614"/>
        <v/>
      </c>
      <c r="V945" s="89" t="str">
        <f t="shared" si="615"/>
        <v/>
      </c>
      <c r="W945" s="90" t="str">
        <f t="shared" si="616"/>
        <v/>
      </c>
      <c r="X945" s="90" t="str">
        <f t="shared" si="617"/>
        <v/>
      </c>
      <c r="Y945" s="110" t="str">
        <f t="shared" si="618"/>
        <v/>
      </c>
      <c r="Z945" s="16"/>
      <c r="AA945" s="15" t="str">
        <f t="shared" si="619"/>
        <v/>
      </c>
      <c r="AB945" s="15" t="str">
        <f t="shared" si="620"/>
        <v/>
      </c>
      <c r="AC945" s="14" t="str">
        <f t="shared" si="621"/>
        <v/>
      </c>
      <c r="AD945" s="6" t="e">
        <f t="shared" si="622"/>
        <v>#N/A</v>
      </c>
      <c r="AE945" s="6" t="e">
        <f t="shared" si="623"/>
        <v>#N/A</v>
      </c>
      <c r="AF945" s="6" t="e">
        <f t="shared" si="624"/>
        <v>#N/A</v>
      </c>
      <c r="AG945" s="6" t="str">
        <f t="shared" si="625"/>
        <v/>
      </c>
      <c r="AH945" s="6">
        <f t="shared" si="626"/>
        <v>1</v>
      </c>
      <c r="AI945" s="6" t="e">
        <f t="shared" si="627"/>
        <v>#N/A</v>
      </c>
      <c r="AJ945" s="6" t="e">
        <f t="shared" si="628"/>
        <v>#N/A</v>
      </c>
      <c r="AK945" s="6" t="e">
        <f t="shared" si="629"/>
        <v>#N/A</v>
      </c>
      <c r="AL945" s="6" t="e">
        <f t="shared" si="630"/>
        <v>#N/A</v>
      </c>
      <c r="AM945" s="7" t="str">
        <f t="shared" si="631"/>
        <v xml:space="preserve"> </v>
      </c>
      <c r="AN945" s="6" t="e">
        <f t="shared" si="632"/>
        <v>#N/A</v>
      </c>
      <c r="AO945" s="6" t="e">
        <f t="shared" si="633"/>
        <v>#N/A</v>
      </c>
      <c r="AP945" s="6" t="e">
        <f t="shared" si="634"/>
        <v>#N/A</v>
      </c>
      <c r="AQ945" s="6" t="e">
        <f t="shared" si="635"/>
        <v>#N/A</v>
      </c>
      <c r="AR945" s="6" t="e">
        <f t="shared" si="636"/>
        <v>#N/A</v>
      </c>
      <c r="AS945" s="6" t="e">
        <f t="shared" si="637"/>
        <v>#N/A</v>
      </c>
      <c r="AT945" s="6" t="e">
        <f t="shared" si="638"/>
        <v>#N/A</v>
      </c>
      <c r="AU945" s="6" t="e">
        <f t="shared" si="639"/>
        <v>#N/A</v>
      </c>
      <c r="AV945" s="6" t="e">
        <f t="shared" si="640"/>
        <v>#N/A</v>
      </c>
      <c r="AW945" s="6">
        <f t="shared" si="641"/>
        <v>0</v>
      </c>
      <c r="AX945" s="6" t="e">
        <f t="shared" si="642"/>
        <v>#N/A</v>
      </c>
      <c r="AY945" s="6" t="str">
        <f t="shared" si="643"/>
        <v/>
      </c>
      <c r="AZ945" s="6" t="str">
        <f t="shared" si="644"/>
        <v/>
      </c>
      <c r="BA945" s="6" t="str">
        <f t="shared" si="645"/>
        <v/>
      </c>
      <c r="BB945" s="6" t="str">
        <f t="shared" si="646"/>
        <v/>
      </c>
      <c r="BC945" s="42"/>
      <c r="BI945"/>
      <c r="CS945" s="253" t="str">
        <f t="shared" si="647"/>
        <v/>
      </c>
      <c r="CT945" s="1" t="str">
        <f t="shared" si="648"/>
        <v/>
      </c>
      <c r="CU945" s="1" t="str">
        <f t="shared" si="649"/>
        <v/>
      </c>
      <c r="CV945" s="399"/>
    </row>
    <row r="946" spans="1:100" s="1" customFormat="1" ht="13.5" customHeight="1" x14ac:dyDescent="0.15">
      <c r="A946" s="63">
        <v>931</v>
      </c>
      <c r="B946" s="313"/>
      <c r="C946" s="313"/>
      <c r="D946" s="313"/>
      <c r="E946" s="313"/>
      <c r="F946" s="313"/>
      <c r="G946" s="313"/>
      <c r="H946" s="313"/>
      <c r="I946" s="313"/>
      <c r="J946" s="313"/>
      <c r="K946" s="313"/>
      <c r="L946" s="314"/>
      <c r="M946" s="313"/>
      <c r="N946" s="365"/>
      <c r="O946" s="366"/>
      <c r="P946" s="370" t="str">
        <f>IF(G946="R",IF(OR(AND(実績排出量!H946=SUM(実績事業所!$B$2-1),3&lt;実績排出量!I946),AND(実績排出量!H946=実績事業所!$B$2,4&gt;実績排出量!I946)),"新規",""),"")</f>
        <v/>
      </c>
      <c r="Q946" s="373" t="str">
        <f t="shared" si="610"/>
        <v/>
      </c>
      <c r="R946" s="374" t="str">
        <f t="shared" si="611"/>
        <v/>
      </c>
      <c r="S946" s="298" t="str">
        <f t="shared" si="612"/>
        <v/>
      </c>
      <c r="T946" s="87" t="str">
        <f t="shared" si="613"/>
        <v/>
      </c>
      <c r="U946" s="88" t="str">
        <f t="shared" si="614"/>
        <v/>
      </c>
      <c r="V946" s="89" t="str">
        <f t="shared" si="615"/>
        <v/>
      </c>
      <c r="W946" s="90" t="str">
        <f t="shared" si="616"/>
        <v/>
      </c>
      <c r="X946" s="90" t="str">
        <f t="shared" si="617"/>
        <v/>
      </c>
      <c r="Y946" s="110" t="str">
        <f t="shared" si="618"/>
        <v/>
      </c>
      <c r="Z946" s="16"/>
      <c r="AA946" s="15" t="str">
        <f t="shared" si="619"/>
        <v/>
      </c>
      <c r="AB946" s="15" t="str">
        <f t="shared" si="620"/>
        <v/>
      </c>
      <c r="AC946" s="14" t="str">
        <f t="shared" si="621"/>
        <v/>
      </c>
      <c r="AD946" s="6" t="e">
        <f t="shared" si="622"/>
        <v>#N/A</v>
      </c>
      <c r="AE946" s="6" t="e">
        <f t="shared" si="623"/>
        <v>#N/A</v>
      </c>
      <c r="AF946" s="6" t="e">
        <f t="shared" si="624"/>
        <v>#N/A</v>
      </c>
      <c r="AG946" s="6" t="str">
        <f t="shared" si="625"/>
        <v/>
      </c>
      <c r="AH946" s="6">
        <f t="shared" si="626"/>
        <v>1</v>
      </c>
      <c r="AI946" s="6" t="e">
        <f t="shared" si="627"/>
        <v>#N/A</v>
      </c>
      <c r="AJ946" s="6" t="e">
        <f t="shared" si="628"/>
        <v>#N/A</v>
      </c>
      <c r="AK946" s="6" t="e">
        <f t="shared" si="629"/>
        <v>#N/A</v>
      </c>
      <c r="AL946" s="6" t="e">
        <f t="shared" si="630"/>
        <v>#N/A</v>
      </c>
      <c r="AM946" s="7" t="str">
        <f t="shared" si="631"/>
        <v xml:space="preserve"> </v>
      </c>
      <c r="AN946" s="6" t="e">
        <f t="shared" si="632"/>
        <v>#N/A</v>
      </c>
      <c r="AO946" s="6" t="e">
        <f t="shared" si="633"/>
        <v>#N/A</v>
      </c>
      <c r="AP946" s="6" t="e">
        <f t="shared" si="634"/>
        <v>#N/A</v>
      </c>
      <c r="AQ946" s="6" t="e">
        <f t="shared" si="635"/>
        <v>#N/A</v>
      </c>
      <c r="AR946" s="6" t="e">
        <f t="shared" si="636"/>
        <v>#N/A</v>
      </c>
      <c r="AS946" s="6" t="e">
        <f t="shared" si="637"/>
        <v>#N/A</v>
      </c>
      <c r="AT946" s="6" t="e">
        <f t="shared" si="638"/>
        <v>#N/A</v>
      </c>
      <c r="AU946" s="6" t="e">
        <f t="shared" si="639"/>
        <v>#N/A</v>
      </c>
      <c r="AV946" s="6" t="e">
        <f t="shared" si="640"/>
        <v>#N/A</v>
      </c>
      <c r="AW946" s="6">
        <f t="shared" si="641"/>
        <v>0</v>
      </c>
      <c r="AX946" s="6" t="e">
        <f t="shared" si="642"/>
        <v>#N/A</v>
      </c>
      <c r="AY946" s="6" t="str">
        <f t="shared" si="643"/>
        <v/>
      </c>
      <c r="AZ946" s="6" t="str">
        <f t="shared" si="644"/>
        <v/>
      </c>
      <c r="BA946" s="6" t="str">
        <f t="shared" si="645"/>
        <v/>
      </c>
      <c r="BB946" s="6" t="str">
        <f t="shared" si="646"/>
        <v/>
      </c>
      <c r="BC946" s="42"/>
      <c r="BI946"/>
      <c r="CS946" s="253" t="str">
        <f t="shared" si="647"/>
        <v/>
      </c>
      <c r="CT946" s="1" t="str">
        <f t="shared" si="648"/>
        <v/>
      </c>
      <c r="CU946" s="1" t="str">
        <f t="shared" si="649"/>
        <v/>
      </c>
      <c r="CV946" s="399"/>
    </row>
    <row r="947" spans="1:100" s="1" customFormat="1" ht="13.5" customHeight="1" x14ac:dyDescent="0.15">
      <c r="A947" s="63">
        <v>932</v>
      </c>
      <c r="B947" s="313"/>
      <c r="C947" s="313"/>
      <c r="D947" s="313"/>
      <c r="E947" s="313"/>
      <c r="F947" s="313"/>
      <c r="G947" s="313"/>
      <c r="H947" s="313"/>
      <c r="I947" s="313"/>
      <c r="J947" s="313"/>
      <c r="K947" s="313"/>
      <c r="L947" s="314"/>
      <c r="M947" s="313"/>
      <c r="N947" s="365"/>
      <c r="O947" s="366"/>
      <c r="P947" s="370" t="str">
        <f>IF(G947="R",IF(OR(AND(実績排出量!H947=SUM(実績事業所!$B$2-1),3&lt;実績排出量!I947),AND(実績排出量!H947=実績事業所!$B$2,4&gt;実績排出量!I947)),"新規",""),"")</f>
        <v/>
      </c>
      <c r="Q947" s="373" t="str">
        <f t="shared" si="610"/>
        <v/>
      </c>
      <c r="R947" s="374" t="str">
        <f t="shared" si="611"/>
        <v/>
      </c>
      <c r="S947" s="298" t="str">
        <f t="shared" si="612"/>
        <v/>
      </c>
      <c r="T947" s="87" t="str">
        <f t="shared" si="613"/>
        <v/>
      </c>
      <c r="U947" s="88" t="str">
        <f t="shared" si="614"/>
        <v/>
      </c>
      <c r="V947" s="89" t="str">
        <f t="shared" si="615"/>
        <v/>
      </c>
      <c r="W947" s="90" t="str">
        <f t="shared" si="616"/>
        <v/>
      </c>
      <c r="X947" s="90" t="str">
        <f t="shared" si="617"/>
        <v/>
      </c>
      <c r="Y947" s="110" t="str">
        <f t="shared" si="618"/>
        <v/>
      </c>
      <c r="Z947" s="16"/>
      <c r="AA947" s="15" t="str">
        <f t="shared" si="619"/>
        <v/>
      </c>
      <c r="AB947" s="15" t="str">
        <f t="shared" si="620"/>
        <v/>
      </c>
      <c r="AC947" s="14" t="str">
        <f t="shared" si="621"/>
        <v/>
      </c>
      <c r="AD947" s="6" t="e">
        <f t="shared" si="622"/>
        <v>#N/A</v>
      </c>
      <c r="AE947" s="6" t="e">
        <f t="shared" si="623"/>
        <v>#N/A</v>
      </c>
      <c r="AF947" s="6" t="e">
        <f t="shared" si="624"/>
        <v>#N/A</v>
      </c>
      <c r="AG947" s="6" t="str">
        <f t="shared" si="625"/>
        <v/>
      </c>
      <c r="AH947" s="6">
        <f t="shared" si="626"/>
        <v>1</v>
      </c>
      <c r="AI947" s="6" t="e">
        <f t="shared" si="627"/>
        <v>#N/A</v>
      </c>
      <c r="AJ947" s="6" t="e">
        <f t="shared" si="628"/>
        <v>#N/A</v>
      </c>
      <c r="AK947" s="6" t="e">
        <f t="shared" si="629"/>
        <v>#N/A</v>
      </c>
      <c r="AL947" s="6" t="e">
        <f t="shared" si="630"/>
        <v>#N/A</v>
      </c>
      <c r="AM947" s="7" t="str">
        <f t="shared" si="631"/>
        <v xml:space="preserve"> </v>
      </c>
      <c r="AN947" s="6" t="e">
        <f t="shared" si="632"/>
        <v>#N/A</v>
      </c>
      <c r="AO947" s="6" t="e">
        <f t="shared" si="633"/>
        <v>#N/A</v>
      </c>
      <c r="AP947" s="6" t="e">
        <f t="shared" si="634"/>
        <v>#N/A</v>
      </c>
      <c r="AQ947" s="6" t="e">
        <f t="shared" si="635"/>
        <v>#N/A</v>
      </c>
      <c r="AR947" s="6" t="e">
        <f t="shared" si="636"/>
        <v>#N/A</v>
      </c>
      <c r="AS947" s="6" t="e">
        <f t="shared" si="637"/>
        <v>#N/A</v>
      </c>
      <c r="AT947" s="6" t="e">
        <f t="shared" si="638"/>
        <v>#N/A</v>
      </c>
      <c r="AU947" s="6" t="e">
        <f t="shared" si="639"/>
        <v>#N/A</v>
      </c>
      <c r="AV947" s="6" t="e">
        <f t="shared" si="640"/>
        <v>#N/A</v>
      </c>
      <c r="AW947" s="6">
        <f t="shared" si="641"/>
        <v>0</v>
      </c>
      <c r="AX947" s="6" t="e">
        <f t="shared" si="642"/>
        <v>#N/A</v>
      </c>
      <c r="AY947" s="6" t="str">
        <f t="shared" si="643"/>
        <v/>
      </c>
      <c r="AZ947" s="6" t="str">
        <f t="shared" si="644"/>
        <v/>
      </c>
      <c r="BA947" s="6" t="str">
        <f t="shared" si="645"/>
        <v/>
      </c>
      <c r="BB947" s="6" t="str">
        <f t="shared" si="646"/>
        <v/>
      </c>
      <c r="BC947" s="42"/>
      <c r="BI947"/>
      <c r="CS947" s="253" t="str">
        <f t="shared" si="647"/>
        <v/>
      </c>
      <c r="CT947" s="1" t="str">
        <f t="shared" si="648"/>
        <v/>
      </c>
      <c r="CU947" s="1" t="str">
        <f t="shared" si="649"/>
        <v/>
      </c>
      <c r="CV947" s="399"/>
    </row>
    <row r="948" spans="1:100" s="1" customFormat="1" ht="13.5" customHeight="1" x14ac:dyDescent="0.15">
      <c r="A948" s="63">
        <v>933</v>
      </c>
      <c r="B948" s="313"/>
      <c r="C948" s="313"/>
      <c r="D948" s="313"/>
      <c r="E948" s="313"/>
      <c r="F948" s="313"/>
      <c r="G948" s="313"/>
      <c r="H948" s="313"/>
      <c r="I948" s="313"/>
      <c r="J948" s="313"/>
      <c r="K948" s="313"/>
      <c r="L948" s="314"/>
      <c r="M948" s="313"/>
      <c r="N948" s="365"/>
      <c r="O948" s="366"/>
      <c r="P948" s="370" t="str">
        <f>IF(G948="R",IF(OR(AND(実績排出量!H948=SUM(実績事業所!$B$2-1),3&lt;実績排出量!I948),AND(実績排出量!H948=実績事業所!$B$2,4&gt;実績排出量!I948)),"新規",""),"")</f>
        <v/>
      </c>
      <c r="Q948" s="373" t="str">
        <f t="shared" si="610"/>
        <v/>
      </c>
      <c r="R948" s="374" t="str">
        <f t="shared" si="611"/>
        <v/>
      </c>
      <c r="S948" s="298" t="str">
        <f t="shared" si="612"/>
        <v/>
      </c>
      <c r="T948" s="87" t="str">
        <f t="shared" si="613"/>
        <v/>
      </c>
      <c r="U948" s="88" t="str">
        <f t="shared" si="614"/>
        <v/>
      </c>
      <c r="V948" s="89" t="str">
        <f t="shared" si="615"/>
        <v/>
      </c>
      <c r="W948" s="90" t="str">
        <f t="shared" si="616"/>
        <v/>
      </c>
      <c r="X948" s="90" t="str">
        <f t="shared" si="617"/>
        <v/>
      </c>
      <c r="Y948" s="110" t="str">
        <f t="shared" si="618"/>
        <v/>
      </c>
      <c r="Z948" s="16"/>
      <c r="AA948" s="15" t="str">
        <f t="shared" si="619"/>
        <v/>
      </c>
      <c r="AB948" s="15" t="str">
        <f t="shared" si="620"/>
        <v/>
      </c>
      <c r="AC948" s="14" t="str">
        <f t="shared" si="621"/>
        <v/>
      </c>
      <c r="AD948" s="6" t="e">
        <f t="shared" si="622"/>
        <v>#N/A</v>
      </c>
      <c r="AE948" s="6" t="e">
        <f t="shared" si="623"/>
        <v>#N/A</v>
      </c>
      <c r="AF948" s="6" t="e">
        <f t="shared" si="624"/>
        <v>#N/A</v>
      </c>
      <c r="AG948" s="6" t="str">
        <f t="shared" si="625"/>
        <v/>
      </c>
      <c r="AH948" s="6">
        <f t="shared" si="626"/>
        <v>1</v>
      </c>
      <c r="AI948" s="6" t="e">
        <f t="shared" si="627"/>
        <v>#N/A</v>
      </c>
      <c r="AJ948" s="6" t="e">
        <f t="shared" si="628"/>
        <v>#N/A</v>
      </c>
      <c r="AK948" s="6" t="e">
        <f t="shared" si="629"/>
        <v>#N/A</v>
      </c>
      <c r="AL948" s="6" t="e">
        <f t="shared" si="630"/>
        <v>#N/A</v>
      </c>
      <c r="AM948" s="7" t="str">
        <f t="shared" si="631"/>
        <v xml:space="preserve"> </v>
      </c>
      <c r="AN948" s="6" t="e">
        <f t="shared" si="632"/>
        <v>#N/A</v>
      </c>
      <c r="AO948" s="6" t="e">
        <f t="shared" si="633"/>
        <v>#N/A</v>
      </c>
      <c r="AP948" s="6" t="e">
        <f t="shared" si="634"/>
        <v>#N/A</v>
      </c>
      <c r="AQ948" s="6" t="e">
        <f t="shared" si="635"/>
        <v>#N/A</v>
      </c>
      <c r="AR948" s="6" t="e">
        <f t="shared" si="636"/>
        <v>#N/A</v>
      </c>
      <c r="AS948" s="6" t="e">
        <f t="shared" si="637"/>
        <v>#N/A</v>
      </c>
      <c r="AT948" s="6" t="e">
        <f t="shared" si="638"/>
        <v>#N/A</v>
      </c>
      <c r="AU948" s="6" t="e">
        <f t="shared" si="639"/>
        <v>#N/A</v>
      </c>
      <c r="AV948" s="6" t="e">
        <f t="shared" si="640"/>
        <v>#N/A</v>
      </c>
      <c r="AW948" s="6">
        <f t="shared" si="641"/>
        <v>0</v>
      </c>
      <c r="AX948" s="6" t="e">
        <f t="shared" si="642"/>
        <v>#N/A</v>
      </c>
      <c r="AY948" s="6" t="str">
        <f t="shared" si="643"/>
        <v/>
      </c>
      <c r="AZ948" s="6" t="str">
        <f t="shared" si="644"/>
        <v/>
      </c>
      <c r="BA948" s="6" t="str">
        <f t="shared" si="645"/>
        <v/>
      </c>
      <c r="BB948" s="6" t="str">
        <f t="shared" si="646"/>
        <v/>
      </c>
      <c r="BC948" s="42"/>
      <c r="BI948"/>
      <c r="CS948" s="253" t="str">
        <f t="shared" si="647"/>
        <v/>
      </c>
      <c r="CT948" s="1" t="str">
        <f t="shared" si="648"/>
        <v/>
      </c>
      <c r="CU948" s="1" t="str">
        <f t="shared" si="649"/>
        <v/>
      </c>
      <c r="CV948" s="399"/>
    </row>
    <row r="949" spans="1:100" s="1" customFormat="1" ht="13.5" customHeight="1" x14ac:dyDescent="0.15">
      <c r="A949" s="63">
        <v>934</v>
      </c>
      <c r="B949" s="313"/>
      <c r="C949" s="313"/>
      <c r="D949" s="313"/>
      <c r="E949" s="313"/>
      <c r="F949" s="313"/>
      <c r="G949" s="313"/>
      <c r="H949" s="313"/>
      <c r="I949" s="313"/>
      <c r="J949" s="313"/>
      <c r="K949" s="313"/>
      <c r="L949" s="314"/>
      <c r="M949" s="313"/>
      <c r="N949" s="365"/>
      <c r="O949" s="366"/>
      <c r="P949" s="370" t="str">
        <f>IF(G949="R",IF(OR(AND(実績排出量!H949=SUM(実績事業所!$B$2-1),3&lt;実績排出量!I949),AND(実績排出量!H949=実績事業所!$B$2,4&gt;実績排出量!I949)),"新規",""),"")</f>
        <v/>
      </c>
      <c r="Q949" s="373" t="str">
        <f t="shared" si="610"/>
        <v/>
      </c>
      <c r="R949" s="374" t="str">
        <f t="shared" si="611"/>
        <v/>
      </c>
      <c r="S949" s="298" t="str">
        <f t="shared" si="612"/>
        <v/>
      </c>
      <c r="T949" s="87" t="str">
        <f t="shared" si="613"/>
        <v/>
      </c>
      <c r="U949" s="88" t="str">
        <f t="shared" si="614"/>
        <v/>
      </c>
      <c r="V949" s="89" t="str">
        <f t="shared" si="615"/>
        <v/>
      </c>
      <c r="W949" s="90" t="str">
        <f t="shared" si="616"/>
        <v/>
      </c>
      <c r="X949" s="90" t="str">
        <f t="shared" si="617"/>
        <v/>
      </c>
      <c r="Y949" s="110" t="str">
        <f t="shared" si="618"/>
        <v/>
      </c>
      <c r="Z949" s="16"/>
      <c r="AA949" s="15" t="str">
        <f t="shared" si="619"/>
        <v/>
      </c>
      <c r="AB949" s="15" t="str">
        <f t="shared" si="620"/>
        <v/>
      </c>
      <c r="AC949" s="14" t="str">
        <f t="shared" si="621"/>
        <v/>
      </c>
      <c r="AD949" s="6" t="e">
        <f t="shared" si="622"/>
        <v>#N/A</v>
      </c>
      <c r="AE949" s="6" t="e">
        <f t="shared" si="623"/>
        <v>#N/A</v>
      </c>
      <c r="AF949" s="6" t="e">
        <f t="shared" si="624"/>
        <v>#N/A</v>
      </c>
      <c r="AG949" s="6" t="str">
        <f t="shared" si="625"/>
        <v/>
      </c>
      <c r="AH949" s="6">
        <f t="shared" si="626"/>
        <v>1</v>
      </c>
      <c r="AI949" s="6" t="e">
        <f t="shared" si="627"/>
        <v>#N/A</v>
      </c>
      <c r="AJ949" s="6" t="e">
        <f t="shared" si="628"/>
        <v>#N/A</v>
      </c>
      <c r="AK949" s="6" t="e">
        <f t="shared" si="629"/>
        <v>#N/A</v>
      </c>
      <c r="AL949" s="6" t="e">
        <f t="shared" si="630"/>
        <v>#N/A</v>
      </c>
      <c r="AM949" s="7" t="str">
        <f t="shared" si="631"/>
        <v xml:space="preserve"> </v>
      </c>
      <c r="AN949" s="6" t="e">
        <f t="shared" si="632"/>
        <v>#N/A</v>
      </c>
      <c r="AO949" s="6" t="e">
        <f t="shared" si="633"/>
        <v>#N/A</v>
      </c>
      <c r="AP949" s="6" t="e">
        <f t="shared" si="634"/>
        <v>#N/A</v>
      </c>
      <c r="AQ949" s="6" t="e">
        <f t="shared" si="635"/>
        <v>#N/A</v>
      </c>
      <c r="AR949" s="6" t="e">
        <f t="shared" si="636"/>
        <v>#N/A</v>
      </c>
      <c r="AS949" s="6" t="e">
        <f t="shared" si="637"/>
        <v>#N/A</v>
      </c>
      <c r="AT949" s="6" t="e">
        <f t="shared" si="638"/>
        <v>#N/A</v>
      </c>
      <c r="AU949" s="6" t="e">
        <f t="shared" si="639"/>
        <v>#N/A</v>
      </c>
      <c r="AV949" s="6" t="e">
        <f t="shared" si="640"/>
        <v>#N/A</v>
      </c>
      <c r="AW949" s="6">
        <f t="shared" si="641"/>
        <v>0</v>
      </c>
      <c r="AX949" s="6" t="e">
        <f t="shared" si="642"/>
        <v>#N/A</v>
      </c>
      <c r="AY949" s="6" t="str">
        <f t="shared" si="643"/>
        <v/>
      </c>
      <c r="AZ949" s="6" t="str">
        <f t="shared" si="644"/>
        <v/>
      </c>
      <c r="BA949" s="6" t="str">
        <f t="shared" si="645"/>
        <v/>
      </c>
      <c r="BB949" s="6" t="str">
        <f t="shared" si="646"/>
        <v/>
      </c>
      <c r="BC949" s="42"/>
      <c r="BI949"/>
      <c r="CS949" s="253" t="str">
        <f t="shared" si="647"/>
        <v/>
      </c>
      <c r="CT949" s="1" t="str">
        <f t="shared" si="648"/>
        <v/>
      </c>
      <c r="CU949" s="1" t="str">
        <f t="shared" si="649"/>
        <v/>
      </c>
      <c r="CV949" s="399"/>
    </row>
    <row r="950" spans="1:100" s="1" customFormat="1" ht="13.5" customHeight="1" x14ac:dyDescent="0.15">
      <c r="A950" s="63">
        <v>935</v>
      </c>
      <c r="B950" s="313"/>
      <c r="C950" s="313"/>
      <c r="D950" s="313"/>
      <c r="E950" s="313"/>
      <c r="F950" s="313"/>
      <c r="G950" s="313"/>
      <c r="H950" s="313"/>
      <c r="I950" s="313"/>
      <c r="J950" s="313"/>
      <c r="K950" s="313"/>
      <c r="L950" s="314"/>
      <c r="M950" s="313"/>
      <c r="N950" s="365"/>
      <c r="O950" s="366"/>
      <c r="P950" s="370" t="str">
        <f>IF(G950="R",IF(OR(AND(実績排出量!H950=SUM(実績事業所!$B$2-1),3&lt;実績排出量!I950),AND(実績排出量!H950=実績事業所!$B$2,4&gt;実績排出量!I950)),"新規",""),"")</f>
        <v/>
      </c>
      <c r="Q950" s="373" t="str">
        <f t="shared" si="610"/>
        <v/>
      </c>
      <c r="R950" s="374" t="str">
        <f t="shared" si="611"/>
        <v/>
      </c>
      <c r="S950" s="298" t="str">
        <f t="shared" si="612"/>
        <v/>
      </c>
      <c r="T950" s="87" t="str">
        <f t="shared" si="613"/>
        <v/>
      </c>
      <c r="U950" s="88" t="str">
        <f t="shared" si="614"/>
        <v/>
      </c>
      <c r="V950" s="89" t="str">
        <f t="shared" si="615"/>
        <v/>
      </c>
      <c r="W950" s="90" t="str">
        <f t="shared" si="616"/>
        <v/>
      </c>
      <c r="X950" s="90" t="str">
        <f t="shared" si="617"/>
        <v/>
      </c>
      <c r="Y950" s="110" t="str">
        <f t="shared" si="618"/>
        <v/>
      </c>
      <c r="Z950" s="16"/>
      <c r="AA950" s="15" t="str">
        <f t="shared" si="619"/>
        <v/>
      </c>
      <c r="AB950" s="15" t="str">
        <f t="shared" si="620"/>
        <v/>
      </c>
      <c r="AC950" s="14" t="str">
        <f t="shared" si="621"/>
        <v/>
      </c>
      <c r="AD950" s="6" t="e">
        <f t="shared" si="622"/>
        <v>#N/A</v>
      </c>
      <c r="AE950" s="6" t="e">
        <f t="shared" si="623"/>
        <v>#N/A</v>
      </c>
      <c r="AF950" s="6" t="e">
        <f t="shared" si="624"/>
        <v>#N/A</v>
      </c>
      <c r="AG950" s="6" t="str">
        <f t="shared" si="625"/>
        <v/>
      </c>
      <c r="AH950" s="6">
        <f t="shared" si="626"/>
        <v>1</v>
      </c>
      <c r="AI950" s="6" t="e">
        <f t="shared" si="627"/>
        <v>#N/A</v>
      </c>
      <c r="AJ950" s="6" t="e">
        <f t="shared" si="628"/>
        <v>#N/A</v>
      </c>
      <c r="AK950" s="6" t="e">
        <f t="shared" si="629"/>
        <v>#N/A</v>
      </c>
      <c r="AL950" s="6" t="e">
        <f t="shared" si="630"/>
        <v>#N/A</v>
      </c>
      <c r="AM950" s="7" t="str">
        <f t="shared" si="631"/>
        <v xml:space="preserve"> </v>
      </c>
      <c r="AN950" s="6" t="e">
        <f t="shared" si="632"/>
        <v>#N/A</v>
      </c>
      <c r="AO950" s="6" t="e">
        <f t="shared" si="633"/>
        <v>#N/A</v>
      </c>
      <c r="AP950" s="6" t="e">
        <f t="shared" si="634"/>
        <v>#N/A</v>
      </c>
      <c r="AQ950" s="6" t="e">
        <f t="shared" si="635"/>
        <v>#N/A</v>
      </c>
      <c r="AR950" s="6" t="e">
        <f t="shared" si="636"/>
        <v>#N/A</v>
      </c>
      <c r="AS950" s="6" t="e">
        <f t="shared" si="637"/>
        <v>#N/A</v>
      </c>
      <c r="AT950" s="6" t="e">
        <f t="shared" si="638"/>
        <v>#N/A</v>
      </c>
      <c r="AU950" s="6" t="e">
        <f t="shared" si="639"/>
        <v>#N/A</v>
      </c>
      <c r="AV950" s="6" t="e">
        <f t="shared" si="640"/>
        <v>#N/A</v>
      </c>
      <c r="AW950" s="6">
        <f t="shared" si="641"/>
        <v>0</v>
      </c>
      <c r="AX950" s="6" t="e">
        <f t="shared" si="642"/>
        <v>#N/A</v>
      </c>
      <c r="AY950" s="6" t="str">
        <f t="shared" si="643"/>
        <v/>
      </c>
      <c r="AZ950" s="6" t="str">
        <f t="shared" si="644"/>
        <v/>
      </c>
      <c r="BA950" s="6" t="str">
        <f t="shared" si="645"/>
        <v/>
      </c>
      <c r="BB950" s="6" t="str">
        <f t="shared" si="646"/>
        <v/>
      </c>
      <c r="BC950" s="42"/>
      <c r="BI950"/>
      <c r="CS950" s="253" t="str">
        <f t="shared" si="647"/>
        <v/>
      </c>
      <c r="CT950" s="1" t="str">
        <f t="shared" si="648"/>
        <v/>
      </c>
      <c r="CU950" s="1" t="str">
        <f t="shared" si="649"/>
        <v/>
      </c>
      <c r="CV950" s="399"/>
    </row>
    <row r="951" spans="1:100" s="1" customFormat="1" ht="13.5" customHeight="1" x14ac:dyDescent="0.15">
      <c r="A951" s="63">
        <v>936</v>
      </c>
      <c r="B951" s="313"/>
      <c r="C951" s="313"/>
      <c r="D951" s="313"/>
      <c r="E951" s="313"/>
      <c r="F951" s="313"/>
      <c r="G951" s="313"/>
      <c r="H951" s="313"/>
      <c r="I951" s="313"/>
      <c r="J951" s="313"/>
      <c r="K951" s="313"/>
      <c r="L951" s="314"/>
      <c r="M951" s="313"/>
      <c r="N951" s="365"/>
      <c r="O951" s="366"/>
      <c r="P951" s="370" t="str">
        <f>IF(G951="R",IF(OR(AND(実績排出量!H951=SUM(実績事業所!$B$2-1),3&lt;実績排出量!I951),AND(実績排出量!H951=実績事業所!$B$2,4&gt;実績排出量!I951)),"新規",""),"")</f>
        <v/>
      </c>
      <c r="Q951" s="373" t="str">
        <f t="shared" si="610"/>
        <v/>
      </c>
      <c r="R951" s="374" t="str">
        <f t="shared" si="611"/>
        <v/>
      </c>
      <c r="S951" s="298" t="str">
        <f t="shared" si="612"/>
        <v/>
      </c>
      <c r="T951" s="87" t="str">
        <f t="shared" si="613"/>
        <v/>
      </c>
      <c r="U951" s="88" t="str">
        <f t="shared" si="614"/>
        <v/>
      </c>
      <c r="V951" s="89" t="str">
        <f t="shared" si="615"/>
        <v/>
      </c>
      <c r="W951" s="90" t="str">
        <f t="shared" si="616"/>
        <v/>
      </c>
      <c r="X951" s="90" t="str">
        <f t="shared" si="617"/>
        <v/>
      </c>
      <c r="Y951" s="110" t="str">
        <f t="shared" si="618"/>
        <v/>
      </c>
      <c r="Z951" s="16"/>
      <c r="AA951" s="15" t="str">
        <f t="shared" si="619"/>
        <v/>
      </c>
      <c r="AB951" s="15" t="str">
        <f t="shared" si="620"/>
        <v/>
      </c>
      <c r="AC951" s="14" t="str">
        <f t="shared" si="621"/>
        <v/>
      </c>
      <c r="AD951" s="6" t="e">
        <f t="shared" si="622"/>
        <v>#N/A</v>
      </c>
      <c r="AE951" s="6" t="e">
        <f t="shared" si="623"/>
        <v>#N/A</v>
      </c>
      <c r="AF951" s="6" t="e">
        <f t="shared" si="624"/>
        <v>#N/A</v>
      </c>
      <c r="AG951" s="6" t="str">
        <f t="shared" si="625"/>
        <v/>
      </c>
      <c r="AH951" s="6">
        <f t="shared" si="626"/>
        <v>1</v>
      </c>
      <c r="AI951" s="6" t="e">
        <f t="shared" si="627"/>
        <v>#N/A</v>
      </c>
      <c r="AJ951" s="6" t="e">
        <f t="shared" si="628"/>
        <v>#N/A</v>
      </c>
      <c r="AK951" s="6" t="e">
        <f t="shared" si="629"/>
        <v>#N/A</v>
      </c>
      <c r="AL951" s="6" t="e">
        <f t="shared" si="630"/>
        <v>#N/A</v>
      </c>
      <c r="AM951" s="7" t="str">
        <f t="shared" si="631"/>
        <v xml:space="preserve"> </v>
      </c>
      <c r="AN951" s="6" t="e">
        <f t="shared" si="632"/>
        <v>#N/A</v>
      </c>
      <c r="AO951" s="6" t="e">
        <f t="shared" si="633"/>
        <v>#N/A</v>
      </c>
      <c r="AP951" s="6" t="e">
        <f t="shared" si="634"/>
        <v>#N/A</v>
      </c>
      <c r="AQ951" s="6" t="e">
        <f t="shared" si="635"/>
        <v>#N/A</v>
      </c>
      <c r="AR951" s="6" t="e">
        <f t="shared" si="636"/>
        <v>#N/A</v>
      </c>
      <c r="AS951" s="6" t="e">
        <f t="shared" si="637"/>
        <v>#N/A</v>
      </c>
      <c r="AT951" s="6" t="e">
        <f t="shared" si="638"/>
        <v>#N/A</v>
      </c>
      <c r="AU951" s="6" t="e">
        <f t="shared" si="639"/>
        <v>#N/A</v>
      </c>
      <c r="AV951" s="6" t="e">
        <f t="shared" si="640"/>
        <v>#N/A</v>
      </c>
      <c r="AW951" s="6">
        <f t="shared" si="641"/>
        <v>0</v>
      </c>
      <c r="AX951" s="6" t="e">
        <f t="shared" si="642"/>
        <v>#N/A</v>
      </c>
      <c r="AY951" s="6" t="str">
        <f t="shared" si="643"/>
        <v/>
      </c>
      <c r="AZ951" s="6" t="str">
        <f t="shared" si="644"/>
        <v/>
      </c>
      <c r="BA951" s="6" t="str">
        <f t="shared" si="645"/>
        <v/>
      </c>
      <c r="BB951" s="6" t="str">
        <f t="shared" si="646"/>
        <v/>
      </c>
      <c r="BC951" s="42"/>
      <c r="BI951"/>
      <c r="CS951" s="253" t="str">
        <f t="shared" si="647"/>
        <v/>
      </c>
      <c r="CT951" s="1" t="str">
        <f t="shared" si="648"/>
        <v/>
      </c>
      <c r="CU951" s="1" t="str">
        <f t="shared" si="649"/>
        <v/>
      </c>
      <c r="CV951" s="399"/>
    </row>
    <row r="952" spans="1:100" s="1" customFormat="1" ht="13.5" customHeight="1" x14ac:dyDescent="0.15">
      <c r="A952" s="63">
        <v>937</v>
      </c>
      <c r="B952" s="313"/>
      <c r="C952" s="313"/>
      <c r="D952" s="313"/>
      <c r="E952" s="313"/>
      <c r="F952" s="313"/>
      <c r="G952" s="313"/>
      <c r="H952" s="313"/>
      <c r="I952" s="313"/>
      <c r="J952" s="313"/>
      <c r="K952" s="313"/>
      <c r="L952" s="314"/>
      <c r="M952" s="313"/>
      <c r="N952" s="365"/>
      <c r="O952" s="366"/>
      <c r="P952" s="370" t="str">
        <f>IF(G952="R",IF(OR(AND(実績排出量!H952=SUM(実績事業所!$B$2-1),3&lt;実績排出量!I952),AND(実績排出量!H952=実績事業所!$B$2,4&gt;実績排出量!I952)),"新規",""),"")</f>
        <v/>
      </c>
      <c r="Q952" s="373" t="str">
        <f t="shared" si="610"/>
        <v/>
      </c>
      <c r="R952" s="374" t="str">
        <f t="shared" si="611"/>
        <v/>
      </c>
      <c r="S952" s="298" t="str">
        <f t="shared" si="612"/>
        <v/>
      </c>
      <c r="T952" s="87" t="str">
        <f t="shared" si="613"/>
        <v/>
      </c>
      <c r="U952" s="88" t="str">
        <f t="shared" si="614"/>
        <v/>
      </c>
      <c r="V952" s="89" t="str">
        <f t="shared" si="615"/>
        <v/>
      </c>
      <c r="W952" s="90" t="str">
        <f t="shared" si="616"/>
        <v/>
      </c>
      <c r="X952" s="90" t="str">
        <f t="shared" si="617"/>
        <v/>
      </c>
      <c r="Y952" s="110" t="str">
        <f t="shared" si="618"/>
        <v/>
      </c>
      <c r="Z952" s="16"/>
      <c r="AA952" s="15" t="str">
        <f t="shared" si="619"/>
        <v/>
      </c>
      <c r="AB952" s="15" t="str">
        <f t="shared" si="620"/>
        <v/>
      </c>
      <c r="AC952" s="14" t="str">
        <f t="shared" si="621"/>
        <v/>
      </c>
      <c r="AD952" s="6" t="e">
        <f t="shared" si="622"/>
        <v>#N/A</v>
      </c>
      <c r="AE952" s="6" t="e">
        <f t="shared" si="623"/>
        <v>#N/A</v>
      </c>
      <c r="AF952" s="6" t="e">
        <f t="shared" si="624"/>
        <v>#N/A</v>
      </c>
      <c r="AG952" s="6" t="str">
        <f t="shared" si="625"/>
        <v/>
      </c>
      <c r="AH952" s="6">
        <f t="shared" si="626"/>
        <v>1</v>
      </c>
      <c r="AI952" s="6" t="e">
        <f t="shared" si="627"/>
        <v>#N/A</v>
      </c>
      <c r="AJ952" s="6" t="e">
        <f t="shared" si="628"/>
        <v>#N/A</v>
      </c>
      <c r="AK952" s="6" t="e">
        <f t="shared" si="629"/>
        <v>#N/A</v>
      </c>
      <c r="AL952" s="6" t="e">
        <f t="shared" si="630"/>
        <v>#N/A</v>
      </c>
      <c r="AM952" s="7" t="str">
        <f t="shared" si="631"/>
        <v xml:space="preserve"> </v>
      </c>
      <c r="AN952" s="6" t="e">
        <f t="shared" si="632"/>
        <v>#N/A</v>
      </c>
      <c r="AO952" s="6" t="e">
        <f t="shared" si="633"/>
        <v>#N/A</v>
      </c>
      <c r="AP952" s="6" t="e">
        <f t="shared" si="634"/>
        <v>#N/A</v>
      </c>
      <c r="AQ952" s="6" t="e">
        <f t="shared" si="635"/>
        <v>#N/A</v>
      </c>
      <c r="AR952" s="6" t="e">
        <f t="shared" si="636"/>
        <v>#N/A</v>
      </c>
      <c r="AS952" s="6" t="e">
        <f t="shared" si="637"/>
        <v>#N/A</v>
      </c>
      <c r="AT952" s="6" t="e">
        <f t="shared" si="638"/>
        <v>#N/A</v>
      </c>
      <c r="AU952" s="6" t="e">
        <f t="shared" si="639"/>
        <v>#N/A</v>
      </c>
      <c r="AV952" s="6" t="e">
        <f t="shared" si="640"/>
        <v>#N/A</v>
      </c>
      <c r="AW952" s="6">
        <f t="shared" si="641"/>
        <v>0</v>
      </c>
      <c r="AX952" s="6" t="e">
        <f t="shared" si="642"/>
        <v>#N/A</v>
      </c>
      <c r="AY952" s="6" t="str">
        <f t="shared" si="643"/>
        <v/>
      </c>
      <c r="AZ952" s="6" t="str">
        <f t="shared" si="644"/>
        <v/>
      </c>
      <c r="BA952" s="6" t="str">
        <f t="shared" si="645"/>
        <v/>
      </c>
      <c r="BB952" s="6" t="str">
        <f t="shared" si="646"/>
        <v/>
      </c>
      <c r="BC952" s="42"/>
      <c r="BI952"/>
      <c r="CS952" s="253" t="str">
        <f t="shared" si="647"/>
        <v/>
      </c>
      <c r="CT952" s="1" t="str">
        <f t="shared" si="648"/>
        <v/>
      </c>
      <c r="CU952" s="1" t="str">
        <f t="shared" si="649"/>
        <v/>
      </c>
      <c r="CV952" s="399"/>
    </row>
    <row r="953" spans="1:100" s="1" customFormat="1" ht="13.5" customHeight="1" x14ac:dyDescent="0.15">
      <c r="A953" s="63">
        <v>938</v>
      </c>
      <c r="B953" s="313"/>
      <c r="C953" s="313"/>
      <c r="D953" s="313"/>
      <c r="E953" s="313"/>
      <c r="F953" s="313"/>
      <c r="G953" s="313"/>
      <c r="H953" s="313"/>
      <c r="I953" s="313"/>
      <c r="J953" s="313"/>
      <c r="K953" s="313"/>
      <c r="L953" s="314"/>
      <c r="M953" s="313"/>
      <c r="N953" s="365"/>
      <c r="O953" s="366"/>
      <c r="P953" s="370" t="str">
        <f>IF(G953="R",IF(OR(AND(実績排出量!H953=SUM(実績事業所!$B$2-1),3&lt;実績排出量!I953),AND(実績排出量!H953=実績事業所!$B$2,4&gt;実績排出量!I953)),"新規",""),"")</f>
        <v/>
      </c>
      <c r="Q953" s="373" t="str">
        <f t="shared" si="610"/>
        <v/>
      </c>
      <c r="R953" s="374" t="str">
        <f t="shared" si="611"/>
        <v/>
      </c>
      <c r="S953" s="298" t="str">
        <f t="shared" si="612"/>
        <v/>
      </c>
      <c r="T953" s="87" t="str">
        <f t="shared" si="613"/>
        <v/>
      </c>
      <c r="U953" s="88" t="str">
        <f t="shared" si="614"/>
        <v/>
      </c>
      <c r="V953" s="89" t="str">
        <f t="shared" si="615"/>
        <v/>
      </c>
      <c r="W953" s="90" t="str">
        <f t="shared" si="616"/>
        <v/>
      </c>
      <c r="X953" s="90" t="str">
        <f t="shared" si="617"/>
        <v/>
      </c>
      <c r="Y953" s="110" t="str">
        <f t="shared" si="618"/>
        <v/>
      </c>
      <c r="Z953" s="16"/>
      <c r="AA953" s="15" t="str">
        <f t="shared" si="619"/>
        <v/>
      </c>
      <c r="AB953" s="15" t="str">
        <f t="shared" si="620"/>
        <v/>
      </c>
      <c r="AC953" s="14" t="str">
        <f t="shared" si="621"/>
        <v/>
      </c>
      <c r="AD953" s="6" t="e">
        <f t="shared" si="622"/>
        <v>#N/A</v>
      </c>
      <c r="AE953" s="6" t="e">
        <f t="shared" si="623"/>
        <v>#N/A</v>
      </c>
      <c r="AF953" s="6" t="e">
        <f t="shared" si="624"/>
        <v>#N/A</v>
      </c>
      <c r="AG953" s="6" t="str">
        <f t="shared" si="625"/>
        <v/>
      </c>
      <c r="AH953" s="6">
        <f t="shared" si="626"/>
        <v>1</v>
      </c>
      <c r="AI953" s="6" t="e">
        <f t="shared" si="627"/>
        <v>#N/A</v>
      </c>
      <c r="AJ953" s="6" t="e">
        <f t="shared" si="628"/>
        <v>#N/A</v>
      </c>
      <c r="AK953" s="6" t="e">
        <f t="shared" si="629"/>
        <v>#N/A</v>
      </c>
      <c r="AL953" s="6" t="e">
        <f t="shared" si="630"/>
        <v>#N/A</v>
      </c>
      <c r="AM953" s="7" t="str">
        <f t="shared" si="631"/>
        <v xml:space="preserve"> </v>
      </c>
      <c r="AN953" s="6" t="e">
        <f t="shared" si="632"/>
        <v>#N/A</v>
      </c>
      <c r="AO953" s="6" t="e">
        <f t="shared" si="633"/>
        <v>#N/A</v>
      </c>
      <c r="AP953" s="6" t="e">
        <f t="shared" si="634"/>
        <v>#N/A</v>
      </c>
      <c r="AQ953" s="6" t="e">
        <f t="shared" si="635"/>
        <v>#N/A</v>
      </c>
      <c r="AR953" s="6" t="e">
        <f t="shared" si="636"/>
        <v>#N/A</v>
      </c>
      <c r="AS953" s="6" t="e">
        <f t="shared" si="637"/>
        <v>#N/A</v>
      </c>
      <c r="AT953" s="6" t="e">
        <f t="shared" si="638"/>
        <v>#N/A</v>
      </c>
      <c r="AU953" s="6" t="e">
        <f t="shared" si="639"/>
        <v>#N/A</v>
      </c>
      <c r="AV953" s="6" t="e">
        <f t="shared" si="640"/>
        <v>#N/A</v>
      </c>
      <c r="AW953" s="6">
        <f t="shared" si="641"/>
        <v>0</v>
      </c>
      <c r="AX953" s="6" t="e">
        <f t="shared" si="642"/>
        <v>#N/A</v>
      </c>
      <c r="AY953" s="6" t="str">
        <f t="shared" si="643"/>
        <v/>
      </c>
      <c r="AZ953" s="6" t="str">
        <f t="shared" si="644"/>
        <v/>
      </c>
      <c r="BA953" s="6" t="str">
        <f t="shared" si="645"/>
        <v/>
      </c>
      <c r="BB953" s="6" t="str">
        <f t="shared" si="646"/>
        <v/>
      </c>
      <c r="BC953" s="42"/>
      <c r="BI953"/>
      <c r="CS953" s="253" t="str">
        <f t="shared" si="647"/>
        <v/>
      </c>
      <c r="CT953" s="1" t="str">
        <f t="shared" si="648"/>
        <v/>
      </c>
      <c r="CU953" s="1" t="str">
        <f t="shared" si="649"/>
        <v/>
      </c>
      <c r="CV953" s="399"/>
    </row>
    <row r="954" spans="1:100" s="1" customFormat="1" ht="13.5" customHeight="1" x14ac:dyDescent="0.15">
      <c r="A954" s="63">
        <v>939</v>
      </c>
      <c r="B954" s="313"/>
      <c r="C954" s="313"/>
      <c r="D954" s="313"/>
      <c r="E954" s="313"/>
      <c r="F954" s="313"/>
      <c r="G954" s="313"/>
      <c r="H954" s="313"/>
      <c r="I954" s="313"/>
      <c r="J954" s="313"/>
      <c r="K954" s="313"/>
      <c r="L954" s="314"/>
      <c r="M954" s="313"/>
      <c r="N954" s="365"/>
      <c r="O954" s="366"/>
      <c r="P954" s="370" t="str">
        <f>IF(G954="R",IF(OR(AND(実績排出量!H954=SUM(実績事業所!$B$2-1),3&lt;実績排出量!I954),AND(実績排出量!H954=実績事業所!$B$2,4&gt;実績排出量!I954)),"新規",""),"")</f>
        <v/>
      </c>
      <c r="Q954" s="373" t="str">
        <f t="shared" si="610"/>
        <v/>
      </c>
      <c r="R954" s="374" t="str">
        <f t="shared" si="611"/>
        <v/>
      </c>
      <c r="S954" s="298" t="str">
        <f t="shared" si="612"/>
        <v/>
      </c>
      <c r="T954" s="87" t="str">
        <f t="shared" si="613"/>
        <v/>
      </c>
      <c r="U954" s="88" t="str">
        <f t="shared" si="614"/>
        <v/>
      </c>
      <c r="V954" s="89" t="str">
        <f t="shared" si="615"/>
        <v/>
      </c>
      <c r="W954" s="90" t="str">
        <f t="shared" si="616"/>
        <v/>
      </c>
      <c r="X954" s="90" t="str">
        <f t="shared" si="617"/>
        <v/>
      </c>
      <c r="Y954" s="110" t="str">
        <f t="shared" si="618"/>
        <v/>
      </c>
      <c r="Z954" s="16"/>
      <c r="AA954" s="15" t="str">
        <f t="shared" si="619"/>
        <v/>
      </c>
      <c r="AB954" s="15" t="str">
        <f t="shared" si="620"/>
        <v/>
      </c>
      <c r="AC954" s="14" t="str">
        <f t="shared" si="621"/>
        <v/>
      </c>
      <c r="AD954" s="6" t="e">
        <f t="shared" si="622"/>
        <v>#N/A</v>
      </c>
      <c r="AE954" s="6" t="e">
        <f t="shared" si="623"/>
        <v>#N/A</v>
      </c>
      <c r="AF954" s="6" t="e">
        <f t="shared" si="624"/>
        <v>#N/A</v>
      </c>
      <c r="AG954" s="6" t="str">
        <f t="shared" si="625"/>
        <v/>
      </c>
      <c r="AH954" s="6">
        <f t="shared" si="626"/>
        <v>1</v>
      </c>
      <c r="AI954" s="6" t="e">
        <f t="shared" si="627"/>
        <v>#N/A</v>
      </c>
      <c r="AJ954" s="6" t="e">
        <f t="shared" si="628"/>
        <v>#N/A</v>
      </c>
      <c r="AK954" s="6" t="e">
        <f t="shared" si="629"/>
        <v>#N/A</v>
      </c>
      <c r="AL954" s="6" t="e">
        <f t="shared" si="630"/>
        <v>#N/A</v>
      </c>
      <c r="AM954" s="7" t="str">
        <f t="shared" si="631"/>
        <v xml:space="preserve"> </v>
      </c>
      <c r="AN954" s="6" t="e">
        <f t="shared" si="632"/>
        <v>#N/A</v>
      </c>
      <c r="AO954" s="6" t="e">
        <f t="shared" si="633"/>
        <v>#N/A</v>
      </c>
      <c r="AP954" s="6" t="e">
        <f t="shared" si="634"/>
        <v>#N/A</v>
      </c>
      <c r="AQ954" s="6" t="e">
        <f t="shared" si="635"/>
        <v>#N/A</v>
      </c>
      <c r="AR954" s="6" t="e">
        <f t="shared" si="636"/>
        <v>#N/A</v>
      </c>
      <c r="AS954" s="6" t="e">
        <f t="shared" si="637"/>
        <v>#N/A</v>
      </c>
      <c r="AT954" s="6" t="e">
        <f t="shared" si="638"/>
        <v>#N/A</v>
      </c>
      <c r="AU954" s="6" t="e">
        <f t="shared" si="639"/>
        <v>#N/A</v>
      </c>
      <c r="AV954" s="6" t="e">
        <f t="shared" si="640"/>
        <v>#N/A</v>
      </c>
      <c r="AW954" s="6">
        <f t="shared" si="641"/>
        <v>0</v>
      </c>
      <c r="AX954" s="6" t="e">
        <f t="shared" si="642"/>
        <v>#N/A</v>
      </c>
      <c r="AY954" s="6" t="str">
        <f t="shared" si="643"/>
        <v/>
      </c>
      <c r="AZ954" s="6" t="str">
        <f t="shared" si="644"/>
        <v/>
      </c>
      <c r="BA954" s="6" t="str">
        <f t="shared" si="645"/>
        <v/>
      </c>
      <c r="BB954" s="6" t="str">
        <f t="shared" si="646"/>
        <v/>
      </c>
      <c r="BC954" s="42"/>
      <c r="BI954"/>
      <c r="CS954" s="253" t="str">
        <f t="shared" si="647"/>
        <v/>
      </c>
      <c r="CT954" s="1" t="str">
        <f t="shared" si="648"/>
        <v/>
      </c>
      <c r="CU954" s="1" t="str">
        <f t="shared" si="649"/>
        <v/>
      </c>
      <c r="CV954" s="399"/>
    </row>
    <row r="955" spans="1:100" s="1" customFormat="1" ht="13.5" customHeight="1" x14ac:dyDescent="0.15">
      <c r="A955" s="63">
        <v>940</v>
      </c>
      <c r="B955" s="313"/>
      <c r="C955" s="313"/>
      <c r="D955" s="313"/>
      <c r="E955" s="313"/>
      <c r="F955" s="313"/>
      <c r="G955" s="313"/>
      <c r="H955" s="313"/>
      <c r="I955" s="313"/>
      <c r="J955" s="313"/>
      <c r="K955" s="313"/>
      <c r="L955" s="314"/>
      <c r="M955" s="313"/>
      <c r="N955" s="365"/>
      <c r="O955" s="366"/>
      <c r="P955" s="370" t="str">
        <f>IF(G955="R",IF(OR(AND(実績排出量!H955=SUM(実績事業所!$B$2-1),3&lt;実績排出量!I955),AND(実績排出量!H955=実績事業所!$B$2,4&gt;実績排出量!I955)),"新規",""),"")</f>
        <v/>
      </c>
      <c r="Q955" s="373" t="str">
        <f t="shared" si="610"/>
        <v/>
      </c>
      <c r="R955" s="374" t="str">
        <f t="shared" si="611"/>
        <v/>
      </c>
      <c r="S955" s="298" t="str">
        <f t="shared" si="612"/>
        <v/>
      </c>
      <c r="T955" s="87" t="str">
        <f t="shared" si="613"/>
        <v/>
      </c>
      <c r="U955" s="88" t="str">
        <f t="shared" si="614"/>
        <v/>
      </c>
      <c r="V955" s="89" t="str">
        <f t="shared" si="615"/>
        <v/>
      </c>
      <c r="W955" s="90" t="str">
        <f t="shared" si="616"/>
        <v/>
      </c>
      <c r="X955" s="90" t="str">
        <f t="shared" si="617"/>
        <v/>
      </c>
      <c r="Y955" s="110" t="str">
        <f t="shared" si="618"/>
        <v/>
      </c>
      <c r="Z955" s="16"/>
      <c r="AA955" s="15" t="str">
        <f t="shared" si="619"/>
        <v/>
      </c>
      <c r="AB955" s="15" t="str">
        <f t="shared" si="620"/>
        <v/>
      </c>
      <c r="AC955" s="14" t="str">
        <f t="shared" si="621"/>
        <v/>
      </c>
      <c r="AD955" s="6" t="e">
        <f t="shared" si="622"/>
        <v>#N/A</v>
      </c>
      <c r="AE955" s="6" t="e">
        <f t="shared" si="623"/>
        <v>#N/A</v>
      </c>
      <c r="AF955" s="6" t="e">
        <f t="shared" si="624"/>
        <v>#N/A</v>
      </c>
      <c r="AG955" s="6" t="str">
        <f t="shared" si="625"/>
        <v/>
      </c>
      <c r="AH955" s="6">
        <f t="shared" si="626"/>
        <v>1</v>
      </c>
      <c r="AI955" s="6" t="e">
        <f t="shared" si="627"/>
        <v>#N/A</v>
      </c>
      <c r="AJ955" s="6" t="e">
        <f t="shared" si="628"/>
        <v>#N/A</v>
      </c>
      <c r="AK955" s="6" t="e">
        <f t="shared" si="629"/>
        <v>#N/A</v>
      </c>
      <c r="AL955" s="6" t="e">
        <f t="shared" si="630"/>
        <v>#N/A</v>
      </c>
      <c r="AM955" s="7" t="str">
        <f t="shared" si="631"/>
        <v xml:space="preserve"> </v>
      </c>
      <c r="AN955" s="6" t="e">
        <f t="shared" si="632"/>
        <v>#N/A</v>
      </c>
      <c r="AO955" s="6" t="e">
        <f t="shared" si="633"/>
        <v>#N/A</v>
      </c>
      <c r="AP955" s="6" t="e">
        <f t="shared" si="634"/>
        <v>#N/A</v>
      </c>
      <c r="AQ955" s="6" t="e">
        <f t="shared" si="635"/>
        <v>#N/A</v>
      </c>
      <c r="AR955" s="6" t="e">
        <f t="shared" si="636"/>
        <v>#N/A</v>
      </c>
      <c r="AS955" s="6" t="e">
        <f t="shared" si="637"/>
        <v>#N/A</v>
      </c>
      <c r="AT955" s="6" t="e">
        <f t="shared" si="638"/>
        <v>#N/A</v>
      </c>
      <c r="AU955" s="6" t="e">
        <f t="shared" si="639"/>
        <v>#N/A</v>
      </c>
      <c r="AV955" s="6" t="e">
        <f t="shared" si="640"/>
        <v>#N/A</v>
      </c>
      <c r="AW955" s="6">
        <f t="shared" si="641"/>
        <v>0</v>
      </c>
      <c r="AX955" s="6" t="e">
        <f t="shared" si="642"/>
        <v>#N/A</v>
      </c>
      <c r="AY955" s="6" t="str">
        <f t="shared" si="643"/>
        <v/>
      </c>
      <c r="AZ955" s="6" t="str">
        <f t="shared" si="644"/>
        <v/>
      </c>
      <c r="BA955" s="6" t="str">
        <f t="shared" si="645"/>
        <v/>
      </c>
      <c r="BB955" s="6" t="str">
        <f t="shared" si="646"/>
        <v/>
      </c>
      <c r="BC955" s="42"/>
      <c r="BI955"/>
      <c r="CS955" s="253" t="str">
        <f t="shared" si="647"/>
        <v/>
      </c>
      <c r="CT955" s="1" t="str">
        <f t="shared" si="648"/>
        <v/>
      </c>
      <c r="CU955" s="1" t="str">
        <f t="shared" si="649"/>
        <v/>
      </c>
      <c r="CV955" s="399"/>
    </row>
    <row r="956" spans="1:100" s="1" customFormat="1" ht="13.5" customHeight="1" x14ac:dyDescent="0.15">
      <c r="A956" s="63">
        <v>941</v>
      </c>
      <c r="B956" s="313"/>
      <c r="C956" s="313"/>
      <c r="D956" s="313"/>
      <c r="E956" s="313"/>
      <c r="F956" s="313"/>
      <c r="G956" s="313"/>
      <c r="H956" s="313"/>
      <c r="I956" s="313"/>
      <c r="J956" s="313"/>
      <c r="K956" s="313"/>
      <c r="L956" s="314"/>
      <c r="M956" s="313"/>
      <c r="N956" s="365"/>
      <c r="O956" s="366"/>
      <c r="P956" s="370" t="str">
        <f>IF(G956="R",IF(OR(AND(実績排出量!H956=SUM(実績事業所!$B$2-1),3&lt;実績排出量!I956),AND(実績排出量!H956=実績事業所!$B$2,4&gt;実績排出量!I956)),"新規",""),"")</f>
        <v/>
      </c>
      <c r="Q956" s="373" t="str">
        <f t="shared" si="610"/>
        <v/>
      </c>
      <c r="R956" s="374" t="str">
        <f t="shared" si="611"/>
        <v/>
      </c>
      <c r="S956" s="298" t="str">
        <f t="shared" si="612"/>
        <v/>
      </c>
      <c r="T956" s="87" t="str">
        <f t="shared" si="613"/>
        <v/>
      </c>
      <c r="U956" s="88" t="str">
        <f t="shared" si="614"/>
        <v/>
      </c>
      <c r="V956" s="89" t="str">
        <f t="shared" si="615"/>
        <v/>
      </c>
      <c r="W956" s="90" t="str">
        <f t="shared" si="616"/>
        <v/>
      </c>
      <c r="X956" s="90" t="str">
        <f t="shared" si="617"/>
        <v/>
      </c>
      <c r="Y956" s="110" t="str">
        <f t="shared" si="618"/>
        <v/>
      </c>
      <c r="Z956" s="16"/>
      <c r="AA956" s="15" t="str">
        <f t="shared" si="619"/>
        <v/>
      </c>
      <c r="AB956" s="15" t="str">
        <f t="shared" si="620"/>
        <v/>
      </c>
      <c r="AC956" s="14" t="str">
        <f t="shared" si="621"/>
        <v/>
      </c>
      <c r="AD956" s="6" t="e">
        <f t="shared" si="622"/>
        <v>#N/A</v>
      </c>
      <c r="AE956" s="6" t="e">
        <f t="shared" si="623"/>
        <v>#N/A</v>
      </c>
      <c r="AF956" s="6" t="e">
        <f t="shared" si="624"/>
        <v>#N/A</v>
      </c>
      <c r="AG956" s="6" t="str">
        <f t="shared" si="625"/>
        <v/>
      </c>
      <c r="AH956" s="6">
        <f t="shared" si="626"/>
        <v>1</v>
      </c>
      <c r="AI956" s="6" t="e">
        <f t="shared" si="627"/>
        <v>#N/A</v>
      </c>
      <c r="AJ956" s="6" t="e">
        <f t="shared" si="628"/>
        <v>#N/A</v>
      </c>
      <c r="AK956" s="6" t="e">
        <f t="shared" si="629"/>
        <v>#N/A</v>
      </c>
      <c r="AL956" s="6" t="e">
        <f t="shared" si="630"/>
        <v>#N/A</v>
      </c>
      <c r="AM956" s="7" t="str">
        <f t="shared" si="631"/>
        <v xml:space="preserve"> </v>
      </c>
      <c r="AN956" s="6" t="e">
        <f t="shared" si="632"/>
        <v>#N/A</v>
      </c>
      <c r="AO956" s="6" t="e">
        <f t="shared" si="633"/>
        <v>#N/A</v>
      </c>
      <c r="AP956" s="6" t="e">
        <f t="shared" si="634"/>
        <v>#N/A</v>
      </c>
      <c r="AQ956" s="6" t="e">
        <f t="shared" si="635"/>
        <v>#N/A</v>
      </c>
      <c r="AR956" s="6" t="e">
        <f t="shared" si="636"/>
        <v>#N/A</v>
      </c>
      <c r="AS956" s="6" t="e">
        <f t="shared" si="637"/>
        <v>#N/A</v>
      </c>
      <c r="AT956" s="6" t="e">
        <f t="shared" si="638"/>
        <v>#N/A</v>
      </c>
      <c r="AU956" s="6" t="e">
        <f t="shared" si="639"/>
        <v>#N/A</v>
      </c>
      <c r="AV956" s="6" t="e">
        <f t="shared" si="640"/>
        <v>#N/A</v>
      </c>
      <c r="AW956" s="6">
        <f t="shared" si="641"/>
        <v>0</v>
      </c>
      <c r="AX956" s="6" t="e">
        <f t="shared" si="642"/>
        <v>#N/A</v>
      </c>
      <c r="AY956" s="6" t="str">
        <f t="shared" si="643"/>
        <v/>
      </c>
      <c r="AZ956" s="6" t="str">
        <f t="shared" si="644"/>
        <v/>
      </c>
      <c r="BA956" s="6" t="str">
        <f t="shared" si="645"/>
        <v/>
      </c>
      <c r="BB956" s="6" t="str">
        <f t="shared" si="646"/>
        <v/>
      </c>
      <c r="BC956" s="42"/>
      <c r="BI956"/>
      <c r="CS956" s="253" t="str">
        <f t="shared" si="647"/>
        <v/>
      </c>
      <c r="CT956" s="1" t="str">
        <f t="shared" si="648"/>
        <v/>
      </c>
      <c r="CU956" s="1" t="str">
        <f t="shared" si="649"/>
        <v/>
      </c>
      <c r="CV956" s="399"/>
    </row>
    <row r="957" spans="1:100" s="1" customFormat="1" ht="13.5" customHeight="1" x14ac:dyDescent="0.15">
      <c r="A957" s="63">
        <v>942</v>
      </c>
      <c r="B957" s="313"/>
      <c r="C957" s="313"/>
      <c r="D957" s="313"/>
      <c r="E957" s="313"/>
      <c r="F957" s="313"/>
      <c r="G957" s="313"/>
      <c r="H957" s="313"/>
      <c r="I957" s="313"/>
      <c r="J957" s="313"/>
      <c r="K957" s="313"/>
      <c r="L957" s="314"/>
      <c r="M957" s="313"/>
      <c r="N957" s="365"/>
      <c r="O957" s="366"/>
      <c r="P957" s="370" t="str">
        <f>IF(G957="R",IF(OR(AND(実績排出量!H957=SUM(実績事業所!$B$2-1),3&lt;実績排出量!I957),AND(実績排出量!H957=実績事業所!$B$2,4&gt;実績排出量!I957)),"新規",""),"")</f>
        <v/>
      </c>
      <c r="Q957" s="373" t="str">
        <f t="shared" si="610"/>
        <v/>
      </c>
      <c r="R957" s="374" t="str">
        <f t="shared" si="611"/>
        <v/>
      </c>
      <c r="S957" s="298" t="str">
        <f t="shared" si="612"/>
        <v/>
      </c>
      <c r="T957" s="87" t="str">
        <f t="shared" si="613"/>
        <v/>
      </c>
      <c r="U957" s="88" t="str">
        <f t="shared" si="614"/>
        <v/>
      </c>
      <c r="V957" s="89" t="str">
        <f t="shared" si="615"/>
        <v/>
      </c>
      <c r="W957" s="90" t="str">
        <f t="shared" si="616"/>
        <v/>
      </c>
      <c r="X957" s="90" t="str">
        <f t="shared" si="617"/>
        <v/>
      </c>
      <c r="Y957" s="110" t="str">
        <f t="shared" si="618"/>
        <v/>
      </c>
      <c r="Z957" s="16"/>
      <c r="AA957" s="15" t="str">
        <f t="shared" si="619"/>
        <v/>
      </c>
      <c r="AB957" s="15" t="str">
        <f t="shared" si="620"/>
        <v/>
      </c>
      <c r="AC957" s="14" t="str">
        <f t="shared" si="621"/>
        <v/>
      </c>
      <c r="AD957" s="6" t="e">
        <f t="shared" si="622"/>
        <v>#N/A</v>
      </c>
      <c r="AE957" s="6" t="e">
        <f t="shared" si="623"/>
        <v>#N/A</v>
      </c>
      <c r="AF957" s="6" t="e">
        <f t="shared" si="624"/>
        <v>#N/A</v>
      </c>
      <c r="AG957" s="6" t="str">
        <f t="shared" si="625"/>
        <v/>
      </c>
      <c r="AH957" s="6">
        <f t="shared" si="626"/>
        <v>1</v>
      </c>
      <c r="AI957" s="6" t="e">
        <f t="shared" si="627"/>
        <v>#N/A</v>
      </c>
      <c r="AJ957" s="6" t="e">
        <f t="shared" si="628"/>
        <v>#N/A</v>
      </c>
      <c r="AK957" s="6" t="e">
        <f t="shared" si="629"/>
        <v>#N/A</v>
      </c>
      <c r="AL957" s="6" t="e">
        <f t="shared" si="630"/>
        <v>#N/A</v>
      </c>
      <c r="AM957" s="7" t="str">
        <f t="shared" si="631"/>
        <v xml:space="preserve"> </v>
      </c>
      <c r="AN957" s="6" t="e">
        <f t="shared" si="632"/>
        <v>#N/A</v>
      </c>
      <c r="AO957" s="6" t="e">
        <f t="shared" si="633"/>
        <v>#N/A</v>
      </c>
      <c r="AP957" s="6" t="e">
        <f t="shared" si="634"/>
        <v>#N/A</v>
      </c>
      <c r="AQ957" s="6" t="e">
        <f t="shared" si="635"/>
        <v>#N/A</v>
      </c>
      <c r="AR957" s="6" t="e">
        <f t="shared" si="636"/>
        <v>#N/A</v>
      </c>
      <c r="AS957" s="6" t="e">
        <f t="shared" si="637"/>
        <v>#N/A</v>
      </c>
      <c r="AT957" s="6" t="e">
        <f t="shared" si="638"/>
        <v>#N/A</v>
      </c>
      <c r="AU957" s="6" t="e">
        <f t="shared" si="639"/>
        <v>#N/A</v>
      </c>
      <c r="AV957" s="6" t="e">
        <f t="shared" si="640"/>
        <v>#N/A</v>
      </c>
      <c r="AW957" s="6">
        <f t="shared" si="641"/>
        <v>0</v>
      </c>
      <c r="AX957" s="6" t="e">
        <f t="shared" si="642"/>
        <v>#N/A</v>
      </c>
      <c r="AY957" s="6" t="str">
        <f t="shared" si="643"/>
        <v/>
      </c>
      <c r="AZ957" s="6" t="str">
        <f t="shared" si="644"/>
        <v/>
      </c>
      <c r="BA957" s="6" t="str">
        <f t="shared" si="645"/>
        <v/>
      </c>
      <c r="BB957" s="6" t="str">
        <f t="shared" si="646"/>
        <v/>
      </c>
      <c r="BC957" s="42"/>
      <c r="BI957"/>
      <c r="CS957" s="253" t="str">
        <f t="shared" si="647"/>
        <v/>
      </c>
      <c r="CT957" s="1" t="str">
        <f t="shared" si="648"/>
        <v/>
      </c>
      <c r="CU957" s="1" t="str">
        <f t="shared" si="649"/>
        <v/>
      </c>
      <c r="CV957" s="399"/>
    </row>
    <row r="958" spans="1:100" s="1" customFormat="1" ht="13.5" customHeight="1" x14ac:dyDescent="0.15">
      <c r="A958" s="63">
        <v>943</v>
      </c>
      <c r="B958" s="313"/>
      <c r="C958" s="313"/>
      <c r="D958" s="313"/>
      <c r="E958" s="313"/>
      <c r="F958" s="313"/>
      <c r="G958" s="313"/>
      <c r="H958" s="313"/>
      <c r="I958" s="313"/>
      <c r="J958" s="313"/>
      <c r="K958" s="313"/>
      <c r="L958" s="314"/>
      <c r="M958" s="313"/>
      <c r="N958" s="365"/>
      <c r="O958" s="366"/>
      <c r="P958" s="370" t="str">
        <f>IF(G958="R",IF(OR(AND(実績排出量!H958=SUM(実績事業所!$B$2-1),3&lt;実績排出量!I958),AND(実績排出量!H958=実績事業所!$B$2,4&gt;実績排出量!I958)),"新規",""),"")</f>
        <v/>
      </c>
      <c r="Q958" s="373" t="str">
        <f t="shared" si="610"/>
        <v/>
      </c>
      <c r="R958" s="374" t="str">
        <f t="shared" si="611"/>
        <v/>
      </c>
      <c r="S958" s="298" t="str">
        <f t="shared" si="612"/>
        <v/>
      </c>
      <c r="T958" s="87" t="str">
        <f t="shared" si="613"/>
        <v/>
      </c>
      <c r="U958" s="88" t="str">
        <f t="shared" si="614"/>
        <v/>
      </c>
      <c r="V958" s="89" t="str">
        <f t="shared" si="615"/>
        <v/>
      </c>
      <c r="W958" s="90" t="str">
        <f t="shared" si="616"/>
        <v/>
      </c>
      <c r="X958" s="90" t="str">
        <f t="shared" si="617"/>
        <v/>
      </c>
      <c r="Y958" s="110" t="str">
        <f t="shared" si="618"/>
        <v/>
      </c>
      <c r="Z958" s="16"/>
      <c r="AA958" s="15" t="str">
        <f t="shared" si="619"/>
        <v/>
      </c>
      <c r="AB958" s="15" t="str">
        <f t="shared" si="620"/>
        <v/>
      </c>
      <c r="AC958" s="14" t="str">
        <f t="shared" si="621"/>
        <v/>
      </c>
      <c r="AD958" s="6" t="e">
        <f t="shared" si="622"/>
        <v>#N/A</v>
      </c>
      <c r="AE958" s="6" t="e">
        <f t="shared" si="623"/>
        <v>#N/A</v>
      </c>
      <c r="AF958" s="6" t="e">
        <f t="shared" si="624"/>
        <v>#N/A</v>
      </c>
      <c r="AG958" s="6" t="str">
        <f t="shared" si="625"/>
        <v/>
      </c>
      <c r="AH958" s="6">
        <f t="shared" si="626"/>
        <v>1</v>
      </c>
      <c r="AI958" s="6" t="e">
        <f t="shared" si="627"/>
        <v>#N/A</v>
      </c>
      <c r="AJ958" s="6" t="e">
        <f t="shared" si="628"/>
        <v>#N/A</v>
      </c>
      <c r="AK958" s="6" t="e">
        <f t="shared" si="629"/>
        <v>#N/A</v>
      </c>
      <c r="AL958" s="6" t="e">
        <f t="shared" si="630"/>
        <v>#N/A</v>
      </c>
      <c r="AM958" s="7" t="str">
        <f t="shared" si="631"/>
        <v xml:space="preserve"> </v>
      </c>
      <c r="AN958" s="6" t="e">
        <f t="shared" si="632"/>
        <v>#N/A</v>
      </c>
      <c r="AO958" s="6" t="e">
        <f t="shared" si="633"/>
        <v>#N/A</v>
      </c>
      <c r="AP958" s="6" t="e">
        <f t="shared" si="634"/>
        <v>#N/A</v>
      </c>
      <c r="AQ958" s="6" t="e">
        <f t="shared" si="635"/>
        <v>#N/A</v>
      </c>
      <c r="AR958" s="6" t="e">
        <f t="shared" si="636"/>
        <v>#N/A</v>
      </c>
      <c r="AS958" s="6" t="e">
        <f t="shared" si="637"/>
        <v>#N/A</v>
      </c>
      <c r="AT958" s="6" t="e">
        <f t="shared" si="638"/>
        <v>#N/A</v>
      </c>
      <c r="AU958" s="6" t="e">
        <f t="shared" si="639"/>
        <v>#N/A</v>
      </c>
      <c r="AV958" s="6" t="e">
        <f t="shared" si="640"/>
        <v>#N/A</v>
      </c>
      <c r="AW958" s="6">
        <f t="shared" si="641"/>
        <v>0</v>
      </c>
      <c r="AX958" s="6" t="e">
        <f t="shared" si="642"/>
        <v>#N/A</v>
      </c>
      <c r="AY958" s="6" t="str">
        <f t="shared" si="643"/>
        <v/>
      </c>
      <c r="AZ958" s="6" t="str">
        <f t="shared" si="644"/>
        <v/>
      </c>
      <c r="BA958" s="6" t="str">
        <f t="shared" si="645"/>
        <v/>
      </c>
      <c r="BB958" s="6" t="str">
        <f t="shared" si="646"/>
        <v/>
      </c>
      <c r="BC958" s="42"/>
      <c r="BI958"/>
      <c r="CS958" s="253" t="str">
        <f t="shared" si="647"/>
        <v/>
      </c>
      <c r="CT958" s="1" t="str">
        <f t="shared" si="648"/>
        <v/>
      </c>
      <c r="CU958" s="1" t="str">
        <f t="shared" si="649"/>
        <v/>
      </c>
      <c r="CV958" s="399"/>
    </row>
    <row r="959" spans="1:100" s="1" customFormat="1" ht="13.5" customHeight="1" x14ac:dyDescent="0.15">
      <c r="A959" s="63">
        <v>944</v>
      </c>
      <c r="B959" s="313"/>
      <c r="C959" s="313"/>
      <c r="D959" s="313"/>
      <c r="E959" s="313"/>
      <c r="F959" s="313"/>
      <c r="G959" s="313"/>
      <c r="H959" s="313"/>
      <c r="I959" s="313"/>
      <c r="J959" s="313"/>
      <c r="K959" s="313"/>
      <c r="L959" s="314"/>
      <c r="M959" s="313"/>
      <c r="N959" s="365"/>
      <c r="O959" s="366"/>
      <c r="P959" s="370" t="str">
        <f>IF(G959="R",IF(OR(AND(実績排出量!H959=SUM(実績事業所!$B$2-1),3&lt;実績排出量!I959),AND(実績排出量!H959=実績事業所!$B$2,4&gt;実績排出量!I959)),"新規",""),"")</f>
        <v/>
      </c>
      <c r="Q959" s="373" t="str">
        <f t="shared" si="610"/>
        <v/>
      </c>
      <c r="R959" s="374" t="str">
        <f t="shared" si="611"/>
        <v/>
      </c>
      <c r="S959" s="298" t="str">
        <f t="shared" si="612"/>
        <v/>
      </c>
      <c r="T959" s="87" t="str">
        <f t="shared" si="613"/>
        <v/>
      </c>
      <c r="U959" s="88" t="str">
        <f t="shared" si="614"/>
        <v/>
      </c>
      <c r="V959" s="89" t="str">
        <f t="shared" si="615"/>
        <v/>
      </c>
      <c r="W959" s="90" t="str">
        <f t="shared" si="616"/>
        <v/>
      </c>
      <c r="X959" s="90" t="str">
        <f t="shared" si="617"/>
        <v/>
      </c>
      <c r="Y959" s="110" t="str">
        <f t="shared" si="618"/>
        <v/>
      </c>
      <c r="Z959" s="16"/>
      <c r="AA959" s="15" t="str">
        <f t="shared" si="619"/>
        <v/>
      </c>
      <c r="AB959" s="15" t="str">
        <f t="shared" si="620"/>
        <v/>
      </c>
      <c r="AC959" s="14" t="str">
        <f t="shared" si="621"/>
        <v/>
      </c>
      <c r="AD959" s="6" t="e">
        <f t="shared" si="622"/>
        <v>#N/A</v>
      </c>
      <c r="AE959" s="6" t="e">
        <f t="shared" si="623"/>
        <v>#N/A</v>
      </c>
      <c r="AF959" s="6" t="e">
        <f t="shared" si="624"/>
        <v>#N/A</v>
      </c>
      <c r="AG959" s="6" t="str">
        <f t="shared" si="625"/>
        <v/>
      </c>
      <c r="AH959" s="6">
        <f t="shared" si="626"/>
        <v>1</v>
      </c>
      <c r="AI959" s="6" t="e">
        <f t="shared" si="627"/>
        <v>#N/A</v>
      </c>
      <c r="AJ959" s="6" t="e">
        <f t="shared" si="628"/>
        <v>#N/A</v>
      </c>
      <c r="AK959" s="6" t="e">
        <f t="shared" si="629"/>
        <v>#N/A</v>
      </c>
      <c r="AL959" s="6" t="e">
        <f t="shared" si="630"/>
        <v>#N/A</v>
      </c>
      <c r="AM959" s="7" t="str">
        <f t="shared" si="631"/>
        <v xml:space="preserve"> </v>
      </c>
      <c r="AN959" s="6" t="e">
        <f t="shared" si="632"/>
        <v>#N/A</v>
      </c>
      <c r="AO959" s="6" t="e">
        <f t="shared" si="633"/>
        <v>#N/A</v>
      </c>
      <c r="AP959" s="6" t="e">
        <f t="shared" si="634"/>
        <v>#N/A</v>
      </c>
      <c r="AQ959" s="6" t="e">
        <f t="shared" si="635"/>
        <v>#N/A</v>
      </c>
      <c r="AR959" s="6" t="e">
        <f t="shared" si="636"/>
        <v>#N/A</v>
      </c>
      <c r="AS959" s="6" t="e">
        <f t="shared" si="637"/>
        <v>#N/A</v>
      </c>
      <c r="AT959" s="6" t="e">
        <f t="shared" si="638"/>
        <v>#N/A</v>
      </c>
      <c r="AU959" s="6" t="e">
        <f t="shared" si="639"/>
        <v>#N/A</v>
      </c>
      <c r="AV959" s="6" t="e">
        <f t="shared" si="640"/>
        <v>#N/A</v>
      </c>
      <c r="AW959" s="6">
        <f t="shared" si="641"/>
        <v>0</v>
      </c>
      <c r="AX959" s="6" t="e">
        <f t="shared" si="642"/>
        <v>#N/A</v>
      </c>
      <c r="AY959" s="6" t="str">
        <f t="shared" si="643"/>
        <v/>
      </c>
      <c r="AZ959" s="6" t="str">
        <f t="shared" si="644"/>
        <v/>
      </c>
      <c r="BA959" s="6" t="str">
        <f t="shared" si="645"/>
        <v/>
      </c>
      <c r="BB959" s="6" t="str">
        <f t="shared" si="646"/>
        <v/>
      </c>
      <c r="BC959" s="42"/>
      <c r="BI959"/>
      <c r="CS959" s="253" t="str">
        <f t="shared" si="647"/>
        <v/>
      </c>
      <c r="CT959" s="1" t="str">
        <f t="shared" si="648"/>
        <v/>
      </c>
      <c r="CU959" s="1" t="str">
        <f t="shared" si="649"/>
        <v/>
      </c>
      <c r="CV959" s="399"/>
    </row>
    <row r="960" spans="1:100" s="1" customFormat="1" ht="13.5" customHeight="1" x14ac:dyDescent="0.15">
      <c r="A960" s="63">
        <v>945</v>
      </c>
      <c r="B960" s="313"/>
      <c r="C960" s="313"/>
      <c r="D960" s="313"/>
      <c r="E960" s="313"/>
      <c r="F960" s="313"/>
      <c r="G960" s="313"/>
      <c r="H960" s="313"/>
      <c r="I960" s="313"/>
      <c r="J960" s="313"/>
      <c r="K960" s="313"/>
      <c r="L960" s="314"/>
      <c r="M960" s="313"/>
      <c r="N960" s="365"/>
      <c r="O960" s="366"/>
      <c r="P960" s="370" t="str">
        <f>IF(G960="R",IF(OR(AND(実績排出量!H960=SUM(実績事業所!$B$2-1),3&lt;実績排出量!I960),AND(実績排出量!H960=実績事業所!$B$2,4&gt;実績排出量!I960)),"新規",""),"")</f>
        <v/>
      </c>
      <c r="Q960" s="373" t="str">
        <f t="shared" si="610"/>
        <v/>
      </c>
      <c r="R960" s="374" t="str">
        <f t="shared" si="611"/>
        <v/>
      </c>
      <c r="S960" s="298" t="str">
        <f t="shared" si="612"/>
        <v/>
      </c>
      <c r="T960" s="87" t="str">
        <f t="shared" si="613"/>
        <v/>
      </c>
      <c r="U960" s="88" t="str">
        <f t="shared" si="614"/>
        <v/>
      </c>
      <c r="V960" s="89" t="str">
        <f t="shared" si="615"/>
        <v/>
      </c>
      <c r="W960" s="90" t="str">
        <f t="shared" si="616"/>
        <v/>
      </c>
      <c r="X960" s="90" t="str">
        <f t="shared" si="617"/>
        <v/>
      </c>
      <c r="Y960" s="110" t="str">
        <f t="shared" si="618"/>
        <v/>
      </c>
      <c r="Z960" s="16"/>
      <c r="AA960" s="15" t="str">
        <f t="shared" si="619"/>
        <v/>
      </c>
      <c r="AB960" s="15" t="str">
        <f t="shared" si="620"/>
        <v/>
      </c>
      <c r="AC960" s="14" t="str">
        <f t="shared" si="621"/>
        <v/>
      </c>
      <c r="AD960" s="6" t="e">
        <f t="shared" si="622"/>
        <v>#N/A</v>
      </c>
      <c r="AE960" s="6" t="e">
        <f t="shared" si="623"/>
        <v>#N/A</v>
      </c>
      <c r="AF960" s="6" t="e">
        <f t="shared" si="624"/>
        <v>#N/A</v>
      </c>
      <c r="AG960" s="6" t="str">
        <f t="shared" si="625"/>
        <v/>
      </c>
      <c r="AH960" s="6">
        <f t="shared" si="626"/>
        <v>1</v>
      </c>
      <c r="AI960" s="6" t="e">
        <f t="shared" si="627"/>
        <v>#N/A</v>
      </c>
      <c r="AJ960" s="6" t="e">
        <f t="shared" si="628"/>
        <v>#N/A</v>
      </c>
      <c r="AK960" s="6" t="e">
        <f t="shared" si="629"/>
        <v>#N/A</v>
      </c>
      <c r="AL960" s="6" t="e">
        <f t="shared" si="630"/>
        <v>#N/A</v>
      </c>
      <c r="AM960" s="7" t="str">
        <f t="shared" si="631"/>
        <v xml:space="preserve"> </v>
      </c>
      <c r="AN960" s="6" t="e">
        <f t="shared" si="632"/>
        <v>#N/A</v>
      </c>
      <c r="AO960" s="6" t="e">
        <f t="shared" si="633"/>
        <v>#N/A</v>
      </c>
      <c r="AP960" s="6" t="e">
        <f t="shared" si="634"/>
        <v>#N/A</v>
      </c>
      <c r="AQ960" s="6" t="e">
        <f t="shared" si="635"/>
        <v>#N/A</v>
      </c>
      <c r="AR960" s="6" t="e">
        <f t="shared" si="636"/>
        <v>#N/A</v>
      </c>
      <c r="AS960" s="6" t="e">
        <f t="shared" si="637"/>
        <v>#N/A</v>
      </c>
      <c r="AT960" s="6" t="e">
        <f t="shared" si="638"/>
        <v>#N/A</v>
      </c>
      <c r="AU960" s="6" t="e">
        <f t="shared" si="639"/>
        <v>#N/A</v>
      </c>
      <c r="AV960" s="6" t="e">
        <f t="shared" si="640"/>
        <v>#N/A</v>
      </c>
      <c r="AW960" s="6">
        <f t="shared" si="641"/>
        <v>0</v>
      </c>
      <c r="AX960" s="6" t="e">
        <f t="shared" si="642"/>
        <v>#N/A</v>
      </c>
      <c r="AY960" s="6" t="str">
        <f t="shared" si="643"/>
        <v/>
      </c>
      <c r="AZ960" s="6" t="str">
        <f t="shared" si="644"/>
        <v/>
      </c>
      <c r="BA960" s="6" t="str">
        <f t="shared" si="645"/>
        <v/>
      </c>
      <c r="BB960" s="6" t="str">
        <f t="shared" si="646"/>
        <v/>
      </c>
      <c r="BC960" s="42"/>
      <c r="BI960"/>
      <c r="CS960" s="253" t="str">
        <f t="shared" si="647"/>
        <v/>
      </c>
      <c r="CT960" s="1" t="str">
        <f t="shared" si="648"/>
        <v/>
      </c>
      <c r="CU960" s="1" t="str">
        <f t="shared" si="649"/>
        <v/>
      </c>
      <c r="CV960" s="399"/>
    </row>
    <row r="961" spans="1:100" s="1" customFormat="1" ht="13.5" customHeight="1" x14ac:dyDescent="0.15">
      <c r="A961" s="63">
        <v>946</v>
      </c>
      <c r="B961" s="313"/>
      <c r="C961" s="313"/>
      <c r="D961" s="313"/>
      <c r="E961" s="313"/>
      <c r="F961" s="313"/>
      <c r="G961" s="313"/>
      <c r="H961" s="313"/>
      <c r="I961" s="313"/>
      <c r="J961" s="313"/>
      <c r="K961" s="313"/>
      <c r="L961" s="314"/>
      <c r="M961" s="313"/>
      <c r="N961" s="365"/>
      <c r="O961" s="366"/>
      <c r="P961" s="370" t="str">
        <f>IF(G961="R",IF(OR(AND(実績排出量!H961=SUM(実績事業所!$B$2-1),3&lt;実績排出量!I961),AND(実績排出量!H961=実績事業所!$B$2,4&gt;実績排出量!I961)),"新規",""),"")</f>
        <v/>
      </c>
      <c r="Q961" s="373" t="str">
        <f t="shared" si="610"/>
        <v/>
      </c>
      <c r="R961" s="374" t="str">
        <f t="shared" si="611"/>
        <v/>
      </c>
      <c r="S961" s="298" t="str">
        <f t="shared" si="612"/>
        <v/>
      </c>
      <c r="T961" s="87" t="str">
        <f t="shared" si="613"/>
        <v/>
      </c>
      <c r="U961" s="88" t="str">
        <f t="shared" si="614"/>
        <v/>
      </c>
      <c r="V961" s="89" t="str">
        <f t="shared" si="615"/>
        <v/>
      </c>
      <c r="W961" s="90" t="str">
        <f t="shared" si="616"/>
        <v/>
      </c>
      <c r="X961" s="90" t="str">
        <f t="shared" si="617"/>
        <v/>
      </c>
      <c r="Y961" s="110" t="str">
        <f t="shared" si="618"/>
        <v/>
      </c>
      <c r="Z961" s="16"/>
      <c r="AA961" s="15" t="str">
        <f t="shared" si="619"/>
        <v/>
      </c>
      <c r="AB961" s="15" t="str">
        <f t="shared" si="620"/>
        <v/>
      </c>
      <c r="AC961" s="14" t="str">
        <f t="shared" si="621"/>
        <v/>
      </c>
      <c r="AD961" s="6" t="e">
        <f t="shared" si="622"/>
        <v>#N/A</v>
      </c>
      <c r="AE961" s="6" t="e">
        <f t="shared" si="623"/>
        <v>#N/A</v>
      </c>
      <c r="AF961" s="6" t="e">
        <f t="shared" si="624"/>
        <v>#N/A</v>
      </c>
      <c r="AG961" s="6" t="str">
        <f t="shared" si="625"/>
        <v/>
      </c>
      <c r="AH961" s="6">
        <f t="shared" si="626"/>
        <v>1</v>
      </c>
      <c r="AI961" s="6" t="e">
        <f t="shared" si="627"/>
        <v>#N/A</v>
      </c>
      <c r="AJ961" s="6" t="e">
        <f t="shared" si="628"/>
        <v>#N/A</v>
      </c>
      <c r="AK961" s="6" t="e">
        <f t="shared" si="629"/>
        <v>#N/A</v>
      </c>
      <c r="AL961" s="6" t="e">
        <f t="shared" si="630"/>
        <v>#N/A</v>
      </c>
      <c r="AM961" s="7" t="str">
        <f t="shared" si="631"/>
        <v xml:space="preserve"> </v>
      </c>
      <c r="AN961" s="6" t="e">
        <f t="shared" si="632"/>
        <v>#N/A</v>
      </c>
      <c r="AO961" s="6" t="e">
        <f t="shared" si="633"/>
        <v>#N/A</v>
      </c>
      <c r="AP961" s="6" t="e">
        <f t="shared" si="634"/>
        <v>#N/A</v>
      </c>
      <c r="AQ961" s="6" t="e">
        <f t="shared" si="635"/>
        <v>#N/A</v>
      </c>
      <c r="AR961" s="6" t="e">
        <f t="shared" si="636"/>
        <v>#N/A</v>
      </c>
      <c r="AS961" s="6" t="e">
        <f t="shared" si="637"/>
        <v>#N/A</v>
      </c>
      <c r="AT961" s="6" t="e">
        <f t="shared" si="638"/>
        <v>#N/A</v>
      </c>
      <c r="AU961" s="6" t="e">
        <f t="shared" si="639"/>
        <v>#N/A</v>
      </c>
      <c r="AV961" s="6" t="e">
        <f t="shared" si="640"/>
        <v>#N/A</v>
      </c>
      <c r="AW961" s="6">
        <f t="shared" si="641"/>
        <v>0</v>
      </c>
      <c r="AX961" s="6" t="e">
        <f t="shared" si="642"/>
        <v>#N/A</v>
      </c>
      <c r="AY961" s="6" t="str">
        <f t="shared" si="643"/>
        <v/>
      </c>
      <c r="AZ961" s="6" t="str">
        <f t="shared" si="644"/>
        <v/>
      </c>
      <c r="BA961" s="6" t="str">
        <f t="shared" si="645"/>
        <v/>
      </c>
      <c r="BB961" s="6" t="str">
        <f t="shared" si="646"/>
        <v/>
      </c>
      <c r="BC961" s="42"/>
      <c r="BI961"/>
      <c r="CS961" s="253" t="str">
        <f t="shared" si="647"/>
        <v/>
      </c>
      <c r="CT961" s="1" t="str">
        <f t="shared" si="648"/>
        <v/>
      </c>
      <c r="CU961" s="1" t="str">
        <f t="shared" si="649"/>
        <v/>
      </c>
      <c r="CV961" s="399"/>
    </row>
    <row r="962" spans="1:100" s="1" customFormat="1" ht="13.5" customHeight="1" x14ac:dyDescent="0.15">
      <c r="A962" s="63">
        <v>947</v>
      </c>
      <c r="B962" s="313"/>
      <c r="C962" s="313"/>
      <c r="D962" s="313"/>
      <c r="E962" s="313"/>
      <c r="F962" s="313"/>
      <c r="G962" s="313"/>
      <c r="H962" s="313"/>
      <c r="I962" s="313"/>
      <c r="J962" s="313"/>
      <c r="K962" s="313"/>
      <c r="L962" s="314"/>
      <c r="M962" s="313"/>
      <c r="N962" s="365"/>
      <c r="O962" s="366"/>
      <c r="P962" s="370" t="str">
        <f>IF(G962="R",IF(OR(AND(実績排出量!H962=SUM(実績事業所!$B$2-1),3&lt;実績排出量!I962),AND(実績排出量!H962=実績事業所!$B$2,4&gt;実績排出量!I962)),"新規",""),"")</f>
        <v/>
      </c>
      <c r="Q962" s="373" t="str">
        <f t="shared" si="610"/>
        <v/>
      </c>
      <c r="R962" s="374" t="str">
        <f t="shared" si="611"/>
        <v/>
      </c>
      <c r="S962" s="298" t="str">
        <f t="shared" si="612"/>
        <v/>
      </c>
      <c r="T962" s="87" t="str">
        <f t="shared" si="613"/>
        <v/>
      </c>
      <c r="U962" s="88" t="str">
        <f t="shared" si="614"/>
        <v/>
      </c>
      <c r="V962" s="89" t="str">
        <f t="shared" si="615"/>
        <v/>
      </c>
      <c r="W962" s="90" t="str">
        <f t="shared" si="616"/>
        <v/>
      </c>
      <c r="X962" s="90" t="str">
        <f t="shared" si="617"/>
        <v/>
      </c>
      <c r="Y962" s="110" t="str">
        <f t="shared" si="618"/>
        <v/>
      </c>
      <c r="Z962" s="16"/>
      <c r="AA962" s="15" t="str">
        <f t="shared" si="619"/>
        <v/>
      </c>
      <c r="AB962" s="15" t="str">
        <f t="shared" si="620"/>
        <v/>
      </c>
      <c r="AC962" s="14" t="str">
        <f t="shared" si="621"/>
        <v/>
      </c>
      <c r="AD962" s="6" t="e">
        <f t="shared" si="622"/>
        <v>#N/A</v>
      </c>
      <c r="AE962" s="6" t="e">
        <f t="shared" si="623"/>
        <v>#N/A</v>
      </c>
      <c r="AF962" s="6" t="e">
        <f t="shared" si="624"/>
        <v>#N/A</v>
      </c>
      <c r="AG962" s="6" t="str">
        <f t="shared" si="625"/>
        <v/>
      </c>
      <c r="AH962" s="6">
        <f t="shared" si="626"/>
        <v>1</v>
      </c>
      <c r="AI962" s="6" t="e">
        <f t="shared" si="627"/>
        <v>#N/A</v>
      </c>
      <c r="AJ962" s="6" t="e">
        <f t="shared" si="628"/>
        <v>#N/A</v>
      </c>
      <c r="AK962" s="6" t="e">
        <f t="shared" si="629"/>
        <v>#N/A</v>
      </c>
      <c r="AL962" s="6" t="e">
        <f t="shared" si="630"/>
        <v>#N/A</v>
      </c>
      <c r="AM962" s="7" t="str">
        <f t="shared" si="631"/>
        <v xml:space="preserve"> </v>
      </c>
      <c r="AN962" s="6" t="e">
        <f t="shared" si="632"/>
        <v>#N/A</v>
      </c>
      <c r="AO962" s="6" t="e">
        <f t="shared" si="633"/>
        <v>#N/A</v>
      </c>
      <c r="AP962" s="6" t="e">
        <f t="shared" si="634"/>
        <v>#N/A</v>
      </c>
      <c r="AQ962" s="6" t="e">
        <f t="shared" si="635"/>
        <v>#N/A</v>
      </c>
      <c r="AR962" s="6" t="e">
        <f t="shared" si="636"/>
        <v>#N/A</v>
      </c>
      <c r="AS962" s="6" t="e">
        <f t="shared" si="637"/>
        <v>#N/A</v>
      </c>
      <c r="AT962" s="6" t="e">
        <f t="shared" si="638"/>
        <v>#N/A</v>
      </c>
      <c r="AU962" s="6" t="e">
        <f t="shared" si="639"/>
        <v>#N/A</v>
      </c>
      <c r="AV962" s="6" t="e">
        <f t="shared" si="640"/>
        <v>#N/A</v>
      </c>
      <c r="AW962" s="6">
        <f t="shared" si="641"/>
        <v>0</v>
      </c>
      <c r="AX962" s="6" t="e">
        <f t="shared" si="642"/>
        <v>#N/A</v>
      </c>
      <c r="AY962" s="6" t="str">
        <f t="shared" si="643"/>
        <v/>
      </c>
      <c r="AZ962" s="6" t="str">
        <f t="shared" si="644"/>
        <v/>
      </c>
      <c r="BA962" s="6" t="str">
        <f t="shared" si="645"/>
        <v/>
      </c>
      <c r="BB962" s="6" t="str">
        <f t="shared" si="646"/>
        <v/>
      </c>
      <c r="BC962" s="42"/>
      <c r="BI962"/>
      <c r="CS962" s="253" t="str">
        <f t="shared" si="647"/>
        <v/>
      </c>
      <c r="CT962" s="1" t="str">
        <f t="shared" si="648"/>
        <v/>
      </c>
      <c r="CU962" s="1" t="str">
        <f t="shared" si="649"/>
        <v/>
      </c>
      <c r="CV962" s="399"/>
    </row>
    <row r="963" spans="1:100" s="1" customFormat="1" ht="13.5" customHeight="1" x14ac:dyDescent="0.15">
      <c r="A963" s="63">
        <v>948</v>
      </c>
      <c r="B963" s="313"/>
      <c r="C963" s="313"/>
      <c r="D963" s="313"/>
      <c r="E963" s="313"/>
      <c r="F963" s="313"/>
      <c r="G963" s="313"/>
      <c r="H963" s="313"/>
      <c r="I963" s="313"/>
      <c r="J963" s="313"/>
      <c r="K963" s="313"/>
      <c r="L963" s="314"/>
      <c r="M963" s="313"/>
      <c r="N963" s="365"/>
      <c r="O963" s="366"/>
      <c r="P963" s="370" t="str">
        <f>IF(G963="R",IF(OR(AND(実績排出量!H963=SUM(実績事業所!$B$2-1),3&lt;実績排出量!I963),AND(実績排出量!H963=実績事業所!$B$2,4&gt;実績排出量!I963)),"新規",""),"")</f>
        <v/>
      </c>
      <c r="Q963" s="373" t="str">
        <f t="shared" si="610"/>
        <v/>
      </c>
      <c r="R963" s="374" t="str">
        <f t="shared" si="611"/>
        <v/>
      </c>
      <c r="S963" s="298" t="str">
        <f t="shared" si="612"/>
        <v/>
      </c>
      <c r="T963" s="87" t="str">
        <f t="shared" si="613"/>
        <v/>
      </c>
      <c r="U963" s="88" t="str">
        <f t="shared" si="614"/>
        <v/>
      </c>
      <c r="V963" s="89" t="str">
        <f t="shared" si="615"/>
        <v/>
      </c>
      <c r="W963" s="90" t="str">
        <f t="shared" si="616"/>
        <v/>
      </c>
      <c r="X963" s="90" t="str">
        <f t="shared" si="617"/>
        <v/>
      </c>
      <c r="Y963" s="110" t="str">
        <f t="shared" si="618"/>
        <v/>
      </c>
      <c r="Z963" s="16"/>
      <c r="AA963" s="15" t="str">
        <f t="shared" si="619"/>
        <v/>
      </c>
      <c r="AB963" s="15" t="str">
        <f t="shared" si="620"/>
        <v/>
      </c>
      <c r="AC963" s="14" t="str">
        <f t="shared" si="621"/>
        <v/>
      </c>
      <c r="AD963" s="6" t="e">
        <f t="shared" si="622"/>
        <v>#N/A</v>
      </c>
      <c r="AE963" s="6" t="e">
        <f t="shared" si="623"/>
        <v>#N/A</v>
      </c>
      <c r="AF963" s="6" t="e">
        <f t="shared" si="624"/>
        <v>#N/A</v>
      </c>
      <c r="AG963" s="6" t="str">
        <f t="shared" si="625"/>
        <v/>
      </c>
      <c r="AH963" s="6">
        <f t="shared" si="626"/>
        <v>1</v>
      </c>
      <c r="AI963" s="6" t="e">
        <f t="shared" si="627"/>
        <v>#N/A</v>
      </c>
      <c r="AJ963" s="6" t="e">
        <f t="shared" si="628"/>
        <v>#N/A</v>
      </c>
      <c r="AK963" s="6" t="e">
        <f t="shared" si="629"/>
        <v>#N/A</v>
      </c>
      <c r="AL963" s="6" t="e">
        <f t="shared" si="630"/>
        <v>#N/A</v>
      </c>
      <c r="AM963" s="7" t="str">
        <f t="shared" si="631"/>
        <v xml:space="preserve"> </v>
      </c>
      <c r="AN963" s="6" t="e">
        <f t="shared" si="632"/>
        <v>#N/A</v>
      </c>
      <c r="AO963" s="6" t="e">
        <f t="shared" si="633"/>
        <v>#N/A</v>
      </c>
      <c r="AP963" s="6" t="e">
        <f t="shared" si="634"/>
        <v>#N/A</v>
      </c>
      <c r="AQ963" s="6" t="e">
        <f t="shared" si="635"/>
        <v>#N/A</v>
      </c>
      <c r="AR963" s="6" t="e">
        <f t="shared" si="636"/>
        <v>#N/A</v>
      </c>
      <c r="AS963" s="6" t="e">
        <f t="shared" si="637"/>
        <v>#N/A</v>
      </c>
      <c r="AT963" s="6" t="e">
        <f t="shared" si="638"/>
        <v>#N/A</v>
      </c>
      <c r="AU963" s="6" t="e">
        <f t="shared" si="639"/>
        <v>#N/A</v>
      </c>
      <c r="AV963" s="6" t="e">
        <f t="shared" si="640"/>
        <v>#N/A</v>
      </c>
      <c r="AW963" s="6">
        <f t="shared" si="641"/>
        <v>0</v>
      </c>
      <c r="AX963" s="6" t="e">
        <f t="shared" si="642"/>
        <v>#N/A</v>
      </c>
      <c r="AY963" s="6" t="str">
        <f t="shared" si="643"/>
        <v/>
      </c>
      <c r="AZ963" s="6" t="str">
        <f t="shared" si="644"/>
        <v/>
      </c>
      <c r="BA963" s="6" t="str">
        <f t="shared" si="645"/>
        <v/>
      </c>
      <c r="BB963" s="6" t="str">
        <f t="shared" si="646"/>
        <v/>
      </c>
      <c r="BC963" s="42"/>
      <c r="BI963"/>
      <c r="CS963" s="253" t="str">
        <f t="shared" si="647"/>
        <v/>
      </c>
      <c r="CT963" s="1" t="str">
        <f t="shared" si="648"/>
        <v/>
      </c>
      <c r="CU963" s="1" t="str">
        <f t="shared" si="649"/>
        <v/>
      </c>
      <c r="CV963" s="399"/>
    </row>
    <row r="964" spans="1:100" s="1" customFormat="1" ht="13.5" customHeight="1" x14ac:dyDescent="0.15">
      <c r="A964" s="63">
        <v>949</v>
      </c>
      <c r="B964" s="313"/>
      <c r="C964" s="313"/>
      <c r="D964" s="313"/>
      <c r="E964" s="313"/>
      <c r="F964" s="313"/>
      <c r="G964" s="313"/>
      <c r="H964" s="313"/>
      <c r="I964" s="313"/>
      <c r="J964" s="313"/>
      <c r="K964" s="313"/>
      <c r="L964" s="314"/>
      <c r="M964" s="313"/>
      <c r="N964" s="365"/>
      <c r="O964" s="366"/>
      <c r="P964" s="370" t="str">
        <f>IF(G964="R",IF(OR(AND(実績排出量!H964=SUM(実績事業所!$B$2-1),3&lt;実績排出量!I964),AND(実績排出量!H964=実績事業所!$B$2,4&gt;実績排出量!I964)),"新規",""),"")</f>
        <v/>
      </c>
      <c r="Q964" s="373" t="str">
        <f t="shared" si="610"/>
        <v/>
      </c>
      <c r="R964" s="374" t="str">
        <f t="shared" si="611"/>
        <v/>
      </c>
      <c r="S964" s="298" t="str">
        <f t="shared" si="612"/>
        <v/>
      </c>
      <c r="T964" s="87" t="str">
        <f t="shared" si="613"/>
        <v/>
      </c>
      <c r="U964" s="88" t="str">
        <f t="shared" si="614"/>
        <v/>
      </c>
      <c r="V964" s="89" t="str">
        <f t="shared" si="615"/>
        <v/>
      </c>
      <c r="W964" s="90" t="str">
        <f t="shared" si="616"/>
        <v/>
      </c>
      <c r="X964" s="90" t="str">
        <f t="shared" si="617"/>
        <v/>
      </c>
      <c r="Y964" s="110" t="str">
        <f t="shared" si="618"/>
        <v/>
      </c>
      <c r="Z964" s="16"/>
      <c r="AA964" s="15" t="str">
        <f t="shared" si="619"/>
        <v/>
      </c>
      <c r="AB964" s="15" t="str">
        <f t="shared" si="620"/>
        <v/>
      </c>
      <c r="AC964" s="14" t="str">
        <f t="shared" si="621"/>
        <v/>
      </c>
      <c r="AD964" s="6" t="e">
        <f t="shared" si="622"/>
        <v>#N/A</v>
      </c>
      <c r="AE964" s="6" t="e">
        <f t="shared" si="623"/>
        <v>#N/A</v>
      </c>
      <c r="AF964" s="6" t="e">
        <f t="shared" si="624"/>
        <v>#N/A</v>
      </c>
      <c r="AG964" s="6" t="str">
        <f t="shared" si="625"/>
        <v/>
      </c>
      <c r="AH964" s="6">
        <f t="shared" si="626"/>
        <v>1</v>
      </c>
      <c r="AI964" s="6" t="e">
        <f t="shared" si="627"/>
        <v>#N/A</v>
      </c>
      <c r="AJ964" s="6" t="e">
        <f t="shared" si="628"/>
        <v>#N/A</v>
      </c>
      <c r="AK964" s="6" t="e">
        <f t="shared" si="629"/>
        <v>#N/A</v>
      </c>
      <c r="AL964" s="6" t="e">
        <f t="shared" si="630"/>
        <v>#N/A</v>
      </c>
      <c r="AM964" s="7" t="str">
        <f t="shared" si="631"/>
        <v xml:space="preserve"> </v>
      </c>
      <c r="AN964" s="6" t="e">
        <f t="shared" si="632"/>
        <v>#N/A</v>
      </c>
      <c r="AO964" s="6" t="e">
        <f t="shared" si="633"/>
        <v>#N/A</v>
      </c>
      <c r="AP964" s="6" t="e">
        <f t="shared" si="634"/>
        <v>#N/A</v>
      </c>
      <c r="AQ964" s="6" t="e">
        <f t="shared" si="635"/>
        <v>#N/A</v>
      </c>
      <c r="AR964" s="6" t="e">
        <f t="shared" si="636"/>
        <v>#N/A</v>
      </c>
      <c r="AS964" s="6" t="e">
        <f t="shared" si="637"/>
        <v>#N/A</v>
      </c>
      <c r="AT964" s="6" t="e">
        <f t="shared" si="638"/>
        <v>#N/A</v>
      </c>
      <c r="AU964" s="6" t="e">
        <f t="shared" si="639"/>
        <v>#N/A</v>
      </c>
      <c r="AV964" s="6" t="e">
        <f t="shared" si="640"/>
        <v>#N/A</v>
      </c>
      <c r="AW964" s="6">
        <f t="shared" si="641"/>
        <v>0</v>
      </c>
      <c r="AX964" s="6" t="e">
        <f t="shared" si="642"/>
        <v>#N/A</v>
      </c>
      <c r="AY964" s="6" t="str">
        <f t="shared" si="643"/>
        <v/>
      </c>
      <c r="AZ964" s="6" t="str">
        <f t="shared" si="644"/>
        <v/>
      </c>
      <c r="BA964" s="6" t="str">
        <f t="shared" si="645"/>
        <v/>
      </c>
      <c r="BB964" s="6" t="str">
        <f t="shared" si="646"/>
        <v/>
      </c>
      <c r="BC964" s="42"/>
      <c r="BI964"/>
      <c r="CS964" s="253" t="str">
        <f t="shared" si="647"/>
        <v/>
      </c>
      <c r="CT964" s="1" t="str">
        <f t="shared" si="648"/>
        <v/>
      </c>
      <c r="CU964" s="1" t="str">
        <f t="shared" si="649"/>
        <v/>
      </c>
      <c r="CV964" s="399"/>
    </row>
    <row r="965" spans="1:100" s="1" customFormat="1" ht="13.5" customHeight="1" x14ac:dyDescent="0.15">
      <c r="A965" s="63">
        <v>950</v>
      </c>
      <c r="B965" s="313"/>
      <c r="C965" s="313"/>
      <c r="D965" s="313"/>
      <c r="E965" s="313"/>
      <c r="F965" s="313"/>
      <c r="G965" s="313"/>
      <c r="H965" s="313"/>
      <c r="I965" s="313"/>
      <c r="J965" s="313"/>
      <c r="K965" s="313"/>
      <c r="L965" s="314"/>
      <c r="M965" s="313"/>
      <c r="N965" s="365"/>
      <c r="O965" s="366"/>
      <c r="P965" s="370" t="str">
        <f>IF(G965="R",IF(OR(AND(実績排出量!H965=SUM(実績事業所!$B$2-1),3&lt;実績排出量!I965),AND(実績排出量!H965=実績事業所!$B$2,4&gt;実績排出量!I965)),"新規",""),"")</f>
        <v/>
      </c>
      <c r="Q965" s="373" t="str">
        <f t="shared" si="610"/>
        <v/>
      </c>
      <c r="R965" s="374" t="str">
        <f t="shared" si="611"/>
        <v/>
      </c>
      <c r="S965" s="298" t="str">
        <f t="shared" si="612"/>
        <v/>
      </c>
      <c r="T965" s="87" t="str">
        <f t="shared" si="613"/>
        <v/>
      </c>
      <c r="U965" s="88" t="str">
        <f t="shared" si="614"/>
        <v/>
      </c>
      <c r="V965" s="89" t="str">
        <f t="shared" si="615"/>
        <v/>
      </c>
      <c r="W965" s="90" t="str">
        <f t="shared" si="616"/>
        <v/>
      </c>
      <c r="X965" s="90" t="str">
        <f t="shared" si="617"/>
        <v/>
      </c>
      <c r="Y965" s="110" t="str">
        <f t="shared" si="618"/>
        <v/>
      </c>
      <c r="Z965" s="16"/>
      <c r="AA965" s="15" t="str">
        <f t="shared" si="619"/>
        <v/>
      </c>
      <c r="AB965" s="15" t="str">
        <f t="shared" si="620"/>
        <v/>
      </c>
      <c r="AC965" s="14" t="str">
        <f t="shared" si="621"/>
        <v/>
      </c>
      <c r="AD965" s="6" t="e">
        <f t="shared" si="622"/>
        <v>#N/A</v>
      </c>
      <c r="AE965" s="6" t="e">
        <f t="shared" si="623"/>
        <v>#N/A</v>
      </c>
      <c r="AF965" s="6" t="e">
        <f t="shared" si="624"/>
        <v>#N/A</v>
      </c>
      <c r="AG965" s="6" t="str">
        <f t="shared" si="625"/>
        <v/>
      </c>
      <c r="AH965" s="6">
        <f t="shared" si="626"/>
        <v>1</v>
      </c>
      <c r="AI965" s="6" t="e">
        <f t="shared" si="627"/>
        <v>#N/A</v>
      </c>
      <c r="AJ965" s="6" t="e">
        <f t="shared" si="628"/>
        <v>#N/A</v>
      </c>
      <c r="AK965" s="6" t="e">
        <f t="shared" si="629"/>
        <v>#N/A</v>
      </c>
      <c r="AL965" s="6" t="e">
        <f t="shared" si="630"/>
        <v>#N/A</v>
      </c>
      <c r="AM965" s="7" t="str">
        <f t="shared" si="631"/>
        <v xml:space="preserve"> </v>
      </c>
      <c r="AN965" s="6" t="e">
        <f t="shared" si="632"/>
        <v>#N/A</v>
      </c>
      <c r="AO965" s="6" t="e">
        <f t="shared" si="633"/>
        <v>#N/A</v>
      </c>
      <c r="AP965" s="6" t="e">
        <f t="shared" si="634"/>
        <v>#N/A</v>
      </c>
      <c r="AQ965" s="6" t="e">
        <f t="shared" si="635"/>
        <v>#N/A</v>
      </c>
      <c r="AR965" s="6" t="e">
        <f t="shared" si="636"/>
        <v>#N/A</v>
      </c>
      <c r="AS965" s="6" t="e">
        <f t="shared" si="637"/>
        <v>#N/A</v>
      </c>
      <c r="AT965" s="6" t="e">
        <f t="shared" si="638"/>
        <v>#N/A</v>
      </c>
      <c r="AU965" s="6" t="e">
        <f t="shared" si="639"/>
        <v>#N/A</v>
      </c>
      <c r="AV965" s="6" t="e">
        <f t="shared" si="640"/>
        <v>#N/A</v>
      </c>
      <c r="AW965" s="6">
        <f t="shared" si="641"/>
        <v>0</v>
      </c>
      <c r="AX965" s="6" t="e">
        <f t="shared" si="642"/>
        <v>#N/A</v>
      </c>
      <c r="AY965" s="6" t="str">
        <f t="shared" si="643"/>
        <v/>
      </c>
      <c r="AZ965" s="6" t="str">
        <f t="shared" si="644"/>
        <v/>
      </c>
      <c r="BA965" s="6" t="str">
        <f t="shared" si="645"/>
        <v/>
      </c>
      <c r="BB965" s="6" t="str">
        <f t="shared" si="646"/>
        <v/>
      </c>
      <c r="BC965" s="42"/>
      <c r="BI965"/>
      <c r="CS965" s="253" t="str">
        <f t="shared" si="647"/>
        <v/>
      </c>
      <c r="CT965" s="1" t="str">
        <f t="shared" si="648"/>
        <v/>
      </c>
      <c r="CU965" s="1" t="str">
        <f t="shared" si="649"/>
        <v/>
      </c>
      <c r="CV965" s="399"/>
    </row>
    <row r="966" spans="1:100" s="1" customFormat="1" ht="13.5" customHeight="1" x14ac:dyDescent="0.15">
      <c r="A966" s="63">
        <v>951</v>
      </c>
      <c r="B966" s="313"/>
      <c r="C966" s="313"/>
      <c r="D966" s="313"/>
      <c r="E966" s="313"/>
      <c r="F966" s="313"/>
      <c r="G966" s="313"/>
      <c r="H966" s="313"/>
      <c r="I966" s="313"/>
      <c r="J966" s="313"/>
      <c r="K966" s="313"/>
      <c r="L966" s="314"/>
      <c r="M966" s="313"/>
      <c r="N966" s="365"/>
      <c r="O966" s="366"/>
      <c r="P966" s="370" t="str">
        <f>IF(G966="R",IF(OR(AND(実績排出量!H966=SUM(実績事業所!$B$2-1),3&lt;実績排出量!I966),AND(実績排出量!H966=実績事業所!$B$2,4&gt;実績排出量!I966)),"新規",""),"")</f>
        <v/>
      </c>
      <c r="Q966" s="373" t="str">
        <f t="shared" si="610"/>
        <v/>
      </c>
      <c r="R966" s="374" t="str">
        <f t="shared" si="611"/>
        <v/>
      </c>
      <c r="S966" s="298" t="str">
        <f t="shared" si="612"/>
        <v/>
      </c>
      <c r="T966" s="87" t="str">
        <f t="shared" si="613"/>
        <v/>
      </c>
      <c r="U966" s="88" t="str">
        <f t="shared" si="614"/>
        <v/>
      </c>
      <c r="V966" s="89" t="str">
        <f t="shared" si="615"/>
        <v/>
      </c>
      <c r="W966" s="90" t="str">
        <f t="shared" si="616"/>
        <v/>
      </c>
      <c r="X966" s="90" t="str">
        <f t="shared" si="617"/>
        <v/>
      </c>
      <c r="Y966" s="110" t="str">
        <f t="shared" si="618"/>
        <v/>
      </c>
      <c r="Z966" s="16"/>
      <c r="AA966" s="15" t="str">
        <f t="shared" si="619"/>
        <v/>
      </c>
      <c r="AB966" s="15" t="str">
        <f t="shared" si="620"/>
        <v/>
      </c>
      <c r="AC966" s="14" t="str">
        <f t="shared" si="621"/>
        <v/>
      </c>
      <c r="AD966" s="6" t="e">
        <f t="shared" si="622"/>
        <v>#N/A</v>
      </c>
      <c r="AE966" s="6" t="e">
        <f t="shared" si="623"/>
        <v>#N/A</v>
      </c>
      <c r="AF966" s="6" t="e">
        <f t="shared" si="624"/>
        <v>#N/A</v>
      </c>
      <c r="AG966" s="6" t="str">
        <f t="shared" si="625"/>
        <v/>
      </c>
      <c r="AH966" s="6">
        <f t="shared" si="626"/>
        <v>1</v>
      </c>
      <c r="AI966" s="6" t="e">
        <f t="shared" si="627"/>
        <v>#N/A</v>
      </c>
      <c r="AJ966" s="6" t="e">
        <f t="shared" si="628"/>
        <v>#N/A</v>
      </c>
      <c r="AK966" s="6" t="e">
        <f t="shared" si="629"/>
        <v>#N/A</v>
      </c>
      <c r="AL966" s="6" t="e">
        <f t="shared" si="630"/>
        <v>#N/A</v>
      </c>
      <c r="AM966" s="7" t="str">
        <f t="shared" si="631"/>
        <v xml:space="preserve"> </v>
      </c>
      <c r="AN966" s="6" t="e">
        <f t="shared" si="632"/>
        <v>#N/A</v>
      </c>
      <c r="AO966" s="6" t="e">
        <f t="shared" si="633"/>
        <v>#N/A</v>
      </c>
      <c r="AP966" s="6" t="e">
        <f t="shared" si="634"/>
        <v>#N/A</v>
      </c>
      <c r="AQ966" s="6" t="e">
        <f t="shared" si="635"/>
        <v>#N/A</v>
      </c>
      <c r="AR966" s="6" t="e">
        <f t="shared" si="636"/>
        <v>#N/A</v>
      </c>
      <c r="AS966" s="6" t="e">
        <f t="shared" si="637"/>
        <v>#N/A</v>
      </c>
      <c r="AT966" s="6" t="e">
        <f t="shared" si="638"/>
        <v>#N/A</v>
      </c>
      <c r="AU966" s="6" t="e">
        <f t="shared" si="639"/>
        <v>#N/A</v>
      </c>
      <c r="AV966" s="6" t="e">
        <f t="shared" si="640"/>
        <v>#N/A</v>
      </c>
      <c r="AW966" s="6">
        <f t="shared" si="641"/>
        <v>0</v>
      </c>
      <c r="AX966" s="6" t="e">
        <f t="shared" si="642"/>
        <v>#N/A</v>
      </c>
      <c r="AY966" s="6" t="str">
        <f t="shared" si="643"/>
        <v/>
      </c>
      <c r="AZ966" s="6" t="str">
        <f t="shared" si="644"/>
        <v/>
      </c>
      <c r="BA966" s="6" t="str">
        <f t="shared" si="645"/>
        <v/>
      </c>
      <c r="BB966" s="6" t="str">
        <f t="shared" si="646"/>
        <v/>
      </c>
      <c r="BC966" s="42"/>
      <c r="BI966"/>
      <c r="CS966" s="253" t="str">
        <f t="shared" si="647"/>
        <v/>
      </c>
      <c r="CT966" s="1" t="str">
        <f t="shared" si="648"/>
        <v/>
      </c>
      <c r="CU966" s="1" t="str">
        <f t="shared" si="649"/>
        <v/>
      </c>
      <c r="CV966" s="399"/>
    </row>
    <row r="967" spans="1:100" s="1" customFormat="1" ht="13.5" customHeight="1" x14ac:dyDescent="0.15">
      <c r="A967" s="63">
        <v>952</v>
      </c>
      <c r="B967" s="313"/>
      <c r="C967" s="313"/>
      <c r="D967" s="313"/>
      <c r="E967" s="313"/>
      <c r="F967" s="313"/>
      <c r="G967" s="313"/>
      <c r="H967" s="313"/>
      <c r="I967" s="313"/>
      <c r="J967" s="313"/>
      <c r="K967" s="313"/>
      <c r="L967" s="314"/>
      <c r="M967" s="313"/>
      <c r="N967" s="365"/>
      <c r="O967" s="366"/>
      <c r="P967" s="370" t="str">
        <f>IF(G967="R",IF(OR(AND(実績排出量!H967=SUM(実績事業所!$B$2-1),3&lt;実績排出量!I967),AND(実績排出量!H967=実績事業所!$B$2,4&gt;実績排出量!I967)),"新規",""),"")</f>
        <v/>
      </c>
      <c r="Q967" s="373" t="str">
        <f t="shared" si="610"/>
        <v/>
      </c>
      <c r="R967" s="374" t="str">
        <f t="shared" si="611"/>
        <v/>
      </c>
      <c r="S967" s="298" t="str">
        <f t="shared" si="612"/>
        <v/>
      </c>
      <c r="T967" s="87" t="str">
        <f t="shared" si="613"/>
        <v/>
      </c>
      <c r="U967" s="88" t="str">
        <f t="shared" si="614"/>
        <v/>
      </c>
      <c r="V967" s="89" t="str">
        <f t="shared" si="615"/>
        <v/>
      </c>
      <c r="W967" s="90" t="str">
        <f t="shared" si="616"/>
        <v/>
      </c>
      <c r="X967" s="90" t="str">
        <f t="shared" si="617"/>
        <v/>
      </c>
      <c r="Y967" s="110" t="str">
        <f t="shared" si="618"/>
        <v/>
      </c>
      <c r="Z967" s="16"/>
      <c r="AA967" s="15" t="str">
        <f t="shared" si="619"/>
        <v/>
      </c>
      <c r="AB967" s="15" t="str">
        <f t="shared" si="620"/>
        <v/>
      </c>
      <c r="AC967" s="14" t="str">
        <f t="shared" si="621"/>
        <v/>
      </c>
      <c r="AD967" s="6" t="e">
        <f t="shared" si="622"/>
        <v>#N/A</v>
      </c>
      <c r="AE967" s="6" t="e">
        <f t="shared" si="623"/>
        <v>#N/A</v>
      </c>
      <c r="AF967" s="6" t="e">
        <f t="shared" si="624"/>
        <v>#N/A</v>
      </c>
      <c r="AG967" s="6" t="str">
        <f t="shared" si="625"/>
        <v/>
      </c>
      <c r="AH967" s="6">
        <f t="shared" si="626"/>
        <v>1</v>
      </c>
      <c r="AI967" s="6" t="e">
        <f t="shared" si="627"/>
        <v>#N/A</v>
      </c>
      <c r="AJ967" s="6" t="e">
        <f t="shared" si="628"/>
        <v>#N/A</v>
      </c>
      <c r="AK967" s="6" t="e">
        <f t="shared" si="629"/>
        <v>#N/A</v>
      </c>
      <c r="AL967" s="6" t="e">
        <f t="shared" si="630"/>
        <v>#N/A</v>
      </c>
      <c r="AM967" s="7" t="str">
        <f t="shared" si="631"/>
        <v xml:space="preserve"> </v>
      </c>
      <c r="AN967" s="6" t="e">
        <f t="shared" si="632"/>
        <v>#N/A</v>
      </c>
      <c r="AO967" s="6" t="e">
        <f t="shared" si="633"/>
        <v>#N/A</v>
      </c>
      <c r="AP967" s="6" t="e">
        <f t="shared" si="634"/>
        <v>#N/A</v>
      </c>
      <c r="AQ967" s="6" t="e">
        <f t="shared" si="635"/>
        <v>#N/A</v>
      </c>
      <c r="AR967" s="6" t="e">
        <f t="shared" si="636"/>
        <v>#N/A</v>
      </c>
      <c r="AS967" s="6" t="e">
        <f t="shared" si="637"/>
        <v>#N/A</v>
      </c>
      <c r="AT967" s="6" t="e">
        <f t="shared" si="638"/>
        <v>#N/A</v>
      </c>
      <c r="AU967" s="6" t="e">
        <f t="shared" si="639"/>
        <v>#N/A</v>
      </c>
      <c r="AV967" s="6" t="e">
        <f t="shared" si="640"/>
        <v>#N/A</v>
      </c>
      <c r="AW967" s="6">
        <f t="shared" si="641"/>
        <v>0</v>
      </c>
      <c r="AX967" s="6" t="e">
        <f t="shared" si="642"/>
        <v>#N/A</v>
      </c>
      <c r="AY967" s="6" t="str">
        <f t="shared" si="643"/>
        <v/>
      </c>
      <c r="AZ967" s="6" t="str">
        <f t="shared" si="644"/>
        <v/>
      </c>
      <c r="BA967" s="6" t="str">
        <f t="shared" si="645"/>
        <v/>
      </c>
      <c r="BB967" s="6" t="str">
        <f t="shared" si="646"/>
        <v/>
      </c>
      <c r="BC967" s="42"/>
      <c r="BI967"/>
      <c r="CS967" s="253" t="str">
        <f t="shared" si="647"/>
        <v/>
      </c>
      <c r="CT967" s="1" t="str">
        <f t="shared" si="648"/>
        <v/>
      </c>
      <c r="CU967" s="1" t="str">
        <f t="shared" si="649"/>
        <v/>
      </c>
      <c r="CV967" s="399"/>
    </row>
    <row r="968" spans="1:100" s="1" customFormat="1" ht="13.5" customHeight="1" x14ac:dyDescent="0.15">
      <c r="A968" s="63">
        <v>953</v>
      </c>
      <c r="B968" s="313"/>
      <c r="C968" s="313"/>
      <c r="D968" s="313"/>
      <c r="E968" s="313"/>
      <c r="F968" s="313"/>
      <c r="G968" s="313"/>
      <c r="H968" s="313"/>
      <c r="I968" s="313"/>
      <c r="J968" s="313"/>
      <c r="K968" s="313"/>
      <c r="L968" s="314"/>
      <c r="M968" s="313"/>
      <c r="N968" s="365"/>
      <c r="O968" s="366"/>
      <c r="P968" s="370" t="str">
        <f>IF(G968="R",IF(OR(AND(実績排出量!H968=SUM(実績事業所!$B$2-1),3&lt;実績排出量!I968),AND(実績排出量!H968=実績事業所!$B$2,4&gt;実績排出量!I968)),"新規",""),"")</f>
        <v/>
      </c>
      <c r="Q968" s="373" t="str">
        <f t="shared" si="610"/>
        <v/>
      </c>
      <c r="R968" s="374" t="str">
        <f t="shared" si="611"/>
        <v/>
      </c>
      <c r="S968" s="298" t="str">
        <f t="shared" si="612"/>
        <v/>
      </c>
      <c r="T968" s="87" t="str">
        <f t="shared" si="613"/>
        <v/>
      </c>
      <c r="U968" s="88" t="str">
        <f t="shared" si="614"/>
        <v/>
      </c>
      <c r="V968" s="89" t="str">
        <f t="shared" si="615"/>
        <v/>
      </c>
      <c r="W968" s="90" t="str">
        <f t="shared" si="616"/>
        <v/>
      </c>
      <c r="X968" s="90" t="str">
        <f t="shared" si="617"/>
        <v/>
      </c>
      <c r="Y968" s="110" t="str">
        <f t="shared" si="618"/>
        <v/>
      </c>
      <c r="Z968" s="16"/>
      <c r="AA968" s="15" t="str">
        <f t="shared" si="619"/>
        <v/>
      </c>
      <c r="AB968" s="15" t="str">
        <f t="shared" si="620"/>
        <v/>
      </c>
      <c r="AC968" s="14" t="str">
        <f t="shared" si="621"/>
        <v/>
      </c>
      <c r="AD968" s="6" t="e">
        <f t="shared" si="622"/>
        <v>#N/A</v>
      </c>
      <c r="AE968" s="6" t="e">
        <f t="shared" si="623"/>
        <v>#N/A</v>
      </c>
      <c r="AF968" s="6" t="e">
        <f t="shared" si="624"/>
        <v>#N/A</v>
      </c>
      <c r="AG968" s="6" t="str">
        <f t="shared" si="625"/>
        <v/>
      </c>
      <c r="AH968" s="6">
        <f t="shared" si="626"/>
        <v>1</v>
      </c>
      <c r="AI968" s="6" t="e">
        <f t="shared" si="627"/>
        <v>#N/A</v>
      </c>
      <c r="AJ968" s="6" t="e">
        <f t="shared" si="628"/>
        <v>#N/A</v>
      </c>
      <c r="AK968" s="6" t="e">
        <f t="shared" si="629"/>
        <v>#N/A</v>
      </c>
      <c r="AL968" s="6" t="e">
        <f t="shared" si="630"/>
        <v>#N/A</v>
      </c>
      <c r="AM968" s="7" t="str">
        <f t="shared" si="631"/>
        <v xml:space="preserve"> </v>
      </c>
      <c r="AN968" s="6" t="e">
        <f t="shared" si="632"/>
        <v>#N/A</v>
      </c>
      <c r="AO968" s="6" t="e">
        <f t="shared" si="633"/>
        <v>#N/A</v>
      </c>
      <c r="AP968" s="6" t="e">
        <f t="shared" si="634"/>
        <v>#N/A</v>
      </c>
      <c r="AQ968" s="6" t="e">
        <f t="shared" si="635"/>
        <v>#N/A</v>
      </c>
      <c r="AR968" s="6" t="e">
        <f t="shared" si="636"/>
        <v>#N/A</v>
      </c>
      <c r="AS968" s="6" t="e">
        <f t="shared" si="637"/>
        <v>#N/A</v>
      </c>
      <c r="AT968" s="6" t="e">
        <f t="shared" si="638"/>
        <v>#N/A</v>
      </c>
      <c r="AU968" s="6" t="e">
        <f t="shared" si="639"/>
        <v>#N/A</v>
      </c>
      <c r="AV968" s="6" t="e">
        <f t="shared" si="640"/>
        <v>#N/A</v>
      </c>
      <c r="AW968" s="6">
        <f t="shared" si="641"/>
        <v>0</v>
      </c>
      <c r="AX968" s="6" t="e">
        <f t="shared" si="642"/>
        <v>#N/A</v>
      </c>
      <c r="AY968" s="6" t="str">
        <f t="shared" si="643"/>
        <v/>
      </c>
      <c r="AZ968" s="6" t="str">
        <f t="shared" si="644"/>
        <v/>
      </c>
      <c r="BA968" s="6" t="str">
        <f t="shared" si="645"/>
        <v/>
      </c>
      <c r="BB968" s="6" t="str">
        <f t="shared" si="646"/>
        <v/>
      </c>
      <c r="BC968" s="42"/>
      <c r="BI968"/>
      <c r="CS968" s="253" t="str">
        <f t="shared" si="647"/>
        <v/>
      </c>
      <c r="CT968" s="1" t="str">
        <f t="shared" si="648"/>
        <v/>
      </c>
      <c r="CU968" s="1" t="str">
        <f t="shared" si="649"/>
        <v/>
      </c>
      <c r="CV968" s="399"/>
    </row>
    <row r="969" spans="1:100" s="1" customFormat="1" ht="13.5" customHeight="1" x14ac:dyDescent="0.15">
      <c r="A969" s="63">
        <v>954</v>
      </c>
      <c r="B969" s="313"/>
      <c r="C969" s="313"/>
      <c r="D969" s="313"/>
      <c r="E969" s="313"/>
      <c r="F969" s="313"/>
      <c r="G969" s="313"/>
      <c r="H969" s="313"/>
      <c r="I969" s="313"/>
      <c r="J969" s="313"/>
      <c r="K969" s="313"/>
      <c r="L969" s="314"/>
      <c r="M969" s="313"/>
      <c r="N969" s="365"/>
      <c r="O969" s="366"/>
      <c r="P969" s="370" t="str">
        <f>IF(G969="R",IF(OR(AND(実績排出量!H969=SUM(実績事業所!$B$2-1),3&lt;実績排出量!I969),AND(実績排出量!H969=実績事業所!$B$2,4&gt;実績排出量!I969)),"新規",""),"")</f>
        <v/>
      </c>
      <c r="Q969" s="373" t="str">
        <f t="shared" si="610"/>
        <v/>
      </c>
      <c r="R969" s="374" t="str">
        <f t="shared" si="611"/>
        <v/>
      </c>
      <c r="S969" s="298" t="str">
        <f t="shared" si="612"/>
        <v/>
      </c>
      <c r="T969" s="87" t="str">
        <f t="shared" si="613"/>
        <v/>
      </c>
      <c r="U969" s="88" t="str">
        <f t="shared" si="614"/>
        <v/>
      </c>
      <c r="V969" s="89" t="str">
        <f t="shared" si="615"/>
        <v/>
      </c>
      <c r="W969" s="90" t="str">
        <f t="shared" si="616"/>
        <v/>
      </c>
      <c r="X969" s="90" t="str">
        <f t="shared" si="617"/>
        <v/>
      </c>
      <c r="Y969" s="110" t="str">
        <f t="shared" si="618"/>
        <v/>
      </c>
      <c r="Z969" s="16"/>
      <c r="AA969" s="15" t="str">
        <f t="shared" si="619"/>
        <v/>
      </c>
      <c r="AB969" s="15" t="str">
        <f t="shared" si="620"/>
        <v/>
      </c>
      <c r="AC969" s="14" t="str">
        <f t="shared" si="621"/>
        <v/>
      </c>
      <c r="AD969" s="6" t="e">
        <f t="shared" si="622"/>
        <v>#N/A</v>
      </c>
      <c r="AE969" s="6" t="e">
        <f t="shared" si="623"/>
        <v>#N/A</v>
      </c>
      <c r="AF969" s="6" t="e">
        <f t="shared" si="624"/>
        <v>#N/A</v>
      </c>
      <c r="AG969" s="6" t="str">
        <f t="shared" si="625"/>
        <v/>
      </c>
      <c r="AH969" s="6">
        <f t="shared" si="626"/>
        <v>1</v>
      </c>
      <c r="AI969" s="6" t="e">
        <f t="shared" si="627"/>
        <v>#N/A</v>
      </c>
      <c r="AJ969" s="6" t="e">
        <f t="shared" si="628"/>
        <v>#N/A</v>
      </c>
      <c r="AK969" s="6" t="e">
        <f t="shared" si="629"/>
        <v>#N/A</v>
      </c>
      <c r="AL969" s="6" t="e">
        <f t="shared" si="630"/>
        <v>#N/A</v>
      </c>
      <c r="AM969" s="7" t="str">
        <f t="shared" si="631"/>
        <v xml:space="preserve"> </v>
      </c>
      <c r="AN969" s="6" t="e">
        <f t="shared" si="632"/>
        <v>#N/A</v>
      </c>
      <c r="AO969" s="6" t="e">
        <f t="shared" si="633"/>
        <v>#N/A</v>
      </c>
      <c r="AP969" s="6" t="e">
        <f t="shared" si="634"/>
        <v>#N/A</v>
      </c>
      <c r="AQ969" s="6" t="e">
        <f t="shared" si="635"/>
        <v>#N/A</v>
      </c>
      <c r="AR969" s="6" t="e">
        <f t="shared" si="636"/>
        <v>#N/A</v>
      </c>
      <c r="AS969" s="6" t="e">
        <f t="shared" si="637"/>
        <v>#N/A</v>
      </c>
      <c r="AT969" s="6" t="e">
        <f t="shared" si="638"/>
        <v>#N/A</v>
      </c>
      <c r="AU969" s="6" t="e">
        <f t="shared" si="639"/>
        <v>#N/A</v>
      </c>
      <c r="AV969" s="6" t="e">
        <f t="shared" si="640"/>
        <v>#N/A</v>
      </c>
      <c r="AW969" s="6">
        <f t="shared" si="641"/>
        <v>0</v>
      </c>
      <c r="AX969" s="6" t="e">
        <f t="shared" si="642"/>
        <v>#N/A</v>
      </c>
      <c r="AY969" s="6" t="str">
        <f t="shared" si="643"/>
        <v/>
      </c>
      <c r="AZ969" s="6" t="str">
        <f t="shared" si="644"/>
        <v/>
      </c>
      <c r="BA969" s="6" t="str">
        <f t="shared" si="645"/>
        <v/>
      </c>
      <c r="BB969" s="6" t="str">
        <f t="shared" si="646"/>
        <v/>
      </c>
      <c r="BC969" s="42"/>
      <c r="BI969"/>
      <c r="CS969" s="253" t="str">
        <f t="shared" si="647"/>
        <v/>
      </c>
      <c r="CT969" s="1" t="str">
        <f t="shared" si="648"/>
        <v/>
      </c>
      <c r="CU969" s="1" t="str">
        <f t="shared" si="649"/>
        <v/>
      </c>
      <c r="CV969" s="399"/>
    </row>
    <row r="970" spans="1:100" s="1" customFormat="1" ht="13.5" customHeight="1" x14ac:dyDescent="0.15">
      <c r="A970" s="63">
        <v>955</v>
      </c>
      <c r="B970" s="313"/>
      <c r="C970" s="313"/>
      <c r="D970" s="313"/>
      <c r="E970" s="313"/>
      <c r="F970" s="313"/>
      <c r="G970" s="313"/>
      <c r="H970" s="313"/>
      <c r="I970" s="313"/>
      <c r="J970" s="313"/>
      <c r="K970" s="313"/>
      <c r="L970" s="314"/>
      <c r="M970" s="313"/>
      <c r="N970" s="365"/>
      <c r="O970" s="366"/>
      <c r="P970" s="370" t="str">
        <f>IF(G970="R",IF(OR(AND(実績排出量!H970=SUM(実績事業所!$B$2-1),3&lt;実績排出量!I970),AND(実績排出量!H970=実績事業所!$B$2,4&gt;実績排出量!I970)),"新規",""),"")</f>
        <v/>
      </c>
      <c r="Q970" s="373" t="str">
        <f t="shared" si="610"/>
        <v/>
      </c>
      <c r="R970" s="374" t="str">
        <f t="shared" si="611"/>
        <v/>
      </c>
      <c r="S970" s="298" t="str">
        <f t="shared" si="612"/>
        <v/>
      </c>
      <c r="T970" s="87" t="str">
        <f t="shared" si="613"/>
        <v/>
      </c>
      <c r="U970" s="88" t="str">
        <f t="shared" si="614"/>
        <v/>
      </c>
      <c r="V970" s="89" t="str">
        <f t="shared" si="615"/>
        <v/>
      </c>
      <c r="W970" s="90" t="str">
        <f t="shared" si="616"/>
        <v/>
      </c>
      <c r="X970" s="90" t="str">
        <f t="shared" si="617"/>
        <v/>
      </c>
      <c r="Y970" s="110" t="str">
        <f t="shared" si="618"/>
        <v/>
      </c>
      <c r="Z970" s="16"/>
      <c r="AA970" s="15" t="str">
        <f t="shared" si="619"/>
        <v/>
      </c>
      <c r="AB970" s="15" t="str">
        <f t="shared" si="620"/>
        <v/>
      </c>
      <c r="AC970" s="14" t="str">
        <f t="shared" si="621"/>
        <v/>
      </c>
      <c r="AD970" s="6" t="e">
        <f t="shared" si="622"/>
        <v>#N/A</v>
      </c>
      <c r="AE970" s="6" t="e">
        <f t="shared" si="623"/>
        <v>#N/A</v>
      </c>
      <c r="AF970" s="6" t="e">
        <f t="shared" si="624"/>
        <v>#N/A</v>
      </c>
      <c r="AG970" s="6" t="str">
        <f t="shared" si="625"/>
        <v/>
      </c>
      <c r="AH970" s="6">
        <f t="shared" si="626"/>
        <v>1</v>
      </c>
      <c r="AI970" s="6" t="e">
        <f t="shared" si="627"/>
        <v>#N/A</v>
      </c>
      <c r="AJ970" s="6" t="e">
        <f t="shared" si="628"/>
        <v>#N/A</v>
      </c>
      <c r="AK970" s="6" t="e">
        <f t="shared" si="629"/>
        <v>#N/A</v>
      </c>
      <c r="AL970" s="6" t="e">
        <f t="shared" si="630"/>
        <v>#N/A</v>
      </c>
      <c r="AM970" s="7" t="str">
        <f t="shared" si="631"/>
        <v xml:space="preserve"> </v>
      </c>
      <c r="AN970" s="6" t="e">
        <f t="shared" si="632"/>
        <v>#N/A</v>
      </c>
      <c r="AO970" s="6" t="e">
        <f t="shared" si="633"/>
        <v>#N/A</v>
      </c>
      <c r="AP970" s="6" t="e">
        <f t="shared" si="634"/>
        <v>#N/A</v>
      </c>
      <c r="AQ970" s="6" t="e">
        <f t="shared" si="635"/>
        <v>#N/A</v>
      </c>
      <c r="AR970" s="6" t="e">
        <f t="shared" si="636"/>
        <v>#N/A</v>
      </c>
      <c r="AS970" s="6" t="e">
        <f t="shared" si="637"/>
        <v>#N/A</v>
      </c>
      <c r="AT970" s="6" t="e">
        <f t="shared" si="638"/>
        <v>#N/A</v>
      </c>
      <c r="AU970" s="6" t="e">
        <f t="shared" si="639"/>
        <v>#N/A</v>
      </c>
      <c r="AV970" s="6" t="e">
        <f t="shared" si="640"/>
        <v>#N/A</v>
      </c>
      <c r="AW970" s="6">
        <f t="shared" si="641"/>
        <v>0</v>
      </c>
      <c r="AX970" s="6" t="e">
        <f t="shared" si="642"/>
        <v>#N/A</v>
      </c>
      <c r="AY970" s="6" t="str">
        <f t="shared" si="643"/>
        <v/>
      </c>
      <c r="AZ970" s="6" t="str">
        <f t="shared" si="644"/>
        <v/>
      </c>
      <c r="BA970" s="6" t="str">
        <f t="shared" si="645"/>
        <v/>
      </c>
      <c r="BB970" s="6" t="str">
        <f t="shared" si="646"/>
        <v/>
      </c>
      <c r="BC970" s="42"/>
      <c r="BI970"/>
      <c r="CS970" s="253" t="str">
        <f t="shared" si="647"/>
        <v/>
      </c>
      <c r="CT970" s="1" t="str">
        <f t="shared" si="648"/>
        <v/>
      </c>
      <c r="CU970" s="1" t="str">
        <f t="shared" si="649"/>
        <v/>
      </c>
      <c r="CV970" s="399"/>
    </row>
    <row r="971" spans="1:100" s="1" customFormat="1" ht="13.5" customHeight="1" x14ac:dyDescent="0.15">
      <c r="A971" s="63">
        <v>956</v>
      </c>
      <c r="B971" s="313"/>
      <c r="C971" s="313"/>
      <c r="D971" s="313"/>
      <c r="E971" s="313"/>
      <c r="F971" s="313"/>
      <c r="G971" s="313"/>
      <c r="H971" s="313"/>
      <c r="I971" s="313"/>
      <c r="J971" s="313"/>
      <c r="K971" s="313"/>
      <c r="L971" s="314"/>
      <c r="M971" s="313"/>
      <c r="N971" s="365"/>
      <c r="O971" s="366"/>
      <c r="P971" s="370" t="str">
        <f>IF(G971="R",IF(OR(AND(実績排出量!H971=SUM(実績事業所!$B$2-1),3&lt;実績排出量!I971),AND(実績排出量!H971=実績事業所!$B$2,4&gt;実績排出量!I971)),"新規",""),"")</f>
        <v/>
      </c>
      <c r="Q971" s="373" t="str">
        <f t="shared" si="610"/>
        <v/>
      </c>
      <c r="R971" s="374" t="str">
        <f t="shared" si="611"/>
        <v/>
      </c>
      <c r="S971" s="298" t="str">
        <f t="shared" si="612"/>
        <v/>
      </c>
      <c r="T971" s="87" t="str">
        <f t="shared" si="613"/>
        <v/>
      </c>
      <c r="U971" s="88" t="str">
        <f t="shared" si="614"/>
        <v/>
      </c>
      <c r="V971" s="89" t="str">
        <f t="shared" si="615"/>
        <v/>
      </c>
      <c r="W971" s="90" t="str">
        <f t="shared" si="616"/>
        <v/>
      </c>
      <c r="X971" s="90" t="str">
        <f t="shared" si="617"/>
        <v/>
      </c>
      <c r="Y971" s="110" t="str">
        <f t="shared" si="618"/>
        <v/>
      </c>
      <c r="Z971" s="16"/>
      <c r="AA971" s="15" t="str">
        <f t="shared" si="619"/>
        <v/>
      </c>
      <c r="AB971" s="15" t="str">
        <f t="shared" si="620"/>
        <v/>
      </c>
      <c r="AC971" s="14" t="str">
        <f t="shared" si="621"/>
        <v/>
      </c>
      <c r="AD971" s="6" t="e">
        <f t="shared" si="622"/>
        <v>#N/A</v>
      </c>
      <c r="AE971" s="6" t="e">
        <f t="shared" si="623"/>
        <v>#N/A</v>
      </c>
      <c r="AF971" s="6" t="e">
        <f t="shared" si="624"/>
        <v>#N/A</v>
      </c>
      <c r="AG971" s="6" t="str">
        <f t="shared" si="625"/>
        <v/>
      </c>
      <c r="AH971" s="6">
        <f t="shared" si="626"/>
        <v>1</v>
      </c>
      <c r="AI971" s="6" t="e">
        <f t="shared" si="627"/>
        <v>#N/A</v>
      </c>
      <c r="AJ971" s="6" t="e">
        <f t="shared" si="628"/>
        <v>#N/A</v>
      </c>
      <c r="AK971" s="6" t="e">
        <f t="shared" si="629"/>
        <v>#N/A</v>
      </c>
      <c r="AL971" s="6" t="e">
        <f t="shared" si="630"/>
        <v>#N/A</v>
      </c>
      <c r="AM971" s="7" t="str">
        <f t="shared" si="631"/>
        <v xml:space="preserve"> </v>
      </c>
      <c r="AN971" s="6" t="e">
        <f t="shared" si="632"/>
        <v>#N/A</v>
      </c>
      <c r="AO971" s="6" t="e">
        <f t="shared" si="633"/>
        <v>#N/A</v>
      </c>
      <c r="AP971" s="6" t="e">
        <f t="shared" si="634"/>
        <v>#N/A</v>
      </c>
      <c r="AQ971" s="6" t="e">
        <f t="shared" si="635"/>
        <v>#N/A</v>
      </c>
      <c r="AR971" s="6" t="e">
        <f t="shared" si="636"/>
        <v>#N/A</v>
      </c>
      <c r="AS971" s="6" t="e">
        <f t="shared" si="637"/>
        <v>#N/A</v>
      </c>
      <c r="AT971" s="6" t="e">
        <f t="shared" si="638"/>
        <v>#N/A</v>
      </c>
      <c r="AU971" s="6" t="e">
        <f t="shared" si="639"/>
        <v>#N/A</v>
      </c>
      <c r="AV971" s="6" t="e">
        <f t="shared" si="640"/>
        <v>#N/A</v>
      </c>
      <c r="AW971" s="6">
        <f t="shared" si="641"/>
        <v>0</v>
      </c>
      <c r="AX971" s="6" t="e">
        <f t="shared" si="642"/>
        <v>#N/A</v>
      </c>
      <c r="AY971" s="6" t="str">
        <f t="shared" si="643"/>
        <v/>
      </c>
      <c r="AZ971" s="6" t="str">
        <f t="shared" si="644"/>
        <v/>
      </c>
      <c r="BA971" s="6" t="str">
        <f t="shared" si="645"/>
        <v/>
      </c>
      <c r="BB971" s="6" t="str">
        <f t="shared" si="646"/>
        <v/>
      </c>
      <c r="BC971" s="42"/>
      <c r="BI971"/>
      <c r="CS971" s="253" t="str">
        <f t="shared" si="647"/>
        <v/>
      </c>
      <c r="CT971" s="1" t="str">
        <f t="shared" si="648"/>
        <v/>
      </c>
      <c r="CU971" s="1" t="str">
        <f t="shared" si="649"/>
        <v/>
      </c>
      <c r="CV971" s="399"/>
    </row>
    <row r="972" spans="1:100" s="1" customFormat="1" ht="13.5" customHeight="1" x14ac:dyDescent="0.15">
      <c r="A972" s="63">
        <v>957</v>
      </c>
      <c r="B972" s="313"/>
      <c r="C972" s="313"/>
      <c r="D972" s="313"/>
      <c r="E972" s="313"/>
      <c r="F972" s="313"/>
      <c r="G972" s="313"/>
      <c r="H972" s="313"/>
      <c r="I972" s="313"/>
      <c r="J972" s="313"/>
      <c r="K972" s="313"/>
      <c r="L972" s="314"/>
      <c r="M972" s="313"/>
      <c r="N972" s="365"/>
      <c r="O972" s="366"/>
      <c r="P972" s="370" t="str">
        <f>IF(G972="R",IF(OR(AND(実績排出量!H972=SUM(実績事業所!$B$2-1),3&lt;実績排出量!I972),AND(実績排出量!H972=実績事業所!$B$2,4&gt;実績排出量!I972)),"新規",""),"")</f>
        <v/>
      </c>
      <c r="Q972" s="373" t="str">
        <f t="shared" si="610"/>
        <v/>
      </c>
      <c r="R972" s="374" t="str">
        <f t="shared" si="611"/>
        <v/>
      </c>
      <c r="S972" s="298" t="str">
        <f t="shared" si="612"/>
        <v/>
      </c>
      <c r="T972" s="87" t="str">
        <f t="shared" si="613"/>
        <v/>
      </c>
      <c r="U972" s="88" t="str">
        <f t="shared" si="614"/>
        <v/>
      </c>
      <c r="V972" s="89" t="str">
        <f t="shared" si="615"/>
        <v/>
      </c>
      <c r="W972" s="90" t="str">
        <f t="shared" si="616"/>
        <v/>
      </c>
      <c r="X972" s="90" t="str">
        <f t="shared" si="617"/>
        <v/>
      </c>
      <c r="Y972" s="110" t="str">
        <f t="shared" si="618"/>
        <v/>
      </c>
      <c r="Z972" s="16"/>
      <c r="AA972" s="15" t="str">
        <f t="shared" si="619"/>
        <v/>
      </c>
      <c r="AB972" s="15" t="str">
        <f t="shared" si="620"/>
        <v/>
      </c>
      <c r="AC972" s="14" t="str">
        <f t="shared" si="621"/>
        <v/>
      </c>
      <c r="AD972" s="6" t="e">
        <f t="shared" si="622"/>
        <v>#N/A</v>
      </c>
      <c r="AE972" s="6" t="e">
        <f t="shared" si="623"/>
        <v>#N/A</v>
      </c>
      <c r="AF972" s="6" t="e">
        <f t="shared" si="624"/>
        <v>#N/A</v>
      </c>
      <c r="AG972" s="6" t="str">
        <f t="shared" si="625"/>
        <v/>
      </c>
      <c r="AH972" s="6">
        <f t="shared" si="626"/>
        <v>1</v>
      </c>
      <c r="AI972" s="6" t="e">
        <f t="shared" si="627"/>
        <v>#N/A</v>
      </c>
      <c r="AJ972" s="6" t="e">
        <f t="shared" si="628"/>
        <v>#N/A</v>
      </c>
      <c r="AK972" s="6" t="e">
        <f t="shared" si="629"/>
        <v>#N/A</v>
      </c>
      <c r="AL972" s="6" t="e">
        <f t="shared" si="630"/>
        <v>#N/A</v>
      </c>
      <c r="AM972" s="7" t="str">
        <f t="shared" si="631"/>
        <v xml:space="preserve"> </v>
      </c>
      <c r="AN972" s="6" t="e">
        <f t="shared" si="632"/>
        <v>#N/A</v>
      </c>
      <c r="AO972" s="6" t="e">
        <f t="shared" si="633"/>
        <v>#N/A</v>
      </c>
      <c r="AP972" s="6" t="e">
        <f t="shared" si="634"/>
        <v>#N/A</v>
      </c>
      <c r="AQ972" s="6" t="e">
        <f t="shared" si="635"/>
        <v>#N/A</v>
      </c>
      <c r="AR972" s="6" t="e">
        <f t="shared" si="636"/>
        <v>#N/A</v>
      </c>
      <c r="AS972" s="6" t="e">
        <f t="shared" si="637"/>
        <v>#N/A</v>
      </c>
      <c r="AT972" s="6" t="e">
        <f t="shared" si="638"/>
        <v>#N/A</v>
      </c>
      <c r="AU972" s="6" t="e">
        <f t="shared" si="639"/>
        <v>#N/A</v>
      </c>
      <c r="AV972" s="6" t="e">
        <f t="shared" si="640"/>
        <v>#N/A</v>
      </c>
      <c r="AW972" s="6">
        <f t="shared" si="641"/>
        <v>0</v>
      </c>
      <c r="AX972" s="6" t="e">
        <f t="shared" si="642"/>
        <v>#N/A</v>
      </c>
      <c r="AY972" s="6" t="str">
        <f t="shared" si="643"/>
        <v/>
      </c>
      <c r="AZ972" s="6" t="str">
        <f t="shared" si="644"/>
        <v/>
      </c>
      <c r="BA972" s="6" t="str">
        <f t="shared" si="645"/>
        <v/>
      </c>
      <c r="BB972" s="6" t="str">
        <f t="shared" si="646"/>
        <v/>
      </c>
      <c r="BC972" s="42"/>
      <c r="BI972"/>
      <c r="CS972" s="253" t="str">
        <f t="shared" si="647"/>
        <v/>
      </c>
      <c r="CT972" s="1" t="str">
        <f t="shared" si="648"/>
        <v/>
      </c>
      <c r="CU972" s="1" t="str">
        <f t="shared" si="649"/>
        <v/>
      </c>
      <c r="CV972" s="399"/>
    </row>
    <row r="973" spans="1:100" s="1" customFormat="1" ht="13.5" customHeight="1" x14ac:dyDescent="0.15">
      <c r="A973" s="63">
        <v>958</v>
      </c>
      <c r="B973" s="313"/>
      <c r="C973" s="313"/>
      <c r="D973" s="313"/>
      <c r="E973" s="313"/>
      <c r="F973" s="313"/>
      <c r="G973" s="313"/>
      <c r="H973" s="313"/>
      <c r="I973" s="313"/>
      <c r="J973" s="313"/>
      <c r="K973" s="313"/>
      <c r="L973" s="314"/>
      <c r="M973" s="313"/>
      <c r="N973" s="365"/>
      <c r="O973" s="366"/>
      <c r="P973" s="370" t="str">
        <f>IF(G973="R",IF(OR(AND(実績排出量!H973=SUM(実績事業所!$B$2-1),3&lt;実績排出量!I973),AND(実績排出量!H973=実績事業所!$B$2,4&gt;実績排出量!I973)),"新規",""),"")</f>
        <v/>
      </c>
      <c r="Q973" s="373" t="str">
        <f t="shared" si="610"/>
        <v/>
      </c>
      <c r="R973" s="374" t="str">
        <f t="shared" si="611"/>
        <v/>
      </c>
      <c r="S973" s="298" t="str">
        <f t="shared" si="612"/>
        <v/>
      </c>
      <c r="T973" s="87" t="str">
        <f t="shared" si="613"/>
        <v/>
      </c>
      <c r="U973" s="88" t="str">
        <f t="shared" si="614"/>
        <v/>
      </c>
      <c r="V973" s="89" t="str">
        <f t="shared" si="615"/>
        <v/>
      </c>
      <c r="W973" s="90" t="str">
        <f t="shared" si="616"/>
        <v/>
      </c>
      <c r="X973" s="90" t="str">
        <f t="shared" si="617"/>
        <v/>
      </c>
      <c r="Y973" s="110" t="str">
        <f t="shared" si="618"/>
        <v/>
      </c>
      <c r="Z973" s="16"/>
      <c r="AA973" s="15" t="str">
        <f t="shared" si="619"/>
        <v/>
      </c>
      <c r="AB973" s="15" t="str">
        <f t="shared" si="620"/>
        <v/>
      </c>
      <c r="AC973" s="14" t="str">
        <f t="shared" si="621"/>
        <v/>
      </c>
      <c r="AD973" s="6" t="e">
        <f t="shared" si="622"/>
        <v>#N/A</v>
      </c>
      <c r="AE973" s="6" t="e">
        <f t="shared" si="623"/>
        <v>#N/A</v>
      </c>
      <c r="AF973" s="6" t="e">
        <f t="shared" si="624"/>
        <v>#N/A</v>
      </c>
      <c r="AG973" s="6" t="str">
        <f t="shared" si="625"/>
        <v/>
      </c>
      <c r="AH973" s="6">
        <f t="shared" si="626"/>
        <v>1</v>
      </c>
      <c r="AI973" s="6" t="e">
        <f t="shared" si="627"/>
        <v>#N/A</v>
      </c>
      <c r="AJ973" s="6" t="e">
        <f t="shared" si="628"/>
        <v>#N/A</v>
      </c>
      <c r="AK973" s="6" t="e">
        <f t="shared" si="629"/>
        <v>#N/A</v>
      </c>
      <c r="AL973" s="6" t="e">
        <f t="shared" si="630"/>
        <v>#N/A</v>
      </c>
      <c r="AM973" s="7" t="str">
        <f t="shared" si="631"/>
        <v xml:space="preserve"> </v>
      </c>
      <c r="AN973" s="6" t="e">
        <f t="shared" si="632"/>
        <v>#N/A</v>
      </c>
      <c r="AO973" s="6" t="e">
        <f t="shared" si="633"/>
        <v>#N/A</v>
      </c>
      <c r="AP973" s="6" t="e">
        <f t="shared" si="634"/>
        <v>#N/A</v>
      </c>
      <c r="AQ973" s="6" t="e">
        <f t="shared" si="635"/>
        <v>#N/A</v>
      </c>
      <c r="AR973" s="6" t="e">
        <f t="shared" si="636"/>
        <v>#N/A</v>
      </c>
      <c r="AS973" s="6" t="e">
        <f t="shared" si="637"/>
        <v>#N/A</v>
      </c>
      <c r="AT973" s="6" t="e">
        <f t="shared" si="638"/>
        <v>#N/A</v>
      </c>
      <c r="AU973" s="6" t="e">
        <f t="shared" si="639"/>
        <v>#N/A</v>
      </c>
      <c r="AV973" s="6" t="e">
        <f t="shared" si="640"/>
        <v>#N/A</v>
      </c>
      <c r="AW973" s="6">
        <f t="shared" si="641"/>
        <v>0</v>
      </c>
      <c r="AX973" s="6" t="e">
        <f t="shared" si="642"/>
        <v>#N/A</v>
      </c>
      <c r="AY973" s="6" t="str">
        <f t="shared" si="643"/>
        <v/>
      </c>
      <c r="AZ973" s="6" t="str">
        <f t="shared" si="644"/>
        <v/>
      </c>
      <c r="BA973" s="6" t="str">
        <f t="shared" si="645"/>
        <v/>
      </c>
      <c r="BB973" s="6" t="str">
        <f t="shared" si="646"/>
        <v/>
      </c>
      <c r="BC973" s="42"/>
      <c r="BI973"/>
      <c r="CS973" s="253" t="str">
        <f t="shared" si="647"/>
        <v/>
      </c>
      <c r="CT973" s="1" t="str">
        <f t="shared" si="648"/>
        <v/>
      </c>
      <c r="CU973" s="1" t="str">
        <f t="shared" si="649"/>
        <v/>
      </c>
      <c r="CV973" s="399"/>
    </row>
    <row r="974" spans="1:100" s="1" customFormat="1" ht="13.5" customHeight="1" x14ac:dyDescent="0.15">
      <c r="A974" s="63">
        <v>959</v>
      </c>
      <c r="B974" s="313"/>
      <c r="C974" s="313"/>
      <c r="D974" s="313"/>
      <c r="E974" s="313"/>
      <c r="F974" s="313"/>
      <c r="G974" s="313"/>
      <c r="H974" s="313"/>
      <c r="I974" s="313"/>
      <c r="J974" s="313"/>
      <c r="K974" s="313"/>
      <c r="L974" s="314"/>
      <c r="M974" s="313"/>
      <c r="N974" s="365"/>
      <c r="O974" s="366"/>
      <c r="P974" s="370" t="str">
        <f>IF(G974="R",IF(OR(AND(実績排出量!H974=SUM(実績事業所!$B$2-1),3&lt;実績排出量!I974),AND(実績排出量!H974=実績事業所!$B$2,4&gt;実績排出量!I974)),"新規",""),"")</f>
        <v/>
      </c>
      <c r="Q974" s="373" t="str">
        <f t="shared" si="610"/>
        <v/>
      </c>
      <c r="R974" s="374" t="str">
        <f t="shared" si="611"/>
        <v/>
      </c>
      <c r="S974" s="298" t="str">
        <f t="shared" si="612"/>
        <v/>
      </c>
      <c r="T974" s="87" t="str">
        <f t="shared" si="613"/>
        <v/>
      </c>
      <c r="U974" s="88" t="str">
        <f t="shared" si="614"/>
        <v/>
      </c>
      <c r="V974" s="89" t="str">
        <f t="shared" si="615"/>
        <v/>
      </c>
      <c r="W974" s="90" t="str">
        <f t="shared" si="616"/>
        <v/>
      </c>
      <c r="X974" s="90" t="str">
        <f t="shared" si="617"/>
        <v/>
      </c>
      <c r="Y974" s="110" t="str">
        <f t="shared" si="618"/>
        <v/>
      </c>
      <c r="Z974" s="16"/>
      <c r="AA974" s="15" t="str">
        <f t="shared" si="619"/>
        <v/>
      </c>
      <c r="AB974" s="15" t="str">
        <f t="shared" si="620"/>
        <v/>
      </c>
      <c r="AC974" s="14" t="str">
        <f t="shared" si="621"/>
        <v/>
      </c>
      <c r="AD974" s="6" t="e">
        <f t="shared" si="622"/>
        <v>#N/A</v>
      </c>
      <c r="AE974" s="6" t="e">
        <f t="shared" si="623"/>
        <v>#N/A</v>
      </c>
      <c r="AF974" s="6" t="e">
        <f t="shared" si="624"/>
        <v>#N/A</v>
      </c>
      <c r="AG974" s="6" t="str">
        <f t="shared" si="625"/>
        <v/>
      </c>
      <c r="AH974" s="6">
        <f t="shared" si="626"/>
        <v>1</v>
      </c>
      <c r="AI974" s="6" t="e">
        <f t="shared" si="627"/>
        <v>#N/A</v>
      </c>
      <c r="AJ974" s="6" t="e">
        <f t="shared" si="628"/>
        <v>#N/A</v>
      </c>
      <c r="AK974" s="6" t="e">
        <f t="shared" si="629"/>
        <v>#N/A</v>
      </c>
      <c r="AL974" s="6" t="e">
        <f t="shared" si="630"/>
        <v>#N/A</v>
      </c>
      <c r="AM974" s="7" t="str">
        <f t="shared" si="631"/>
        <v xml:space="preserve"> </v>
      </c>
      <c r="AN974" s="6" t="e">
        <f t="shared" si="632"/>
        <v>#N/A</v>
      </c>
      <c r="AO974" s="6" t="e">
        <f t="shared" si="633"/>
        <v>#N/A</v>
      </c>
      <c r="AP974" s="6" t="e">
        <f t="shared" si="634"/>
        <v>#N/A</v>
      </c>
      <c r="AQ974" s="6" t="e">
        <f t="shared" si="635"/>
        <v>#N/A</v>
      </c>
      <c r="AR974" s="6" t="e">
        <f t="shared" si="636"/>
        <v>#N/A</v>
      </c>
      <c r="AS974" s="6" t="e">
        <f t="shared" si="637"/>
        <v>#N/A</v>
      </c>
      <c r="AT974" s="6" t="e">
        <f t="shared" si="638"/>
        <v>#N/A</v>
      </c>
      <c r="AU974" s="6" t="e">
        <f t="shared" si="639"/>
        <v>#N/A</v>
      </c>
      <c r="AV974" s="6" t="e">
        <f t="shared" si="640"/>
        <v>#N/A</v>
      </c>
      <c r="AW974" s="6">
        <f t="shared" si="641"/>
        <v>0</v>
      </c>
      <c r="AX974" s="6" t="e">
        <f t="shared" si="642"/>
        <v>#N/A</v>
      </c>
      <c r="AY974" s="6" t="str">
        <f t="shared" si="643"/>
        <v/>
      </c>
      <c r="AZ974" s="6" t="str">
        <f t="shared" si="644"/>
        <v/>
      </c>
      <c r="BA974" s="6" t="str">
        <f t="shared" si="645"/>
        <v/>
      </c>
      <c r="BB974" s="6" t="str">
        <f t="shared" si="646"/>
        <v/>
      </c>
      <c r="BC974" s="42"/>
      <c r="BI974"/>
      <c r="CS974" s="253" t="str">
        <f t="shared" si="647"/>
        <v/>
      </c>
      <c r="CT974" s="1" t="str">
        <f t="shared" si="648"/>
        <v/>
      </c>
      <c r="CU974" s="1" t="str">
        <f t="shared" si="649"/>
        <v/>
      </c>
      <c r="CV974" s="399"/>
    </row>
    <row r="975" spans="1:100" s="1" customFormat="1" ht="13.5" customHeight="1" x14ac:dyDescent="0.15">
      <c r="A975" s="63">
        <v>960</v>
      </c>
      <c r="B975" s="313"/>
      <c r="C975" s="313"/>
      <c r="D975" s="313"/>
      <c r="E975" s="313"/>
      <c r="F975" s="313"/>
      <c r="G975" s="313"/>
      <c r="H975" s="313"/>
      <c r="I975" s="313"/>
      <c r="J975" s="313"/>
      <c r="K975" s="313"/>
      <c r="L975" s="314"/>
      <c r="M975" s="313"/>
      <c r="N975" s="365"/>
      <c r="O975" s="366"/>
      <c r="P975" s="370" t="str">
        <f>IF(G975="R",IF(OR(AND(実績排出量!H975=SUM(実績事業所!$B$2-1),3&lt;実績排出量!I975),AND(実績排出量!H975=実績事業所!$B$2,4&gt;実績排出量!I975)),"新規",""),"")</f>
        <v/>
      </c>
      <c r="Q975" s="373" t="str">
        <f t="shared" si="610"/>
        <v/>
      </c>
      <c r="R975" s="374" t="str">
        <f t="shared" si="611"/>
        <v/>
      </c>
      <c r="S975" s="298" t="str">
        <f t="shared" si="612"/>
        <v/>
      </c>
      <c r="T975" s="87" t="str">
        <f t="shared" si="613"/>
        <v/>
      </c>
      <c r="U975" s="88" t="str">
        <f t="shared" si="614"/>
        <v/>
      </c>
      <c r="V975" s="89" t="str">
        <f t="shared" si="615"/>
        <v/>
      </c>
      <c r="W975" s="90" t="str">
        <f t="shared" si="616"/>
        <v/>
      </c>
      <c r="X975" s="90" t="str">
        <f t="shared" si="617"/>
        <v/>
      </c>
      <c r="Y975" s="110" t="str">
        <f t="shared" si="618"/>
        <v/>
      </c>
      <c r="Z975" s="16"/>
      <c r="AA975" s="15" t="str">
        <f t="shared" si="619"/>
        <v/>
      </c>
      <c r="AB975" s="15" t="str">
        <f t="shared" si="620"/>
        <v/>
      </c>
      <c r="AC975" s="14" t="str">
        <f t="shared" si="621"/>
        <v/>
      </c>
      <c r="AD975" s="6" t="e">
        <f t="shared" si="622"/>
        <v>#N/A</v>
      </c>
      <c r="AE975" s="6" t="e">
        <f t="shared" si="623"/>
        <v>#N/A</v>
      </c>
      <c r="AF975" s="6" t="e">
        <f t="shared" si="624"/>
        <v>#N/A</v>
      </c>
      <c r="AG975" s="6" t="str">
        <f t="shared" si="625"/>
        <v/>
      </c>
      <c r="AH975" s="6">
        <f t="shared" si="626"/>
        <v>1</v>
      </c>
      <c r="AI975" s="6" t="e">
        <f t="shared" si="627"/>
        <v>#N/A</v>
      </c>
      <c r="AJ975" s="6" t="e">
        <f t="shared" si="628"/>
        <v>#N/A</v>
      </c>
      <c r="AK975" s="6" t="e">
        <f t="shared" si="629"/>
        <v>#N/A</v>
      </c>
      <c r="AL975" s="6" t="e">
        <f t="shared" si="630"/>
        <v>#N/A</v>
      </c>
      <c r="AM975" s="7" t="str">
        <f t="shared" si="631"/>
        <v xml:space="preserve"> </v>
      </c>
      <c r="AN975" s="6" t="e">
        <f t="shared" si="632"/>
        <v>#N/A</v>
      </c>
      <c r="AO975" s="6" t="e">
        <f t="shared" si="633"/>
        <v>#N/A</v>
      </c>
      <c r="AP975" s="6" t="e">
        <f t="shared" si="634"/>
        <v>#N/A</v>
      </c>
      <c r="AQ975" s="6" t="e">
        <f t="shared" si="635"/>
        <v>#N/A</v>
      </c>
      <c r="AR975" s="6" t="e">
        <f t="shared" si="636"/>
        <v>#N/A</v>
      </c>
      <c r="AS975" s="6" t="e">
        <f t="shared" si="637"/>
        <v>#N/A</v>
      </c>
      <c r="AT975" s="6" t="e">
        <f t="shared" si="638"/>
        <v>#N/A</v>
      </c>
      <c r="AU975" s="6" t="e">
        <f t="shared" si="639"/>
        <v>#N/A</v>
      </c>
      <c r="AV975" s="6" t="e">
        <f t="shared" si="640"/>
        <v>#N/A</v>
      </c>
      <c r="AW975" s="6">
        <f t="shared" si="641"/>
        <v>0</v>
      </c>
      <c r="AX975" s="6" t="e">
        <f t="shared" si="642"/>
        <v>#N/A</v>
      </c>
      <c r="AY975" s="6" t="str">
        <f t="shared" si="643"/>
        <v/>
      </c>
      <c r="AZ975" s="6" t="str">
        <f t="shared" si="644"/>
        <v/>
      </c>
      <c r="BA975" s="6" t="str">
        <f t="shared" si="645"/>
        <v/>
      </c>
      <c r="BB975" s="6" t="str">
        <f t="shared" si="646"/>
        <v/>
      </c>
      <c r="BC975" s="42"/>
      <c r="BI975"/>
      <c r="CS975" s="253" t="str">
        <f t="shared" si="647"/>
        <v/>
      </c>
      <c r="CT975" s="1" t="str">
        <f t="shared" si="648"/>
        <v/>
      </c>
      <c r="CU975" s="1" t="str">
        <f t="shared" si="649"/>
        <v/>
      </c>
      <c r="CV975" s="399"/>
    </row>
    <row r="976" spans="1:100" s="1" customFormat="1" ht="13.5" customHeight="1" x14ac:dyDescent="0.15">
      <c r="A976" s="63">
        <v>961</v>
      </c>
      <c r="B976" s="313"/>
      <c r="C976" s="313"/>
      <c r="D976" s="313"/>
      <c r="E976" s="313"/>
      <c r="F976" s="313"/>
      <c r="G976" s="313"/>
      <c r="H976" s="313"/>
      <c r="I976" s="313"/>
      <c r="J976" s="313"/>
      <c r="K976" s="313"/>
      <c r="L976" s="314"/>
      <c r="M976" s="313"/>
      <c r="N976" s="365"/>
      <c r="O976" s="366"/>
      <c r="P976" s="370" t="str">
        <f>IF(G976="R",IF(OR(AND(実績排出量!H976=SUM(実績事業所!$B$2-1),3&lt;実績排出量!I976),AND(実績排出量!H976=実績事業所!$B$2,4&gt;実績排出量!I976)),"新規",""),"")</f>
        <v/>
      </c>
      <c r="Q976" s="373" t="str">
        <f t="shared" si="610"/>
        <v/>
      </c>
      <c r="R976" s="374" t="str">
        <f t="shared" si="611"/>
        <v/>
      </c>
      <c r="S976" s="298" t="str">
        <f t="shared" si="612"/>
        <v/>
      </c>
      <c r="T976" s="87" t="str">
        <f t="shared" si="613"/>
        <v/>
      </c>
      <c r="U976" s="88" t="str">
        <f t="shared" si="614"/>
        <v/>
      </c>
      <c r="V976" s="89" t="str">
        <f t="shared" si="615"/>
        <v/>
      </c>
      <c r="W976" s="90" t="str">
        <f t="shared" si="616"/>
        <v/>
      </c>
      <c r="X976" s="90" t="str">
        <f t="shared" si="617"/>
        <v/>
      </c>
      <c r="Y976" s="110" t="str">
        <f t="shared" si="618"/>
        <v/>
      </c>
      <c r="Z976" s="16"/>
      <c r="AA976" s="15" t="str">
        <f t="shared" si="619"/>
        <v/>
      </c>
      <c r="AB976" s="15" t="str">
        <f t="shared" si="620"/>
        <v/>
      </c>
      <c r="AC976" s="14" t="str">
        <f t="shared" si="621"/>
        <v/>
      </c>
      <c r="AD976" s="6" t="e">
        <f t="shared" si="622"/>
        <v>#N/A</v>
      </c>
      <c r="AE976" s="6" t="e">
        <f t="shared" si="623"/>
        <v>#N/A</v>
      </c>
      <c r="AF976" s="6" t="e">
        <f t="shared" si="624"/>
        <v>#N/A</v>
      </c>
      <c r="AG976" s="6" t="str">
        <f t="shared" si="625"/>
        <v/>
      </c>
      <c r="AH976" s="6">
        <f t="shared" si="626"/>
        <v>1</v>
      </c>
      <c r="AI976" s="6" t="e">
        <f t="shared" si="627"/>
        <v>#N/A</v>
      </c>
      <c r="AJ976" s="6" t="e">
        <f t="shared" si="628"/>
        <v>#N/A</v>
      </c>
      <c r="AK976" s="6" t="e">
        <f t="shared" si="629"/>
        <v>#N/A</v>
      </c>
      <c r="AL976" s="6" t="e">
        <f t="shared" si="630"/>
        <v>#N/A</v>
      </c>
      <c r="AM976" s="7" t="str">
        <f t="shared" si="631"/>
        <v xml:space="preserve"> </v>
      </c>
      <c r="AN976" s="6" t="e">
        <f t="shared" si="632"/>
        <v>#N/A</v>
      </c>
      <c r="AO976" s="6" t="e">
        <f t="shared" si="633"/>
        <v>#N/A</v>
      </c>
      <c r="AP976" s="6" t="e">
        <f t="shared" si="634"/>
        <v>#N/A</v>
      </c>
      <c r="AQ976" s="6" t="e">
        <f t="shared" si="635"/>
        <v>#N/A</v>
      </c>
      <c r="AR976" s="6" t="e">
        <f t="shared" si="636"/>
        <v>#N/A</v>
      </c>
      <c r="AS976" s="6" t="e">
        <f t="shared" si="637"/>
        <v>#N/A</v>
      </c>
      <c r="AT976" s="6" t="e">
        <f t="shared" si="638"/>
        <v>#N/A</v>
      </c>
      <c r="AU976" s="6" t="e">
        <f t="shared" si="639"/>
        <v>#N/A</v>
      </c>
      <c r="AV976" s="6" t="e">
        <f t="shared" si="640"/>
        <v>#N/A</v>
      </c>
      <c r="AW976" s="6">
        <f t="shared" si="641"/>
        <v>0</v>
      </c>
      <c r="AX976" s="6" t="e">
        <f t="shared" si="642"/>
        <v>#N/A</v>
      </c>
      <c r="AY976" s="6" t="str">
        <f t="shared" si="643"/>
        <v/>
      </c>
      <c r="AZ976" s="6" t="str">
        <f t="shared" si="644"/>
        <v/>
      </c>
      <c r="BA976" s="6" t="str">
        <f t="shared" si="645"/>
        <v/>
      </c>
      <c r="BB976" s="6" t="str">
        <f t="shared" si="646"/>
        <v/>
      </c>
      <c r="BC976" s="42"/>
      <c r="BI976"/>
      <c r="CS976" s="253" t="str">
        <f t="shared" si="647"/>
        <v/>
      </c>
      <c r="CT976" s="1" t="str">
        <f t="shared" si="648"/>
        <v/>
      </c>
      <c r="CU976" s="1" t="str">
        <f t="shared" si="649"/>
        <v/>
      </c>
      <c r="CV976" s="399"/>
    </row>
    <row r="977" spans="1:100" s="1" customFormat="1" ht="13.5" customHeight="1" x14ac:dyDescent="0.15">
      <c r="A977" s="63">
        <v>962</v>
      </c>
      <c r="B977" s="313"/>
      <c r="C977" s="313"/>
      <c r="D977" s="313"/>
      <c r="E977" s="313"/>
      <c r="F977" s="313"/>
      <c r="G977" s="313"/>
      <c r="H977" s="313"/>
      <c r="I977" s="313"/>
      <c r="J977" s="313"/>
      <c r="K977" s="313"/>
      <c r="L977" s="314"/>
      <c r="M977" s="313"/>
      <c r="N977" s="365"/>
      <c r="O977" s="366"/>
      <c r="P977" s="370" t="str">
        <f>IF(G977="R",IF(OR(AND(実績排出量!H977=SUM(実績事業所!$B$2-1),3&lt;実績排出量!I977),AND(実績排出量!H977=実績事業所!$B$2,4&gt;実績排出量!I977)),"新規",""),"")</f>
        <v/>
      </c>
      <c r="Q977" s="373" t="str">
        <f t="shared" si="610"/>
        <v/>
      </c>
      <c r="R977" s="374" t="str">
        <f t="shared" si="611"/>
        <v/>
      </c>
      <c r="S977" s="298" t="str">
        <f t="shared" si="612"/>
        <v/>
      </c>
      <c r="T977" s="87" t="str">
        <f t="shared" si="613"/>
        <v/>
      </c>
      <c r="U977" s="88" t="str">
        <f t="shared" si="614"/>
        <v/>
      </c>
      <c r="V977" s="89" t="str">
        <f t="shared" si="615"/>
        <v/>
      </c>
      <c r="W977" s="90" t="str">
        <f t="shared" si="616"/>
        <v/>
      </c>
      <c r="X977" s="90" t="str">
        <f t="shared" si="617"/>
        <v/>
      </c>
      <c r="Y977" s="110" t="str">
        <f t="shared" si="618"/>
        <v/>
      </c>
      <c r="Z977" s="16"/>
      <c r="AA977" s="15" t="str">
        <f t="shared" si="619"/>
        <v/>
      </c>
      <c r="AB977" s="15" t="str">
        <f t="shared" si="620"/>
        <v/>
      </c>
      <c r="AC977" s="14" t="str">
        <f t="shared" si="621"/>
        <v/>
      </c>
      <c r="AD977" s="6" t="e">
        <f t="shared" si="622"/>
        <v>#N/A</v>
      </c>
      <c r="AE977" s="6" t="e">
        <f t="shared" si="623"/>
        <v>#N/A</v>
      </c>
      <c r="AF977" s="6" t="e">
        <f t="shared" si="624"/>
        <v>#N/A</v>
      </c>
      <c r="AG977" s="6" t="str">
        <f t="shared" si="625"/>
        <v/>
      </c>
      <c r="AH977" s="6">
        <f t="shared" si="626"/>
        <v>1</v>
      </c>
      <c r="AI977" s="6" t="e">
        <f t="shared" si="627"/>
        <v>#N/A</v>
      </c>
      <c r="AJ977" s="6" t="e">
        <f t="shared" si="628"/>
        <v>#N/A</v>
      </c>
      <c r="AK977" s="6" t="e">
        <f t="shared" si="629"/>
        <v>#N/A</v>
      </c>
      <c r="AL977" s="6" t="e">
        <f t="shared" si="630"/>
        <v>#N/A</v>
      </c>
      <c r="AM977" s="7" t="str">
        <f t="shared" si="631"/>
        <v xml:space="preserve"> </v>
      </c>
      <c r="AN977" s="6" t="e">
        <f t="shared" si="632"/>
        <v>#N/A</v>
      </c>
      <c r="AO977" s="6" t="e">
        <f t="shared" si="633"/>
        <v>#N/A</v>
      </c>
      <c r="AP977" s="6" t="e">
        <f t="shared" si="634"/>
        <v>#N/A</v>
      </c>
      <c r="AQ977" s="6" t="e">
        <f t="shared" si="635"/>
        <v>#N/A</v>
      </c>
      <c r="AR977" s="6" t="e">
        <f t="shared" si="636"/>
        <v>#N/A</v>
      </c>
      <c r="AS977" s="6" t="e">
        <f t="shared" si="637"/>
        <v>#N/A</v>
      </c>
      <c r="AT977" s="6" t="e">
        <f t="shared" si="638"/>
        <v>#N/A</v>
      </c>
      <c r="AU977" s="6" t="e">
        <f t="shared" si="639"/>
        <v>#N/A</v>
      </c>
      <c r="AV977" s="6" t="e">
        <f t="shared" si="640"/>
        <v>#N/A</v>
      </c>
      <c r="AW977" s="6">
        <f t="shared" si="641"/>
        <v>0</v>
      </c>
      <c r="AX977" s="6" t="e">
        <f t="shared" si="642"/>
        <v>#N/A</v>
      </c>
      <c r="AY977" s="6" t="str">
        <f t="shared" si="643"/>
        <v/>
      </c>
      <c r="AZ977" s="6" t="str">
        <f t="shared" si="644"/>
        <v/>
      </c>
      <c r="BA977" s="6" t="str">
        <f t="shared" si="645"/>
        <v/>
      </c>
      <c r="BB977" s="6" t="str">
        <f t="shared" si="646"/>
        <v/>
      </c>
      <c r="BC977" s="42"/>
      <c r="BI977"/>
      <c r="CS977" s="253" t="str">
        <f t="shared" si="647"/>
        <v/>
      </c>
      <c r="CT977" s="1" t="str">
        <f t="shared" si="648"/>
        <v/>
      </c>
      <c r="CU977" s="1" t="str">
        <f t="shared" si="649"/>
        <v/>
      </c>
      <c r="CV977" s="399"/>
    </row>
    <row r="978" spans="1:100" s="1" customFormat="1" ht="13.5" customHeight="1" x14ac:dyDescent="0.15">
      <c r="A978" s="63">
        <v>963</v>
      </c>
      <c r="B978" s="313"/>
      <c r="C978" s="313"/>
      <c r="D978" s="313"/>
      <c r="E978" s="313"/>
      <c r="F978" s="313"/>
      <c r="G978" s="313"/>
      <c r="H978" s="313"/>
      <c r="I978" s="313"/>
      <c r="J978" s="313"/>
      <c r="K978" s="313"/>
      <c r="L978" s="314"/>
      <c r="M978" s="313"/>
      <c r="N978" s="365"/>
      <c r="O978" s="366"/>
      <c r="P978" s="370" t="str">
        <f>IF(G978="R",IF(OR(AND(実績排出量!H978=SUM(実績事業所!$B$2-1),3&lt;実績排出量!I978),AND(実績排出量!H978=実績事業所!$B$2,4&gt;実績排出量!I978)),"新規",""),"")</f>
        <v/>
      </c>
      <c r="Q978" s="373" t="str">
        <f t="shared" si="610"/>
        <v/>
      </c>
      <c r="R978" s="374" t="str">
        <f t="shared" si="611"/>
        <v/>
      </c>
      <c r="S978" s="298" t="str">
        <f t="shared" si="612"/>
        <v/>
      </c>
      <c r="T978" s="87" t="str">
        <f t="shared" si="613"/>
        <v/>
      </c>
      <c r="U978" s="88" t="str">
        <f t="shared" si="614"/>
        <v/>
      </c>
      <c r="V978" s="89" t="str">
        <f t="shared" si="615"/>
        <v/>
      </c>
      <c r="W978" s="90" t="str">
        <f t="shared" si="616"/>
        <v/>
      </c>
      <c r="X978" s="90" t="str">
        <f t="shared" si="617"/>
        <v/>
      </c>
      <c r="Y978" s="110" t="str">
        <f t="shared" si="618"/>
        <v/>
      </c>
      <c r="Z978" s="16"/>
      <c r="AA978" s="15" t="str">
        <f t="shared" si="619"/>
        <v/>
      </c>
      <c r="AB978" s="15" t="str">
        <f t="shared" si="620"/>
        <v/>
      </c>
      <c r="AC978" s="14" t="str">
        <f t="shared" si="621"/>
        <v/>
      </c>
      <c r="AD978" s="6" t="e">
        <f t="shared" si="622"/>
        <v>#N/A</v>
      </c>
      <c r="AE978" s="6" t="e">
        <f t="shared" si="623"/>
        <v>#N/A</v>
      </c>
      <c r="AF978" s="6" t="e">
        <f t="shared" si="624"/>
        <v>#N/A</v>
      </c>
      <c r="AG978" s="6" t="str">
        <f t="shared" si="625"/>
        <v/>
      </c>
      <c r="AH978" s="6">
        <f t="shared" si="626"/>
        <v>1</v>
      </c>
      <c r="AI978" s="6" t="e">
        <f t="shared" si="627"/>
        <v>#N/A</v>
      </c>
      <c r="AJ978" s="6" t="e">
        <f t="shared" si="628"/>
        <v>#N/A</v>
      </c>
      <c r="AK978" s="6" t="e">
        <f t="shared" si="629"/>
        <v>#N/A</v>
      </c>
      <c r="AL978" s="6" t="e">
        <f t="shared" si="630"/>
        <v>#N/A</v>
      </c>
      <c r="AM978" s="7" t="str">
        <f t="shared" si="631"/>
        <v xml:space="preserve"> </v>
      </c>
      <c r="AN978" s="6" t="e">
        <f t="shared" si="632"/>
        <v>#N/A</v>
      </c>
      <c r="AO978" s="6" t="e">
        <f t="shared" si="633"/>
        <v>#N/A</v>
      </c>
      <c r="AP978" s="6" t="e">
        <f t="shared" si="634"/>
        <v>#N/A</v>
      </c>
      <c r="AQ978" s="6" t="e">
        <f t="shared" si="635"/>
        <v>#N/A</v>
      </c>
      <c r="AR978" s="6" t="e">
        <f t="shared" si="636"/>
        <v>#N/A</v>
      </c>
      <c r="AS978" s="6" t="e">
        <f t="shared" si="637"/>
        <v>#N/A</v>
      </c>
      <c r="AT978" s="6" t="e">
        <f t="shared" si="638"/>
        <v>#N/A</v>
      </c>
      <c r="AU978" s="6" t="e">
        <f t="shared" si="639"/>
        <v>#N/A</v>
      </c>
      <c r="AV978" s="6" t="e">
        <f t="shared" si="640"/>
        <v>#N/A</v>
      </c>
      <c r="AW978" s="6">
        <f t="shared" si="641"/>
        <v>0</v>
      </c>
      <c r="AX978" s="6" t="e">
        <f t="shared" si="642"/>
        <v>#N/A</v>
      </c>
      <c r="AY978" s="6" t="str">
        <f t="shared" si="643"/>
        <v/>
      </c>
      <c r="AZ978" s="6" t="str">
        <f t="shared" si="644"/>
        <v/>
      </c>
      <c r="BA978" s="6" t="str">
        <f t="shared" si="645"/>
        <v/>
      </c>
      <c r="BB978" s="6" t="str">
        <f t="shared" si="646"/>
        <v/>
      </c>
      <c r="BC978" s="42"/>
      <c r="BI978"/>
      <c r="CS978" s="253" t="str">
        <f t="shared" si="647"/>
        <v/>
      </c>
      <c r="CT978" s="1" t="str">
        <f t="shared" si="648"/>
        <v/>
      </c>
      <c r="CU978" s="1" t="str">
        <f t="shared" si="649"/>
        <v/>
      </c>
      <c r="CV978" s="399"/>
    </row>
    <row r="979" spans="1:100" s="1" customFormat="1" ht="13.5" customHeight="1" x14ac:dyDescent="0.15">
      <c r="A979" s="63">
        <v>964</v>
      </c>
      <c r="B979" s="313"/>
      <c r="C979" s="313"/>
      <c r="D979" s="313"/>
      <c r="E979" s="313"/>
      <c r="F979" s="313"/>
      <c r="G979" s="313"/>
      <c r="H979" s="313"/>
      <c r="I979" s="313"/>
      <c r="J979" s="313"/>
      <c r="K979" s="313"/>
      <c r="L979" s="314"/>
      <c r="M979" s="313"/>
      <c r="N979" s="365"/>
      <c r="O979" s="366"/>
      <c r="P979" s="370" t="str">
        <f>IF(G979="R",IF(OR(AND(実績排出量!H979=SUM(実績事業所!$B$2-1),3&lt;実績排出量!I979),AND(実績排出量!H979=実績事業所!$B$2,4&gt;実績排出量!I979)),"新規",""),"")</f>
        <v/>
      </c>
      <c r="Q979" s="373" t="str">
        <f t="shared" si="610"/>
        <v/>
      </c>
      <c r="R979" s="374" t="str">
        <f t="shared" si="611"/>
        <v/>
      </c>
      <c r="S979" s="298" t="str">
        <f t="shared" si="612"/>
        <v/>
      </c>
      <c r="T979" s="87" t="str">
        <f t="shared" si="613"/>
        <v/>
      </c>
      <c r="U979" s="88" t="str">
        <f t="shared" si="614"/>
        <v/>
      </c>
      <c r="V979" s="89" t="str">
        <f t="shared" si="615"/>
        <v/>
      </c>
      <c r="W979" s="90" t="str">
        <f t="shared" si="616"/>
        <v/>
      </c>
      <c r="X979" s="90" t="str">
        <f t="shared" si="617"/>
        <v/>
      </c>
      <c r="Y979" s="110" t="str">
        <f t="shared" si="618"/>
        <v/>
      </c>
      <c r="Z979" s="16"/>
      <c r="AA979" s="15" t="str">
        <f t="shared" si="619"/>
        <v/>
      </c>
      <c r="AB979" s="15" t="str">
        <f t="shared" si="620"/>
        <v/>
      </c>
      <c r="AC979" s="14" t="str">
        <f t="shared" si="621"/>
        <v/>
      </c>
      <c r="AD979" s="6" t="e">
        <f t="shared" si="622"/>
        <v>#N/A</v>
      </c>
      <c r="AE979" s="6" t="e">
        <f t="shared" si="623"/>
        <v>#N/A</v>
      </c>
      <c r="AF979" s="6" t="e">
        <f t="shared" si="624"/>
        <v>#N/A</v>
      </c>
      <c r="AG979" s="6" t="str">
        <f t="shared" si="625"/>
        <v/>
      </c>
      <c r="AH979" s="6">
        <f t="shared" si="626"/>
        <v>1</v>
      </c>
      <c r="AI979" s="6" t="e">
        <f t="shared" si="627"/>
        <v>#N/A</v>
      </c>
      <c r="AJ979" s="6" t="e">
        <f t="shared" si="628"/>
        <v>#N/A</v>
      </c>
      <c r="AK979" s="6" t="e">
        <f t="shared" si="629"/>
        <v>#N/A</v>
      </c>
      <c r="AL979" s="6" t="e">
        <f t="shared" si="630"/>
        <v>#N/A</v>
      </c>
      <c r="AM979" s="7" t="str">
        <f t="shared" si="631"/>
        <v xml:space="preserve"> </v>
      </c>
      <c r="AN979" s="6" t="e">
        <f t="shared" si="632"/>
        <v>#N/A</v>
      </c>
      <c r="AO979" s="6" t="e">
        <f t="shared" si="633"/>
        <v>#N/A</v>
      </c>
      <c r="AP979" s="6" t="e">
        <f t="shared" si="634"/>
        <v>#N/A</v>
      </c>
      <c r="AQ979" s="6" t="e">
        <f t="shared" si="635"/>
        <v>#N/A</v>
      </c>
      <c r="AR979" s="6" t="e">
        <f t="shared" si="636"/>
        <v>#N/A</v>
      </c>
      <c r="AS979" s="6" t="e">
        <f t="shared" si="637"/>
        <v>#N/A</v>
      </c>
      <c r="AT979" s="6" t="e">
        <f t="shared" si="638"/>
        <v>#N/A</v>
      </c>
      <c r="AU979" s="6" t="e">
        <f t="shared" si="639"/>
        <v>#N/A</v>
      </c>
      <c r="AV979" s="6" t="e">
        <f t="shared" si="640"/>
        <v>#N/A</v>
      </c>
      <c r="AW979" s="6">
        <f t="shared" si="641"/>
        <v>0</v>
      </c>
      <c r="AX979" s="6" t="e">
        <f t="shared" si="642"/>
        <v>#N/A</v>
      </c>
      <c r="AY979" s="6" t="str">
        <f t="shared" si="643"/>
        <v/>
      </c>
      <c r="AZ979" s="6" t="str">
        <f t="shared" si="644"/>
        <v/>
      </c>
      <c r="BA979" s="6" t="str">
        <f t="shared" si="645"/>
        <v/>
      </c>
      <c r="BB979" s="6" t="str">
        <f t="shared" si="646"/>
        <v/>
      </c>
      <c r="BC979" s="42"/>
      <c r="BI979"/>
      <c r="CS979" s="253" t="str">
        <f t="shared" si="647"/>
        <v/>
      </c>
      <c r="CT979" s="1" t="str">
        <f t="shared" si="648"/>
        <v/>
      </c>
      <c r="CU979" s="1" t="str">
        <f t="shared" si="649"/>
        <v/>
      </c>
      <c r="CV979" s="399"/>
    </row>
    <row r="980" spans="1:100" s="1" customFormat="1" ht="13.5" customHeight="1" x14ac:dyDescent="0.15">
      <c r="A980" s="63">
        <v>965</v>
      </c>
      <c r="B980" s="313"/>
      <c r="C980" s="313"/>
      <c r="D980" s="313"/>
      <c r="E980" s="313"/>
      <c r="F980" s="313"/>
      <c r="G980" s="313"/>
      <c r="H980" s="313"/>
      <c r="I980" s="313"/>
      <c r="J980" s="313"/>
      <c r="K980" s="313"/>
      <c r="L980" s="314"/>
      <c r="M980" s="313"/>
      <c r="N980" s="365"/>
      <c r="O980" s="366"/>
      <c r="P980" s="370" t="str">
        <f>IF(G980="R",IF(OR(AND(実績排出量!H980=SUM(実績事業所!$B$2-1),3&lt;実績排出量!I980),AND(実績排出量!H980=実績事業所!$B$2,4&gt;実績排出量!I980)),"新規",""),"")</f>
        <v/>
      </c>
      <c r="Q980" s="373" t="str">
        <f t="shared" si="610"/>
        <v/>
      </c>
      <c r="R980" s="374" t="str">
        <f t="shared" si="611"/>
        <v/>
      </c>
      <c r="S980" s="298" t="str">
        <f t="shared" si="612"/>
        <v/>
      </c>
      <c r="T980" s="87" t="str">
        <f t="shared" si="613"/>
        <v/>
      </c>
      <c r="U980" s="88" t="str">
        <f t="shared" si="614"/>
        <v/>
      </c>
      <c r="V980" s="89" t="str">
        <f t="shared" si="615"/>
        <v/>
      </c>
      <c r="W980" s="90" t="str">
        <f t="shared" si="616"/>
        <v/>
      </c>
      <c r="X980" s="90" t="str">
        <f t="shared" si="617"/>
        <v/>
      </c>
      <c r="Y980" s="110" t="str">
        <f t="shared" si="618"/>
        <v/>
      </c>
      <c r="Z980" s="16"/>
      <c r="AA980" s="15" t="str">
        <f t="shared" si="619"/>
        <v/>
      </c>
      <c r="AB980" s="15" t="str">
        <f t="shared" si="620"/>
        <v/>
      </c>
      <c r="AC980" s="14" t="str">
        <f t="shared" si="621"/>
        <v/>
      </c>
      <c r="AD980" s="6" t="e">
        <f t="shared" si="622"/>
        <v>#N/A</v>
      </c>
      <c r="AE980" s="6" t="e">
        <f t="shared" si="623"/>
        <v>#N/A</v>
      </c>
      <c r="AF980" s="6" t="e">
        <f t="shared" si="624"/>
        <v>#N/A</v>
      </c>
      <c r="AG980" s="6" t="str">
        <f t="shared" si="625"/>
        <v/>
      </c>
      <c r="AH980" s="6">
        <f t="shared" si="626"/>
        <v>1</v>
      </c>
      <c r="AI980" s="6" t="e">
        <f t="shared" si="627"/>
        <v>#N/A</v>
      </c>
      <c r="AJ980" s="6" t="e">
        <f t="shared" si="628"/>
        <v>#N/A</v>
      </c>
      <c r="AK980" s="6" t="e">
        <f t="shared" si="629"/>
        <v>#N/A</v>
      </c>
      <c r="AL980" s="6" t="e">
        <f t="shared" si="630"/>
        <v>#N/A</v>
      </c>
      <c r="AM980" s="7" t="str">
        <f t="shared" si="631"/>
        <v xml:space="preserve"> </v>
      </c>
      <c r="AN980" s="6" t="e">
        <f t="shared" si="632"/>
        <v>#N/A</v>
      </c>
      <c r="AO980" s="6" t="e">
        <f t="shared" si="633"/>
        <v>#N/A</v>
      </c>
      <c r="AP980" s="6" t="e">
        <f t="shared" si="634"/>
        <v>#N/A</v>
      </c>
      <c r="AQ980" s="6" t="e">
        <f t="shared" si="635"/>
        <v>#N/A</v>
      </c>
      <c r="AR980" s="6" t="e">
        <f t="shared" si="636"/>
        <v>#N/A</v>
      </c>
      <c r="AS980" s="6" t="e">
        <f t="shared" si="637"/>
        <v>#N/A</v>
      </c>
      <c r="AT980" s="6" t="e">
        <f t="shared" si="638"/>
        <v>#N/A</v>
      </c>
      <c r="AU980" s="6" t="e">
        <f t="shared" si="639"/>
        <v>#N/A</v>
      </c>
      <c r="AV980" s="6" t="e">
        <f t="shared" si="640"/>
        <v>#N/A</v>
      </c>
      <c r="AW980" s="6">
        <f t="shared" si="641"/>
        <v>0</v>
      </c>
      <c r="AX980" s="6" t="e">
        <f t="shared" si="642"/>
        <v>#N/A</v>
      </c>
      <c r="AY980" s="6" t="str">
        <f t="shared" si="643"/>
        <v/>
      </c>
      <c r="AZ980" s="6" t="str">
        <f t="shared" si="644"/>
        <v/>
      </c>
      <c r="BA980" s="6" t="str">
        <f t="shared" si="645"/>
        <v/>
      </c>
      <c r="BB980" s="6" t="str">
        <f t="shared" si="646"/>
        <v/>
      </c>
      <c r="BC980" s="42"/>
      <c r="BI980"/>
      <c r="CS980" s="253" t="str">
        <f t="shared" si="647"/>
        <v/>
      </c>
      <c r="CT980" s="1" t="str">
        <f t="shared" si="648"/>
        <v/>
      </c>
      <c r="CU980" s="1" t="str">
        <f t="shared" si="649"/>
        <v/>
      </c>
      <c r="CV980" s="399"/>
    </row>
    <row r="981" spans="1:100" s="1" customFormat="1" ht="13.5" customHeight="1" x14ac:dyDescent="0.15">
      <c r="A981" s="63">
        <v>966</v>
      </c>
      <c r="B981" s="313"/>
      <c r="C981" s="313"/>
      <c r="D981" s="313"/>
      <c r="E981" s="313"/>
      <c r="F981" s="313"/>
      <c r="G981" s="313"/>
      <c r="H981" s="313"/>
      <c r="I981" s="313"/>
      <c r="J981" s="313"/>
      <c r="K981" s="313"/>
      <c r="L981" s="314"/>
      <c r="M981" s="313"/>
      <c r="N981" s="365"/>
      <c r="O981" s="366"/>
      <c r="P981" s="370" t="str">
        <f>IF(G981="R",IF(OR(AND(実績排出量!H981=SUM(実績事業所!$B$2-1),3&lt;実績排出量!I981),AND(実績排出量!H981=実績事業所!$B$2,4&gt;実績排出量!I981)),"新規",""),"")</f>
        <v/>
      </c>
      <c r="Q981" s="373" t="str">
        <f t="shared" si="610"/>
        <v/>
      </c>
      <c r="R981" s="374" t="str">
        <f t="shared" si="611"/>
        <v/>
      </c>
      <c r="S981" s="298" t="str">
        <f t="shared" si="612"/>
        <v/>
      </c>
      <c r="T981" s="87" t="str">
        <f t="shared" si="613"/>
        <v/>
      </c>
      <c r="U981" s="88" t="str">
        <f t="shared" si="614"/>
        <v/>
      </c>
      <c r="V981" s="89" t="str">
        <f t="shared" si="615"/>
        <v/>
      </c>
      <c r="W981" s="90" t="str">
        <f t="shared" si="616"/>
        <v/>
      </c>
      <c r="X981" s="90" t="str">
        <f t="shared" si="617"/>
        <v/>
      </c>
      <c r="Y981" s="110" t="str">
        <f t="shared" si="618"/>
        <v/>
      </c>
      <c r="Z981" s="16"/>
      <c r="AA981" s="15" t="str">
        <f t="shared" si="619"/>
        <v/>
      </c>
      <c r="AB981" s="15" t="str">
        <f t="shared" si="620"/>
        <v/>
      </c>
      <c r="AC981" s="14" t="str">
        <f t="shared" si="621"/>
        <v/>
      </c>
      <c r="AD981" s="6" t="e">
        <f t="shared" si="622"/>
        <v>#N/A</v>
      </c>
      <c r="AE981" s="6" t="e">
        <f t="shared" si="623"/>
        <v>#N/A</v>
      </c>
      <c r="AF981" s="6" t="e">
        <f t="shared" si="624"/>
        <v>#N/A</v>
      </c>
      <c r="AG981" s="6" t="str">
        <f t="shared" si="625"/>
        <v/>
      </c>
      <c r="AH981" s="6">
        <f t="shared" si="626"/>
        <v>1</v>
      </c>
      <c r="AI981" s="6" t="e">
        <f t="shared" si="627"/>
        <v>#N/A</v>
      </c>
      <c r="AJ981" s="6" t="e">
        <f t="shared" si="628"/>
        <v>#N/A</v>
      </c>
      <c r="AK981" s="6" t="e">
        <f t="shared" si="629"/>
        <v>#N/A</v>
      </c>
      <c r="AL981" s="6" t="e">
        <f t="shared" si="630"/>
        <v>#N/A</v>
      </c>
      <c r="AM981" s="7" t="str">
        <f t="shared" si="631"/>
        <v xml:space="preserve"> </v>
      </c>
      <c r="AN981" s="6" t="e">
        <f t="shared" si="632"/>
        <v>#N/A</v>
      </c>
      <c r="AO981" s="6" t="e">
        <f t="shared" si="633"/>
        <v>#N/A</v>
      </c>
      <c r="AP981" s="6" t="e">
        <f t="shared" si="634"/>
        <v>#N/A</v>
      </c>
      <c r="AQ981" s="6" t="e">
        <f t="shared" si="635"/>
        <v>#N/A</v>
      </c>
      <c r="AR981" s="6" t="e">
        <f t="shared" si="636"/>
        <v>#N/A</v>
      </c>
      <c r="AS981" s="6" t="e">
        <f t="shared" si="637"/>
        <v>#N/A</v>
      </c>
      <c r="AT981" s="6" t="e">
        <f t="shared" si="638"/>
        <v>#N/A</v>
      </c>
      <c r="AU981" s="6" t="e">
        <f t="shared" si="639"/>
        <v>#N/A</v>
      </c>
      <c r="AV981" s="6" t="e">
        <f t="shared" si="640"/>
        <v>#N/A</v>
      </c>
      <c r="AW981" s="6">
        <f t="shared" si="641"/>
        <v>0</v>
      </c>
      <c r="AX981" s="6" t="e">
        <f t="shared" si="642"/>
        <v>#N/A</v>
      </c>
      <c r="AY981" s="6" t="str">
        <f t="shared" si="643"/>
        <v/>
      </c>
      <c r="AZ981" s="6" t="str">
        <f t="shared" si="644"/>
        <v/>
      </c>
      <c r="BA981" s="6" t="str">
        <f t="shared" si="645"/>
        <v/>
      </c>
      <c r="BB981" s="6" t="str">
        <f t="shared" si="646"/>
        <v/>
      </c>
      <c r="BC981" s="42"/>
      <c r="BI981"/>
      <c r="CS981" s="253" t="str">
        <f t="shared" si="647"/>
        <v/>
      </c>
      <c r="CT981" s="1" t="str">
        <f t="shared" si="648"/>
        <v/>
      </c>
      <c r="CU981" s="1" t="str">
        <f t="shared" si="649"/>
        <v/>
      </c>
      <c r="CV981" s="399"/>
    </row>
    <row r="982" spans="1:100" s="1" customFormat="1" ht="13.5" customHeight="1" x14ac:dyDescent="0.15">
      <c r="A982" s="63">
        <v>967</v>
      </c>
      <c r="B982" s="313"/>
      <c r="C982" s="313"/>
      <c r="D982" s="313"/>
      <c r="E982" s="313"/>
      <c r="F982" s="313"/>
      <c r="G982" s="313"/>
      <c r="H982" s="313"/>
      <c r="I982" s="313"/>
      <c r="J982" s="313"/>
      <c r="K982" s="313"/>
      <c r="L982" s="314"/>
      <c r="M982" s="313"/>
      <c r="N982" s="365"/>
      <c r="O982" s="366"/>
      <c r="P982" s="370" t="str">
        <f>IF(G982="R",IF(OR(AND(実績排出量!H982=SUM(実績事業所!$B$2-1),3&lt;実績排出量!I982),AND(実績排出量!H982=実績事業所!$B$2,4&gt;実績排出量!I982)),"新規",""),"")</f>
        <v/>
      </c>
      <c r="Q982" s="373" t="str">
        <f t="shared" si="610"/>
        <v/>
      </c>
      <c r="R982" s="374" t="str">
        <f t="shared" si="611"/>
        <v/>
      </c>
      <c r="S982" s="298" t="str">
        <f t="shared" si="612"/>
        <v/>
      </c>
      <c r="T982" s="87" t="str">
        <f t="shared" si="613"/>
        <v/>
      </c>
      <c r="U982" s="88" t="str">
        <f t="shared" si="614"/>
        <v/>
      </c>
      <c r="V982" s="89" t="str">
        <f t="shared" si="615"/>
        <v/>
      </c>
      <c r="W982" s="90" t="str">
        <f t="shared" si="616"/>
        <v/>
      </c>
      <c r="X982" s="90" t="str">
        <f t="shared" si="617"/>
        <v/>
      </c>
      <c r="Y982" s="110" t="str">
        <f t="shared" si="618"/>
        <v/>
      </c>
      <c r="Z982" s="16"/>
      <c r="AA982" s="15" t="str">
        <f t="shared" si="619"/>
        <v/>
      </c>
      <c r="AB982" s="15" t="str">
        <f t="shared" si="620"/>
        <v/>
      </c>
      <c r="AC982" s="14" t="str">
        <f t="shared" si="621"/>
        <v/>
      </c>
      <c r="AD982" s="6" t="e">
        <f t="shared" si="622"/>
        <v>#N/A</v>
      </c>
      <c r="AE982" s="6" t="e">
        <f t="shared" si="623"/>
        <v>#N/A</v>
      </c>
      <c r="AF982" s="6" t="e">
        <f t="shared" si="624"/>
        <v>#N/A</v>
      </c>
      <c r="AG982" s="6" t="str">
        <f t="shared" si="625"/>
        <v/>
      </c>
      <c r="AH982" s="6">
        <f t="shared" si="626"/>
        <v>1</v>
      </c>
      <c r="AI982" s="6" t="e">
        <f t="shared" si="627"/>
        <v>#N/A</v>
      </c>
      <c r="AJ982" s="6" t="e">
        <f t="shared" si="628"/>
        <v>#N/A</v>
      </c>
      <c r="AK982" s="6" t="e">
        <f t="shared" si="629"/>
        <v>#N/A</v>
      </c>
      <c r="AL982" s="6" t="e">
        <f t="shared" si="630"/>
        <v>#N/A</v>
      </c>
      <c r="AM982" s="7" t="str">
        <f t="shared" si="631"/>
        <v xml:space="preserve"> </v>
      </c>
      <c r="AN982" s="6" t="e">
        <f t="shared" si="632"/>
        <v>#N/A</v>
      </c>
      <c r="AO982" s="6" t="e">
        <f t="shared" si="633"/>
        <v>#N/A</v>
      </c>
      <c r="AP982" s="6" t="e">
        <f t="shared" si="634"/>
        <v>#N/A</v>
      </c>
      <c r="AQ982" s="6" t="e">
        <f t="shared" si="635"/>
        <v>#N/A</v>
      </c>
      <c r="AR982" s="6" t="e">
        <f t="shared" si="636"/>
        <v>#N/A</v>
      </c>
      <c r="AS982" s="6" t="e">
        <f t="shared" si="637"/>
        <v>#N/A</v>
      </c>
      <c r="AT982" s="6" t="e">
        <f t="shared" si="638"/>
        <v>#N/A</v>
      </c>
      <c r="AU982" s="6" t="e">
        <f t="shared" si="639"/>
        <v>#N/A</v>
      </c>
      <c r="AV982" s="6" t="e">
        <f t="shared" si="640"/>
        <v>#N/A</v>
      </c>
      <c r="AW982" s="6">
        <f t="shared" si="641"/>
        <v>0</v>
      </c>
      <c r="AX982" s="6" t="e">
        <f t="shared" si="642"/>
        <v>#N/A</v>
      </c>
      <c r="AY982" s="6" t="str">
        <f t="shared" si="643"/>
        <v/>
      </c>
      <c r="AZ982" s="6" t="str">
        <f t="shared" si="644"/>
        <v/>
      </c>
      <c r="BA982" s="6" t="str">
        <f t="shared" si="645"/>
        <v/>
      </c>
      <c r="BB982" s="6" t="str">
        <f t="shared" si="646"/>
        <v/>
      </c>
      <c r="BC982" s="42"/>
      <c r="BI982"/>
      <c r="CS982" s="253" t="str">
        <f t="shared" si="647"/>
        <v/>
      </c>
      <c r="CT982" s="1" t="str">
        <f t="shared" si="648"/>
        <v/>
      </c>
      <c r="CU982" s="1" t="str">
        <f t="shared" si="649"/>
        <v/>
      </c>
      <c r="CV982" s="399"/>
    </row>
    <row r="983" spans="1:100" s="1" customFormat="1" ht="13.5" customHeight="1" x14ac:dyDescent="0.15">
      <c r="A983" s="63">
        <v>968</v>
      </c>
      <c r="B983" s="313"/>
      <c r="C983" s="313"/>
      <c r="D983" s="313"/>
      <c r="E983" s="313"/>
      <c r="F983" s="313"/>
      <c r="G983" s="313"/>
      <c r="H983" s="313"/>
      <c r="I983" s="313"/>
      <c r="J983" s="313"/>
      <c r="K983" s="313"/>
      <c r="L983" s="314"/>
      <c r="M983" s="313"/>
      <c r="N983" s="365"/>
      <c r="O983" s="366"/>
      <c r="P983" s="370" t="str">
        <f>IF(G983="R",IF(OR(AND(実績排出量!H983=SUM(実績事業所!$B$2-1),3&lt;実績排出量!I983),AND(実績排出量!H983=実績事業所!$B$2,4&gt;実績排出量!I983)),"新規",""),"")</f>
        <v/>
      </c>
      <c r="Q983" s="373" t="str">
        <f t="shared" si="610"/>
        <v/>
      </c>
      <c r="R983" s="374" t="str">
        <f t="shared" si="611"/>
        <v/>
      </c>
      <c r="S983" s="298" t="str">
        <f t="shared" si="612"/>
        <v/>
      </c>
      <c r="T983" s="87" t="str">
        <f t="shared" si="613"/>
        <v/>
      </c>
      <c r="U983" s="88" t="str">
        <f t="shared" si="614"/>
        <v/>
      </c>
      <c r="V983" s="89" t="str">
        <f t="shared" si="615"/>
        <v/>
      </c>
      <c r="W983" s="90" t="str">
        <f t="shared" si="616"/>
        <v/>
      </c>
      <c r="X983" s="90" t="str">
        <f t="shared" si="617"/>
        <v/>
      </c>
      <c r="Y983" s="110" t="str">
        <f t="shared" si="618"/>
        <v/>
      </c>
      <c r="Z983" s="16"/>
      <c r="AA983" s="15" t="str">
        <f t="shared" si="619"/>
        <v/>
      </c>
      <c r="AB983" s="15" t="str">
        <f t="shared" si="620"/>
        <v/>
      </c>
      <c r="AC983" s="14" t="str">
        <f t="shared" si="621"/>
        <v/>
      </c>
      <c r="AD983" s="6" t="e">
        <f t="shared" si="622"/>
        <v>#N/A</v>
      </c>
      <c r="AE983" s="6" t="e">
        <f t="shared" si="623"/>
        <v>#N/A</v>
      </c>
      <c r="AF983" s="6" t="e">
        <f t="shared" si="624"/>
        <v>#N/A</v>
      </c>
      <c r="AG983" s="6" t="str">
        <f t="shared" si="625"/>
        <v/>
      </c>
      <c r="AH983" s="6">
        <f t="shared" si="626"/>
        <v>1</v>
      </c>
      <c r="AI983" s="6" t="e">
        <f t="shared" si="627"/>
        <v>#N/A</v>
      </c>
      <c r="AJ983" s="6" t="e">
        <f t="shared" si="628"/>
        <v>#N/A</v>
      </c>
      <c r="AK983" s="6" t="e">
        <f t="shared" si="629"/>
        <v>#N/A</v>
      </c>
      <c r="AL983" s="6" t="e">
        <f t="shared" si="630"/>
        <v>#N/A</v>
      </c>
      <c r="AM983" s="7" t="str">
        <f t="shared" si="631"/>
        <v xml:space="preserve"> </v>
      </c>
      <c r="AN983" s="6" t="e">
        <f t="shared" si="632"/>
        <v>#N/A</v>
      </c>
      <c r="AO983" s="6" t="e">
        <f t="shared" si="633"/>
        <v>#N/A</v>
      </c>
      <c r="AP983" s="6" t="e">
        <f t="shared" si="634"/>
        <v>#N/A</v>
      </c>
      <c r="AQ983" s="6" t="e">
        <f t="shared" si="635"/>
        <v>#N/A</v>
      </c>
      <c r="AR983" s="6" t="e">
        <f t="shared" si="636"/>
        <v>#N/A</v>
      </c>
      <c r="AS983" s="6" t="e">
        <f t="shared" si="637"/>
        <v>#N/A</v>
      </c>
      <c r="AT983" s="6" t="e">
        <f t="shared" si="638"/>
        <v>#N/A</v>
      </c>
      <c r="AU983" s="6" t="e">
        <f t="shared" si="639"/>
        <v>#N/A</v>
      </c>
      <c r="AV983" s="6" t="e">
        <f t="shared" si="640"/>
        <v>#N/A</v>
      </c>
      <c r="AW983" s="6">
        <f t="shared" si="641"/>
        <v>0</v>
      </c>
      <c r="AX983" s="6" t="e">
        <f t="shared" si="642"/>
        <v>#N/A</v>
      </c>
      <c r="AY983" s="6" t="str">
        <f t="shared" si="643"/>
        <v/>
      </c>
      <c r="AZ983" s="6" t="str">
        <f t="shared" si="644"/>
        <v/>
      </c>
      <c r="BA983" s="6" t="str">
        <f t="shared" si="645"/>
        <v/>
      </c>
      <c r="BB983" s="6" t="str">
        <f t="shared" si="646"/>
        <v/>
      </c>
      <c r="BC983" s="42"/>
      <c r="BI983"/>
      <c r="CS983" s="253" t="str">
        <f t="shared" si="647"/>
        <v/>
      </c>
      <c r="CT983" s="1" t="str">
        <f t="shared" si="648"/>
        <v/>
      </c>
      <c r="CU983" s="1" t="str">
        <f t="shared" si="649"/>
        <v/>
      </c>
      <c r="CV983" s="399"/>
    </row>
    <row r="984" spans="1:100" s="1" customFormat="1" ht="13.5" customHeight="1" x14ac:dyDescent="0.15">
      <c r="A984" s="63">
        <v>969</v>
      </c>
      <c r="B984" s="313"/>
      <c r="C984" s="313"/>
      <c r="D984" s="313"/>
      <c r="E984" s="313"/>
      <c r="F984" s="313"/>
      <c r="G984" s="313"/>
      <c r="H984" s="313"/>
      <c r="I984" s="313"/>
      <c r="J984" s="313"/>
      <c r="K984" s="313"/>
      <c r="L984" s="314"/>
      <c r="M984" s="313"/>
      <c r="N984" s="365"/>
      <c r="O984" s="366"/>
      <c r="P984" s="370" t="str">
        <f>IF(G984="R",IF(OR(AND(実績排出量!H984=SUM(実績事業所!$B$2-1),3&lt;実績排出量!I984),AND(実績排出量!H984=実績事業所!$B$2,4&gt;実績排出量!I984)),"新規",""),"")</f>
        <v/>
      </c>
      <c r="Q984" s="373" t="str">
        <f t="shared" ref="Q984:Q1015" si="650">IF(P984="減車","－","")</f>
        <v/>
      </c>
      <c r="R984" s="374" t="str">
        <f t="shared" ref="R984:R1015" si="651">IF(P984="減車","－","")</f>
        <v/>
      </c>
      <c r="S984" s="298" t="str">
        <f t="shared" ref="S984:S1015" si="652">IF(ISBLANK(M984)=TRUE,"",IF(ISNUMBER(AO984)=TRUE,AO984,"エラー"))</f>
        <v/>
      </c>
      <c r="T984" s="87" t="str">
        <f t="shared" ref="T984:T1015" si="653">IF(ISBLANK(M984)=TRUE,"",IF(ISNUMBER(AR984)=TRUE,AR984,"エラー"))</f>
        <v/>
      </c>
      <c r="U984" s="88" t="str">
        <f t="shared" ref="U984:U1015" si="654">IF(ISBLANK(M984)=TRUE,"",IF(ISNUMBER(AX984)=TRUE,AX984,"エラー"))</f>
        <v/>
      </c>
      <c r="V984" s="89" t="str">
        <f t="shared" ref="V984:V1015" si="655">IF(P984="減車",0,IF(OR(AA984="",AB984=""),"",AA984/AB984))</f>
        <v/>
      </c>
      <c r="W984" s="90" t="str">
        <f t="shared" ref="W984:W1015" si="656">IF(P984="減車","-",IF(S984="","",IF(ISERROR(S984*AA984*AH984),"エラー",IF(ISBLANK(AA984)=TRUE,"エラー",IF(ISBLANK(S984)=TRUE,"エラー",IF(BA984=1,"エラー",S984*AH984*AA984/1000))))))</f>
        <v/>
      </c>
      <c r="X984" s="90" t="str">
        <f t="shared" ref="X984:X1015" si="657">IF(P984="減車","-",IF(T984="","",IF(ISERROR(T984*AA984*AH984),"エラー",IF(ISBLANK(AA984)=TRUE,"エラー",IF(ISBLANK(T984)=TRUE,"エラー",IF(BA984=1,"エラー",T984*AH984*AA984/1000))))))</f>
        <v/>
      </c>
      <c r="Y984" s="110" t="str">
        <f t="shared" ref="Y984:Y1015" si="658">IF(P984="減車","-",IF(U984="","",IF(ISERROR(U984*AB984),"エラー",IF(ISBLANK(AB984)=TRUE,"エラー",IF(ISBLANK(U984)=TRUE,"エラー",IF(BA984=1,"エラー",U984*AB984/1000))))))</f>
        <v/>
      </c>
      <c r="Z984" s="16"/>
      <c r="AA984" s="15" t="str">
        <f t="shared" ref="AA984:AA1015" si="659">IF(Q984="","",Q984)</f>
        <v/>
      </c>
      <c r="AB984" s="15" t="str">
        <f t="shared" ref="AB984:AB1015" si="660">IF(R984="","",R984)</f>
        <v/>
      </c>
      <c r="AC984" s="14" t="str">
        <f t="shared" ref="AC984:AC1015" si="661">IF(ISBLANK(J984)=TRUE,"",IF(OR(ISBLANK(B984)=TRUE),1,""))</f>
        <v/>
      </c>
      <c r="AD984" s="6" t="e">
        <f t="shared" ref="AD984:AD1015" si="662">VLOOKUP(J984,$BD$17:$BG$23,2,FALSE)</f>
        <v>#N/A</v>
      </c>
      <c r="AE984" s="6" t="e">
        <f t="shared" ref="AE984:AE1015" si="663">VLOOKUP(J984,$BD$17:$BG$23,3,FALSE)</f>
        <v>#N/A</v>
      </c>
      <c r="AF984" s="6" t="e">
        <f t="shared" ref="AF984:AF1015" si="664">VLOOKUP(J984,$BD$17:$BG$23,4,FALSE)</f>
        <v>#N/A</v>
      </c>
      <c r="AG984" s="6" t="str">
        <f t="shared" ref="AG984:AG1015" si="665">IF(ISERROR(SEARCH("-",K984,1))=TRUE,ASC(UPPER(K984)),ASC(UPPER(LEFT(K984,SEARCH("-",K984,1)-1))))</f>
        <v/>
      </c>
      <c r="AH984" s="6">
        <f t="shared" ref="AH984:AH1015" si="666">IF(L984&gt;3500,L984/1000,1)</f>
        <v>1</v>
      </c>
      <c r="AI984" s="6" t="e">
        <f t="shared" ref="AI984:AI1015" si="667">IF(AF984=9,0,IF(L984&lt;=1700,1,IF(L984&lt;=2500,2,IF(L984&lt;=3500,3,4))))</f>
        <v>#N/A</v>
      </c>
      <c r="AJ984" s="6" t="e">
        <f t="shared" ref="AJ984:AJ1015" si="668">IF(AF984=5,0,IF(AF984=9,0,IF(L984&lt;=1700,1,IF(L984&lt;=2500,2,IF(L984&lt;=3500,3,4)))))</f>
        <v>#N/A</v>
      </c>
      <c r="AK984" s="6" t="e">
        <f t="shared" ref="AK984:AK1015" si="669">VLOOKUP(M984,$BL$17:$BM$27,2,FALSE)</f>
        <v>#N/A</v>
      </c>
      <c r="AL984" s="6" t="e">
        <f t="shared" ref="AL984:AL1015" si="670">VLOOKUP(AN984,排出係数表,9,FALSE)</f>
        <v>#N/A</v>
      </c>
      <c r="AM984" s="7" t="str">
        <f t="shared" ref="AM984:AM1015" si="671">IF(OR(ISBLANK(M984)=TRUE,ISBLANK(B984)=TRUE)," ",P984&amp;CONCATENATE(B984,AF984,AI984))</f>
        <v xml:space="preserve"> </v>
      </c>
      <c r="AN984" s="6" t="e">
        <f t="shared" ref="AN984:AN1015" si="672">CONCATENATE(AD984,AJ984,AK984,AG984)</f>
        <v>#N/A</v>
      </c>
      <c r="AO984" s="6" t="e">
        <f t="shared" ref="AO984:AO1015" si="673">IF(AND(N984="あり",AK984="軽"),AQ984,AP984)</f>
        <v>#N/A</v>
      </c>
      <c r="AP984" s="6" t="e">
        <f t="shared" ref="AP984:AP1015" si="674">VLOOKUP(AN984,排出係数表,6,FALSE)</f>
        <v>#N/A</v>
      </c>
      <c r="AQ984" s="6" t="e">
        <f t="shared" ref="AQ984:AQ1015" si="675">VLOOKUP(AJ984,$BZ$17:$CD$21,2,FALSE)</f>
        <v>#N/A</v>
      </c>
      <c r="AR984" s="6" t="e">
        <f t="shared" ref="AR984:AR1015" si="676">IF(AND(N984="あり",O984="なし",AK984="軽"),AT984,IF(AND(N984="あり",O984="あり(H17なし)",AK984="軽"),AT984,IF(AND(N984="あり",O984="",AK984="軽"),AT984,IF(AND(N984="なし",O984="あり(H17なし)",AK984="軽"),AU984,IF(AND(N984="",O984="あり(H17なし)",AK984="軽"),AU984,IF(AND(O984="あり(H17あり)",AK984="軽"),AV984,AS984))))))</f>
        <v>#N/A</v>
      </c>
      <c r="AS984" s="6" t="e">
        <f t="shared" ref="AS984:AS1015" si="677">VLOOKUP(AN984,排出係数表,7,FALSE)</f>
        <v>#N/A</v>
      </c>
      <c r="AT984" s="6" t="e">
        <f t="shared" ref="AT984:AT1015" si="678">VLOOKUP(AJ984,$BZ$17:$CD$21,3,FALSE)</f>
        <v>#N/A</v>
      </c>
      <c r="AU984" s="6" t="e">
        <f t="shared" ref="AU984:AU1015" si="679">VLOOKUP(AJ984,$BZ$17:$CD$21,4,FALSE)</f>
        <v>#N/A</v>
      </c>
      <c r="AV984" s="6" t="e">
        <f t="shared" ref="AV984:AV1015" si="680">VLOOKUP(AJ984,$BZ$17:$CD$21,5,FALSE)</f>
        <v>#N/A</v>
      </c>
      <c r="AW984" s="6">
        <f t="shared" ref="AW984:AW1015" si="681">IF(AND(N984="なし",O984="なし"),0,IF(AND(N984="",O984=""),0,IF(AND(N984="",O984="なし"),0,IF(AND(N984="なし",O984=""),0,1))))</f>
        <v>0</v>
      </c>
      <c r="AX984" s="6" t="e">
        <f t="shared" ref="AX984:AX1015" si="682">VLOOKUP(AN984,排出係数表,8,FALSE)</f>
        <v>#N/A</v>
      </c>
      <c r="AY984" s="6" t="str">
        <f t="shared" ref="AY984:AY1015" si="683">IF(J984="","",VLOOKUP(J984,$BD$17:$BH$25,5,FALSE))</f>
        <v/>
      </c>
      <c r="AZ984" s="6" t="str">
        <f t="shared" ref="AZ984:AZ1015" si="684">IF(D984="","",VLOOKUP(CONCATENATE("A",LEFT(D984)),$BW$17:$BX$26,2,FALSE))</f>
        <v/>
      </c>
      <c r="BA984" s="6" t="str">
        <f t="shared" ref="BA984:BA1015" si="685">IF(AY984=AZ984,"",1)</f>
        <v/>
      </c>
      <c r="BB984" s="6" t="str">
        <f t="shared" ref="BB984:BB1015" si="686">CONCATENATE(C984,D984,E984,F984)</f>
        <v/>
      </c>
      <c r="BC984" s="42"/>
      <c r="BI984"/>
      <c r="CS984" s="253" t="str">
        <f t="shared" ref="CS984:CS1015" si="687">IFERROR(VLOOKUP(AL984,$CQ$17:$CR$33,2,0),"")</f>
        <v/>
      </c>
      <c r="CT984" s="1" t="str">
        <f t="shared" ref="CT984:CT1015" si="688">IF(P984="","",IF(P984="新規",P984&amp;CS984,IF(P984="減車",P984&amp;CS984,"")))</f>
        <v/>
      </c>
      <c r="CU984" s="1" t="str">
        <f t="shared" ref="CU984:CU1015" si="689">IF("新規"=P984,IF(OR(N984="あり",O984="あり(H17あり)",O984="あり(H17なし)"),"新規後付",""),IF("減車"=P984,IF(OR(N984="あり",O984="あり(H17あり)",O984="あり(H17なし)"),"減車後付",""),""))</f>
        <v/>
      </c>
      <c r="CV984" s="399"/>
    </row>
    <row r="985" spans="1:100" s="1" customFormat="1" ht="13.5" customHeight="1" x14ac:dyDescent="0.15">
      <c r="A985" s="63">
        <v>970</v>
      </c>
      <c r="B985" s="313"/>
      <c r="C985" s="313"/>
      <c r="D985" s="313"/>
      <c r="E985" s="313"/>
      <c r="F985" s="313"/>
      <c r="G985" s="313"/>
      <c r="H985" s="313"/>
      <c r="I985" s="313"/>
      <c r="J985" s="313"/>
      <c r="K985" s="313"/>
      <c r="L985" s="314"/>
      <c r="M985" s="313"/>
      <c r="N985" s="365"/>
      <c r="O985" s="366"/>
      <c r="P985" s="370" t="str">
        <f>IF(G985="R",IF(OR(AND(実績排出量!H985=SUM(実績事業所!$B$2-1),3&lt;実績排出量!I985),AND(実績排出量!H985=実績事業所!$B$2,4&gt;実績排出量!I985)),"新規",""),"")</f>
        <v/>
      </c>
      <c r="Q985" s="373" t="str">
        <f t="shared" si="650"/>
        <v/>
      </c>
      <c r="R985" s="374" t="str">
        <f t="shared" si="651"/>
        <v/>
      </c>
      <c r="S985" s="298" t="str">
        <f t="shared" si="652"/>
        <v/>
      </c>
      <c r="T985" s="87" t="str">
        <f t="shared" si="653"/>
        <v/>
      </c>
      <c r="U985" s="88" t="str">
        <f t="shared" si="654"/>
        <v/>
      </c>
      <c r="V985" s="89" t="str">
        <f t="shared" si="655"/>
        <v/>
      </c>
      <c r="W985" s="90" t="str">
        <f t="shared" si="656"/>
        <v/>
      </c>
      <c r="X985" s="90" t="str">
        <f t="shared" si="657"/>
        <v/>
      </c>
      <c r="Y985" s="110" t="str">
        <f t="shared" si="658"/>
        <v/>
      </c>
      <c r="Z985" s="16"/>
      <c r="AA985" s="15" t="str">
        <f t="shared" si="659"/>
        <v/>
      </c>
      <c r="AB985" s="15" t="str">
        <f t="shared" si="660"/>
        <v/>
      </c>
      <c r="AC985" s="14" t="str">
        <f t="shared" si="661"/>
        <v/>
      </c>
      <c r="AD985" s="6" t="e">
        <f t="shared" si="662"/>
        <v>#N/A</v>
      </c>
      <c r="AE985" s="6" t="e">
        <f t="shared" si="663"/>
        <v>#N/A</v>
      </c>
      <c r="AF985" s="6" t="e">
        <f t="shared" si="664"/>
        <v>#N/A</v>
      </c>
      <c r="AG985" s="6" t="str">
        <f t="shared" si="665"/>
        <v/>
      </c>
      <c r="AH985" s="6">
        <f t="shared" si="666"/>
        <v>1</v>
      </c>
      <c r="AI985" s="6" t="e">
        <f t="shared" si="667"/>
        <v>#N/A</v>
      </c>
      <c r="AJ985" s="6" t="e">
        <f t="shared" si="668"/>
        <v>#N/A</v>
      </c>
      <c r="AK985" s="6" t="e">
        <f t="shared" si="669"/>
        <v>#N/A</v>
      </c>
      <c r="AL985" s="6" t="e">
        <f t="shared" si="670"/>
        <v>#N/A</v>
      </c>
      <c r="AM985" s="7" t="str">
        <f t="shared" si="671"/>
        <v xml:space="preserve"> </v>
      </c>
      <c r="AN985" s="6" t="e">
        <f t="shared" si="672"/>
        <v>#N/A</v>
      </c>
      <c r="AO985" s="6" t="e">
        <f t="shared" si="673"/>
        <v>#N/A</v>
      </c>
      <c r="AP985" s="6" t="e">
        <f t="shared" si="674"/>
        <v>#N/A</v>
      </c>
      <c r="AQ985" s="6" t="e">
        <f t="shared" si="675"/>
        <v>#N/A</v>
      </c>
      <c r="AR985" s="6" t="e">
        <f t="shared" si="676"/>
        <v>#N/A</v>
      </c>
      <c r="AS985" s="6" t="e">
        <f t="shared" si="677"/>
        <v>#N/A</v>
      </c>
      <c r="AT985" s="6" t="e">
        <f t="shared" si="678"/>
        <v>#N/A</v>
      </c>
      <c r="AU985" s="6" t="e">
        <f t="shared" si="679"/>
        <v>#N/A</v>
      </c>
      <c r="AV985" s="6" t="e">
        <f t="shared" si="680"/>
        <v>#N/A</v>
      </c>
      <c r="AW985" s="6">
        <f t="shared" si="681"/>
        <v>0</v>
      </c>
      <c r="AX985" s="6" t="e">
        <f t="shared" si="682"/>
        <v>#N/A</v>
      </c>
      <c r="AY985" s="6" t="str">
        <f t="shared" si="683"/>
        <v/>
      </c>
      <c r="AZ985" s="6" t="str">
        <f t="shared" si="684"/>
        <v/>
      </c>
      <c r="BA985" s="6" t="str">
        <f t="shared" si="685"/>
        <v/>
      </c>
      <c r="BB985" s="6" t="str">
        <f t="shared" si="686"/>
        <v/>
      </c>
      <c r="BC985" s="42"/>
      <c r="BI985"/>
      <c r="CS985" s="253" t="str">
        <f t="shared" si="687"/>
        <v/>
      </c>
      <c r="CT985" s="1" t="str">
        <f t="shared" si="688"/>
        <v/>
      </c>
      <c r="CU985" s="1" t="str">
        <f t="shared" si="689"/>
        <v/>
      </c>
      <c r="CV985" s="399"/>
    </row>
    <row r="986" spans="1:100" s="1" customFormat="1" ht="13.5" customHeight="1" x14ac:dyDescent="0.15">
      <c r="A986" s="63">
        <v>971</v>
      </c>
      <c r="B986" s="313"/>
      <c r="C986" s="313"/>
      <c r="D986" s="313"/>
      <c r="E986" s="313"/>
      <c r="F986" s="313"/>
      <c r="G986" s="313"/>
      <c r="H986" s="313"/>
      <c r="I986" s="313"/>
      <c r="J986" s="313"/>
      <c r="K986" s="313"/>
      <c r="L986" s="314"/>
      <c r="M986" s="313"/>
      <c r="N986" s="365"/>
      <c r="O986" s="366"/>
      <c r="P986" s="370" t="str">
        <f>IF(G986="R",IF(OR(AND(実績排出量!H986=SUM(実績事業所!$B$2-1),3&lt;実績排出量!I986),AND(実績排出量!H986=実績事業所!$B$2,4&gt;実績排出量!I986)),"新規",""),"")</f>
        <v/>
      </c>
      <c r="Q986" s="373" t="str">
        <f t="shared" si="650"/>
        <v/>
      </c>
      <c r="R986" s="374" t="str">
        <f t="shared" si="651"/>
        <v/>
      </c>
      <c r="S986" s="298" t="str">
        <f t="shared" si="652"/>
        <v/>
      </c>
      <c r="T986" s="87" t="str">
        <f t="shared" si="653"/>
        <v/>
      </c>
      <c r="U986" s="88" t="str">
        <f t="shared" si="654"/>
        <v/>
      </c>
      <c r="V986" s="89" t="str">
        <f t="shared" si="655"/>
        <v/>
      </c>
      <c r="W986" s="90" t="str">
        <f t="shared" si="656"/>
        <v/>
      </c>
      <c r="X986" s="90" t="str">
        <f t="shared" si="657"/>
        <v/>
      </c>
      <c r="Y986" s="110" t="str">
        <f t="shared" si="658"/>
        <v/>
      </c>
      <c r="Z986" s="16"/>
      <c r="AA986" s="15" t="str">
        <f t="shared" si="659"/>
        <v/>
      </c>
      <c r="AB986" s="15" t="str">
        <f t="shared" si="660"/>
        <v/>
      </c>
      <c r="AC986" s="14" t="str">
        <f t="shared" si="661"/>
        <v/>
      </c>
      <c r="AD986" s="6" t="e">
        <f t="shared" si="662"/>
        <v>#N/A</v>
      </c>
      <c r="AE986" s="6" t="e">
        <f t="shared" si="663"/>
        <v>#N/A</v>
      </c>
      <c r="AF986" s="6" t="e">
        <f t="shared" si="664"/>
        <v>#N/A</v>
      </c>
      <c r="AG986" s="6" t="str">
        <f t="shared" si="665"/>
        <v/>
      </c>
      <c r="AH986" s="6">
        <f t="shared" si="666"/>
        <v>1</v>
      </c>
      <c r="AI986" s="6" t="e">
        <f t="shared" si="667"/>
        <v>#N/A</v>
      </c>
      <c r="AJ986" s="6" t="e">
        <f t="shared" si="668"/>
        <v>#N/A</v>
      </c>
      <c r="AK986" s="6" t="e">
        <f t="shared" si="669"/>
        <v>#N/A</v>
      </c>
      <c r="AL986" s="6" t="e">
        <f t="shared" si="670"/>
        <v>#N/A</v>
      </c>
      <c r="AM986" s="7" t="str">
        <f t="shared" si="671"/>
        <v xml:space="preserve"> </v>
      </c>
      <c r="AN986" s="6" t="e">
        <f t="shared" si="672"/>
        <v>#N/A</v>
      </c>
      <c r="AO986" s="6" t="e">
        <f t="shared" si="673"/>
        <v>#N/A</v>
      </c>
      <c r="AP986" s="6" t="e">
        <f t="shared" si="674"/>
        <v>#N/A</v>
      </c>
      <c r="AQ986" s="6" t="e">
        <f t="shared" si="675"/>
        <v>#N/A</v>
      </c>
      <c r="AR986" s="6" t="e">
        <f t="shared" si="676"/>
        <v>#N/A</v>
      </c>
      <c r="AS986" s="6" t="e">
        <f t="shared" si="677"/>
        <v>#N/A</v>
      </c>
      <c r="AT986" s="6" t="e">
        <f t="shared" si="678"/>
        <v>#N/A</v>
      </c>
      <c r="AU986" s="6" t="e">
        <f t="shared" si="679"/>
        <v>#N/A</v>
      </c>
      <c r="AV986" s="6" t="e">
        <f t="shared" si="680"/>
        <v>#N/A</v>
      </c>
      <c r="AW986" s="6">
        <f t="shared" si="681"/>
        <v>0</v>
      </c>
      <c r="AX986" s="6" t="e">
        <f t="shared" si="682"/>
        <v>#N/A</v>
      </c>
      <c r="AY986" s="6" t="str">
        <f t="shared" si="683"/>
        <v/>
      </c>
      <c r="AZ986" s="6" t="str">
        <f t="shared" si="684"/>
        <v/>
      </c>
      <c r="BA986" s="6" t="str">
        <f t="shared" si="685"/>
        <v/>
      </c>
      <c r="BB986" s="6" t="str">
        <f t="shared" si="686"/>
        <v/>
      </c>
      <c r="BC986" s="42"/>
      <c r="BI986"/>
      <c r="CS986" s="253" t="str">
        <f t="shared" si="687"/>
        <v/>
      </c>
      <c r="CT986" s="1" t="str">
        <f t="shared" si="688"/>
        <v/>
      </c>
      <c r="CU986" s="1" t="str">
        <f t="shared" si="689"/>
        <v/>
      </c>
      <c r="CV986" s="399"/>
    </row>
    <row r="987" spans="1:100" s="1" customFormat="1" ht="13.5" customHeight="1" x14ac:dyDescent="0.15">
      <c r="A987" s="63">
        <v>972</v>
      </c>
      <c r="B987" s="313"/>
      <c r="C987" s="313"/>
      <c r="D987" s="313"/>
      <c r="E987" s="313"/>
      <c r="F987" s="313"/>
      <c r="G987" s="313"/>
      <c r="H987" s="313"/>
      <c r="I987" s="313"/>
      <c r="J987" s="313"/>
      <c r="K987" s="313"/>
      <c r="L987" s="314"/>
      <c r="M987" s="313"/>
      <c r="N987" s="365"/>
      <c r="O987" s="366"/>
      <c r="P987" s="370" t="str">
        <f>IF(G987="R",IF(OR(AND(実績排出量!H987=SUM(実績事業所!$B$2-1),3&lt;実績排出量!I987),AND(実績排出量!H987=実績事業所!$B$2,4&gt;実績排出量!I987)),"新規",""),"")</f>
        <v/>
      </c>
      <c r="Q987" s="373" t="str">
        <f t="shared" si="650"/>
        <v/>
      </c>
      <c r="R987" s="374" t="str">
        <f t="shared" si="651"/>
        <v/>
      </c>
      <c r="S987" s="298" t="str">
        <f t="shared" si="652"/>
        <v/>
      </c>
      <c r="T987" s="87" t="str">
        <f t="shared" si="653"/>
        <v/>
      </c>
      <c r="U987" s="88" t="str">
        <f t="shared" si="654"/>
        <v/>
      </c>
      <c r="V987" s="89" t="str">
        <f t="shared" si="655"/>
        <v/>
      </c>
      <c r="W987" s="90" t="str">
        <f t="shared" si="656"/>
        <v/>
      </c>
      <c r="X987" s="90" t="str">
        <f t="shared" si="657"/>
        <v/>
      </c>
      <c r="Y987" s="110" t="str">
        <f t="shared" si="658"/>
        <v/>
      </c>
      <c r="Z987" s="16"/>
      <c r="AA987" s="15" t="str">
        <f t="shared" si="659"/>
        <v/>
      </c>
      <c r="AB987" s="15" t="str">
        <f t="shared" si="660"/>
        <v/>
      </c>
      <c r="AC987" s="14" t="str">
        <f t="shared" si="661"/>
        <v/>
      </c>
      <c r="AD987" s="6" t="e">
        <f t="shared" si="662"/>
        <v>#N/A</v>
      </c>
      <c r="AE987" s="6" t="e">
        <f t="shared" si="663"/>
        <v>#N/A</v>
      </c>
      <c r="AF987" s="6" t="e">
        <f t="shared" si="664"/>
        <v>#N/A</v>
      </c>
      <c r="AG987" s="6" t="str">
        <f t="shared" si="665"/>
        <v/>
      </c>
      <c r="AH987" s="6">
        <f t="shared" si="666"/>
        <v>1</v>
      </c>
      <c r="AI987" s="6" t="e">
        <f t="shared" si="667"/>
        <v>#N/A</v>
      </c>
      <c r="AJ987" s="6" t="e">
        <f t="shared" si="668"/>
        <v>#N/A</v>
      </c>
      <c r="AK987" s="6" t="e">
        <f t="shared" si="669"/>
        <v>#N/A</v>
      </c>
      <c r="AL987" s="6" t="e">
        <f t="shared" si="670"/>
        <v>#N/A</v>
      </c>
      <c r="AM987" s="7" t="str">
        <f t="shared" si="671"/>
        <v xml:space="preserve"> </v>
      </c>
      <c r="AN987" s="6" t="e">
        <f t="shared" si="672"/>
        <v>#N/A</v>
      </c>
      <c r="AO987" s="6" t="e">
        <f t="shared" si="673"/>
        <v>#N/A</v>
      </c>
      <c r="AP987" s="6" t="e">
        <f t="shared" si="674"/>
        <v>#N/A</v>
      </c>
      <c r="AQ987" s="6" t="e">
        <f t="shared" si="675"/>
        <v>#N/A</v>
      </c>
      <c r="AR987" s="6" t="e">
        <f t="shared" si="676"/>
        <v>#N/A</v>
      </c>
      <c r="AS987" s="6" t="e">
        <f t="shared" si="677"/>
        <v>#N/A</v>
      </c>
      <c r="AT987" s="6" t="e">
        <f t="shared" si="678"/>
        <v>#N/A</v>
      </c>
      <c r="AU987" s="6" t="e">
        <f t="shared" si="679"/>
        <v>#N/A</v>
      </c>
      <c r="AV987" s="6" t="e">
        <f t="shared" si="680"/>
        <v>#N/A</v>
      </c>
      <c r="AW987" s="6">
        <f t="shared" si="681"/>
        <v>0</v>
      </c>
      <c r="AX987" s="6" t="e">
        <f t="shared" si="682"/>
        <v>#N/A</v>
      </c>
      <c r="AY987" s="6" t="str">
        <f t="shared" si="683"/>
        <v/>
      </c>
      <c r="AZ987" s="6" t="str">
        <f t="shared" si="684"/>
        <v/>
      </c>
      <c r="BA987" s="6" t="str">
        <f t="shared" si="685"/>
        <v/>
      </c>
      <c r="BB987" s="6" t="str">
        <f t="shared" si="686"/>
        <v/>
      </c>
      <c r="BC987" s="42"/>
      <c r="BI987"/>
      <c r="CS987" s="253" t="str">
        <f t="shared" si="687"/>
        <v/>
      </c>
      <c r="CT987" s="1" t="str">
        <f t="shared" si="688"/>
        <v/>
      </c>
      <c r="CU987" s="1" t="str">
        <f t="shared" si="689"/>
        <v/>
      </c>
      <c r="CV987" s="399"/>
    </row>
    <row r="988" spans="1:100" s="1" customFormat="1" ht="13.5" customHeight="1" x14ac:dyDescent="0.15">
      <c r="A988" s="63">
        <v>973</v>
      </c>
      <c r="B988" s="313"/>
      <c r="C988" s="313"/>
      <c r="D988" s="313"/>
      <c r="E988" s="313"/>
      <c r="F988" s="313"/>
      <c r="G988" s="313"/>
      <c r="H988" s="313"/>
      <c r="I988" s="313"/>
      <c r="J988" s="313"/>
      <c r="K988" s="313"/>
      <c r="L988" s="314"/>
      <c r="M988" s="313"/>
      <c r="N988" s="365"/>
      <c r="O988" s="366"/>
      <c r="P988" s="370" t="str">
        <f>IF(G988="R",IF(OR(AND(実績排出量!H988=SUM(実績事業所!$B$2-1),3&lt;実績排出量!I988),AND(実績排出量!H988=実績事業所!$B$2,4&gt;実績排出量!I988)),"新規",""),"")</f>
        <v/>
      </c>
      <c r="Q988" s="373" t="str">
        <f t="shared" si="650"/>
        <v/>
      </c>
      <c r="R988" s="374" t="str">
        <f t="shared" si="651"/>
        <v/>
      </c>
      <c r="S988" s="298" t="str">
        <f t="shared" si="652"/>
        <v/>
      </c>
      <c r="T988" s="87" t="str">
        <f t="shared" si="653"/>
        <v/>
      </c>
      <c r="U988" s="88" t="str">
        <f t="shared" si="654"/>
        <v/>
      </c>
      <c r="V988" s="89" t="str">
        <f t="shared" si="655"/>
        <v/>
      </c>
      <c r="W988" s="90" t="str">
        <f t="shared" si="656"/>
        <v/>
      </c>
      <c r="X988" s="90" t="str">
        <f t="shared" si="657"/>
        <v/>
      </c>
      <c r="Y988" s="110" t="str">
        <f t="shared" si="658"/>
        <v/>
      </c>
      <c r="Z988" s="16"/>
      <c r="AA988" s="15" t="str">
        <f t="shared" si="659"/>
        <v/>
      </c>
      <c r="AB988" s="15" t="str">
        <f t="shared" si="660"/>
        <v/>
      </c>
      <c r="AC988" s="14" t="str">
        <f t="shared" si="661"/>
        <v/>
      </c>
      <c r="AD988" s="6" t="e">
        <f t="shared" si="662"/>
        <v>#N/A</v>
      </c>
      <c r="AE988" s="6" t="e">
        <f t="shared" si="663"/>
        <v>#N/A</v>
      </c>
      <c r="AF988" s="6" t="e">
        <f t="shared" si="664"/>
        <v>#N/A</v>
      </c>
      <c r="AG988" s="6" t="str">
        <f t="shared" si="665"/>
        <v/>
      </c>
      <c r="AH988" s="6">
        <f t="shared" si="666"/>
        <v>1</v>
      </c>
      <c r="AI988" s="6" t="e">
        <f t="shared" si="667"/>
        <v>#N/A</v>
      </c>
      <c r="AJ988" s="6" t="e">
        <f t="shared" si="668"/>
        <v>#N/A</v>
      </c>
      <c r="AK988" s="6" t="e">
        <f t="shared" si="669"/>
        <v>#N/A</v>
      </c>
      <c r="AL988" s="6" t="e">
        <f t="shared" si="670"/>
        <v>#N/A</v>
      </c>
      <c r="AM988" s="7" t="str">
        <f t="shared" si="671"/>
        <v xml:space="preserve"> </v>
      </c>
      <c r="AN988" s="6" t="e">
        <f t="shared" si="672"/>
        <v>#N/A</v>
      </c>
      <c r="AO988" s="6" t="e">
        <f t="shared" si="673"/>
        <v>#N/A</v>
      </c>
      <c r="AP988" s="6" t="e">
        <f t="shared" si="674"/>
        <v>#N/A</v>
      </c>
      <c r="AQ988" s="6" t="e">
        <f t="shared" si="675"/>
        <v>#N/A</v>
      </c>
      <c r="AR988" s="6" t="e">
        <f t="shared" si="676"/>
        <v>#N/A</v>
      </c>
      <c r="AS988" s="6" t="e">
        <f t="shared" si="677"/>
        <v>#N/A</v>
      </c>
      <c r="AT988" s="6" t="e">
        <f t="shared" si="678"/>
        <v>#N/A</v>
      </c>
      <c r="AU988" s="6" t="e">
        <f t="shared" si="679"/>
        <v>#N/A</v>
      </c>
      <c r="AV988" s="6" t="e">
        <f t="shared" si="680"/>
        <v>#N/A</v>
      </c>
      <c r="AW988" s="6">
        <f t="shared" si="681"/>
        <v>0</v>
      </c>
      <c r="AX988" s="6" t="e">
        <f t="shared" si="682"/>
        <v>#N/A</v>
      </c>
      <c r="AY988" s="6" t="str">
        <f t="shared" si="683"/>
        <v/>
      </c>
      <c r="AZ988" s="6" t="str">
        <f t="shared" si="684"/>
        <v/>
      </c>
      <c r="BA988" s="6" t="str">
        <f t="shared" si="685"/>
        <v/>
      </c>
      <c r="BB988" s="6" t="str">
        <f t="shared" si="686"/>
        <v/>
      </c>
      <c r="BC988" s="42"/>
      <c r="BI988"/>
      <c r="CS988" s="253" t="str">
        <f t="shared" si="687"/>
        <v/>
      </c>
      <c r="CT988" s="1" t="str">
        <f t="shared" si="688"/>
        <v/>
      </c>
      <c r="CU988" s="1" t="str">
        <f t="shared" si="689"/>
        <v/>
      </c>
      <c r="CV988" s="399"/>
    </row>
    <row r="989" spans="1:100" s="1" customFormat="1" ht="13.5" customHeight="1" x14ac:dyDescent="0.15">
      <c r="A989" s="63">
        <v>974</v>
      </c>
      <c r="B989" s="313"/>
      <c r="C989" s="313"/>
      <c r="D989" s="313"/>
      <c r="E989" s="313"/>
      <c r="F989" s="313"/>
      <c r="G989" s="313"/>
      <c r="H989" s="313"/>
      <c r="I989" s="313"/>
      <c r="J989" s="313"/>
      <c r="K989" s="313"/>
      <c r="L989" s="314"/>
      <c r="M989" s="313"/>
      <c r="N989" s="365"/>
      <c r="O989" s="366"/>
      <c r="P989" s="370" t="str">
        <f>IF(G989="R",IF(OR(AND(実績排出量!H989=SUM(実績事業所!$B$2-1),3&lt;実績排出量!I989),AND(実績排出量!H989=実績事業所!$B$2,4&gt;実績排出量!I989)),"新規",""),"")</f>
        <v/>
      </c>
      <c r="Q989" s="373" t="str">
        <f t="shared" si="650"/>
        <v/>
      </c>
      <c r="R989" s="374" t="str">
        <f t="shared" si="651"/>
        <v/>
      </c>
      <c r="S989" s="298" t="str">
        <f t="shared" si="652"/>
        <v/>
      </c>
      <c r="T989" s="87" t="str">
        <f t="shared" si="653"/>
        <v/>
      </c>
      <c r="U989" s="88" t="str">
        <f t="shared" si="654"/>
        <v/>
      </c>
      <c r="V989" s="89" t="str">
        <f t="shared" si="655"/>
        <v/>
      </c>
      <c r="W989" s="90" t="str">
        <f t="shared" si="656"/>
        <v/>
      </c>
      <c r="X989" s="90" t="str">
        <f t="shared" si="657"/>
        <v/>
      </c>
      <c r="Y989" s="110" t="str">
        <f t="shared" si="658"/>
        <v/>
      </c>
      <c r="Z989" s="16"/>
      <c r="AA989" s="15" t="str">
        <f t="shared" si="659"/>
        <v/>
      </c>
      <c r="AB989" s="15" t="str">
        <f t="shared" si="660"/>
        <v/>
      </c>
      <c r="AC989" s="14" t="str">
        <f t="shared" si="661"/>
        <v/>
      </c>
      <c r="AD989" s="6" t="e">
        <f t="shared" si="662"/>
        <v>#N/A</v>
      </c>
      <c r="AE989" s="6" t="e">
        <f t="shared" si="663"/>
        <v>#N/A</v>
      </c>
      <c r="AF989" s="6" t="e">
        <f t="shared" si="664"/>
        <v>#N/A</v>
      </c>
      <c r="AG989" s="6" t="str">
        <f t="shared" si="665"/>
        <v/>
      </c>
      <c r="AH989" s="6">
        <f t="shared" si="666"/>
        <v>1</v>
      </c>
      <c r="AI989" s="6" t="e">
        <f t="shared" si="667"/>
        <v>#N/A</v>
      </c>
      <c r="AJ989" s="6" t="e">
        <f t="shared" si="668"/>
        <v>#N/A</v>
      </c>
      <c r="AK989" s="6" t="e">
        <f t="shared" si="669"/>
        <v>#N/A</v>
      </c>
      <c r="AL989" s="6" t="e">
        <f t="shared" si="670"/>
        <v>#N/A</v>
      </c>
      <c r="AM989" s="7" t="str">
        <f t="shared" si="671"/>
        <v xml:space="preserve"> </v>
      </c>
      <c r="AN989" s="6" t="e">
        <f t="shared" si="672"/>
        <v>#N/A</v>
      </c>
      <c r="AO989" s="6" t="e">
        <f t="shared" si="673"/>
        <v>#N/A</v>
      </c>
      <c r="AP989" s="6" t="e">
        <f t="shared" si="674"/>
        <v>#N/A</v>
      </c>
      <c r="AQ989" s="6" t="e">
        <f t="shared" si="675"/>
        <v>#N/A</v>
      </c>
      <c r="AR989" s="6" t="e">
        <f t="shared" si="676"/>
        <v>#N/A</v>
      </c>
      <c r="AS989" s="6" t="e">
        <f t="shared" si="677"/>
        <v>#N/A</v>
      </c>
      <c r="AT989" s="6" t="e">
        <f t="shared" si="678"/>
        <v>#N/A</v>
      </c>
      <c r="AU989" s="6" t="e">
        <f t="shared" si="679"/>
        <v>#N/A</v>
      </c>
      <c r="AV989" s="6" t="e">
        <f t="shared" si="680"/>
        <v>#N/A</v>
      </c>
      <c r="AW989" s="6">
        <f t="shared" si="681"/>
        <v>0</v>
      </c>
      <c r="AX989" s="6" t="e">
        <f t="shared" si="682"/>
        <v>#N/A</v>
      </c>
      <c r="AY989" s="6" t="str">
        <f t="shared" si="683"/>
        <v/>
      </c>
      <c r="AZ989" s="6" t="str">
        <f t="shared" si="684"/>
        <v/>
      </c>
      <c r="BA989" s="6" t="str">
        <f t="shared" si="685"/>
        <v/>
      </c>
      <c r="BB989" s="6" t="str">
        <f t="shared" si="686"/>
        <v/>
      </c>
      <c r="BC989" s="42"/>
      <c r="BI989"/>
      <c r="CS989" s="253" t="str">
        <f t="shared" si="687"/>
        <v/>
      </c>
      <c r="CT989" s="1" t="str">
        <f t="shared" si="688"/>
        <v/>
      </c>
      <c r="CU989" s="1" t="str">
        <f t="shared" si="689"/>
        <v/>
      </c>
      <c r="CV989" s="399"/>
    </row>
    <row r="990" spans="1:100" s="1" customFormat="1" ht="13.5" customHeight="1" x14ac:dyDescent="0.15">
      <c r="A990" s="63">
        <v>975</v>
      </c>
      <c r="B990" s="313"/>
      <c r="C990" s="313"/>
      <c r="D990" s="313"/>
      <c r="E990" s="313"/>
      <c r="F990" s="313"/>
      <c r="G990" s="313"/>
      <c r="H990" s="313"/>
      <c r="I990" s="313"/>
      <c r="J990" s="313"/>
      <c r="K990" s="313"/>
      <c r="L990" s="314"/>
      <c r="M990" s="313"/>
      <c r="N990" s="365"/>
      <c r="O990" s="366"/>
      <c r="P990" s="370" t="str">
        <f>IF(G990="R",IF(OR(AND(実績排出量!H990=SUM(実績事業所!$B$2-1),3&lt;実績排出量!I990),AND(実績排出量!H990=実績事業所!$B$2,4&gt;実績排出量!I990)),"新規",""),"")</f>
        <v/>
      </c>
      <c r="Q990" s="373" t="str">
        <f t="shared" si="650"/>
        <v/>
      </c>
      <c r="R990" s="374" t="str">
        <f t="shared" si="651"/>
        <v/>
      </c>
      <c r="S990" s="298" t="str">
        <f t="shared" si="652"/>
        <v/>
      </c>
      <c r="T990" s="87" t="str">
        <f t="shared" si="653"/>
        <v/>
      </c>
      <c r="U990" s="88" t="str">
        <f t="shared" si="654"/>
        <v/>
      </c>
      <c r="V990" s="89" t="str">
        <f t="shared" si="655"/>
        <v/>
      </c>
      <c r="W990" s="90" t="str">
        <f t="shared" si="656"/>
        <v/>
      </c>
      <c r="X990" s="90" t="str">
        <f t="shared" si="657"/>
        <v/>
      </c>
      <c r="Y990" s="110" t="str">
        <f t="shared" si="658"/>
        <v/>
      </c>
      <c r="Z990" s="16"/>
      <c r="AA990" s="15" t="str">
        <f t="shared" si="659"/>
        <v/>
      </c>
      <c r="AB990" s="15" t="str">
        <f t="shared" si="660"/>
        <v/>
      </c>
      <c r="AC990" s="14" t="str">
        <f t="shared" si="661"/>
        <v/>
      </c>
      <c r="AD990" s="6" t="e">
        <f t="shared" si="662"/>
        <v>#N/A</v>
      </c>
      <c r="AE990" s="6" t="e">
        <f t="shared" si="663"/>
        <v>#N/A</v>
      </c>
      <c r="AF990" s="6" t="e">
        <f t="shared" si="664"/>
        <v>#N/A</v>
      </c>
      <c r="AG990" s="6" t="str">
        <f t="shared" si="665"/>
        <v/>
      </c>
      <c r="AH990" s="6">
        <f t="shared" si="666"/>
        <v>1</v>
      </c>
      <c r="AI990" s="6" t="e">
        <f t="shared" si="667"/>
        <v>#N/A</v>
      </c>
      <c r="AJ990" s="6" t="e">
        <f t="shared" si="668"/>
        <v>#N/A</v>
      </c>
      <c r="AK990" s="6" t="e">
        <f t="shared" si="669"/>
        <v>#N/A</v>
      </c>
      <c r="AL990" s="6" t="e">
        <f t="shared" si="670"/>
        <v>#N/A</v>
      </c>
      <c r="AM990" s="7" t="str">
        <f t="shared" si="671"/>
        <v xml:space="preserve"> </v>
      </c>
      <c r="AN990" s="6" t="e">
        <f t="shared" si="672"/>
        <v>#N/A</v>
      </c>
      <c r="AO990" s="6" t="e">
        <f t="shared" si="673"/>
        <v>#N/A</v>
      </c>
      <c r="AP990" s="6" t="e">
        <f t="shared" si="674"/>
        <v>#N/A</v>
      </c>
      <c r="AQ990" s="6" t="e">
        <f t="shared" si="675"/>
        <v>#N/A</v>
      </c>
      <c r="AR990" s="6" t="e">
        <f t="shared" si="676"/>
        <v>#N/A</v>
      </c>
      <c r="AS990" s="6" t="e">
        <f t="shared" si="677"/>
        <v>#N/A</v>
      </c>
      <c r="AT990" s="6" t="e">
        <f t="shared" si="678"/>
        <v>#N/A</v>
      </c>
      <c r="AU990" s="6" t="e">
        <f t="shared" si="679"/>
        <v>#N/A</v>
      </c>
      <c r="AV990" s="6" t="e">
        <f t="shared" si="680"/>
        <v>#N/A</v>
      </c>
      <c r="AW990" s="6">
        <f t="shared" si="681"/>
        <v>0</v>
      </c>
      <c r="AX990" s="6" t="e">
        <f t="shared" si="682"/>
        <v>#N/A</v>
      </c>
      <c r="AY990" s="6" t="str">
        <f t="shared" si="683"/>
        <v/>
      </c>
      <c r="AZ990" s="6" t="str">
        <f t="shared" si="684"/>
        <v/>
      </c>
      <c r="BA990" s="6" t="str">
        <f t="shared" si="685"/>
        <v/>
      </c>
      <c r="BB990" s="6" t="str">
        <f t="shared" si="686"/>
        <v/>
      </c>
      <c r="BC990" s="42"/>
      <c r="BI990"/>
      <c r="CS990" s="253" t="str">
        <f t="shared" si="687"/>
        <v/>
      </c>
      <c r="CT990" s="1" t="str">
        <f t="shared" si="688"/>
        <v/>
      </c>
      <c r="CU990" s="1" t="str">
        <f t="shared" si="689"/>
        <v/>
      </c>
      <c r="CV990" s="399"/>
    </row>
    <row r="991" spans="1:100" s="1" customFormat="1" ht="13.5" customHeight="1" x14ac:dyDescent="0.15">
      <c r="A991" s="63">
        <v>976</v>
      </c>
      <c r="B991" s="313"/>
      <c r="C991" s="313"/>
      <c r="D991" s="313"/>
      <c r="E991" s="313"/>
      <c r="F991" s="313"/>
      <c r="G991" s="313"/>
      <c r="H991" s="313"/>
      <c r="I991" s="313"/>
      <c r="J991" s="313"/>
      <c r="K991" s="313"/>
      <c r="L991" s="314"/>
      <c r="M991" s="313"/>
      <c r="N991" s="365"/>
      <c r="O991" s="366"/>
      <c r="P991" s="370" t="str">
        <f>IF(G991="R",IF(OR(AND(実績排出量!H991=SUM(実績事業所!$B$2-1),3&lt;実績排出量!I991),AND(実績排出量!H991=実績事業所!$B$2,4&gt;実績排出量!I991)),"新規",""),"")</f>
        <v/>
      </c>
      <c r="Q991" s="373" t="str">
        <f t="shared" si="650"/>
        <v/>
      </c>
      <c r="R991" s="374" t="str">
        <f t="shared" si="651"/>
        <v/>
      </c>
      <c r="S991" s="298" t="str">
        <f t="shared" si="652"/>
        <v/>
      </c>
      <c r="T991" s="87" t="str">
        <f t="shared" si="653"/>
        <v/>
      </c>
      <c r="U991" s="88" t="str">
        <f t="shared" si="654"/>
        <v/>
      </c>
      <c r="V991" s="89" t="str">
        <f t="shared" si="655"/>
        <v/>
      </c>
      <c r="W991" s="90" t="str">
        <f t="shared" si="656"/>
        <v/>
      </c>
      <c r="X991" s="90" t="str">
        <f t="shared" si="657"/>
        <v/>
      </c>
      <c r="Y991" s="110" t="str">
        <f t="shared" si="658"/>
        <v/>
      </c>
      <c r="Z991" s="16"/>
      <c r="AA991" s="15" t="str">
        <f t="shared" si="659"/>
        <v/>
      </c>
      <c r="AB991" s="15" t="str">
        <f t="shared" si="660"/>
        <v/>
      </c>
      <c r="AC991" s="14" t="str">
        <f t="shared" si="661"/>
        <v/>
      </c>
      <c r="AD991" s="6" t="e">
        <f t="shared" si="662"/>
        <v>#N/A</v>
      </c>
      <c r="AE991" s="6" t="e">
        <f t="shared" si="663"/>
        <v>#N/A</v>
      </c>
      <c r="AF991" s="6" t="e">
        <f t="shared" si="664"/>
        <v>#N/A</v>
      </c>
      <c r="AG991" s="6" t="str">
        <f t="shared" si="665"/>
        <v/>
      </c>
      <c r="AH991" s="6">
        <f t="shared" si="666"/>
        <v>1</v>
      </c>
      <c r="AI991" s="6" t="e">
        <f t="shared" si="667"/>
        <v>#N/A</v>
      </c>
      <c r="AJ991" s="6" t="e">
        <f t="shared" si="668"/>
        <v>#N/A</v>
      </c>
      <c r="AK991" s="6" t="e">
        <f t="shared" si="669"/>
        <v>#N/A</v>
      </c>
      <c r="AL991" s="6" t="e">
        <f t="shared" si="670"/>
        <v>#N/A</v>
      </c>
      <c r="AM991" s="7" t="str">
        <f t="shared" si="671"/>
        <v xml:space="preserve"> </v>
      </c>
      <c r="AN991" s="6" t="e">
        <f t="shared" si="672"/>
        <v>#N/A</v>
      </c>
      <c r="AO991" s="6" t="e">
        <f t="shared" si="673"/>
        <v>#N/A</v>
      </c>
      <c r="AP991" s="6" t="e">
        <f t="shared" si="674"/>
        <v>#N/A</v>
      </c>
      <c r="AQ991" s="6" t="e">
        <f t="shared" si="675"/>
        <v>#N/A</v>
      </c>
      <c r="AR991" s="6" t="e">
        <f t="shared" si="676"/>
        <v>#N/A</v>
      </c>
      <c r="AS991" s="6" t="e">
        <f t="shared" si="677"/>
        <v>#N/A</v>
      </c>
      <c r="AT991" s="6" t="e">
        <f t="shared" si="678"/>
        <v>#N/A</v>
      </c>
      <c r="AU991" s="6" t="e">
        <f t="shared" si="679"/>
        <v>#N/A</v>
      </c>
      <c r="AV991" s="6" t="e">
        <f t="shared" si="680"/>
        <v>#N/A</v>
      </c>
      <c r="AW991" s="6">
        <f t="shared" si="681"/>
        <v>0</v>
      </c>
      <c r="AX991" s="6" t="e">
        <f t="shared" si="682"/>
        <v>#N/A</v>
      </c>
      <c r="AY991" s="6" t="str">
        <f t="shared" si="683"/>
        <v/>
      </c>
      <c r="AZ991" s="6" t="str">
        <f t="shared" si="684"/>
        <v/>
      </c>
      <c r="BA991" s="6" t="str">
        <f t="shared" si="685"/>
        <v/>
      </c>
      <c r="BB991" s="6" t="str">
        <f t="shared" si="686"/>
        <v/>
      </c>
      <c r="BC991" s="42"/>
      <c r="BI991"/>
      <c r="CS991" s="253" t="str">
        <f t="shared" si="687"/>
        <v/>
      </c>
      <c r="CT991" s="1" t="str">
        <f t="shared" si="688"/>
        <v/>
      </c>
      <c r="CU991" s="1" t="str">
        <f t="shared" si="689"/>
        <v/>
      </c>
      <c r="CV991" s="399"/>
    </row>
    <row r="992" spans="1:100" s="1" customFormat="1" ht="13.5" customHeight="1" x14ac:dyDescent="0.15">
      <c r="A992" s="63">
        <v>977</v>
      </c>
      <c r="B992" s="313"/>
      <c r="C992" s="313"/>
      <c r="D992" s="313"/>
      <c r="E992" s="313"/>
      <c r="F992" s="313"/>
      <c r="G992" s="313"/>
      <c r="H992" s="313"/>
      <c r="I992" s="313"/>
      <c r="J992" s="313"/>
      <c r="K992" s="313"/>
      <c r="L992" s="314"/>
      <c r="M992" s="313"/>
      <c r="N992" s="365"/>
      <c r="O992" s="366"/>
      <c r="P992" s="370" t="str">
        <f>IF(G992="R",IF(OR(AND(実績排出量!H992=SUM(実績事業所!$B$2-1),3&lt;実績排出量!I992),AND(実績排出量!H992=実績事業所!$B$2,4&gt;実績排出量!I992)),"新規",""),"")</f>
        <v/>
      </c>
      <c r="Q992" s="373" t="str">
        <f t="shared" si="650"/>
        <v/>
      </c>
      <c r="R992" s="374" t="str">
        <f t="shared" si="651"/>
        <v/>
      </c>
      <c r="S992" s="298" t="str">
        <f t="shared" si="652"/>
        <v/>
      </c>
      <c r="T992" s="87" t="str">
        <f t="shared" si="653"/>
        <v/>
      </c>
      <c r="U992" s="88" t="str">
        <f t="shared" si="654"/>
        <v/>
      </c>
      <c r="V992" s="89" t="str">
        <f t="shared" si="655"/>
        <v/>
      </c>
      <c r="W992" s="90" t="str">
        <f t="shared" si="656"/>
        <v/>
      </c>
      <c r="X992" s="90" t="str">
        <f t="shared" si="657"/>
        <v/>
      </c>
      <c r="Y992" s="110" t="str">
        <f t="shared" si="658"/>
        <v/>
      </c>
      <c r="Z992" s="16"/>
      <c r="AA992" s="15" t="str">
        <f t="shared" si="659"/>
        <v/>
      </c>
      <c r="AB992" s="15" t="str">
        <f t="shared" si="660"/>
        <v/>
      </c>
      <c r="AC992" s="14" t="str">
        <f t="shared" si="661"/>
        <v/>
      </c>
      <c r="AD992" s="6" t="e">
        <f t="shared" si="662"/>
        <v>#N/A</v>
      </c>
      <c r="AE992" s="6" t="e">
        <f t="shared" si="663"/>
        <v>#N/A</v>
      </c>
      <c r="AF992" s="6" t="e">
        <f t="shared" si="664"/>
        <v>#N/A</v>
      </c>
      <c r="AG992" s="6" t="str">
        <f t="shared" si="665"/>
        <v/>
      </c>
      <c r="AH992" s="6">
        <f t="shared" si="666"/>
        <v>1</v>
      </c>
      <c r="AI992" s="6" t="e">
        <f t="shared" si="667"/>
        <v>#N/A</v>
      </c>
      <c r="AJ992" s="6" t="e">
        <f t="shared" si="668"/>
        <v>#N/A</v>
      </c>
      <c r="AK992" s="6" t="e">
        <f t="shared" si="669"/>
        <v>#N/A</v>
      </c>
      <c r="AL992" s="6" t="e">
        <f t="shared" si="670"/>
        <v>#N/A</v>
      </c>
      <c r="AM992" s="7" t="str">
        <f t="shared" si="671"/>
        <v xml:space="preserve"> </v>
      </c>
      <c r="AN992" s="6" t="e">
        <f t="shared" si="672"/>
        <v>#N/A</v>
      </c>
      <c r="AO992" s="6" t="e">
        <f t="shared" si="673"/>
        <v>#N/A</v>
      </c>
      <c r="AP992" s="6" t="e">
        <f t="shared" si="674"/>
        <v>#N/A</v>
      </c>
      <c r="AQ992" s="6" t="e">
        <f t="shared" si="675"/>
        <v>#N/A</v>
      </c>
      <c r="AR992" s="6" t="e">
        <f t="shared" si="676"/>
        <v>#N/A</v>
      </c>
      <c r="AS992" s="6" t="e">
        <f t="shared" si="677"/>
        <v>#N/A</v>
      </c>
      <c r="AT992" s="6" t="e">
        <f t="shared" si="678"/>
        <v>#N/A</v>
      </c>
      <c r="AU992" s="6" t="e">
        <f t="shared" si="679"/>
        <v>#N/A</v>
      </c>
      <c r="AV992" s="6" t="e">
        <f t="shared" si="680"/>
        <v>#N/A</v>
      </c>
      <c r="AW992" s="6">
        <f t="shared" si="681"/>
        <v>0</v>
      </c>
      <c r="AX992" s="6" t="e">
        <f t="shared" si="682"/>
        <v>#N/A</v>
      </c>
      <c r="AY992" s="6" t="str">
        <f t="shared" si="683"/>
        <v/>
      </c>
      <c r="AZ992" s="6" t="str">
        <f t="shared" si="684"/>
        <v/>
      </c>
      <c r="BA992" s="6" t="str">
        <f t="shared" si="685"/>
        <v/>
      </c>
      <c r="BB992" s="6" t="str">
        <f t="shared" si="686"/>
        <v/>
      </c>
      <c r="BC992" s="42"/>
      <c r="BI992"/>
      <c r="CS992" s="253" t="str">
        <f t="shared" si="687"/>
        <v/>
      </c>
      <c r="CT992" s="1" t="str">
        <f t="shared" si="688"/>
        <v/>
      </c>
      <c r="CU992" s="1" t="str">
        <f t="shared" si="689"/>
        <v/>
      </c>
      <c r="CV992" s="399"/>
    </row>
    <row r="993" spans="1:100" s="1" customFormat="1" ht="13.5" customHeight="1" x14ac:dyDescent="0.15">
      <c r="A993" s="63">
        <v>978</v>
      </c>
      <c r="B993" s="313"/>
      <c r="C993" s="313"/>
      <c r="D993" s="313"/>
      <c r="E993" s="313"/>
      <c r="F993" s="313"/>
      <c r="G993" s="313"/>
      <c r="H993" s="313"/>
      <c r="I993" s="313"/>
      <c r="J993" s="313"/>
      <c r="K993" s="313"/>
      <c r="L993" s="314"/>
      <c r="M993" s="313"/>
      <c r="N993" s="365"/>
      <c r="O993" s="366"/>
      <c r="P993" s="370" t="str">
        <f>IF(G993="R",IF(OR(AND(実績排出量!H993=SUM(実績事業所!$B$2-1),3&lt;実績排出量!I993),AND(実績排出量!H993=実績事業所!$B$2,4&gt;実績排出量!I993)),"新規",""),"")</f>
        <v/>
      </c>
      <c r="Q993" s="373" t="str">
        <f t="shared" si="650"/>
        <v/>
      </c>
      <c r="R993" s="374" t="str">
        <f t="shared" si="651"/>
        <v/>
      </c>
      <c r="S993" s="298" t="str">
        <f t="shared" si="652"/>
        <v/>
      </c>
      <c r="T993" s="87" t="str">
        <f t="shared" si="653"/>
        <v/>
      </c>
      <c r="U993" s="88" t="str">
        <f t="shared" si="654"/>
        <v/>
      </c>
      <c r="V993" s="89" t="str">
        <f t="shared" si="655"/>
        <v/>
      </c>
      <c r="W993" s="90" t="str">
        <f t="shared" si="656"/>
        <v/>
      </c>
      <c r="X993" s="90" t="str">
        <f t="shared" si="657"/>
        <v/>
      </c>
      <c r="Y993" s="110" t="str">
        <f t="shared" si="658"/>
        <v/>
      </c>
      <c r="Z993" s="16"/>
      <c r="AA993" s="15" t="str">
        <f t="shared" si="659"/>
        <v/>
      </c>
      <c r="AB993" s="15" t="str">
        <f t="shared" si="660"/>
        <v/>
      </c>
      <c r="AC993" s="14" t="str">
        <f t="shared" si="661"/>
        <v/>
      </c>
      <c r="AD993" s="6" t="e">
        <f t="shared" si="662"/>
        <v>#N/A</v>
      </c>
      <c r="AE993" s="6" t="e">
        <f t="shared" si="663"/>
        <v>#N/A</v>
      </c>
      <c r="AF993" s="6" t="e">
        <f t="shared" si="664"/>
        <v>#N/A</v>
      </c>
      <c r="AG993" s="6" t="str">
        <f t="shared" si="665"/>
        <v/>
      </c>
      <c r="AH993" s="6">
        <f t="shared" si="666"/>
        <v>1</v>
      </c>
      <c r="AI993" s="6" t="e">
        <f t="shared" si="667"/>
        <v>#N/A</v>
      </c>
      <c r="AJ993" s="6" t="e">
        <f t="shared" si="668"/>
        <v>#N/A</v>
      </c>
      <c r="AK993" s="6" t="e">
        <f t="shared" si="669"/>
        <v>#N/A</v>
      </c>
      <c r="AL993" s="6" t="e">
        <f t="shared" si="670"/>
        <v>#N/A</v>
      </c>
      <c r="AM993" s="7" t="str">
        <f t="shared" si="671"/>
        <v xml:space="preserve"> </v>
      </c>
      <c r="AN993" s="6" t="e">
        <f t="shared" si="672"/>
        <v>#N/A</v>
      </c>
      <c r="AO993" s="6" t="e">
        <f t="shared" si="673"/>
        <v>#N/A</v>
      </c>
      <c r="AP993" s="6" t="e">
        <f t="shared" si="674"/>
        <v>#N/A</v>
      </c>
      <c r="AQ993" s="6" t="e">
        <f t="shared" si="675"/>
        <v>#N/A</v>
      </c>
      <c r="AR993" s="6" t="e">
        <f t="shared" si="676"/>
        <v>#N/A</v>
      </c>
      <c r="AS993" s="6" t="e">
        <f t="shared" si="677"/>
        <v>#N/A</v>
      </c>
      <c r="AT993" s="6" t="e">
        <f t="shared" si="678"/>
        <v>#N/A</v>
      </c>
      <c r="AU993" s="6" t="e">
        <f t="shared" si="679"/>
        <v>#N/A</v>
      </c>
      <c r="AV993" s="6" t="e">
        <f t="shared" si="680"/>
        <v>#N/A</v>
      </c>
      <c r="AW993" s="6">
        <f t="shared" si="681"/>
        <v>0</v>
      </c>
      <c r="AX993" s="6" t="e">
        <f t="shared" si="682"/>
        <v>#N/A</v>
      </c>
      <c r="AY993" s="6" t="str">
        <f t="shared" si="683"/>
        <v/>
      </c>
      <c r="AZ993" s="6" t="str">
        <f t="shared" si="684"/>
        <v/>
      </c>
      <c r="BA993" s="6" t="str">
        <f t="shared" si="685"/>
        <v/>
      </c>
      <c r="BB993" s="6" t="str">
        <f t="shared" si="686"/>
        <v/>
      </c>
      <c r="BC993" s="42"/>
      <c r="BI993"/>
      <c r="CS993" s="253" t="str">
        <f t="shared" si="687"/>
        <v/>
      </c>
      <c r="CT993" s="1" t="str">
        <f t="shared" si="688"/>
        <v/>
      </c>
      <c r="CU993" s="1" t="str">
        <f t="shared" si="689"/>
        <v/>
      </c>
      <c r="CV993" s="399"/>
    </row>
    <row r="994" spans="1:100" s="1" customFormat="1" ht="13.5" customHeight="1" x14ac:dyDescent="0.15">
      <c r="A994" s="63">
        <v>979</v>
      </c>
      <c r="B994" s="313"/>
      <c r="C994" s="313"/>
      <c r="D994" s="313"/>
      <c r="E994" s="313"/>
      <c r="F994" s="313"/>
      <c r="G994" s="313"/>
      <c r="H994" s="313"/>
      <c r="I994" s="313"/>
      <c r="J994" s="313"/>
      <c r="K994" s="313"/>
      <c r="L994" s="314"/>
      <c r="M994" s="313"/>
      <c r="N994" s="365"/>
      <c r="O994" s="366"/>
      <c r="P994" s="370" t="str">
        <f>IF(G994="R",IF(OR(AND(実績排出量!H994=SUM(実績事業所!$B$2-1),3&lt;実績排出量!I994),AND(実績排出量!H994=実績事業所!$B$2,4&gt;実績排出量!I994)),"新規",""),"")</f>
        <v/>
      </c>
      <c r="Q994" s="373" t="str">
        <f t="shared" si="650"/>
        <v/>
      </c>
      <c r="R994" s="374" t="str">
        <f t="shared" si="651"/>
        <v/>
      </c>
      <c r="S994" s="298" t="str">
        <f t="shared" si="652"/>
        <v/>
      </c>
      <c r="T994" s="87" t="str">
        <f t="shared" si="653"/>
        <v/>
      </c>
      <c r="U994" s="88" t="str">
        <f t="shared" si="654"/>
        <v/>
      </c>
      <c r="V994" s="89" t="str">
        <f t="shared" si="655"/>
        <v/>
      </c>
      <c r="W994" s="90" t="str">
        <f t="shared" si="656"/>
        <v/>
      </c>
      <c r="X994" s="90" t="str">
        <f t="shared" si="657"/>
        <v/>
      </c>
      <c r="Y994" s="110" t="str">
        <f t="shared" si="658"/>
        <v/>
      </c>
      <c r="Z994" s="16"/>
      <c r="AA994" s="15" t="str">
        <f t="shared" si="659"/>
        <v/>
      </c>
      <c r="AB994" s="15" t="str">
        <f t="shared" si="660"/>
        <v/>
      </c>
      <c r="AC994" s="14" t="str">
        <f t="shared" si="661"/>
        <v/>
      </c>
      <c r="AD994" s="6" t="e">
        <f t="shared" si="662"/>
        <v>#N/A</v>
      </c>
      <c r="AE994" s="6" t="e">
        <f t="shared" si="663"/>
        <v>#N/A</v>
      </c>
      <c r="AF994" s="6" t="e">
        <f t="shared" si="664"/>
        <v>#N/A</v>
      </c>
      <c r="AG994" s="6" t="str">
        <f t="shared" si="665"/>
        <v/>
      </c>
      <c r="AH994" s="6">
        <f t="shared" si="666"/>
        <v>1</v>
      </c>
      <c r="AI994" s="6" t="e">
        <f t="shared" si="667"/>
        <v>#N/A</v>
      </c>
      <c r="AJ994" s="6" t="e">
        <f t="shared" si="668"/>
        <v>#N/A</v>
      </c>
      <c r="AK994" s="6" t="e">
        <f t="shared" si="669"/>
        <v>#N/A</v>
      </c>
      <c r="AL994" s="6" t="e">
        <f t="shared" si="670"/>
        <v>#N/A</v>
      </c>
      <c r="AM994" s="7" t="str">
        <f t="shared" si="671"/>
        <v xml:space="preserve"> </v>
      </c>
      <c r="AN994" s="6" t="e">
        <f t="shared" si="672"/>
        <v>#N/A</v>
      </c>
      <c r="AO994" s="6" t="e">
        <f t="shared" si="673"/>
        <v>#N/A</v>
      </c>
      <c r="AP994" s="6" t="e">
        <f t="shared" si="674"/>
        <v>#N/A</v>
      </c>
      <c r="AQ994" s="6" t="e">
        <f t="shared" si="675"/>
        <v>#N/A</v>
      </c>
      <c r="AR994" s="6" t="e">
        <f t="shared" si="676"/>
        <v>#N/A</v>
      </c>
      <c r="AS994" s="6" t="e">
        <f t="shared" si="677"/>
        <v>#N/A</v>
      </c>
      <c r="AT994" s="6" t="e">
        <f t="shared" si="678"/>
        <v>#N/A</v>
      </c>
      <c r="AU994" s="6" t="e">
        <f t="shared" si="679"/>
        <v>#N/A</v>
      </c>
      <c r="AV994" s="6" t="e">
        <f t="shared" si="680"/>
        <v>#N/A</v>
      </c>
      <c r="AW994" s="6">
        <f t="shared" si="681"/>
        <v>0</v>
      </c>
      <c r="AX994" s="6" t="e">
        <f t="shared" si="682"/>
        <v>#N/A</v>
      </c>
      <c r="AY994" s="6" t="str">
        <f t="shared" si="683"/>
        <v/>
      </c>
      <c r="AZ994" s="6" t="str">
        <f t="shared" si="684"/>
        <v/>
      </c>
      <c r="BA994" s="6" t="str">
        <f t="shared" si="685"/>
        <v/>
      </c>
      <c r="BB994" s="6" t="str">
        <f t="shared" si="686"/>
        <v/>
      </c>
      <c r="BC994" s="42"/>
      <c r="BI994"/>
      <c r="CS994" s="253" t="str">
        <f t="shared" si="687"/>
        <v/>
      </c>
      <c r="CT994" s="1" t="str">
        <f t="shared" si="688"/>
        <v/>
      </c>
      <c r="CU994" s="1" t="str">
        <f t="shared" si="689"/>
        <v/>
      </c>
      <c r="CV994" s="399"/>
    </row>
    <row r="995" spans="1:100" s="1" customFormat="1" ht="13.5" customHeight="1" x14ac:dyDescent="0.15">
      <c r="A995" s="63">
        <v>980</v>
      </c>
      <c r="B995" s="313"/>
      <c r="C995" s="313"/>
      <c r="D995" s="313"/>
      <c r="E995" s="313"/>
      <c r="F995" s="313"/>
      <c r="G995" s="313"/>
      <c r="H995" s="313"/>
      <c r="I995" s="313"/>
      <c r="J995" s="313"/>
      <c r="K995" s="313"/>
      <c r="L995" s="314"/>
      <c r="M995" s="313"/>
      <c r="N995" s="365"/>
      <c r="O995" s="366"/>
      <c r="P995" s="370" t="str">
        <f>IF(G995="R",IF(OR(AND(実績排出量!H995=SUM(実績事業所!$B$2-1),3&lt;実績排出量!I995),AND(実績排出量!H995=実績事業所!$B$2,4&gt;実績排出量!I995)),"新規",""),"")</f>
        <v/>
      </c>
      <c r="Q995" s="373" t="str">
        <f t="shared" si="650"/>
        <v/>
      </c>
      <c r="R995" s="374" t="str">
        <f t="shared" si="651"/>
        <v/>
      </c>
      <c r="S995" s="298" t="str">
        <f t="shared" si="652"/>
        <v/>
      </c>
      <c r="T995" s="87" t="str">
        <f t="shared" si="653"/>
        <v/>
      </c>
      <c r="U995" s="88" t="str">
        <f t="shared" si="654"/>
        <v/>
      </c>
      <c r="V995" s="89" t="str">
        <f t="shared" si="655"/>
        <v/>
      </c>
      <c r="W995" s="90" t="str">
        <f t="shared" si="656"/>
        <v/>
      </c>
      <c r="X995" s="90" t="str">
        <f t="shared" si="657"/>
        <v/>
      </c>
      <c r="Y995" s="110" t="str">
        <f t="shared" si="658"/>
        <v/>
      </c>
      <c r="Z995" s="16"/>
      <c r="AA995" s="15" t="str">
        <f t="shared" si="659"/>
        <v/>
      </c>
      <c r="AB995" s="15" t="str">
        <f t="shared" si="660"/>
        <v/>
      </c>
      <c r="AC995" s="14" t="str">
        <f t="shared" si="661"/>
        <v/>
      </c>
      <c r="AD995" s="6" t="e">
        <f t="shared" si="662"/>
        <v>#N/A</v>
      </c>
      <c r="AE995" s="6" t="e">
        <f t="shared" si="663"/>
        <v>#N/A</v>
      </c>
      <c r="AF995" s="6" t="e">
        <f t="shared" si="664"/>
        <v>#N/A</v>
      </c>
      <c r="AG995" s="6" t="str">
        <f t="shared" si="665"/>
        <v/>
      </c>
      <c r="AH995" s="6">
        <f t="shared" si="666"/>
        <v>1</v>
      </c>
      <c r="AI995" s="6" t="e">
        <f t="shared" si="667"/>
        <v>#N/A</v>
      </c>
      <c r="AJ995" s="6" t="e">
        <f t="shared" si="668"/>
        <v>#N/A</v>
      </c>
      <c r="AK995" s="6" t="e">
        <f t="shared" si="669"/>
        <v>#N/A</v>
      </c>
      <c r="AL995" s="6" t="e">
        <f t="shared" si="670"/>
        <v>#N/A</v>
      </c>
      <c r="AM995" s="7" t="str">
        <f t="shared" si="671"/>
        <v xml:space="preserve"> </v>
      </c>
      <c r="AN995" s="6" t="e">
        <f t="shared" si="672"/>
        <v>#N/A</v>
      </c>
      <c r="AO995" s="6" t="e">
        <f t="shared" si="673"/>
        <v>#N/A</v>
      </c>
      <c r="AP995" s="6" t="e">
        <f t="shared" si="674"/>
        <v>#N/A</v>
      </c>
      <c r="AQ995" s="6" t="e">
        <f t="shared" si="675"/>
        <v>#N/A</v>
      </c>
      <c r="AR995" s="6" t="e">
        <f t="shared" si="676"/>
        <v>#N/A</v>
      </c>
      <c r="AS995" s="6" t="e">
        <f t="shared" si="677"/>
        <v>#N/A</v>
      </c>
      <c r="AT995" s="6" t="e">
        <f t="shared" si="678"/>
        <v>#N/A</v>
      </c>
      <c r="AU995" s="6" t="e">
        <f t="shared" si="679"/>
        <v>#N/A</v>
      </c>
      <c r="AV995" s="6" t="e">
        <f t="shared" si="680"/>
        <v>#N/A</v>
      </c>
      <c r="AW995" s="6">
        <f t="shared" si="681"/>
        <v>0</v>
      </c>
      <c r="AX995" s="6" t="e">
        <f t="shared" si="682"/>
        <v>#N/A</v>
      </c>
      <c r="AY995" s="6" t="str">
        <f t="shared" si="683"/>
        <v/>
      </c>
      <c r="AZ995" s="6" t="str">
        <f t="shared" si="684"/>
        <v/>
      </c>
      <c r="BA995" s="6" t="str">
        <f t="shared" si="685"/>
        <v/>
      </c>
      <c r="BB995" s="6" t="str">
        <f t="shared" si="686"/>
        <v/>
      </c>
      <c r="BC995" s="42"/>
      <c r="BI995"/>
      <c r="CS995" s="253" t="str">
        <f t="shared" si="687"/>
        <v/>
      </c>
      <c r="CT995" s="1" t="str">
        <f t="shared" si="688"/>
        <v/>
      </c>
      <c r="CU995" s="1" t="str">
        <f t="shared" si="689"/>
        <v/>
      </c>
      <c r="CV995" s="399"/>
    </row>
    <row r="996" spans="1:100" s="1" customFormat="1" ht="13.5" customHeight="1" x14ac:dyDescent="0.15">
      <c r="A996" s="63">
        <v>981</v>
      </c>
      <c r="B996" s="313"/>
      <c r="C996" s="313"/>
      <c r="D996" s="313"/>
      <c r="E996" s="313"/>
      <c r="F996" s="313"/>
      <c r="G996" s="313"/>
      <c r="H996" s="313"/>
      <c r="I996" s="313"/>
      <c r="J996" s="313"/>
      <c r="K996" s="313"/>
      <c r="L996" s="314"/>
      <c r="M996" s="313"/>
      <c r="N996" s="365"/>
      <c r="O996" s="366"/>
      <c r="P996" s="370" t="str">
        <f>IF(G996="R",IF(OR(AND(実績排出量!H996=SUM(実績事業所!$B$2-1),3&lt;実績排出量!I996),AND(実績排出量!H996=実績事業所!$B$2,4&gt;実績排出量!I996)),"新規",""),"")</f>
        <v/>
      </c>
      <c r="Q996" s="373" t="str">
        <f t="shared" si="650"/>
        <v/>
      </c>
      <c r="R996" s="374" t="str">
        <f t="shared" si="651"/>
        <v/>
      </c>
      <c r="S996" s="298" t="str">
        <f t="shared" si="652"/>
        <v/>
      </c>
      <c r="T996" s="87" t="str">
        <f t="shared" si="653"/>
        <v/>
      </c>
      <c r="U996" s="88" t="str">
        <f t="shared" si="654"/>
        <v/>
      </c>
      <c r="V996" s="89" t="str">
        <f t="shared" si="655"/>
        <v/>
      </c>
      <c r="W996" s="90" t="str">
        <f t="shared" si="656"/>
        <v/>
      </c>
      <c r="X996" s="90" t="str">
        <f t="shared" si="657"/>
        <v/>
      </c>
      <c r="Y996" s="110" t="str">
        <f t="shared" si="658"/>
        <v/>
      </c>
      <c r="Z996" s="16"/>
      <c r="AA996" s="15" t="str">
        <f t="shared" si="659"/>
        <v/>
      </c>
      <c r="AB996" s="15" t="str">
        <f t="shared" si="660"/>
        <v/>
      </c>
      <c r="AC996" s="14" t="str">
        <f t="shared" si="661"/>
        <v/>
      </c>
      <c r="AD996" s="6" t="e">
        <f t="shared" si="662"/>
        <v>#N/A</v>
      </c>
      <c r="AE996" s="6" t="e">
        <f t="shared" si="663"/>
        <v>#N/A</v>
      </c>
      <c r="AF996" s="6" t="e">
        <f t="shared" si="664"/>
        <v>#N/A</v>
      </c>
      <c r="AG996" s="6" t="str">
        <f t="shared" si="665"/>
        <v/>
      </c>
      <c r="AH996" s="6">
        <f t="shared" si="666"/>
        <v>1</v>
      </c>
      <c r="AI996" s="6" t="e">
        <f t="shared" si="667"/>
        <v>#N/A</v>
      </c>
      <c r="AJ996" s="6" t="e">
        <f t="shared" si="668"/>
        <v>#N/A</v>
      </c>
      <c r="AK996" s="6" t="e">
        <f t="shared" si="669"/>
        <v>#N/A</v>
      </c>
      <c r="AL996" s="6" t="e">
        <f t="shared" si="670"/>
        <v>#N/A</v>
      </c>
      <c r="AM996" s="7" t="str">
        <f t="shared" si="671"/>
        <v xml:space="preserve"> </v>
      </c>
      <c r="AN996" s="6" t="e">
        <f t="shared" si="672"/>
        <v>#N/A</v>
      </c>
      <c r="AO996" s="6" t="e">
        <f t="shared" si="673"/>
        <v>#N/A</v>
      </c>
      <c r="AP996" s="6" t="e">
        <f t="shared" si="674"/>
        <v>#N/A</v>
      </c>
      <c r="AQ996" s="6" t="e">
        <f t="shared" si="675"/>
        <v>#N/A</v>
      </c>
      <c r="AR996" s="6" t="e">
        <f t="shared" si="676"/>
        <v>#N/A</v>
      </c>
      <c r="AS996" s="6" t="e">
        <f t="shared" si="677"/>
        <v>#N/A</v>
      </c>
      <c r="AT996" s="6" t="e">
        <f t="shared" si="678"/>
        <v>#N/A</v>
      </c>
      <c r="AU996" s="6" t="e">
        <f t="shared" si="679"/>
        <v>#N/A</v>
      </c>
      <c r="AV996" s="6" t="e">
        <f t="shared" si="680"/>
        <v>#N/A</v>
      </c>
      <c r="AW996" s="6">
        <f t="shared" si="681"/>
        <v>0</v>
      </c>
      <c r="AX996" s="6" t="e">
        <f t="shared" si="682"/>
        <v>#N/A</v>
      </c>
      <c r="AY996" s="6" t="str">
        <f t="shared" si="683"/>
        <v/>
      </c>
      <c r="AZ996" s="6" t="str">
        <f t="shared" si="684"/>
        <v/>
      </c>
      <c r="BA996" s="6" t="str">
        <f t="shared" si="685"/>
        <v/>
      </c>
      <c r="BB996" s="6" t="str">
        <f t="shared" si="686"/>
        <v/>
      </c>
      <c r="BC996" s="42"/>
      <c r="BI996"/>
      <c r="CS996" s="253" t="str">
        <f t="shared" si="687"/>
        <v/>
      </c>
      <c r="CT996" s="1" t="str">
        <f t="shared" si="688"/>
        <v/>
      </c>
      <c r="CU996" s="1" t="str">
        <f t="shared" si="689"/>
        <v/>
      </c>
      <c r="CV996" s="399"/>
    </row>
    <row r="997" spans="1:100" s="1" customFormat="1" ht="13.5" customHeight="1" x14ac:dyDescent="0.15">
      <c r="A997" s="63">
        <v>982</v>
      </c>
      <c r="B997" s="313"/>
      <c r="C997" s="313"/>
      <c r="D997" s="313"/>
      <c r="E997" s="313"/>
      <c r="F997" s="313"/>
      <c r="G997" s="313"/>
      <c r="H997" s="313"/>
      <c r="I997" s="313"/>
      <c r="J997" s="313"/>
      <c r="K997" s="313"/>
      <c r="L997" s="314"/>
      <c r="M997" s="313"/>
      <c r="N997" s="365"/>
      <c r="O997" s="366"/>
      <c r="P997" s="370" t="str">
        <f>IF(G997="R",IF(OR(AND(実績排出量!H997=SUM(実績事業所!$B$2-1),3&lt;実績排出量!I997),AND(実績排出量!H997=実績事業所!$B$2,4&gt;実績排出量!I997)),"新規",""),"")</f>
        <v/>
      </c>
      <c r="Q997" s="373" t="str">
        <f t="shared" si="650"/>
        <v/>
      </c>
      <c r="R997" s="374" t="str">
        <f t="shared" si="651"/>
        <v/>
      </c>
      <c r="S997" s="298" t="str">
        <f t="shared" si="652"/>
        <v/>
      </c>
      <c r="T997" s="87" t="str">
        <f t="shared" si="653"/>
        <v/>
      </c>
      <c r="U997" s="88" t="str">
        <f t="shared" si="654"/>
        <v/>
      </c>
      <c r="V997" s="89" t="str">
        <f t="shared" si="655"/>
        <v/>
      </c>
      <c r="W997" s="90" t="str">
        <f t="shared" si="656"/>
        <v/>
      </c>
      <c r="X997" s="90" t="str">
        <f t="shared" si="657"/>
        <v/>
      </c>
      <c r="Y997" s="110" t="str">
        <f t="shared" si="658"/>
        <v/>
      </c>
      <c r="Z997" s="16"/>
      <c r="AA997" s="15" t="str">
        <f t="shared" si="659"/>
        <v/>
      </c>
      <c r="AB997" s="15" t="str">
        <f t="shared" si="660"/>
        <v/>
      </c>
      <c r="AC997" s="14" t="str">
        <f t="shared" si="661"/>
        <v/>
      </c>
      <c r="AD997" s="6" t="e">
        <f t="shared" si="662"/>
        <v>#N/A</v>
      </c>
      <c r="AE997" s="6" t="e">
        <f t="shared" si="663"/>
        <v>#N/A</v>
      </c>
      <c r="AF997" s="6" t="e">
        <f t="shared" si="664"/>
        <v>#N/A</v>
      </c>
      <c r="AG997" s="6" t="str">
        <f t="shared" si="665"/>
        <v/>
      </c>
      <c r="AH997" s="6">
        <f t="shared" si="666"/>
        <v>1</v>
      </c>
      <c r="AI997" s="6" t="e">
        <f t="shared" si="667"/>
        <v>#N/A</v>
      </c>
      <c r="AJ997" s="6" t="e">
        <f t="shared" si="668"/>
        <v>#N/A</v>
      </c>
      <c r="AK997" s="6" t="e">
        <f t="shared" si="669"/>
        <v>#N/A</v>
      </c>
      <c r="AL997" s="6" t="e">
        <f t="shared" si="670"/>
        <v>#N/A</v>
      </c>
      <c r="AM997" s="7" t="str">
        <f t="shared" si="671"/>
        <v xml:space="preserve"> </v>
      </c>
      <c r="AN997" s="6" t="e">
        <f t="shared" si="672"/>
        <v>#N/A</v>
      </c>
      <c r="AO997" s="6" t="e">
        <f t="shared" si="673"/>
        <v>#N/A</v>
      </c>
      <c r="AP997" s="6" t="e">
        <f t="shared" si="674"/>
        <v>#N/A</v>
      </c>
      <c r="AQ997" s="6" t="e">
        <f t="shared" si="675"/>
        <v>#N/A</v>
      </c>
      <c r="AR997" s="6" t="e">
        <f t="shared" si="676"/>
        <v>#N/A</v>
      </c>
      <c r="AS997" s="6" t="e">
        <f t="shared" si="677"/>
        <v>#N/A</v>
      </c>
      <c r="AT997" s="6" t="e">
        <f t="shared" si="678"/>
        <v>#N/A</v>
      </c>
      <c r="AU997" s="6" t="e">
        <f t="shared" si="679"/>
        <v>#N/A</v>
      </c>
      <c r="AV997" s="6" t="e">
        <f t="shared" si="680"/>
        <v>#N/A</v>
      </c>
      <c r="AW997" s="6">
        <f t="shared" si="681"/>
        <v>0</v>
      </c>
      <c r="AX997" s="6" t="e">
        <f t="shared" si="682"/>
        <v>#N/A</v>
      </c>
      <c r="AY997" s="6" t="str">
        <f t="shared" si="683"/>
        <v/>
      </c>
      <c r="AZ997" s="6" t="str">
        <f t="shared" si="684"/>
        <v/>
      </c>
      <c r="BA997" s="6" t="str">
        <f t="shared" si="685"/>
        <v/>
      </c>
      <c r="BB997" s="6" t="str">
        <f t="shared" si="686"/>
        <v/>
      </c>
      <c r="BC997" s="42"/>
      <c r="BI997"/>
      <c r="CS997" s="253" t="str">
        <f t="shared" si="687"/>
        <v/>
      </c>
      <c r="CT997" s="1" t="str">
        <f t="shared" si="688"/>
        <v/>
      </c>
      <c r="CU997" s="1" t="str">
        <f t="shared" si="689"/>
        <v/>
      </c>
      <c r="CV997" s="399"/>
    </row>
    <row r="998" spans="1:100" s="1" customFormat="1" ht="13.5" customHeight="1" x14ac:dyDescent="0.15">
      <c r="A998" s="63">
        <v>983</v>
      </c>
      <c r="B998" s="313"/>
      <c r="C998" s="313"/>
      <c r="D998" s="313"/>
      <c r="E998" s="313"/>
      <c r="F998" s="313"/>
      <c r="G998" s="313"/>
      <c r="H998" s="313"/>
      <c r="I998" s="313"/>
      <c r="J998" s="313"/>
      <c r="K998" s="313"/>
      <c r="L998" s="314"/>
      <c r="M998" s="313"/>
      <c r="N998" s="365"/>
      <c r="O998" s="366"/>
      <c r="P998" s="370" t="str">
        <f>IF(G998="R",IF(OR(AND(実績排出量!H998=SUM(実績事業所!$B$2-1),3&lt;実績排出量!I998),AND(実績排出量!H998=実績事業所!$B$2,4&gt;実績排出量!I998)),"新規",""),"")</f>
        <v/>
      </c>
      <c r="Q998" s="373" t="str">
        <f t="shared" si="650"/>
        <v/>
      </c>
      <c r="R998" s="374" t="str">
        <f t="shared" si="651"/>
        <v/>
      </c>
      <c r="S998" s="298" t="str">
        <f t="shared" si="652"/>
        <v/>
      </c>
      <c r="T998" s="87" t="str">
        <f t="shared" si="653"/>
        <v/>
      </c>
      <c r="U998" s="88" t="str">
        <f t="shared" si="654"/>
        <v/>
      </c>
      <c r="V998" s="89" t="str">
        <f t="shared" si="655"/>
        <v/>
      </c>
      <c r="W998" s="90" t="str">
        <f t="shared" si="656"/>
        <v/>
      </c>
      <c r="X998" s="90" t="str">
        <f t="shared" si="657"/>
        <v/>
      </c>
      <c r="Y998" s="110" t="str">
        <f t="shared" si="658"/>
        <v/>
      </c>
      <c r="Z998" s="16"/>
      <c r="AA998" s="15" t="str">
        <f t="shared" si="659"/>
        <v/>
      </c>
      <c r="AB998" s="15" t="str">
        <f t="shared" si="660"/>
        <v/>
      </c>
      <c r="AC998" s="14" t="str">
        <f t="shared" si="661"/>
        <v/>
      </c>
      <c r="AD998" s="6" t="e">
        <f t="shared" si="662"/>
        <v>#N/A</v>
      </c>
      <c r="AE998" s="6" t="e">
        <f t="shared" si="663"/>
        <v>#N/A</v>
      </c>
      <c r="AF998" s="6" t="e">
        <f t="shared" si="664"/>
        <v>#N/A</v>
      </c>
      <c r="AG998" s="6" t="str">
        <f t="shared" si="665"/>
        <v/>
      </c>
      <c r="AH998" s="6">
        <f t="shared" si="666"/>
        <v>1</v>
      </c>
      <c r="AI998" s="6" t="e">
        <f t="shared" si="667"/>
        <v>#N/A</v>
      </c>
      <c r="AJ998" s="6" t="e">
        <f t="shared" si="668"/>
        <v>#N/A</v>
      </c>
      <c r="AK998" s="6" t="e">
        <f t="shared" si="669"/>
        <v>#N/A</v>
      </c>
      <c r="AL998" s="6" t="e">
        <f t="shared" si="670"/>
        <v>#N/A</v>
      </c>
      <c r="AM998" s="7" t="str">
        <f t="shared" si="671"/>
        <v xml:space="preserve"> </v>
      </c>
      <c r="AN998" s="6" t="e">
        <f t="shared" si="672"/>
        <v>#N/A</v>
      </c>
      <c r="AO998" s="6" t="e">
        <f t="shared" si="673"/>
        <v>#N/A</v>
      </c>
      <c r="AP998" s="6" t="e">
        <f t="shared" si="674"/>
        <v>#N/A</v>
      </c>
      <c r="AQ998" s="6" t="e">
        <f t="shared" si="675"/>
        <v>#N/A</v>
      </c>
      <c r="AR998" s="6" t="e">
        <f t="shared" si="676"/>
        <v>#N/A</v>
      </c>
      <c r="AS998" s="6" t="e">
        <f t="shared" si="677"/>
        <v>#N/A</v>
      </c>
      <c r="AT998" s="6" t="e">
        <f t="shared" si="678"/>
        <v>#N/A</v>
      </c>
      <c r="AU998" s="6" t="e">
        <f t="shared" si="679"/>
        <v>#N/A</v>
      </c>
      <c r="AV998" s="6" t="e">
        <f t="shared" si="680"/>
        <v>#N/A</v>
      </c>
      <c r="AW998" s="6">
        <f t="shared" si="681"/>
        <v>0</v>
      </c>
      <c r="AX998" s="6" t="e">
        <f t="shared" si="682"/>
        <v>#N/A</v>
      </c>
      <c r="AY998" s="6" t="str">
        <f t="shared" si="683"/>
        <v/>
      </c>
      <c r="AZ998" s="6" t="str">
        <f t="shared" si="684"/>
        <v/>
      </c>
      <c r="BA998" s="6" t="str">
        <f t="shared" si="685"/>
        <v/>
      </c>
      <c r="BB998" s="6" t="str">
        <f t="shared" si="686"/>
        <v/>
      </c>
      <c r="BC998" s="42"/>
      <c r="BI998"/>
      <c r="CS998" s="253" t="str">
        <f t="shared" si="687"/>
        <v/>
      </c>
      <c r="CT998" s="1" t="str">
        <f t="shared" si="688"/>
        <v/>
      </c>
      <c r="CU998" s="1" t="str">
        <f t="shared" si="689"/>
        <v/>
      </c>
      <c r="CV998" s="399"/>
    </row>
    <row r="999" spans="1:100" s="1" customFormat="1" ht="13.5" customHeight="1" x14ac:dyDescent="0.15">
      <c r="A999" s="63">
        <v>984</v>
      </c>
      <c r="B999" s="313"/>
      <c r="C999" s="313"/>
      <c r="D999" s="313"/>
      <c r="E999" s="313"/>
      <c r="F999" s="313"/>
      <c r="G999" s="313"/>
      <c r="H999" s="313"/>
      <c r="I999" s="313"/>
      <c r="J999" s="313"/>
      <c r="K999" s="313"/>
      <c r="L999" s="314"/>
      <c r="M999" s="313"/>
      <c r="N999" s="365"/>
      <c r="O999" s="366"/>
      <c r="P999" s="370" t="str">
        <f>IF(G999="R",IF(OR(AND(実績排出量!H999=SUM(実績事業所!$B$2-1),3&lt;実績排出量!I999),AND(実績排出量!H999=実績事業所!$B$2,4&gt;実績排出量!I999)),"新規",""),"")</f>
        <v/>
      </c>
      <c r="Q999" s="373" t="str">
        <f t="shared" si="650"/>
        <v/>
      </c>
      <c r="R999" s="374" t="str">
        <f t="shared" si="651"/>
        <v/>
      </c>
      <c r="S999" s="298" t="str">
        <f t="shared" si="652"/>
        <v/>
      </c>
      <c r="T999" s="87" t="str">
        <f t="shared" si="653"/>
        <v/>
      </c>
      <c r="U999" s="88" t="str">
        <f t="shared" si="654"/>
        <v/>
      </c>
      <c r="V999" s="89" t="str">
        <f t="shared" si="655"/>
        <v/>
      </c>
      <c r="W999" s="90" t="str">
        <f t="shared" si="656"/>
        <v/>
      </c>
      <c r="X999" s="90" t="str">
        <f t="shared" si="657"/>
        <v/>
      </c>
      <c r="Y999" s="110" t="str">
        <f t="shared" si="658"/>
        <v/>
      </c>
      <c r="Z999" s="16"/>
      <c r="AA999" s="15" t="str">
        <f t="shared" si="659"/>
        <v/>
      </c>
      <c r="AB999" s="15" t="str">
        <f t="shared" si="660"/>
        <v/>
      </c>
      <c r="AC999" s="14" t="str">
        <f t="shared" si="661"/>
        <v/>
      </c>
      <c r="AD999" s="6" t="e">
        <f t="shared" si="662"/>
        <v>#N/A</v>
      </c>
      <c r="AE999" s="6" t="e">
        <f t="shared" si="663"/>
        <v>#N/A</v>
      </c>
      <c r="AF999" s="6" t="e">
        <f t="shared" si="664"/>
        <v>#N/A</v>
      </c>
      <c r="AG999" s="6" t="str">
        <f t="shared" si="665"/>
        <v/>
      </c>
      <c r="AH999" s="6">
        <f t="shared" si="666"/>
        <v>1</v>
      </c>
      <c r="AI999" s="6" t="e">
        <f t="shared" si="667"/>
        <v>#N/A</v>
      </c>
      <c r="AJ999" s="6" t="e">
        <f t="shared" si="668"/>
        <v>#N/A</v>
      </c>
      <c r="AK999" s="6" t="e">
        <f t="shared" si="669"/>
        <v>#N/A</v>
      </c>
      <c r="AL999" s="6" t="e">
        <f t="shared" si="670"/>
        <v>#N/A</v>
      </c>
      <c r="AM999" s="7" t="str">
        <f t="shared" si="671"/>
        <v xml:space="preserve"> </v>
      </c>
      <c r="AN999" s="6" t="e">
        <f t="shared" si="672"/>
        <v>#N/A</v>
      </c>
      <c r="AO999" s="6" t="e">
        <f t="shared" si="673"/>
        <v>#N/A</v>
      </c>
      <c r="AP999" s="6" t="e">
        <f t="shared" si="674"/>
        <v>#N/A</v>
      </c>
      <c r="AQ999" s="6" t="e">
        <f t="shared" si="675"/>
        <v>#N/A</v>
      </c>
      <c r="AR999" s="6" t="e">
        <f t="shared" si="676"/>
        <v>#N/A</v>
      </c>
      <c r="AS999" s="6" t="e">
        <f t="shared" si="677"/>
        <v>#N/A</v>
      </c>
      <c r="AT999" s="6" t="e">
        <f t="shared" si="678"/>
        <v>#N/A</v>
      </c>
      <c r="AU999" s="6" t="e">
        <f t="shared" si="679"/>
        <v>#N/A</v>
      </c>
      <c r="AV999" s="6" t="e">
        <f t="shared" si="680"/>
        <v>#N/A</v>
      </c>
      <c r="AW999" s="6">
        <f t="shared" si="681"/>
        <v>0</v>
      </c>
      <c r="AX999" s="6" t="e">
        <f t="shared" si="682"/>
        <v>#N/A</v>
      </c>
      <c r="AY999" s="6" t="str">
        <f t="shared" si="683"/>
        <v/>
      </c>
      <c r="AZ999" s="6" t="str">
        <f t="shared" si="684"/>
        <v/>
      </c>
      <c r="BA999" s="6" t="str">
        <f t="shared" si="685"/>
        <v/>
      </c>
      <c r="BB999" s="6" t="str">
        <f t="shared" si="686"/>
        <v/>
      </c>
      <c r="BC999" s="42"/>
      <c r="BI999"/>
      <c r="CS999" s="253" t="str">
        <f t="shared" si="687"/>
        <v/>
      </c>
      <c r="CT999" s="1" t="str">
        <f t="shared" si="688"/>
        <v/>
      </c>
      <c r="CU999" s="1" t="str">
        <f t="shared" si="689"/>
        <v/>
      </c>
      <c r="CV999" s="399"/>
    </row>
    <row r="1000" spans="1:100" s="1" customFormat="1" ht="13.5" customHeight="1" x14ac:dyDescent="0.15">
      <c r="A1000" s="63">
        <v>985</v>
      </c>
      <c r="B1000" s="313"/>
      <c r="C1000" s="313"/>
      <c r="D1000" s="313"/>
      <c r="E1000" s="313"/>
      <c r="F1000" s="313"/>
      <c r="G1000" s="313"/>
      <c r="H1000" s="313"/>
      <c r="I1000" s="313"/>
      <c r="J1000" s="313"/>
      <c r="K1000" s="313"/>
      <c r="L1000" s="314"/>
      <c r="M1000" s="313"/>
      <c r="N1000" s="365"/>
      <c r="O1000" s="366"/>
      <c r="P1000" s="370" t="str">
        <f>IF(G1000="R",IF(OR(AND(実績排出量!H1000=SUM(実績事業所!$B$2-1),3&lt;実績排出量!I1000),AND(実績排出量!H1000=実績事業所!$B$2,4&gt;実績排出量!I1000)),"新規",""),"")</f>
        <v/>
      </c>
      <c r="Q1000" s="373" t="str">
        <f t="shared" si="650"/>
        <v/>
      </c>
      <c r="R1000" s="374" t="str">
        <f t="shared" si="651"/>
        <v/>
      </c>
      <c r="S1000" s="298" t="str">
        <f t="shared" si="652"/>
        <v/>
      </c>
      <c r="T1000" s="87" t="str">
        <f t="shared" si="653"/>
        <v/>
      </c>
      <c r="U1000" s="88" t="str">
        <f t="shared" si="654"/>
        <v/>
      </c>
      <c r="V1000" s="89" t="str">
        <f t="shared" si="655"/>
        <v/>
      </c>
      <c r="W1000" s="90" t="str">
        <f t="shared" si="656"/>
        <v/>
      </c>
      <c r="X1000" s="90" t="str">
        <f t="shared" si="657"/>
        <v/>
      </c>
      <c r="Y1000" s="110" t="str">
        <f t="shared" si="658"/>
        <v/>
      </c>
      <c r="Z1000" s="16"/>
      <c r="AA1000" s="15" t="str">
        <f t="shared" si="659"/>
        <v/>
      </c>
      <c r="AB1000" s="15" t="str">
        <f t="shared" si="660"/>
        <v/>
      </c>
      <c r="AC1000" s="14" t="str">
        <f t="shared" si="661"/>
        <v/>
      </c>
      <c r="AD1000" s="6" t="e">
        <f t="shared" si="662"/>
        <v>#N/A</v>
      </c>
      <c r="AE1000" s="6" t="e">
        <f t="shared" si="663"/>
        <v>#N/A</v>
      </c>
      <c r="AF1000" s="6" t="e">
        <f t="shared" si="664"/>
        <v>#N/A</v>
      </c>
      <c r="AG1000" s="6" t="str">
        <f t="shared" si="665"/>
        <v/>
      </c>
      <c r="AH1000" s="6">
        <f t="shared" si="666"/>
        <v>1</v>
      </c>
      <c r="AI1000" s="6" t="e">
        <f t="shared" si="667"/>
        <v>#N/A</v>
      </c>
      <c r="AJ1000" s="6" t="e">
        <f t="shared" si="668"/>
        <v>#N/A</v>
      </c>
      <c r="AK1000" s="6" t="e">
        <f t="shared" si="669"/>
        <v>#N/A</v>
      </c>
      <c r="AL1000" s="6" t="e">
        <f t="shared" si="670"/>
        <v>#N/A</v>
      </c>
      <c r="AM1000" s="7" t="str">
        <f t="shared" si="671"/>
        <v xml:space="preserve"> </v>
      </c>
      <c r="AN1000" s="6" t="e">
        <f t="shared" si="672"/>
        <v>#N/A</v>
      </c>
      <c r="AO1000" s="6" t="e">
        <f t="shared" si="673"/>
        <v>#N/A</v>
      </c>
      <c r="AP1000" s="6" t="e">
        <f t="shared" si="674"/>
        <v>#N/A</v>
      </c>
      <c r="AQ1000" s="6" t="e">
        <f t="shared" si="675"/>
        <v>#N/A</v>
      </c>
      <c r="AR1000" s="6" t="e">
        <f t="shared" si="676"/>
        <v>#N/A</v>
      </c>
      <c r="AS1000" s="6" t="e">
        <f t="shared" si="677"/>
        <v>#N/A</v>
      </c>
      <c r="AT1000" s="6" t="e">
        <f t="shared" si="678"/>
        <v>#N/A</v>
      </c>
      <c r="AU1000" s="6" t="e">
        <f t="shared" si="679"/>
        <v>#N/A</v>
      </c>
      <c r="AV1000" s="6" t="e">
        <f t="shared" si="680"/>
        <v>#N/A</v>
      </c>
      <c r="AW1000" s="6">
        <f t="shared" si="681"/>
        <v>0</v>
      </c>
      <c r="AX1000" s="6" t="e">
        <f t="shared" si="682"/>
        <v>#N/A</v>
      </c>
      <c r="AY1000" s="6" t="str">
        <f t="shared" si="683"/>
        <v/>
      </c>
      <c r="AZ1000" s="6" t="str">
        <f t="shared" si="684"/>
        <v/>
      </c>
      <c r="BA1000" s="6" t="str">
        <f t="shared" si="685"/>
        <v/>
      </c>
      <c r="BB1000" s="6" t="str">
        <f t="shared" si="686"/>
        <v/>
      </c>
      <c r="BC1000" s="42"/>
      <c r="BI1000"/>
      <c r="CS1000" s="253" t="str">
        <f t="shared" si="687"/>
        <v/>
      </c>
      <c r="CT1000" s="1" t="str">
        <f t="shared" si="688"/>
        <v/>
      </c>
      <c r="CU1000" s="1" t="str">
        <f t="shared" si="689"/>
        <v/>
      </c>
      <c r="CV1000" s="399"/>
    </row>
    <row r="1001" spans="1:100" s="1" customFormat="1" ht="13.5" customHeight="1" x14ac:dyDescent="0.15">
      <c r="A1001" s="63">
        <v>986</v>
      </c>
      <c r="B1001" s="313"/>
      <c r="C1001" s="313"/>
      <c r="D1001" s="313"/>
      <c r="E1001" s="313"/>
      <c r="F1001" s="313"/>
      <c r="G1001" s="313"/>
      <c r="H1001" s="313"/>
      <c r="I1001" s="313"/>
      <c r="J1001" s="313"/>
      <c r="K1001" s="313"/>
      <c r="L1001" s="314"/>
      <c r="M1001" s="313"/>
      <c r="N1001" s="365"/>
      <c r="O1001" s="366"/>
      <c r="P1001" s="370" t="str">
        <f>IF(G1001="R",IF(OR(AND(実績排出量!H1001=SUM(実績事業所!$B$2-1),3&lt;実績排出量!I1001),AND(実績排出量!H1001=実績事業所!$B$2,4&gt;実績排出量!I1001)),"新規",""),"")</f>
        <v/>
      </c>
      <c r="Q1001" s="373" t="str">
        <f t="shared" si="650"/>
        <v/>
      </c>
      <c r="R1001" s="374" t="str">
        <f t="shared" si="651"/>
        <v/>
      </c>
      <c r="S1001" s="298" t="str">
        <f t="shared" si="652"/>
        <v/>
      </c>
      <c r="T1001" s="87" t="str">
        <f t="shared" si="653"/>
        <v/>
      </c>
      <c r="U1001" s="88" t="str">
        <f t="shared" si="654"/>
        <v/>
      </c>
      <c r="V1001" s="89" t="str">
        <f t="shared" si="655"/>
        <v/>
      </c>
      <c r="W1001" s="90" t="str">
        <f t="shared" si="656"/>
        <v/>
      </c>
      <c r="X1001" s="90" t="str">
        <f t="shared" si="657"/>
        <v/>
      </c>
      <c r="Y1001" s="110" t="str">
        <f t="shared" si="658"/>
        <v/>
      </c>
      <c r="Z1001" s="16"/>
      <c r="AA1001" s="15" t="str">
        <f t="shared" si="659"/>
        <v/>
      </c>
      <c r="AB1001" s="15" t="str">
        <f t="shared" si="660"/>
        <v/>
      </c>
      <c r="AC1001" s="14" t="str">
        <f t="shared" si="661"/>
        <v/>
      </c>
      <c r="AD1001" s="6" t="e">
        <f t="shared" si="662"/>
        <v>#N/A</v>
      </c>
      <c r="AE1001" s="6" t="e">
        <f t="shared" si="663"/>
        <v>#N/A</v>
      </c>
      <c r="AF1001" s="6" t="e">
        <f t="shared" si="664"/>
        <v>#N/A</v>
      </c>
      <c r="AG1001" s="6" t="str">
        <f t="shared" si="665"/>
        <v/>
      </c>
      <c r="AH1001" s="6">
        <f t="shared" si="666"/>
        <v>1</v>
      </c>
      <c r="AI1001" s="6" t="e">
        <f t="shared" si="667"/>
        <v>#N/A</v>
      </c>
      <c r="AJ1001" s="6" t="e">
        <f t="shared" si="668"/>
        <v>#N/A</v>
      </c>
      <c r="AK1001" s="6" t="e">
        <f t="shared" si="669"/>
        <v>#N/A</v>
      </c>
      <c r="AL1001" s="6" t="e">
        <f t="shared" si="670"/>
        <v>#N/A</v>
      </c>
      <c r="AM1001" s="7" t="str">
        <f t="shared" si="671"/>
        <v xml:space="preserve"> </v>
      </c>
      <c r="AN1001" s="6" t="e">
        <f t="shared" si="672"/>
        <v>#N/A</v>
      </c>
      <c r="AO1001" s="6" t="e">
        <f t="shared" si="673"/>
        <v>#N/A</v>
      </c>
      <c r="AP1001" s="6" t="e">
        <f t="shared" si="674"/>
        <v>#N/A</v>
      </c>
      <c r="AQ1001" s="6" t="e">
        <f t="shared" si="675"/>
        <v>#N/A</v>
      </c>
      <c r="AR1001" s="6" t="e">
        <f t="shared" si="676"/>
        <v>#N/A</v>
      </c>
      <c r="AS1001" s="6" t="e">
        <f t="shared" si="677"/>
        <v>#N/A</v>
      </c>
      <c r="AT1001" s="6" t="e">
        <f t="shared" si="678"/>
        <v>#N/A</v>
      </c>
      <c r="AU1001" s="6" t="e">
        <f t="shared" si="679"/>
        <v>#N/A</v>
      </c>
      <c r="AV1001" s="6" t="e">
        <f t="shared" si="680"/>
        <v>#N/A</v>
      </c>
      <c r="AW1001" s="6">
        <f t="shared" si="681"/>
        <v>0</v>
      </c>
      <c r="AX1001" s="6" t="e">
        <f t="shared" si="682"/>
        <v>#N/A</v>
      </c>
      <c r="AY1001" s="6" t="str">
        <f t="shared" si="683"/>
        <v/>
      </c>
      <c r="AZ1001" s="6" t="str">
        <f t="shared" si="684"/>
        <v/>
      </c>
      <c r="BA1001" s="6" t="str">
        <f t="shared" si="685"/>
        <v/>
      </c>
      <c r="BB1001" s="6" t="str">
        <f t="shared" si="686"/>
        <v/>
      </c>
      <c r="BC1001" s="42"/>
      <c r="BI1001"/>
      <c r="CS1001" s="253" t="str">
        <f t="shared" si="687"/>
        <v/>
      </c>
      <c r="CT1001" s="1" t="str">
        <f t="shared" si="688"/>
        <v/>
      </c>
      <c r="CU1001" s="1" t="str">
        <f t="shared" si="689"/>
        <v/>
      </c>
      <c r="CV1001" s="399"/>
    </row>
    <row r="1002" spans="1:100" s="1" customFormat="1" ht="13.5" customHeight="1" x14ac:dyDescent="0.15">
      <c r="A1002" s="63">
        <v>987</v>
      </c>
      <c r="B1002" s="313"/>
      <c r="C1002" s="313"/>
      <c r="D1002" s="313"/>
      <c r="E1002" s="313"/>
      <c r="F1002" s="313"/>
      <c r="G1002" s="313"/>
      <c r="H1002" s="313"/>
      <c r="I1002" s="313"/>
      <c r="J1002" s="313"/>
      <c r="K1002" s="313"/>
      <c r="L1002" s="314"/>
      <c r="M1002" s="313"/>
      <c r="N1002" s="365"/>
      <c r="O1002" s="366"/>
      <c r="P1002" s="370" t="str">
        <f>IF(G1002="R",IF(OR(AND(実績排出量!H1002=SUM(実績事業所!$B$2-1),3&lt;実績排出量!I1002),AND(実績排出量!H1002=実績事業所!$B$2,4&gt;実績排出量!I1002)),"新規",""),"")</f>
        <v/>
      </c>
      <c r="Q1002" s="373" t="str">
        <f t="shared" si="650"/>
        <v/>
      </c>
      <c r="R1002" s="374" t="str">
        <f t="shared" si="651"/>
        <v/>
      </c>
      <c r="S1002" s="298" t="str">
        <f t="shared" si="652"/>
        <v/>
      </c>
      <c r="T1002" s="87" t="str">
        <f t="shared" si="653"/>
        <v/>
      </c>
      <c r="U1002" s="88" t="str">
        <f t="shared" si="654"/>
        <v/>
      </c>
      <c r="V1002" s="89" t="str">
        <f t="shared" si="655"/>
        <v/>
      </c>
      <c r="W1002" s="90" t="str">
        <f t="shared" si="656"/>
        <v/>
      </c>
      <c r="X1002" s="90" t="str">
        <f t="shared" si="657"/>
        <v/>
      </c>
      <c r="Y1002" s="110" t="str">
        <f t="shared" si="658"/>
        <v/>
      </c>
      <c r="Z1002" s="16"/>
      <c r="AA1002" s="15" t="str">
        <f t="shared" si="659"/>
        <v/>
      </c>
      <c r="AB1002" s="15" t="str">
        <f t="shared" si="660"/>
        <v/>
      </c>
      <c r="AC1002" s="14" t="str">
        <f t="shared" si="661"/>
        <v/>
      </c>
      <c r="AD1002" s="6" t="e">
        <f t="shared" si="662"/>
        <v>#N/A</v>
      </c>
      <c r="AE1002" s="6" t="e">
        <f t="shared" si="663"/>
        <v>#N/A</v>
      </c>
      <c r="AF1002" s="6" t="e">
        <f t="shared" si="664"/>
        <v>#N/A</v>
      </c>
      <c r="AG1002" s="6" t="str">
        <f t="shared" si="665"/>
        <v/>
      </c>
      <c r="AH1002" s="6">
        <f t="shared" si="666"/>
        <v>1</v>
      </c>
      <c r="AI1002" s="6" t="e">
        <f t="shared" si="667"/>
        <v>#N/A</v>
      </c>
      <c r="AJ1002" s="6" t="e">
        <f t="shared" si="668"/>
        <v>#N/A</v>
      </c>
      <c r="AK1002" s="6" t="e">
        <f t="shared" si="669"/>
        <v>#N/A</v>
      </c>
      <c r="AL1002" s="6" t="e">
        <f t="shared" si="670"/>
        <v>#N/A</v>
      </c>
      <c r="AM1002" s="7" t="str">
        <f t="shared" si="671"/>
        <v xml:space="preserve"> </v>
      </c>
      <c r="AN1002" s="6" t="e">
        <f t="shared" si="672"/>
        <v>#N/A</v>
      </c>
      <c r="AO1002" s="6" t="e">
        <f t="shared" si="673"/>
        <v>#N/A</v>
      </c>
      <c r="AP1002" s="6" t="e">
        <f t="shared" si="674"/>
        <v>#N/A</v>
      </c>
      <c r="AQ1002" s="6" t="e">
        <f t="shared" si="675"/>
        <v>#N/A</v>
      </c>
      <c r="AR1002" s="6" t="e">
        <f t="shared" si="676"/>
        <v>#N/A</v>
      </c>
      <c r="AS1002" s="6" t="e">
        <f t="shared" si="677"/>
        <v>#N/A</v>
      </c>
      <c r="AT1002" s="6" t="e">
        <f t="shared" si="678"/>
        <v>#N/A</v>
      </c>
      <c r="AU1002" s="6" t="e">
        <f t="shared" si="679"/>
        <v>#N/A</v>
      </c>
      <c r="AV1002" s="6" t="e">
        <f t="shared" si="680"/>
        <v>#N/A</v>
      </c>
      <c r="AW1002" s="6">
        <f t="shared" si="681"/>
        <v>0</v>
      </c>
      <c r="AX1002" s="6" t="e">
        <f t="shared" si="682"/>
        <v>#N/A</v>
      </c>
      <c r="AY1002" s="6" t="str">
        <f t="shared" si="683"/>
        <v/>
      </c>
      <c r="AZ1002" s="6" t="str">
        <f t="shared" si="684"/>
        <v/>
      </c>
      <c r="BA1002" s="6" t="str">
        <f t="shared" si="685"/>
        <v/>
      </c>
      <c r="BB1002" s="6" t="str">
        <f t="shared" si="686"/>
        <v/>
      </c>
      <c r="BC1002" s="42"/>
      <c r="BI1002"/>
      <c r="CS1002" s="253" t="str">
        <f t="shared" si="687"/>
        <v/>
      </c>
      <c r="CT1002" s="1" t="str">
        <f t="shared" si="688"/>
        <v/>
      </c>
      <c r="CU1002" s="1" t="str">
        <f t="shared" si="689"/>
        <v/>
      </c>
      <c r="CV1002" s="399"/>
    </row>
    <row r="1003" spans="1:100" s="1" customFormat="1" ht="13.5" customHeight="1" x14ac:dyDescent="0.15">
      <c r="A1003" s="63">
        <v>988</v>
      </c>
      <c r="B1003" s="313"/>
      <c r="C1003" s="313"/>
      <c r="D1003" s="313"/>
      <c r="E1003" s="313"/>
      <c r="F1003" s="313"/>
      <c r="G1003" s="313"/>
      <c r="H1003" s="313"/>
      <c r="I1003" s="313"/>
      <c r="J1003" s="313"/>
      <c r="K1003" s="313"/>
      <c r="L1003" s="314"/>
      <c r="M1003" s="313"/>
      <c r="N1003" s="365"/>
      <c r="O1003" s="366"/>
      <c r="P1003" s="370" t="str">
        <f>IF(G1003="R",IF(OR(AND(実績排出量!H1003=SUM(実績事業所!$B$2-1),3&lt;実績排出量!I1003),AND(実績排出量!H1003=実績事業所!$B$2,4&gt;実績排出量!I1003)),"新規",""),"")</f>
        <v/>
      </c>
      <c r="Q1003" s="373" t="str">
        <f t="shared" si="650"/>
        <v/>
      </c>
      <c r="R1003" s="374" t="str">
        <f t="shared" si="651"/>
        <v/>
      </c>
      <c r="S1003" s="298" t="str">
        <f t="shared" si="652"/>
        <v/>
      </c>
      <c r="T1003" s="87" t="str">
        <f t="shared" si="653"/>
        <v/>
      </c>
      <c r="U1003" s="88" t="str">
        <f t="shared" si="654"/>
        <v/>
      </c>
      <c r="V1003" s="89" t="str">
        <f t="shared" si="655"/>
        <v/>
      </c>
      <c r="W1003" s="90" t="str">
        <f t="shared" si="656"/>
        <v/>
      </c>
      <c r="X1003" s="90" t="str">
        <f t="shared" si="657"/>
        <v/>
      </c>
      <c r="Y1003" s="110" t="str">
        <f t="shared" si="658"/>
        <v/>
      </c>
      <c r="Z1003" s="16"/>
      <c r="AA1003" s="15" t="str">
        <f t="shared" si="659"/>
        <v/>
      </c>
      <c r="AB1003" s="15" t="str">
        <f t="shared" si="660"/>
        <v/>
      </c>
      <c r="AC1003" s="14" t="str">
        <f t="shared" si="661"/>
        <v/>
      </c>
      <c r="AD1003" s="6" t="e">
        <f t="shared" si="662"/>
        <v>#N/A</v>
      </c>
      <c r="AE1003" s="6" t="e">
        <f t="shared" si="663"/>
        <v>#N/A</v>
      </c>
      <c r="AF1003" s="6" t="e">
        <f t="shared" si="664"/>
        <v>#N/A</v>
      </c>
      <c r="AG1003" s="6" t="str">
        <f t="shared" si="665"/>
        <v/>
      </c>
      <c r="AH1003" s="6">
        <f t="shared" si="666"/>
        <v>1</v>
      </c>
      <c r="AI1003" s="6" t="e">
        <f t="shared" si="667"/>
        <v>#N/A</v>
      </c>
      <c r="AJ1003" s="6" t="e">
        <f t="shared" si="668"/>
        <v>#N/A</v>
      </c>
      <c r="AK1003" s="6" t="e">
        <f t="shared" si="669"/>
        <v>#N/A</v>
      </c>
      <c r="AL1003" s="6" t="e">
        <f t="shared" si="670"/>
        <v>#N/A</v>
      </c>
      <c r="AM1003" s="7" t="str">
        <f t="shared" si="671"/>
        <v xml:space="preserve"> </v>
      </c>
      <c r="AN1003" s="6" t="e">
        <f t="shared" si="672"/>
        <v>#N/A</v>
      </c>
      <c r="AO1003" s="6" t="e">
        <f t="shared" si="673"/>
        <v>#N/A</v>
      </c>
      <c r="AP1003" s="6" t="e">
        <f t="shared" si="674"/>
        <v>#N/A</v>
      </c>
      <c r="AQ1003" s="6" t="e">
        <f t="shared" si="675"/>
        <v>#N/A</v>
      </c>
      <c r="AR1003" s="6" t="e">
        <f t="shared" si="676"/>
        <v>#N/A</v>
      </c>
      <c r="AS1003" s="6" t="e">
        <f t="shared" si="677"/>
        <v>#N/A</v>
      </c>
      <c r="AT1003" s="6" t="e">
        <f t="shared" si="678"/>
        <v>#N/A</v>
      </c>
      <c r="AU1003" s="6" t="e">
        <f t="shared" si="679"/>
        <v>#N/A</v>
      </c>
      <c r="AV1003" s="6" t="e">
        <f t="shared" si="680"/>
        <v>#N/A</v>
      </c>
      <c r="AW1003" s="6">
        <f t="shared" si="681"/>
        <v>0</v>
      </c>
      <c r="AX1003" s="6" t="e">
        <f t="shared" si="682"/>
        <v>#N/A</v>
      </c>
      <c r="AY1003" s="6" t="str">
        <f t="shared" si="683"/>
        <v/>
      </c>
      <c r="AZ1003" s="6" t="str">
        <f t="shared" si="684"/>
        <v/>
      </c>
      <c r="BA1003" s="6" t="str">
        <f t="shared" si="685"/>
        <v/>
      </c>
      <c r="BB1003" s="6" t="str">
        <f t="shared" si="686"/>
        <v/>
      </c>
      <c r="BC1003" s="42"/>
      <c r="BI1003"/>
      <c r="CS1003" s="253" t="str">
        <f t="shared" si="687"/>
        <v/>
      </c>
      <c r="CT1003" s="1" t="str">
        <f t="shared" si="688"/>
        <v/>
      </c>
      <c r="CU1003" s="1" t="str">
        <f t="shared" si="689"/>
        <v/>
      </c>
      <c r="CV1003" s="399"/>
    </row>
    <row r="1004" spans="1:100" s="1" customFormat="1" ht="13.5" customHeight="1" x14ac:dyDescent="0.15">
      <c r="A1004" s="63">
        <v>989</v>
      </c>
      <c r="B1004" s="313"/>
      <c r="C1004" s="313"/>
      <c r="D1004" s="313"/>
      <c r="E1004" s="313"/>
      <c r="F1004" s="313"/>
      <c r="G1004" s="313"/>
      <c r="H1004" s="313"/>
      <c r="I1004" s="313"/>
      <c r="J1004" s="313"/>
      <c r="K1004" s="313"/>
      <c r="L1004" s="314"/>
      <c r="M1004" s="313"/>
      <c r="N1004" s="365"/>
      <c r="O1004" s="366"/>
      <c r="P1004" s="370" t="str">
        <f>IF(G1004="R",IF(OR(AND(実績排出量!H1004=SUM(実績事業所!$B$2-1),3&lt;実績排出量!I1004),AND(実績排出量!H1004=実績事業所!$B$2,4&gt;実績排出量!I1004)),"新規",""),"")</f>
        <v/>
      </c>
      <c r="Q1004" s="373" t="str">
        <f t="shared" si="650"/>
        <v/>
      </c>
      <c r="R1004" s="374" t="str">
        <f t="shared" si="651"/>
        <v/>
      </c>
      <c r="S1004" s="298" t="str">
        <f t="shared" si="652"/>
        <v/>
      </c>
      <c r="T1004" s="87" t="str">
        <f t="shared" si="653"/>
        <v/>
      </c>
      <c r="U1004" s="88" t="str">
        <f t="shared" si="654"/>
        <v/>
      </c>
      <c r="V1004" s="89" t="str">
        <f t="shared" si="655"/>
        <v/>
      </c>
      <c r="W1004" s="90" t="str">
        <f t="shared" si="656"/>
        <v/>
      </c>
      <c r="X1004" s="90" t="str">
        <f t="shared" si="657"/>
        <v/>
      </c>
      <c r="Y1004" s="110" t="str">
        <f t="shared" si="658"/>
        <v/>
      </c>
      <c r="Z1004" s="16"/>
      <c r="AA1004" s="15" t="str">
        <f t="shared" si="659"/>
        <v/>
      </c>
      <c r="AB1004" s="15" t="str">
        <f t="shared" si="660"/>
        <v/>
      </c>
      <c r="AC1004" s="14" t="str">
        <f t="shared" si="661"/>
        <v/>
      </c>
      <c r="AD1004" s="6" t="e">
        <f t="shared" si="662"/>
        <v>#N/A</v>
      </c>
      <c r="AE1004" s="6" t="e">
        <f t="shared" si="663"/>
        <v>#N/A</v>
      </c>
      <c r="AF1004" s="6" t="e">
        <f t="shared" si="664"/>
        <v>#N/A</v>
      </c>
      <c r="AG1004" s="6" t="str">
        <f t="shared" si="665"/>
        <v/>
      </c>
      <c r="AH1004" s="6">
        <f t="shared" si="666"/>
        <v>1</v>
      </c>
      <c r="AI1004" s="6" t="e">
        <f t="shared" si="667"/>
        <v>#N/A</v>
      </c>
      <c r="AJ1004" s="6" t="e">
        <f t="shared" si="668"/>
        <v>#N/A</v>
      </c>
      <c r="AK1004" s="6" t="e">
        <f t="shared" si="669"/>
        <v>#N/A</v>
      </c>
      <c r="AL1004" s="6" t="e">
        <f t="shared" si="670"/>
        <v>#N/A</v>
      </c>
      <c r="AM1004" s="7" t="str">
        <f t="shared" si="671"/>
        <v xml:space="preserve"> </v>
      </c>
      <c r="AN1004" s="6" t="e">
        <f t="shared" si="672"/>
        <v>#N/A</v>
      </c>
      <c r="AO1004" s="6" t="e">
        <f t="shared" si="673"/>
        <v>#N/A</v>
      </c>
      <c r="AP1004" s="6" t="e">
        <f t="shared" si="674"/>
        <v>#N/A</v>
      </c>
      <c r="AQ1004" s="6" t="e">
        <f t="shared" si="675"/>
        <v>#N/A</v>
      </c>
      <c r="AR1004" s="6" t="e">
        <f t="shared" si="676"/>
        <v>#N/A</v>
      </c>
      <c r="AS1004" s="6" t="e">
        <f t="shared" si="677"/>
        <v>#N/A</v>
      </c>
      <c r="AT1004" s="6" t="e">
        <f t="shared" si="678"/>
        <v>#N/A</v>
      </c>
      <c r="AU1004" s="6" t="e">
        <f t="shared" si="679"/>
        <v>#N/A</v>
      </c>
      <c r="AV1004" s="6" t="e">
        <f t="shared" si="680"/>
        <v>#N/A</v>
      </c>
      <c r="AW1004" s="6">
        <f t="shared" si="681"/>
        <v>0</v>
      </c>
      <c r="AX1004" s="6" t="e">
        <f t="shared" si="682"/>
        <v>#N/A</v>
      </c>
      <c r="AY1004" s="6" t="str">
        <f t="shared" si="683"/>
        <v/>
      </c>
      <c r="AZ1004" s="6" t="str">
        <f t="shared" si="684"/>
        <v/>
      </c>
      <c r="BA1004" s="6" t="str">
        <f t="shared" si="685"/>
        <v/>
      </c>
      <c r="BB1004" s="6" t="str">
        <f t="shared" si="686"/>
        <v/>
      </c>
      <c r="BC1004" s="42"/>
      <c r="BI1004"/>
      <c r="CS1004" s="253" t="str">
        <f t="shared" si="687"/>
        <v/>
      </c>
      <c r="CT1004" s="1" t="str">
        <f t="shared" si="688"/>
        <v/>
      </c>
      <c r="CU1004" s="1" t="str">
        <f t="shared" si="689"/>
        <v/>
      </c>
      <c r="CV1004" s="399"/>
    </row>
    <row r="1005" spans="1:100" s="1" customFormat="1" ht="13.5" customHeight="1" x14ac:dyDescent="0.15">
      <c r="A1005" s="63">
        <v>990</v>
      </c>
      <c r="B1005" s="313"/>
      <c r="C1005" s="313"/>
      <c r="D1005" s="313"/>
      <c r="E1005" s="313"/>
      <c r="F1005" s="313"/>
      <c r="G1005" s="313"/>
      <c r="H1005" s="313"/>
      <c r="I1005" s="313"/>
      <c r="J1005" s="313"/>
      <c r="K1005" s="313"/>
      <c r="L1005" s="314"/>
      <c r="M1005" s="313"/>
      <c r="N1005" s="365"/>
      <c r="O1005" s="366"/>
      <c r="P1005" s="370" t="str">
        <f>IF(G1005="R",IF(OR(AND(実績排出量!H1005=SUM(実績事業所!$B$2-1),3&lt;実績排出量!I1005),AND(実績排出量!H1005=実績事業所!$B$2,4&gt;実績排出量!I1005)),"新規",""),"")</f>
        <v/>
      </c>
      <c r="Q1005" s="373" t="str">
        <f t="shared" si="650"/>
        <v/>
      </c>
      <c r="R1005" s="374" t="str">
        <f t="shared" si="651"/>
        <v/>
      </c>
      <c r="S1005" s="298" t="str">
        <f t="shared" si="652"/>
        <v/>
      </c>
      <c r="T1005" s="87" t="str">
        <f t="shared" si="653"/>
        <v/>
      </c>
      <c r="U1005" s="88" t="str">
        <f t="shared" si="654"/>
        <v/>
      </c>
      <c r="V1005" s="89" t="str">
        <f t="shared" si="655"/>
        <v/>
      </c>
      <c r="W1005" s="90" t="str">
        <f t="shared" si="656"/>
        <v/>
      </c>
      <c r="X1005" s="90" t="str">
        <f t="shared" si="657"/>
        <v/>
      </c>
      <c r="Y1005" s="110" t="str">
        <f t="shared" si="658"/>
        <v/>
      </c>
      <c r="Z1005" s="16"/>
      <c r="AA1005" s="15" t="str">
        <f t="shared" si="659"/>
        <v/>
      </c>
      <c r="AB1005" s="15" t="str">
        <f t="shared" si="660"/>
        <v/>
      </c>
      <c r="AC1005" s="14" t="str">
        <f t="shared" si="661"/>
        <v/>
      </c>
      <c r="AD1005" s="6" t="e">
        <f t="shared" si="662"/>
        <v>#N/A</v>
      </c>
      <c r="AE1005" s="6" t="e">
        <f t="shared" si="663"/>
        <v>#N/A</v>
      </c>
      <c r="AF1005" s="6" t="e">
        <f t="shared" si="664"/>
        <v>#N/A</v>
      </c>
      <c r="AG1005" s="6" t="str">
        <f t="shared" si="665"/>
        <v/>
      </c>
      <c r="AH1005" s="6">
        <f t="shared" si="666"/>
        <v>1</v>
      </c>
      <c r="AI1005" s="6" t="e">
        <f t="shared" si="667"/>
        <v>#N/A</v>
      </c>
      <c r="AJ1005" s="6" t="e">
        <f t="shared" si="668"/>
        <v>#N/A</v>
      </c>
      <c r="AK1005" s="6" t="e">
        <f t="shared" si="669"/>
        <v>#N/A</v>
      </c>
      <c r="AL1005" s="6" t="e">
        <f t="shared" si="670"/>
        <v>#N/A</v>
      </c>
      <c r="AM1005" s="7" t="str">
        <f t="shared" si="671"/>
        <v xml:space="preserve"> </v>
      </c>
      <c r="AN1005" s="6" t="e">
        <f t="shared" si="672"/>
        <v>#N/A</v>
      </c>
      <c r="AO1005" s="6" t="e">
        <f t="shared" si="673"/>
        <v>#N/A</v>
      </c>
      <c r="AP1005" s="6" t="e">
        <f t="shared" si="674"/>
        <v>#N/A</v>
      </c>
      <c r="AQ1005" s="6" t="e">
        <f t="shared" si="675"/>
        <v>#N/A</v>
      </c>
      <c r="AR1005" s="6" t="e">
        <f t="shared" si="676"/>
        <v>#N/A</v>
      </c>
      <c r="AS1005" s="6" t="e">
        <f t="shared" si="677"/>
        <v>#N/A</v>
      </c>
      <c r="AT1005" s="6" t="e">
        <f t="shared" si="678"/>
        <v>#N/A</v>
      </c>
      <c r="AU1005" s="6" t="e">
        <f t="shared" si="679"/>
        <v>#N/A</v>
      </c>
      <c r="AV1005" s="6" t="e">
        <f t="shared" si="680"/>
        <v>#N/A</v>
      </c>
      <c r="AW1005" s="6">
        <f t="shared" si="681"/>
        <v>0</v>
      </c>
      <c r="AX1005" s="6" t="e">
        <f t="shared" si="682"/>
        <v>#N/A</v>
      </c>
      <c r="AY1005" s="6" t="str">
        <f t="shared" si="683"/>
        <v/>
      </c>
      <c r="AZ1005" s="6" t="str">
        <f t="shared" si="684"/>
        <v/>
      </c>
      <c r="BA1005" s="6" t="str">
        <f t="shared" si="685"/>
        <v/>
      </c>
      <c r="BB1005" s="6" t="str">
        <f t="shared" si="686"/>
        <v/>
      </c>
      <c r="BC1005" s="42"/>
      <c r="BI1005"/>
      <c r="CS1005" s="253" t="str">
        <f t="shared" si="687"/>
        <v/>
      </c>
      <c r="CT1005" s="1" t="str">
        <f t="shared" si="688"/>
        <v/>
      </c>
      <c r="CU1005" s="1" t="str">
        <f t="shared" si="689"/>
        <v/>
      </c>
      <c r="CV1005" s="399"/>
    </row>
    <row r="1006" spans="1:100" s="1" customFormat="1" ht="13.5" customHeight="1" x14ac:dyDescent="0.15">
      <c r="A1006" s="63">
        <v>991</v>
      </c>
      <c r="B1006" s="313"/>
      <c r="C1006" s="313"/>
      <c r="D1006" s="313"/>
      <c r="E1006" s="313"/>
      <c r="F1006" s="313"/>
      <c r="G1006" s="313"/>
      <c r="H1006" s="313"/>
      <c r="I1006" s="313"/>
      <c r="J1006" s="313"/>
      <c r="K1006" s="313"/>
      <c r="L1006" s="314"/>
      <c r="M1006" s="313"/>
      <c r="N1006" s="365"/>
      <c r="O1006" s="366"/>
      <c r="P1006" s="370" t="str">
        <f>IF(G1006="R",IF(OR(AND(実績排出量!H1006=SUM(実績事業所!$B$2-1),3&lt;実績排出量!I1006),AND(実績排出量!H1006=実績事業所!$B$2,4&gt;実績排出量!I1006)),"新規",""),"")</f>
        <v/>
      </c>
      <c r="Q1006" s="373" t="str">
        <f t="shared" si="650"/>
        <v/>
      </c>
      <c r="R1006" s="374" t="str">
        <f t="shared" si="651"/>
        <v/>
      </c>
      <c r="S1006" s="298" t="str">
        <f t="shared" si="652"/>
        <v/>
      </c>
      <c r="T1006" s="87" t="str">
        <f t="shared" si="653"/>
        <v/>
      </c>
      <c r="U1006" s="88" t="str">
        <f t="shared" si="654"/>
        <v/>
      </c>
      <c r="V1006" s="89" t="str">
        <f t="shared" si="655"/>
        <v/>
      </c>
      <c r="W1006" s="90" t="str">
        <f t="shared" si="656"/>
        <v/>
      </c>
      <c r="X1006" s="90" t="str">
        <f t="shared" si="657"/>
        <v/>
      </c>
      <c r="Y1006" s="110" t="str">
        <f t="shared" si="658"/>
        <v/>
      </c>
      <c r="Z1006" s="16"/>
      <c r="AA1006" s="15" t="str">
        <f t="shared" si="659"/>
        <v/>
      </c>
      <c r="AB1006" s="15" t="str">
        <f t="shared" si="660"/>
        <v/>
      </c>
      <c r="AC1006" s="14" t="str">
        <f t="shared" si="661"/>
        <v/>
      </c>
      <c r="AD1006" s="6" t="e">
        <f t="shared" si="662"/>
        <v>#N/A</v>
      </c>
      <c r="AE1006" s="6" t="e">
        <f t="shared" si="663"/>
        <v>#N/A</v>
      </c>
      <c r="AF1006" s="6" t="e">
        <f t="shared" si="664"/>
        <v>#N/A</v>
      </c>
      <c r="AG1006" s="6" t="str">
        <f t="shared" si="665"/>
        <v/>
      </c>
      <c r="AH1006" s="6">
        <f t="shared" si="666"/>
        <v>1</v>
      </c>
      <c r="AI1006" s="6" t="e">
        <f t="shared" si="667"/>
        <v>#N/A</v>
      </c>
      <c r="AJ1006" s="6" t="e">
        <f t="shared" si="668"/>
        <v>#N/A</v>
      </c>
      <c r="AK1006" s="6" t="e">
        <f t="shared" si="669"/>
        <v>#N/A</v>
      </c>
      <c r="AL1006" s="6" t="e">
        <f t="shared" si="670"/>
        <v>#N/A</v>
      </c>
      <c r="AM1006" s="7" t="str">
        <f t="shared" si="671"/>
        <v xml:space="preserve"> </v>
      </c>
      <c r="AN1006" s="6" t="e">
        <f t="shared" si="672"/>
        <v>#N/A</v>
      </c>
      <c r="AO1006" s="6" t="e">
        <f t="shared" si="673"/>
        <v>#N/A</v>
      </c>
      <c r="AP1006" s="6" t="e">
        <f t="shared" si="674"/>
        <v>#N/A</v>
      </c>
      <c r="AQ1006" s="6" t="e">
        <f t="shared" si="675"/>
        <v>#N/A</v>
      </c>
      <c r="AR1006" s="6" t="e">
        <f t="shared" si="676"/>
        <v>#N/A</v>
      </c>
      <c r="AS1006" s="6" t="e">
        <f t="shared" si="677"/>
        <v>#N/A</v>
      </c>
      <c r="AT1006" s="6" t="e">
        <f t="shared" si="678"/>
        <v>#N/A</v>
      </c>
      <c r="AU1006" s="6" t="e">
        <f t="shared" si="679"/>
        <v>#N/A</v>
      </c>
      <c r="AV1006" s="6" t="e">
        <f t="shared" si="680"/>
        <v>#N/A</v>
      </c>
      <c r="AW1006" s="6">
        <f t="shared" si="681"/>
        <v>0</v>
      </c>
      <c r="AX1006" s="6" t="e">
        <f t="shared" si="682"/>
        <v>#N/A</v>
      </c>
      <c r="AY1006" s="6" t="str">
        <f t="shared" si="683"/>
        <v/>
      </c>
      <c r="AZ1006" s="6" t="str">
        <f t="shared" si="684"/>
        <v/>
      </c>
      <c r="BA1006" s="6" t="str">
        <f t="shared" si="685"/>
        <v/>
      </c>
      <c r="BB1006" s="6" t="str">
        <f t="shared" si="686"/>
        <v/>
      </c>
      <c r="BC1006" s="42"/>
      <c r="BI1006"/>
      <c r="CS1006" s="253" t="str">
        <f t="shared" si="687"/>
        <v/>
      </c>
      <c r="CT1006" s="1" t="str">
        <f t="shared" si="688"/>
        <v/>
      </c>
      <c r="CU1006" s="1" t="str">
        <f t="shared" si="689"/>
        <v/>
      </c>
      <c r="CV1006" s="399"/>
    </row>
    <row r="1007" spans="1:100" s="1" customFormat="1" ht="13.5" customHeight="1" x14ac:dyDescent="0.15">
      <c r="A1007" s="63">
        <v>992</v>
      </c>
      <c r="B1007" s="313"/>
      <c r="C1007" s="313"/>
      <c r="D1007" s="313"/>
      <c r="E1007" s="313"/>
      <c r="F1007" s="313"/>
      <c r="G1007" s="313"/>
      <c r="H1007" s="313"/>
      <c r="I1007" s="313"/>
      <c r="J1007" s="313"/>
      <c r="K1007" s="313"/>
      <c r="L1007" s="314"/>
      <c r="M1007" s="313"/>
      <c r="N1007" s="365"/>
      <c r="O1007" s="366"/>
      <c r="P1007" s="370" t="str">
        <f>IF(G1007="R",IF(OR(AND(実績排出量!H1007=SUM(実績事業所!$B$2-1),3&lt;実績排出量!I1007),AND(実績排出量!H1007=実績事業所!$B$2,4&gt;実績排出量!I1007)),"新規",""),"")</f>
        <v/>
      </c>
      <c r="Q1007" s="373" t="str">
        <f t="shared" si="650"/>
        <v/>
      </c>
      <c r="R1007" s="374" t="str">
        <f t="shared" si="651"/>
        <v/>
      </c>
      <c r="S1007" s="298" t="str">
        <f t="shared" si="652"/>
        <v/>
      </c>
      <c r="T1007" s="87" t="str">
        <f t="shared" si="653"/>
        <v/>
      </c>
      <c r="U1007" s="88" t="str">
        <f t="shared" si="654"/>
        <v/>
      </c>
      <c r="V1007" s="89" t="str">
        <f t="shared" si="655"/>
        <v/>
      </c>
      <c r="W1007" s="90" t="str">
        <f t="shared" si="656"/>
        <v/>
      </c>
      <c r="X1007" s="90" t="str">
        <f t="shared" si="657"/>
        <v/>
      </c>
      <c r="Y1007" s="110" t="str">
        <f t="shared" si="658"/>
        <v/>
      </c>
      <c r="Z1007" s="16"/>
      <c r="AA1007" s="15" t="str">
        <f t="shared" si="659"/>
        <v/>
      </c>
      <c r="AB1007" s="15" t="str">
        <f t="shared" si="660"/>
        <v/>
      </c>
      <c r="AC1007" s="14" t="str">
        <f t="shared" si="661"/>
        <v/>
      </c>
      <c r="AD1007" s="6" t="e">
        <f t="shared" si="662"/>
        <v>#N/A</v>
      </c>
      <c r="AE1007" s="6" t="e">
        <f t="shared" si="663"/>
        <v>#N/A</v>
      </c>
      <c r="AF1007" s="6" t="e">
        <f t="shared" si="664"/>
        <v>#N/A</v>
      </c>
      <c r="AG1007" s="6" t="str">
        <f t="shared" si="665"/>
        <v/>
      </c>
      <c r="AH1007" s="6">
        <f t="shared" si="666"/>
        <v>1</v>
      </c>
      <c r="AI1007" s="6" t="e">
        <f t="shared" si="667"/>
        <v>#N/A</v>
      </c>
      <c r="AJ1007" s="6" t="e">
        <f t="shared" si="668"/>
        <v>#N/A</v>
      </c>
      <c r="AK1007" s="6" t="e">
        <f t="shared" si="669"/>
        <v>#N/A</v>
      </c>
      <c r="AL1007" s="6" t="e">
        <f t="shared" si="670"/>
        <v>#N/A</v>
      </c>
      <c r="AM1007" s="7" t="str">
        <f t="shared" si="671"/>
        <v xml:space="preserve"> </v>
      </c>
      <c r="AN1007" s="6" t="e">
        <f t="shared" si="672"/>
        <v>#N/A</v>
      </c>
      <c r="AO1007" s="6" t="e">
        <f t="shared" si="673"/>
        <v>#N/A</v>
      </c>
      <c r="AP1007" s="6" t="e">
        <f t="shared" si="674"/>
        <v>#N/A</v>
      </c>
      <c r="AQ1007" s="6" t="e">
        <f t="shared" si="675"/>
        <v>#N/A</v>
      </c>
      <c r="AR1007" s="6" t="e">
        <f t="shared" si="676"/>
        <v>#N/A</v>
      </c>
      <c r="AS1007" s="6" t="e">
        <f t="shared" si="677"/>
        <v>#N/A</v>
      </c>
      <c r="AT1007" s="6" t="e">
        <f t="shared" si="678"/>
        <v>#N/A</v>
      </c>
      <c r="AU1007" s="6" t="e">
        <f t="shared" si="679"/>
        <v>#N/A</v>
      </c>
      <c r="AV1007" s="6" t="e">
        <f t="shared" si="680"/>
        <v>#N/A</v>
      </c>
      <c r="AW1007" s="6">
        <f t="shared" si="681"/>
        <v>0</v>
      </c>
      <c r="AX1007" s="6" t="e">
        <f t="shared" si="682"/>
        <v>#N/A</v>
      </c>
      <c r="AY1007" s="6" t="str">
        <f t="shared" si="683"/>
        <v/>
      </c>
      <c r="AZ1007" s="6" t="str">
        <f t="shared" si="684"/>
        <v/>
      </c>
      <c r="BA1007" s="6" t="str">
        <f t="shared" si="685"/>
        <v/>
      </c>
      <c r="BB1007" s="6" t="str">
        <f t="shared" si="686"/>
        <v/>
      </c>
      <c r="BC1007" s="42"/>
      <c r="BI1007"/>
      <c r="CS1007" s="253" t="str">
        <f t="shared" si="687"/>
        <v/>
      </c>
      <c r="CT1007" s="1" t="str">
        <f t="shared" si="688"/>
        <v/>
      </c>
      <c r="CU1007" s="1" t="str">
        <f t="shared" si="689"/>
        <v/>
      </c>
      <c r="CV1007" s="399"/>
    </row>
    <row r="1008" spans="1:100" s="1" customFormat="1" ht="13.5" customHeight="1" x14ac:dyDescent="0.15">
      <c r="A1008" s="63">
        <v>993</v>
      </c>
      <c r="B1008" s="313"/>
      <c r="C1008" s="313"/>
      <c r="D1008" s="313"/>
      <c r="E1008" s="313"/>
      <c r="F1008" s="313"/>
      <c r="G1008" s="313"/>
      <c r="H1008" s="313"/>
      <c r="I1008" s="313"/>
      <c r="J1008" s="313"/>
      <c r="K1008" s="313"/>
      <c r="L1008" s="314"/>
      <c r="M1008" s="313"/>
      <c r="N1008" s="365"/>
      <c r="O1008" s="366"/>
      <c r="P1008" s="370" t="str">
        <f>IF(G1008="R",IF(OR(AND(実績排出量!H1008=SUM(実績事業所!$B$2-1),3&lt;実績排出量!I1008),AND(実績排出量!H1008=実績事業所!$B$2,4&gt;実績排出量!I1008)),"新規",""),"")</f>
        <v/>
      </c>
      <c r="Q1008" s="373" t="str">
        <f t="shared" si="650"/>
        <v/>
      </c>
      <c r="R1008" s="374" t="str">
        <f t="shared" si="651"/>
        <v/>
      </c>
      <c r="S1008" s="298" t="str">
        <f t="shared" si="652"/>
        <v/>
      </c>
      <c r="T1008" s="87" t="str">
        <f t="shared" si="653"/>
        <v/>
      </c>
      <c r="U1008" s="88" t="str">
        <f t="shared" si="654"/>
        <v/>
      </c>
      <c r="V1008" s="89" t="str">
        <f t="shared" si="655"/>
        <v/>
      </c>
      <c r="W1008" s="90" t="str">
        <f t="shared" si="656"/>
        <v/>
      </c>
      <c r="X1008" s="90" t="str">
        <f t="shared" si="657"/>
        <v/>
      </c>
      <c r="Y1008" s="110" t="str">
        <f t="shared" si="658"/>
        <v/>
      </c>
      <c r="Z1008" s="16"/>
      <c r="AA1008" s="15" t="str">
        <f t="shared" si="659"/>
        <v/>
      </c>
      <c r="AB1008" s="15" t="str">
        <f t="shared" si="660"/>
        <v/>
      </c>
      <c r="AC1008" s="14" t="str">
        <f t="shared" si="661"/>
        <v/>
      </c>
      <c r="AD1008" s="6" t="e">
        <f t="shared" si="662"/>
        <v>#N/A</v>
      </c>
      <c r="AE1008" s="6" t="e">
        <f t="shared" si="663"/>
        <v>#N/A</v>
      </c>
      <c r="AF1008" s="6" t="e">
        <f t="shared" si="664"/>
        <v>#N/A</v>
      </c>
      <c r="AG1008" s="6" t="str">
        <f t="shared" si="665"/>
        <v/>
      </c>
      <c r="AH1008" s="6">
        <f t="shared" si="666"/>
        <v>1</v>
      </c>
      <c r="AI1008" s="6" t="e">
        <f t="shared" si="667"/>
        <v>#N/A</v>
      </c>
      <c r="AJ1008" s="6" t="e">
        <f t="shared" si="668"/>
        <v>#N/A</v>
      </c>
      <c r="AK1008" s="6" t="e">
        <f t="shared" si="669"/>
        <v>#N/A</v>
      </c>
      <c r="AL1008" s="6" t="e">
        <f t="shared" si="670"/>
        <v>#N/A</v>
      </c>
      <c r="AM1008" s="7" t="str">
        <f t="shared" si="671"/>
        <v xml:space="preserve"> </v>
      </c>
      <c r="AN1008" s="6" t="e">
        <f t="shared" si="672"/>
        <v>#N/A</v>
      </c>
      <c r="AO1008" s="6" t="e">
        <f t="shared" si="673"/>
        <v>#N/A</v>
      </c>
      <c r="AP1008" s="6" t="e">
        <f t="shared" si="674"/>
        <v>#N/A</v>
      </c>
      <c r="AQ1008" s="6" t="e">
        <f t="shared" si="675"/>
        <v>#N/A</v>
      </c>
      <c r="AR1008" s="6" t="e">
        <f t="shared" si="676"/>
        <v>#N/A</v>
      </c>
      <c r="AS1008" s="6" t="e">
        <f t="shared" si="677"/>
        <v>#N/A</v>
      </c>
      <c r="AT1008" s="6" t="e">
        <f t="shared" si="678"/>
        <v>#N/A</v>
      </c>
      <c r="AU1008" s="6" t="e">
        <f t="shared" si="679"/>
        <v>#N/A</v>
      </c>
      <c r="AV1008" s="6" t="e">
        <f t="shared" si="680"/>
        <v>#N/A</v>
      </c>
      <c r="AW1008" s="6">
        <f t="shared" si="681"/>
        <v>0</v>
      </c>
      <c r="AX1008" s="6" t="e">
        <f t="shared" si="682"/>
        <v>#N/A</v>
      </c>
      <c r="AY1008" s="6" t="str">
        <f t="shared" si="683"/>
        <v/>
      </c>
      <c r="AZ1008" s="6" t="str">
        <f t="shared" si="684"/>
        <v/>
      </c>
      <c r="BA1008" s="6" t="str">
        <f t="shared" si="685"/>
        <v/>
      </c>
      <c r="BB1008" s="6" t="str">
        <f t="shared" si="686"/>
        <v/>
      </c>
      <c r="BC1008" s="42"/>
      <c r="BI1008"/>
      <c r="CS1008" s="253" t="str">
        <f t="shared" si="687"/>
        <v/>
      </c>
      <c r="CT1008" s="1" t="str">
        <f t="shared" si="688"/>
        <v/>
      </c>
      <c r="CU1008" s="1" t="str">
        <f t="shared" si="689"/>
        <v/>
      </c>
      <c r="CV1008" s="399"/>
    </row>
    <row r="1009" spans="1:100" s="1" customFormat="1" ht="13.5" customHeight="1" x14ac:dyDescent="0.15">
      <c r="A1009" s="63">
        <v>994</v>
      </c>
      <c r="B1009" s="313"/>
      <c r="C1009" s="313"/>
      <c r="D1009" s="313"/>
      <c r="E1009" s="313"/>
      <c r="F1009" s="313"/>
      <c r="G1009" s="313"/>
      <c r="H1009" s="313"/>
      <c r="I1009" s="313"/>
      <c r="J1009" s="313"/>
      <c r="K1009" s="313"/>
      <c r="L1009" s="314"/>
      <c r="M1009" s="313"/>
      <c r="N1009" s="365"/>
      <c r="O1009" s="366"/>
      <c r="P1009" s="370" t="str">
        <f>IF(G1009="R",IF(OR(AND(実績排出量!H1009=SUM(実績事業所!$B$2-1),3&lt;実績排出量!I1009),AND(実績排出量!H1009=実績事業所!$B$2,4&gt;実績排出量!I1009)),"新規",""),"")</f>
        <v/>
      </c>
      <c r="Q1009" s="373" t="str">
        <f t="shared" si="650"/>
        <v/>
      </c>
      <c r="R1009" s="374" t="str">
        <f t="shared" si="651"/>
        <v/>
      </c>
      <c r="S1009" s="298" t="str">
        <f t="shared" si="652"/>
        <v/>
      </c>
      <c r="T1009" s="87" t="str">
        <f t="shared" si="653"/>
        <v/>
      </c>
      <c r="U1009" s="88" t="str">
        <f t="shared" si="654"/>
        <v/>
      </c>
      <c r="V1009" s="89" t="str">
        <f t="shared" si="655"/>
        <v/>
      </c>
      <c r="W1009" s="90" t="str">
        <f t="shared" si="656"/>
        <v/>
      </c>
      <c r="X1009" s="90" t="str">
        <f t="shared" si="657"/>
        <v/>
      </c>
      <c r="Y1009" s="110" t="str">
        <f t="shared" si="658"/>
        <v/>
      </c>
      <c r="Z1009" s="16"/>
      <c r="AA1009" s="15" t="str">
        <f t="shared" si="659"/>
        <v/>
      </c>
      <c r="AB1009" s="15" t="str">
        <f t="shared" si="660"/>
        <v/>
      </c>
      <c r="AC1009" s="14" t="str">
        <f t="shared" si="661"/>
        <v/>
      </c>
      <c r="AD1009" s="6" t="e">
        <f t="shared" si="662"/>
        <v>#N/A</v>
      </c>
      <c r="AE1009" s="6" t="e">
        <f t="shared" si="663"/>
        <v>#N/A</v>
      </c>
      <c r="AF1009" s="6" t="e">
        <f t="shared" si="664"/>
        <v>#N/A</v>
      </c>
      <c r="AG1009" s="6" t="str">
        <f t="shared" si="665"/>
        <v/>
      </c>
      <c r="AH1009" s="6">
        <f t="shared" si="666"/>
        <v>1</v>
      </c>
      <c r="AI1009" s="6" t="e">
        <f t="shared" si="667"/>
        <v>#N/A</v>
      </c>
      <c r="AJ1009" s="6" t="e">
        <f t="shared" si="668"/>
        <v>#N/A</v>
      </c>
      <c r="AK1009" s="6" t="e">
        <f t="shared" si="669"/>
        <v>#N/A</v>
      </c>
      <c r="AL1009" s="6" t="e">
        <f t="shared" si="670"/>
        <v>#N/A</v>
      </c>
      <c r="AM1009" s="7" t="str">
        <f t="shared" si="671"/>
        <v xml:space="preserve"> </v>
      </c>
      <c r="AN1009" s="6" t="e">
        <f t="shared" si="672"/>
        <v>#N/A</v>
      </c>
      <c r="AO1009" s="6" t="e">
        <f t="shared" si="673"/>
        <v>#N/A</v>
      </c>
      <c r="AP1009" s="6" t="e">
        <f t="shared" si="674"/>
        <v>#N/A</v>
      </c>
      <c r="AQ1009" s="6" t="e">
        <f t="shared" si="675"/>
        <v>#N/A</v>
      </c>
      <c r="AR1009" s="6" t="e">
        <f t="shared" si="676"/>
        <v>#N/A</v>
      </c>
      <c r="AS1009" s="6" t="e">
        <f t="shared" si="677"/>
        <v>#N/A</v>
      </c>
      <c r="AT1009" s="6" t="e">
        <f t="shared" si="678"/>
        <v>#N/A</v>
      </c>
      <c r="AU1009" s="6" t="e">
        <f t="shared" si="679"/>
        <v>#N/A</v>
      </c>
      <c r="AV1009" s="6" t="e">
        <f t="shared" si="680"/>
        <v>#N/A</v>
      </c>
      <c r="AW1009" s="6">
        <f t="shared" si="681"/>
        <v>0</v>
      </c>
      <c r="AX1009" s="6" t="e">
        <f t="shared" si="682"/>
        <v>#N/A</v>
      </c>
      <c r="AY1009" s="6" t="str">
        <f t="shared" si="683"/>
        <v/>
      </c>
      <c r="AZ1009" s="6" t="str">
        <f t="shared" si="684"/>
        <v/>
      </c>
      <c r="BA1009" s="6" t="str">
        <f t="shared" si="685"/>
        <v/>
      </c>
      <c r="BB1009" s="6" t="str">
        <f t="shared" si="686"/>
        <v/>
      </c>
      <c r="BC1009" s="42"/>
      <c r="BI1009"/>
      <c r="CS1009" s="253" t="str">
        <f t="shared" si="687"/>
        <v/>
      </c>
      <c r="CT1009" s="1" t="str">
        <f t="shared" si="688"/>
        <v/>
      </c>
      <c r="CU1009" s="1" t="str">
        <f t="shared" si="689"/>
        <v/>
      </c>
      <c r="CV1009" s="399"/>
    </row>
    <row r="1010" spans="1:100" s="1" customFormat="1" ht="13.5" customHeight="1" x14ac:dyDescent="0.15">
      <c r="A1010" s="63">
        <v>995</v>
      </c>
      <c r="B1010" s="313"/>
      <c r="C1010" s="313"/>
      <c r="D1010" s="313"/>
      <c r="E1010" s="313"/>
      <c r="F1010" s="313"/>
      <c r="G1010" s="313"/>
      <c r="H1010" s="313"/>
      <c r="I1010" s="313"/>
      <c r="J1010" s="313"/>
      <c r="K1010" s="313"/>
      <c r="L1010" s="314"/>
      <c r="M1010" s="313"/>
      <c r="N1010" s="365"/>
      <c r="O1010" s="366"/>
      <c r="P1010" s="370" t="str">
        <f>IF(G1010="R",IF(OR(AND(実績排出量!H1010=SUM(実績事業所!$B$2-1),3&lt;実績排出量!I1010),AND(実績排出量!H1010=実績事業所!$B$2,4&gt;実績排出量!I1010)),"新規",""),"")</f>
        <v/>
      </c>
      <c r="Q1010" s="373" t="str">
        <f t="shared" si="650"/>
        <v/>
      </c>
      <c r="R1010" s="374" t="str">
        <f t="shared" si="651"/>
        <v/>
      </c>
      <c r="S1010" s="298" t="str">
        <f t="shared" si="652"/>
        <v/>
      </c>
      <c r="T1010" s="87" t="str">
        <f t="shared" si="653"/>
        <v/>
      </c>
      <c r="U1010" s="88" t="str">
        <f t="shared" si="654"/>
        <v/>
      </c>
      <c r="V1010" s="89" t="str">
        <f t="shared" si="655"/>
        <v/>
      </c>
      <c r="W1010" s="90" t="str">
        <f t="shared" si="656"/>
        <v/>
      </c>
      <c r="X1010" s="90" t="str">
        <f t="shared" si="657"/>
        <v/>
      </c>
      <c r="Y1010" s="110" t="str">
        <f t="shared" si="658"/>
        <v/>
      </c>
      <c r="Z1010" s="16"/>
      <c r="AA1010" s="15" t="str">
        <f t="shared" si="659"/>
        <v/>
      </c>
      <c r="AB1010" s="15" t="str">
        <f t="shared" si="660"/>
        <v/>
      </c>
      <c r="AC1010" s="14" t="str">
        <f t="shared" si="661"/>
        <v/>
      </c>
      <c r="AD1010" s="6" t="e">
        <f t="shared" si="662"/>
        <v>#N/A</v>
      </c>
      <c r="AE1010" s="6" t="e">
        <f t="shared" si="663"/>
        <v>#N/A</v>
      </c>
      <c r="AF1010" s="6" t="e">
        <f t="shared" si="664"/>
        <v>#N/A</v>
      </c>
      <c r="AG1010" s="6" t="str">
        <f t="shared" si="665"/>
        <v/>
      </c>
      <c r="AH1010" s="6">
        <f t="shared" si="666"/>
        <v>1</v>
      </c>
      <c r="AI1010" s="6" t="e">
        <f t="shared" si="667"/>
        <v>#N/A</v>
      </c>
      <c r="AJ1010" s="6" t="e">
        <f t="shared" si="668"/>
        <v>#N/A</v>
      </c>
      <c r="AK1010" s="6" t="e">
        <f t="shared" si="669"/>
        <v>#N/A</v>
      </c>
      <c r="AL1010" s="6" t="e">
        <f t="shared" si="670"/>
        <v>#N/A</v>
      </c>
      <c r="AM1010" s="7" t="str">
        <f t="shared" si="671"/>
        <v xml:space="preserve"> </v>
      </c>
      <c r="AN1010" s="6" t="e">
        <f t="shared" si="672"/>
        <v>#N/A</v>
      </c>
      <c r="AO1010" s="6" t="e">
        <f t="shared" si="673"/>
        <v>#N/A</v>
      </c>
      <c r="AP1010" s="6" t="e">
        <f t="shared" si="674"/>
        <v>#N/A</v>
      </c>
      <c r="AQ1010" s="6" t="e">
        <f t="shared" si="675"/>
        <v>#N/A</v>
      </c>
      <c r="AR1010" s="6" t="e">
        <f t="shared" si="676"/>
        <v>#N/A</v>
      </c>
      <c r="AS1010" s="6" t="e">
        <f t="shared" si="677"/>
        <v>#N/A</v>
      </c>
      <c r="AT1010" s="6" t="e">
        <f t="shared" si="678"/>
        <v>#N/A</v>
      </c>
      <c r="AU1010" s="6" t="e">
        <f t="shared" si="679"/>
        <v>#N/A</v>
      </c>
      <c r="AV1010" s="6" t="e">
        <f t="shared" si="680"/>
        <v>#N/A</v>
      </c>
      <c r="AW1010" s="6">
        <f t="shared" si="681"/>
        <v>0</v>
      </c>
      <c r="AX1010" s="6" t="e">
        <f t="shared" si="682"/>
        <v>#N/A</v>
      </c>
      <c r="AY1010" s="6" t="str">
        <f t="shared" si="683"/>
        <v/>
      </c>
      <c r="AZ1010" s="6" t="str">
        <f t="shared" si="684"/>
        <v/>
      </c>
      <c r="BA1010" s="6" t="str">
        <f t="shared" si="685"/>
        <v/>
      </c>
      <c r="BB1010" s="6" t="str">
        <f t="shared" si="686"/>
        <v/>
      </c>
      <c r="BC1010" s="42"/>
      <c r="BI1010"/>
      <c r="CS1010" s="253" t="str">
        <f t="shared" si="687"/>
        <v/>
      </c>
      <c r="CT1010" s="1" t="str">
        <f t="shared" si="688"/>
        <v/>
      </c>
      <c r="CU1010" s="1" t="str">
        <f t="shared" si="689"/>
        <v/>
      </c>
      <c r="CV1010" s="399"/>
    </row>
    <row r="1011" spans="1:100" s="1" customFormat="1" ht="13.5" customHeight="1" x14ac:dyDescent="0.15">
      <c r="A1011" s="63">
        <v>996</v>
      </c>
      <c r="B1011" s="313"/>
      <c r="C1011" s="313"/>
      <c r="D1011" s="313"/>
      <c r="E1011" s="313"/>
      <c r="F1011" s="313"/>
      <c r="G1011" s="313"/>
      <c r="H1011" s="313"/>
      <c r="I1011" s="313"/>
      <c r="J1011" s="313"/>
      <c r="K1011" s="313"/>
      <c r="L1011" s="314"/>
      <c r="M1011" s="313"/>
      <c r="N1011" s="365"/>
      <c r="O1011" s="366"/>
      <c r="P1011" s="370" t="str">
        <f>IF(G1011="R",IF(OR(AND(実績排出量!H1011=SUM(実績事業所!$B$2-1),3&lt;実績排出量!I1011),AND(実績排出量!H1011=実績事業所!$B$2,4&gt;実績排出量!I1011)),"新規",""),"")</f>
        <v/>
      </c>
      <c r="Q1011" s="373" t="str">
        <f t="shared" si="650"/>
        <v/>
      </c>
      <c r="R1011" s="374" t="str">
        <f t="shared" si="651"/>
        <v/>
      </c>
      <c r="S1011" s="298" t="str">
        <f t="shared" si="652"/>
        <v/>
      </c>
      <c r="T1011" s="87" t="str">
        <f t="shared" si="653"/>
        <v/>
      </c>
      <c r="U1011" s="88" t="str">
        <f t="shared" si="654"/>
        <v/>
      </c>
      <c r="V1011" s="89" t="str">
        <f t="shared" si="655"/>
        <v/>
      </c>
      <c r="W1011" s="90" t="str">
        <f t="shared" si="656"/>
        <v/>
      </c>
      <c r="X1011" s="90" t="str">
        <f t="shared" si="657"/>
        <v/>
      </c>
      <c r="Y1011" s="110" t="str">
        <f t="shared" si="658"/>
        <v/>
      </c>
      <c r="Z1011" s="16"/>
      <c r="AA1011" s="15" t="str">
        <f t="shared" si="659"/>
        <v/>
      </c>
      <c r="AB1011" s="15" t="str">
        <f t="shared" si="660"/>
        <v/>
      </c>
      <c r="AC1011" s="14" t="str">
        <f t="shared" si="661"/>
        <v/>
      </c>
      <c r="AD1011" s="6" t="e">
        <f t="shared" si="662"/>
        <v>#N/A</v>
      </c>
      <c r="AE1011" s="6" t="e">
        <f t="shared" si="663"/>
        <v>#N/A</v>
      </c>
      <c r="AF1011" s="6" t="e">
        <f t="shared" si="664"/>
        <v>#N/A</v>
      </c>
      <c r="AG1011" s="6" t="str">
        <f t="shared" si="665"/>
        <v/>
      </c>
      <c r="AH1011" s="6">
        <f t="shared" si="666"/>
        <v>1</v>
      </c>
      <c r="AI1011" s="6" t="e">
        <f t="shared" si="667"/>
        <v>#N/A</v>
      </c>
      <c r="AJ1011" s="6" t="e">
        <f t="shared" si="668"/>
        <v>#N/A</v>
      </c>
      <c r="AK1011" s="6" t="e">
        <f t="shared" si="669"/>
        <v>#N/A</v>
      </c>
      <c r="AL1011" s="6" t="e">
        <f t="shared" si="670"/>
        <v>#N/A</v>
      </c>
      <c r="AM1011" s="7" t="str">
        <f t="shared" si="671"/>
        <v xml:space="preserve"> </v>
      </c>
      <c r="AN1011" s="6" t="e">
        <f t="shared" si="672"/>
        <v>#N/A</v>
      </c>
      <c r="AO1011" s="6" t="e">
        <f t="shared" si="673"/>
        <v>#N/A</v>
      </c>
      <c r="AP1011" s="6" t="e">
        <f t="shared" si="674"/>
        <v>#N/A</v>
      </c>
      <c r="AQ1011" s="6" t="e">
        <f t="shared" si="675"/>
        <v>#N/A</v>
      </c>
      <c r="AR1011" s="6" t="e">
        <f t="shared" si="676"/>
        <v>#N/A</v>
      </c>
      <c r="AS1011" s="6" t="e">
        <f t="shared" si="677"/>
        <v>#N/A</v>
      </c>
      <c r="AT1011" s="6" t="e">
        <f t="shared" si="678"/>
        <v>#N/A</v>
      </c>
      <c r="AU1011" s="6" t="e">
        <f t="shared" si="679"/>
        <v>#N/A</v>
      </c>
      <c r="AV1011" s="6" t="e">
        <f t="shared" si="680"/>
        <v>#N/A</v>
      </c>
      <c r="AW1011" s="6">
        <f t="shared" si="681"/>
        <v>0</v>
      </c>
      <c r="AX1011" s="6" t="e">
        <f t="shared" si="682"/>
        <v>#N/A</v>
      </c>
      <c r="AY1011" s="6" t="str">
        <f t="shared" si="683"/>
        <v/>
      </c>
      <c r="AZ1011" s="6" t="str">
        <f t="shared" si="684"/>
        <v/>
      </c>
      <c r="BA1011" s="6" t="str">
        <f t="shared" si="685"/>
        <v/>
      </c>
      <c r="BB1011" s="6" t="str">
        <f t="shared" si="686"/>
        <v/>
      </c>
      <c r="BC1011" s="42"/>
      <c r="BI1011"/>
      <c r="CS1011" s="253" t="str">
        <f t="shared" si="687"/>
        <v/>
      </c>
      <c r="CT1011" s="1" t="str">
        <f t="shared" si="688"/>
        <v/>
      </c>
      <c r="CU1011" s="1" t="str">
        <f t="shared" si="689"/>
        <v/>
      </c>
      <c r="CV1011" s="399"/>
    </row>
    <row r="1012" spans="1:100" s="1" customFormat="1" ht="13.5" customHeight="1" x14ac:dyDescent="0.15">
      <c r="A1012" s="63">
        <v>997</v>
      </c>
      <c r="B1012" s="313"/>
      <c r="C1012" s="313"/>
      <c r="D1012" s="313"/>
      <c r="E1012" s="313"/>
      <c r="F1012" s="313"/>
      <c r="G1012" s="313"/>
      <c r="H1012" s="313"/>
      <c r="I1012" s="313"/>
      <c r="J1012" s="313"/>
      <c r="K1012" s="313"/>
      <c r="L1012" s="314"/>
      <c r="M1012" s="313"/>
      <c r="N1012" s="365"/>
      <c r="O1012" s="366"/>
      <c r="P1012" s="370" t="str">
        <f>IF(G1012="R",IF(OR(AND(実績排出量!H1012=SUM(実績事業所!$B$2-1),3&lt;実績排出量!I1012),AND(実績排出量!H1012=実績事業所!$B$2,4&gt;実績排出量!I1012)),"新規",""),"")</f>
        <v/>
      </c>
      <c r="Q1012" s="373" t="str">
        <f t="shared" si="650"/>
        <v/>
      </c>
      <c r="R1012" s="374" t="str">
        <f t="shared" si="651"/>
        <v/>
      </c>
      <c r="S1012" s="298" t="str">
        <f t="shared" si="652"/>
        <v/>
      </c>
      <c r="T1012" s="87" t="str">
        <f t="shared" si="653"/>
        <v/>
      </c>
      <c r="U1012" s="88" t="str">
        <f t="shared" si="654"/>
        <v/>
      </c>
      <c r="V1012" s="89" t="str">
        <f t="shared" si="655"/>
        <v/>
      </c>
      <c r="W1012" s="90" t="str">
        <f t="shared" si="656"/>
        <v/>
      </c>
      <c r="X1012" s="90" t="str">
        <f t="shared" si="657"/>
        <v/>
      </c>
      <c r="Y1012" s="110" t="str">
        <f t="shared" si="658"/>
        <v/>
      </c>
      <c r="Z1012" s="16"/>
      <c r="AA1012" s="15" t="str">
        <f t="shared" si="659"/>
        <v/>
      </c>
      <c r="AB1012" s="15" t="str">
        <f t="shared" si="660"/>
        <v/>
      </c>
      <c r="AC1012" s="14" t="str">
        <f t="shared" si="661"/>
        <v/>
      </c>
      <c r="AD1012" s="6" t="e">
        <f t="shared" si="662"/>
        <v>#N/A</v>
      </c>
      <c r="AE1012" s="6" t="e">
        <f t="shared" si="663"/>
        <v>#N/A</v>
      </c>
      <c r="AF1012" s="6" t="e">
        <f t="shared" si="664"/>
        <v>#N/A</v>
      </c>
      <c r="AG1012" s="6" t="str">
        <f t="shared" si="665"/>
        <v/>
      </c>
      <c r="AH1012" s="6">
        <f t="shared" si="666"/>
        <v>1</v>
      </c>
      <c r="AI1012" s="6" t="e">
        <f t="shared" si="667"/>
        <v>#N/A</v>
      </c>
      <c r="AJ1012" s="6" t="e">
        <f t="shared" si="668"/>
        <v>#N/A</v>
      </c>
      <c r="AK1012" s="6" t="e">
        <f t="shared" si="669"/>
        <v>#N/A</v>
      </c>
      <c r="AL1012" s="6" t="e">
        <f t="shared" si="670"/>
        <v>#N/A</v>
      </c>
      <c r="AM1012" s="7" t="str">
        <f t="shared" si="671"/>
        <v xml:space="preserve"> </v>
      </c>
      <c r="AN1012" s="6" t="e">
        <f t="shared" si="672"/>
        <v>#N/A</v>
      </c>
      <c r="AO1012" s="6" t="e">
        <f t="shared" si="673"/>
        <v>#N/A</v>
      </c>
      <c r="AP1012" s="6" t="e">
        <f t="shared" si="674"/>
        <v>#N/A</v>
      </c>
      <c r="AQ1012" s="6" t="e">
        <f t="shared" si="675"/>
        <v>#N/A</v>
      </c>
      <c r="AR1012" s="6" t="e">
        <f t="shared" si="676"/>
        <v>#N/A</v>
      </c>
      <c r="AS1012" s="6" t="e">
        <f t="shared" si="677"/>
        <v>#N/A</v>
      </c>
      <c r="AT1012" s="6" t="e">
        <f t="shared" si="678"/>
        <v>#N/A</v>
      </c>
      <c r="AU1012" s="6" t="e">
        <f t="shared" si="679"/>
        <v>#N/A</v>
      </c>
      <c r="AV1012" s="6" t="e">
        <f t="shared" si="680"/>
        <v>#N/A</v>
      </c>
      <c r="AW1012" s="6">
        <f t="shared" si="681"/>
        <v>0</v>
      </c>
      <c r="AX1012" s="6" t="e">
        <f t="shared" si="682"/>
        <v>#N/A</v>
      </c>
      <c r="AY1012" s="6" t="str">
        <f t="shared" si="683"/>
        <v/>
      </c>
      <c r="AZ1012" s="6" t="str">
        <f t="shared" si="684"/>
        <v/>
      </c>
      <c r="BA1012" s="6" t="str">
        <f t="shared" si="685"/>
        <v/>
      </c>
      <c r="BB1012" s="6" t="str">
        <f t="shared" si="686"/>
        <v/>
      </c>
      <c r="BC1012" s="42"/>
      <c r="BI1012"/>
      <c r="CS1012" s="253" t="str">
        <f t="shared" si="687"/>
        <v/>
      </c>
      <c r="CT1012" s="1" t="str">
        <f t="shared" si="688"/>
        <v/>
      </c>
      <c r="CU1012" s="1" t="str">
        <f t="shared" si="689"/>
        <v/>
      </c>
      <c r="CV1012" s="399"/>
    </row>
    <row r="1013" spans="1:100" s="1" customFormat="1" ht="13.5" customHeight="1" x14ac:dyDescent="0.15">
      <c r="A1013" s="63">
        <v>998</v>
      </c>
      <c r="B1013" s="313"/>
      <c r="C1013" s="313"/>
      <c r="D1013" s="313"/>
      <c r="E1013" s="313"/>
      <c r="F1013" s="313"/>
      <c r="G1013" s="313"/>
      <c r="H1013" s="313"/>
      <c r="I1013" s="313"/>
      <c r="J1013" s="313"/>
      <c r="K1013" s="313"/>
      <c r="L1013" s="314"/>
      <c r="M1013" s="313"/>
      <c r="N1013" s="365"/>
      <c r="O1013" s="366"/>
      <c r="P1013" s="370" t="str">
        <f>IF(G1013="R",IF(OR(AND(実績排出量!H1013=SUM(実績事業所!$B$2-1),3&lt;実績排出量!I1013),AND(実績排出量!H1013=実績事業所!$B$2,4&gt;実績排出量!I1013)),"新規",""),"")</f>
        <v/>
      </c>
      <c r="Q1013" s="373" t="str">
        <f t="shared" si="650"/>
        <v/>
      </c>
      <c r="R1013" s="374" t="str">
        <f t="shared" si="651"/>
        <v/>
      </c>
      <c r="S1013" s="298" t="str">
        <f t="shared" si="652"/>
        <v/>
      </c>
      <c r="T1013" s="87" t="str">
        <f t="shared" si="653"/>
        <v/>
      </c>
      <c r="U1013" s="88" t="str">
        <f t="shared" si="654"/>
        <v/>
      </c>
      <c r="V1013" s="89" t="str">
        <f t="shared" si="655"/>
        <v/>
      </c>
      <c r="W1013" s="90" t="str">
        <f t="shared" si="656"/>
        <v/>
      </c>
      <c r="X1013" s="90" t="str">
        <f t="shared" si="657"/>
        <v/>
      </c>
      <c r="Y1013" s="110" t="str">
        <f t="shared" si="658"/>
        <v/>
      </c>
      <c r="Z1013" s="16"/>
      <c r="AA1013" s="15" t="str">
        <f t="shared" si="659"/>
        <v/>
      </c>
      <c r="AB1013" s="15" t="str">
        <f t="shared" si="660"/>
        <v/>
      </c>
      <c r="AC1013" s="14" t="str">
        <f t="shared" si="661"/>
        <v/>
      </c>
      <c r="AD1013" s="6" t="e">
        <f t="shared" si="662"/>
        <v>#N/A</v>
      </c>
      <c r="AE1013" s="6" t="e">
        <f t="shared" si="663"/>
        <v>#N/A</v>
      </c>
      <c r="AF1013" s="6" t="e">
        <f t="shared" si="664"/>
        <v>#N/A</v>
      </c>
      <c r="AG1013" s="6" t="str">
        <f t="shared" si="665"/>
        <v/>
      </c>
      <c r="AH1013" s="6">
        <f t="shared" si="666"/>
        <v>1</v>
      </c>
      <c r="AI1013" s="6" t="e">
        <f t="shared" si="667"/>
        <v>#N/A</v>
      </c>
      <c r="AJ1013" s="6" t="e">
        <f t="shared" si="668"/>
        <v>#N/A</v>
      </c>
      <c r="AK1013" s="6" t="e">
        <f t="shared" si="669"/>
        <v>#N/A</v>
      </c>
      <c r="AL1013" s="6" t="e">
        <f t="shared" si="670"/>
        <v>#N/A</v>
      </c>
      <c r="AM1013" s="7" t="str">
        <f t="shared" si="671"/>
        <v xml:space="preserve"> </v>
      </c>
      <c r="AN1013" s="6" t="e">
        <f t="shared" si="672"/>
        <v>#N/A</v>
      </c>
      <c r="AO1013" s="6" t="e">
        <f t="shared" si="673"/>
        <v>#N/A</v>
      </c>
      <c r="AP1013" s="6" t="e">
        <f t="shared" si="674"/>
        <v>#N/A</v>
      </c>
      <c r="AQ1013" s="6" t="e">
        <f t="shared" si="675"/>
        <v>#N/A</v>
      </c>
      <c r="AR1013" s="6" t="e">
        <f t="shared" si="676"/>
        <v>#N/A</v>
      </c>
      <c r="AS1013" s="6" t="e">
        <f t="shared" si="677"/>
        <v>#N/A</v>
      </c>
      <c r="AT1013" s="6" t="e">
        <f t="shared" si="678"/>
        <v>#N/A</v>
      </c>
      <c r="AU1013" s="6" t="e">
        <f t="shared" si="679"/>
        <v>#N/A</v>
      </c>
      <c r="AV1013" s="6" t="e">
        <f t="shared" si="680"/>
        <v>#N/A</v>
      </c>
      <c r="AW1013" s="6">
        <f t="shared" si="681"/>
        <v>0</v>
      </c>
      <c r="AX1013" s="6" t="e">
        <f t="shared" si="682"/>
        <v>#N/A</v>
      </c>
      <c r="AY1013" s="6" t="str">
        <f t="shared" si="683"/>
        <v/>
      </c>
      <c r="AZ1013" s="6" t="str">
        <f t="shared" si="684"/>
        <v/>
      </c>
      <c r="BA1013" s="6" t="str">
        <f t="shared" si="685"/>
        <v/>
      </c>
      <c r="BB1013" s="6" t="str">
        <f t="shared" si="686"/>
        <v/>
      </c>
      <c r="BC1013" s="42"/>
      <c r="BI1013"/>
      <c r="CS1013" s="253" t="str">
        <f t="shared" si="687"/>
        <v/>
      </c>
      <c r="CT1013" s="1" t="str">
        <f t="shared" si="688"/>
        <v/>
      </c>
      <c r="CU1013" s="1" t="str">
        <f t="shared" si="689"/>
        <v/>
      </c>
      <c r="CV1013" s="399"/>
    </row>
    <row r="1014" spans="1:100" s="1" customFormat="1" ht="13.5" customHeight="1" x14ac:dyDescent="0.15">
      <c r="A1014" s="63">
        <v>999</v>
      </c>
      <c r="B1014" s="313"/>
      <c r="C1014" s="313"/>
      <c r="D1014" s="313"/>
      <c r="E1014" s="313"/>
      <c r="F1014" s="313"/>
      <c r="G1014" s="313"/>
      <c r="H1014" s="313"/>
      <c r="I1014" s="313"/>
      <c r="J1014" s="313"/>
      <c r="K1014" s="313"/>
      <c r="L1014" s="314"/>
      <c r="M1014" s="313"/>
      <c r="N1014" s="365"/>
      <c r="O1014" s="366"/>
      <c r="P1014" s="370" t="str">
        <f>IF(G1014="R",IF(OR(AND(実績排出量!H1014=SUM(実績事業所!$B$2-1),3&lt;実績排出量!I1014),AND(実績排出量!H1014=実績事業所!$B$2,4&gt;実績排出量!I1014)),"新規",""),"")</f>
        <v/>
      </c>
      <c r="Q1014" s="373" t="str">
        <f t="shared" si="650"/>
        <v/>
      </c>
      <c r="R1014" s="374" t="str">
        <f t="shared" si="651"/>
        <v/>
      </c>
      <c r="S1014" s="298" t="str">
        <f t="shared" si="652"/>
        <v/>
      </c>
      <c r="T1014" s="87" t="str">
        <f t="shared" si="653"/>
        <v/>
      </c>
      <c r="U1014" s="88" t="str">
        <f t="shared" si="654"/>
        <v/>
      </c>
      <c r="V1014" s="89" t="str">
        <f t="shared" si="655"/>
        <v/>
      </c>
      <c r="W1014" s="90" t="str">
        <f t="shared" si="656"/>
        <v/>
      </c>
      <c r="X1014" s="90" t="str">
        <f t="shared" si="657"/>
        <v/>
      </c>
      <c r="Y1014" s="110" t="str">
        <f t="shared" si="658"/>
        <v/>
      </c>
      <c r="Z1014" s="16"/>
      <c r="AA1014" s="15" t="str">
        <f t="shared" si="659"/>
        <v/>
      </c>
      <c r="AB1014" s="15" t="str">
        <f t="shared" si="660"/>
        <v/>
      </c>
      <c r="AC1014" s="14" t="str">
        <f t="shared" si="661"/>
        <v/>
      </c>
      <c r="AD1014" s="6" t="e">
        <f t="shared" si="662"/>
        <v>#N/A</v>
      </c>
      <c r="AE1014" s="6" t="e">
        <f t="shared" si="663"/>
        <v>#N/A</v>
      </c>
      <c r="AF1014" s="6" t="e">
        <f t="shared" si="664"/>
        <v>#N/A</v>
      </c>
      <c r="AG1014" s="6" t="str">
        <f t="shared" si="665"/>
        <v/>
      </c>
      <c r="AH1014" s="6">
        <f t="shared" si="666"/>
        <v>1</v>
      </c>
      <c r="AI1014" s="6" t="e">
        <f t="shared" si="667"/>
        <v>#N/A</v>
      </c>
      <c r="AJ1014" s="6" t="e">
        <f t="shared" si="668"/>
        <v>#N/A</v>
      </c>
      <c r="AK1014" s="6" t="e">
        <f t="shared" si="669"/>
        <v>#N/A</v>
      </c>
      <c r="AL1014" s="6" t="e">
        <f t="shared" si="670"/>
        <v>#N/A</v>
      </c>
      <c r="AM1014" s="7" t="str">
        <f t="shared" si="671"/>
        <v xml:space="preserve"> </v>
      </c>
      <c r="AN1014" s="6" t="e">
        <f t="shared" si="672"/>
        <v>#N/A</v>
      </c>
      <c r="AO1014" s="6" t="e">
        <f t="shared" si="673"/>
        <v>#N/A</v>
      </c>
      <c r="AP1014" s="6" t="e">
        <f t="shared" si="674"/>
        <v>#N/A</v>
      </c>
      <c r="AQ1014" s="6" t="e">
        <f t="shared" si="675"/>
        <v>#N/A</v>
      </c>
      <c r="AR1014" s="6" t="e">
        <f t="shared" si="676"/>
        <v>#N/A</v>
      </c>
      <c r="AS1014" s="6" t="e">
        <f t="shared" si="677"/>
        <v>#N/A</v>
      </c>
      <c r="AT1014" s="6" t="e">
        <f t="shared" si="678"/>
        <v>#N/A</v>
      </c>
      <c r="AU1014" s="6" t="e">
        <f t="shared" si="679"/>
        <v>#N/A</v>
      </c>
      <c r="AV1014" s="6" t="e">
        <f t="shared" si="680"/>
        <v>#N/A</v>
      </c>
      <c r="AW1014" s="6">
        <f t="shared" si="681"/>
        <v>0</v>
      </c>
      <c r="AX1014" s="6" t="e">
        <f t="shared" si="682"/>
        <v>#N/A</v>
      </c>
      <c r="AY1014" s="6" t="str">
        <f t="shared" si="683"/>
        <v/>
      </c>
      <c r="AZ1014" s="6" t="str">
        <f t="shared" si="684"/>
        <v/>
      </c>
      <c r="BA1014" s="6" t="str">
        <f t="shared" si="685"/>
        <v/>
      </c>
      <c r="BB1014" s="6" t="str">
        <f t="shared" si="686"/>
        <v/>
      </c>
      <c r="BC1014" s="42"/>
      <c r="BI1014"/>
      <c r="CS1014" s="253" t="str">
        <f t="shared" si="687"/>
        <v/>
      </c>
      <c r="CT1014" s="1" t="str">
        <f t="shared" si="688"/>
        <v/>
      </c>
      <c r="CU1014" s="1" t="str">
        <f t="shared" si="689"/>
        <v/>
      </c>
      <c r="CV1014" s="399"/>
    </row>
    <row r="1015" spans="1:100" s="1" customFormat="1" ht="13.5" customHeight="1" thickBot="1" x14ac:dyDescent="0.2">
      <c r="A1015" s="377">
        <v>1000</v>
      </c>
      <c r="B1015" s="376"/>
      <c r="C1015" s="376"/>
      <c r="D1015" s="376"/>
      <c r="E1015" s="376"/>
      <c r="F1015" s="376"/>
      <c r="G1015" s="376"/>
      <c r="H1015" s="376"/>
      <c r="I1015" s="376"/>
      <c r="J1015" s="376"/>
      <c r="K1015" s="376"/>
      <c r="L1015" s="378"/>
      <c r="M1015" s="376"/>
      <c r="N1015" s="379"/>
      <c r="O1015" s="380"/>
      <c r="P1015" s="381" t="str">
        <f>IF(G1015="R",IF(OR(AND(実績排出量!H1015=SUM(実績事業所!$B$2-1),3&lt;実績排出量!I1015),AND(実績排出量!H1015=実績事業所!$B$2,4&gt;実績排出量!I1015)),"新規",""),"")</f>
        <v/>
      </c>
      <c r="Q1015" s="382" t="str">
        <f t="shared" si="650"/>
        <v/>
      </c>
      <c r="R1015" s="383" t="str">
        <f t="shared" si="651"/>
        <v/>
      </c>
      <c r="S1015" s="384" t="str">
        <f t="shared" si="652"/>
        <v/>
      </c>
      <c r="T1015" s="385" t="str">
        <f t="shared" si="653"/>
        <v/>
      </c>
      <c r="U1015" s="386" t="str">
        <f t="shared" si="654"/>
        <v/>
      </c>
      <c r="V1015" s="387" t="str">
        <f t="shared" si="655"/>
        <v/>
      </c>
      <c r="W1015" s="388" t="str">
        <f t="shared" si="656"/>
        <v/>
      </c>
      <c r="X1015" s="388" t="str">
        <f t="shared" si="657"/>
        <v/>
      </c>
      <c r="Y1015" s="389" t="str">
        <f t="shared" si="658"/>
        <v/>
      </c>
      <c r="Z1015" s="16"/>
      <c r="AA1015" s="15" t="str">
        <f t="shared" si="659"/>
        <v/>
      </c>
      <c r="AB1015" s="15" t="str">
        <f t="shared" si="660"/>
        <v/>
      </c>
      <c r="AC1015" s="14" t="str">
        <f t="shared" si="661"/>
        <v/>
      </c>
      <c r="AD1015" s="6" t="e">
        <f t="shared" si="662"/>
        <v>#N/A</v>
      </c>
      <c r="AE1015" s="6" t="e">
        <f t="shared" si="663"/>
        <v>#N/A</v>
      </c>
      <c r="AF1015" s="6" t="e">
        <f t="shared" si="664"/>
        <v>#N/A</v>
      </c>
      <c r="AG1015" s="6" t="str">
        <f t="shared" si="665"/>
        <v/>
      </c>
      <c r="AH1015" s="6">
        <f t="shared" si="666"/>
        <v>1</v>
      </c>
      <c r="AI1015" s="6" t="e">
        <f t="shared" si="667"/>
        <v>#N/A</v>
      </c>
      <c r="AJ1015" s="6" t="e">
        <f t="shared" si="668"/>
        <v>#N/A</v>
      </c>
      <c r="AK1015" s="6" t="e">
        <f t="shared" si="669"/>
        <v>#N/A</v>
      </c>
      <c r="AL1015" s="6" t="e">
        <f t="shared" si="670"/>
        <v>#N/A</v>
      </c>
      <c r="AM1015" s="7" t="str">
        <f t="shared" si="671"/>
        <v xml:space="preserve"> </v>
      </c>
      <c r="AN1015" s="6" t="e">
        <f t="shared" si="672"/>
        <v>#N/A</v>
      </c>
      <c r="AO1015" s="6" t="e">
        <f t="shared" si="673"/>
        <v>#N/A</v>
      </c>
      <c r="AP1015" s="6" t="e">
        <f t="shared" si="674"/>
        <v>#N/A</v>
      </c>
      <c r="AQ1015" s="6" t="e">
        <f t="shared" si="675"/>
        <v>#N/A</v>
      </c>
      <c r="AR1015" s="6" t="e">
        <f t="shared" si="676"/>
        <v>#N/A</v>
      </c>
      <c r="AS1015" s="6" t="e">
        <f t="shared" si="677"/>
        <v>#N/A</v>
      </c>
      <c r="AT1015" s="6" t="e">
        <f t="shared" si="678"/>
        <v>#N/A</v>
      </c>
      <c r="AU1015" s="6" t="e">
        <f t="shared" si="679"/>
        <v>#N/A</v>
      </c>
      <c r="AV1015" s="6" t="e">
        <f t="shared" si="680"/>
        <v>#N/A</v>
      </c>
      <c r="AW1015" s="6">
        <f t="shared" si="681"/>
        <v>0</v>
      </c>
      <c r="AX1015" s="6" t="e">
        <f t="shared" si="682"/>
        <v>#N/A</v>
      </c>
      <c r="AY1015" s="6" t="str">
        <f t="shared" si="683"/>
        <v/>
      </c>
      <c r="AZ1015" s="6" t="str">
        <f t="shared" si="684"/>
        <v/>
      </c>
      <c r="BA1015" s="6" t="str">
        <f t="shared" si="685"/>
        <v/>
      </c>
      <c r="BB1015" s="6" t="str">
        <f t="shared" si="686"/>
        <v/>
      </c>
      <c r="BC1015" s="42"/>
      <c r="BI1015"/>
      <c r="CS1015" s="390" t="str">
        <f t="shared" si="687"/>
        <v/>
      </c>
      <c r="CT1015" s="1" t="str">
        <f t="shared" si="688"/>
        <v/>
      </c>
      <c r="CU1015" s="1" t="str">
        <f t="shared" si="689"/>
        <v/>
      </c>
      <c r="CV1015" s="400"/>
    </row>
    <row r="1016" spans="1:100" ht="12" customHeight="1" x14ac:dyDescent="0.15">
      <c r="Z1016" s="10"/>
      <c r="BD1016" s="1"/>
      <c r="BE1016" s="1"/>
      <c r="BF1016" s="1"/>
      <c r="BG1016" s="1"/>
      <c r="BH1016" s="1"/>
      <c r="BI1016"/>
      <c r="BK1016" s="1"/>
      <c r="BL1016" s="1"/>
      <c r="BM1016" s="1"/>
      <c r="BN1016" s="1"/>
      <c r="BO1016" s="1"/>
      <c r="BP1016" s="1"/>
      <c r="CO1016" s="1"/>
    </row>
    <row r="1017" spans="1:100" ht="12" customHeight="1" x14ac:dyDescent="0.15">
      <c r="BD1017" s="1"/>
      <c r="BE1017" s="1"/>
      <c r="BF1017" s="1"/>
      <c r="BG1017" s="1"/>
      <c r="BH1017" s="1"/>
      <c r="BK1017" s="1"/>
      <c r="BL1017" s="1"/>
      <c r="BM1017" s="1"/>
      <c r="CO1017" s="1"/>
    </row>
    <row r="1018" spans="1:100" ht="12" customHeight="1" x14ac:dyDescent="0.15">
      <c r="BD1018" s="1"/>
      <c r="BE1018" s="1"/>
      <c r="BF1018" s="1"/>
      <c r="BG1018" s="1"/>
      <c r="BH1018" s="1"/>
      <c r="CO1018" s="1"/>
    </row>
    <row r="1019" spans="1:100" ht="12" customHeight="1" x14ac:dyDescent="0.15">
      <c r="BD1019" s="1"/>
      <c r="BE1019" s="1"/>
      <c r="BF1019" s="1"/>
      <c r="BG1019" s="1"/>
      <c r="BH1019" s="1"/>
      <c r="CO1019" s="1"/>
    </row>
    <row r="1020" spans="1:100" ht="12" customHeight="1" x14ac:dyDescent="0.15">
      <c r="BD1020" s="1"/>
      <c r="BE1020" s="1"/>
      <c r="BF1020" s="1"/>
      <c r="BG1020" s="1"/>
      <c r="BH1020" s="1"/>
      <c r="CO1020" s="1"/>
    </row>
    <row r="1021" spans="1:100" ht="12" customHeight="1" x14ac:dyDescent="0.15">
      <c r="BD1021" s="1"/>
      <c r="BE1021" s="1"/>
      <c r="BF1021" s="1"/>
      <c r="BG1021" s="1"/>
      <c r="BH1021" s="1"/>
      <c r="CO1021" s="1"/>
    </row>
    <row r="1022" spans="1:100" ht="12" customHeight="1" x14ac:dyDescent="0.15">
      <c r="BD1022" s="1"/>
      <c r="BE1022" s="1"/>
      <c r="BF1022" s="1"/>
      <c r="BG1022" s="1"/>
      <c r="BH1022" s="1"/>
      <c r="CO1022" s="1"/>
    </row>
    <row r="1023" spans="1:100" ht="12" customHeight="1" x14ac:dyDescent="0.15">
      <c r="BD1023" s="1"/>
      <c r="BE1023" s="1"/>
      <c r="BF1023" s="1"/>
      <c r="BG1023" s="1"/>
      <c r="BH1023" s="1"/>
      <c r="CO1023" s="1"/>
    </row>
    <row r="1024" spans="1:100" ht="12" customHeight="1" x14ac:dyDescent="0.15">
      <c r="BF1024" s="1"/>
      <c r="BG1024" s="1"/>
      <c r="BH1024" s="1"/>
      <c r="CO1024" s="1"/>
    </row>
    <row r="1025" spans="58:93" ht="12" customHeight="1" x14ac:dyDescent="0.15">
      <c r="BF1025" s="1"/>
      <c r="BG1025" s="1"/>
      <c r="BH1025" s="1"/>
      <c r="CO1025" s="1"/>
    </row>
    <row r="1026" spans="58:93" ht="12" customHeight="1" x14ac:dyDescent="0.15">
      <c r="BF1026" s="1"/>
      <c r="BG1026" s="1"/>
      <c r="BH1026" s="1"/>
    </row>
    <row r="1027" spans="58:93" ht="12" customHeight="1" x14ac:dyDescent="0.15">
      <c r="BF1027" s="1"/>
      <c r="BG1027" s="1"/>
      <c r="BH1027" s="1"/>
    </row>
  </sheetData>
  <sheetProtection algorithmName="SHA-512" hashValue="lKoX6Yc5q7EhJaHYpyhKmu1wCUIF2OjAy/aaczSRsN5NDMCi2FwkzveKujIDeKGKQZoWHl4dGN+4pMsNlJNWQw==" saltValue="YjkFcsRnCD0SoqNavkvNPQ==" spinCount="100000" sheet="1" autoFilter="0"/>
  <autoFilter ref="A15:CV15" xr:uid="{00000000-0009-0000-0000-000003000000}"/>
  <dataConsolidate/>
  <mergeCells count="50">
    <mergeCell ref="N4:O4"/>
    <mergeCell ref="N11:O11"/>
    <mergeCell ref="N9:O9"/>
    <mergeCell ref="N5:O5"/>
    <mergeCell ref="N6:O6"/>
    <mergeCell ref="G9:I9"/>
    <mergeCell ref="K9:L9"/>
    <mergeCell ref="K6:L6"/>
    <mergeCell ref="CS14:CS15"/>
    <mergeCell ref="M14:M15"/>
    <mergeCell ref="N14:O14"/>
    <mergeCell ref="BC14:BC15"/>
    <mergeCell ref="P14:P15"/>
    <mergeCell ref="Q14:Q15"/>
    <mergeCell ref="R14:R15"/>
    <mergeCell ref="S14:U14"/>
    <mergeCell ref="V14:V15"/>
    <mergeCell ref="W14:Y14"/>
    <mergeCell ref="K5:L5"/>
    <mergeCell ref="A14:A15"/>
    <mergeCell ref="B14:B15"/>
    <mergeCell ref="C14:F14"/>
    <mergeCell ref="K3:L3"/>
    <mergeCell ref="K4:L4"/>
    <mergeCell ref="K10:L10"/>
    <mergeCell ref="K7:L7"/>
    <mergeCell ref="K8:L8"/>
    <mergeCell ref="G5:I5"/>
    <mergeCell ref="G14:I14"/>
    <mergeCell ref="G7:I7"/>
    <mergeCell ref="J14:J15"/>
    <mergeCell ref="K14:K15"/>
    <mergeCell ref="L14:L15"/>
    <mergeCell ref="G11:I11"/>
    <mergeCell ref="CV14:CV15"/>
    <mergeCell ref="B2:E2"/>
    <mergeCell ref="B9:F11"/>
    <mergeCell ref="G10:I10"/>
    <mergeCell ref="N10:O10"/>
    <mergeCell ref="B3:F5"/>
    <mergeCell ref="B6:F8"/>
    <mergeCell ref="G6:I6"/>
    <mergeCell ref="G8:I8"/>
    <mergeCell ref="G3:I3"/>
    <mergeCell ref="G4:I4"/>
    <mergeCell ref="N2:O2"/>
    <mergeCell ref="N3:O3"/>
    <mergeCell ref="N8:O8"/>
    <mergeCell ref="N7:O7"/>
    <mergeCell ref="K11:L11"/>
  </mergeCells>
  <phoneticPr fontId="3"/>
  <conditionalFormatting sqref="B16:B1015">
    <cfRule type="expression" dxfId="58" priority="80">
      <formula>AND(NOT($C16=""),$B16="")</formula>
    </cfRule>
  </conditionalFormatting>
  <conditionalFormatting sqref="C16">
    <cfRule type="expression" dxfId="57" priority="66">
      <formula>IF(NOT($C$16=""),(VLOOKUP(CONCATENATE(C16&amp;D16&amp;E16&amp;F16),BB17:BB215,1,0))=CONCATENATE(C16&amp;D16&amp;E16&amp;F16),"")</formula>
    </cfRule>
  </conditionalFormatting>
  <conditionalFormatting sqref="C17:C1014">
    <cfRule type="expression" dxfId="56" priority="65">
      <formula>IF(NOT($C17=""),OR(IFERROR(VLOOKUP(CONCATENATE(C17&amp;D17&amp;E17&amp;F17),$BB16:$BB$16,1,0),"")=CONCATENATE(C17&amp;D17&amp;E17&amp;F17),IFERROR(VLOOKUP(CONCATENATE(C17&amp;D17&amp;E17&amp;F17),$BB18:$BB$1015,1,0),"")=CONCATENATE(C17&amp;D17&amp;E17&amp;F17)))</formula>
    </cfRule>
  </conditionalFormatting>
  <conditionalFormatting sqref="C1015">
    <cfRule type="expression" dxfId="55" priority="6">
      <formula>IF(NOT($C1015=""),OR(IFERROR(VLOOKUP(CONCATENATE(C1015&amp;D1015&amp;E1015&amp;F1015),$BB$16:$BB1014,1,0),"")=CONCATENATE(C1015&amp;D1015&amp;E1015&amp;F1015)))</formula>
    </cfRule>
  </conditionalFormatting>
  <conditionalFormatting sqref="D16">
    <cfRule type="expression" dxfId="54" priority="64">
      <formula>IF(NOT($D$16=""),(VLOOKUP(CONCATENATE(C16&amp;D16&amp;E16&amp;F16),BB17:BB215,1,0))=CONCATENATE(C16&amp;D16&amp;E16&amp;F16),"")</formula>
    </cfRule>
  </conditionalFormatting>
  <conditionalFormatting sqref="D17:D1014">
    <cfRule type="expression" dxfId="53" priority="61">
      <formula>IF(NOT($D17=""),OR(IFERROR(VLOOKUP(CONCATENATE(C17&amp;D17&amp;E17&amp;F17),$BB16:$BB$16,1,0),"")=CONCATENATE(C17&amp;D17&amp;E17&amp;F17),IFERROR(VLOOKUP(CONCATENATE(C17&amp;D17&amp;E17&amp;F17),$BB18:$BB$1015,1,0),"")=CONCATENATE(C17&amp;D17&amp;E17&amp;F17)))</formula>
    </cfRule>
  </conditionalFormatting>
  <conditionalFormatting sqref="D1015">
    <cfRule type="expression" dxfId="52" priority="5">
      <formula>IF(NOT($D1015=""),OR(IFERROR(VLOOKUP(CONCATENATE(C1015&amp;D1015&amp;E1015&amp;F1015),$BB$16:$BB1014,1,0),"")=CONCATENATE(C1015&amp;D1015&amp;E1015&amp;F1015)))</formula>
    </cfRule>
  </conditionalFormatting>
  <conditionalFormatting sqref="E16">
    <cfRule type="expression" dxfId="51" priority="63">
      <formula>IF(NOT($E$16=""),(VLOOKUP(CONCATENATE(C16&amp;D16&amp;E16&amp;F16),BB17:BB215,1,0))=CONCATENATE(C16&amp;D16&amp;E16&amp;F16),"")</formula>
    </cfRule>
  </conditionalFormatting>
  <conditionalFormatting sqref="E17:E1014">
    <cfRule type="expression" dxfId="50" priority="60">
      <formula>IF(NOT($E17=""),OR(IFERROR(VLOOKUP(CONCATENATE(C17&amp;D17&amp;E17&amp;F17),$BB16:$BB$16,1,0),"")=CONCATENATE(C17&amp;D17&amp;E17&amp;F17),IFERROR(VLOOKUP(CONCATENATE(C17&amp;D17&amp;E17&amp;F17),$BB18:$BB$1015,1,0),"")=CONCATENATE(C17&amp;D17&amp;E17&amp;F17)))</formula>
    </cfRule>
  </conditionalFormatting>
  <conditionalFormatting sqref="E1015">
    <cfRule type="expression" dxfId="49" priority="4">
      <formula>IF(NOT($E1015=""),OR(IFERROR(VLOOKUP(CONCATENATE(C1015&amp;D1015&amp;E1015&amp;F1015),$BB$16:$BB1014,1,0),"")=CONCATENATE(C1015&amp;D1015&amp;E1015&amp;F1015)))</formula>
    </cfRule>
  </conditionalFormatting>
  <conditionalFormatting sqref="F16">
    <cfRule type="expression" dxfId="48" priority="62">
      <formula>IF(NOT($F$16=""),(VLOOKUP(CONCATENATE(C16&amp;D16&amp;E16&amp;F16),BB17:BB215,1,0))=CONCATENATE(C16&amp;D16&amp;E16&amp;F16),"")</formula>
    </cfRule>
  </conditionalFormatting>
  <conditionalFormatting sqref="F16:F1015">
    <cfRule type="expression" dxfId="47" priority="30">
      <formula>OR(LEFT($F16,1)="0",LEFT($F16,1)="*",LEFT($F16,1)="＊",LEFT($F16,1)="０")</formula>
    </cfRule>
  </conditionalFormatting>
  <conditionalFormatting sqref="F17:F1014">
    <cfRule type="expression" dxfId="46" priority="59">
      <formula>IF(NOT($F17=""),OR(IFERROR(VLOOKUP(CONCATENATE(C17&amp;D17&amp;E17&amp;F17),$BB16:$BB$16,1,0),"")=CONCATENATE(C17&amp;D17&amp;E17&amp;F17),IFERROR(VLOOKUP(CONCATENATE(C17&amp;D17&amp;E17&amp;F17),$BB18:$BB$1015,1,0),"")=CONCATENATE(C17&amp;D17&amp;E17&amp;F17)))</formula>
    </cfRule>
  </conditionalFormatting>
  <conditionalFormatting sqref="F1015">
    <cfRule type="expression" dxfId="45" priority="3">
      <formula>IF(NOT($F1015=""),OR(IFERROR(VLOOKUP(CONCATENATE(C1015&amp;D1015&amp;E1015&amp;F1015),$BB$16:$BB1014,1,0),"")=CONCATENATE(C1015&amp;D1015&amp;E1015&amp;F1015)))</formula>
    </cfRule>
  </conditionalFormatting>
  <conditionalFormatting sqref="G16:G1015">
    <cfRule type="expression" dxfId="44" priority="33">
      <formula>IF(NOT($G16=""),NOT(OR($G16="S",$G16="H",$G16="R",$G16="Ｓ",$G16="Ｈ",$G16="Ｒ")))</formula>
    </cfRule>
    <cfRule type="expression" dxfId="43" priority="78">
      <formula>AND(NOT($H16=""),$G16="")</formula>
    </cfRule>
  </conditionalFormatting>
  <conditionalFormatting sqref="H16:H1015">
    <cfRule type="cellIs" dxfId="42" priority="10" operator="greaterThan">
      <formula>34</formula>
    </cfRule>
    <cfRule type="expression" dxfId="40" priority="77">
      <formula>AND(NOT($I16=""),$H16="")</formula>
    </cfRule>
  </conditionalFormatting>
  <conditionalFormatting sqref="I16:I1015">
    <cfRule type="expression" dxfId="38" priority="76">
      <formula>AND(NOT($J16=""),$I16="")</formula>
    </cfRule>
  </conditionalFormatting>
  <conditionalFormatting sqref="J16:J1015">
    <cfRule type="expression" dxfId="37" priority="53">
      <formula>AND($BA16=1,NOT($J16=""))</formula>
    </cfRule>
    <cfRule type="expression" dxfId="36" priority="20">
      <formula>AND($U16="エラー",$AZ16="特種",$AE16="貨",NOT(VLOOKUP(("乗"&amp;"0"&amp;$AK16&amp;$K16),排出係数表,1,FALSE)=""))</formula>
    </cfRule>
    <cfRule type="expression" dxfId="35" priority="22">
      <formula>AND($U16="エラー",$AZ16="特種",$AE16="乗",NOT(VLOOKUP(("貨"&amp;$AI16&amp;$AK16&amp;$K16),排出係数表,1,FALSE)=""))</formula>
    </cfRule>
  </conditionalFormatting>
  <conditionalFormatting sqref="K16:K1015">
    <cfRule type="expression" dxfId="34" priority="48">
      <formula>AND(NOT($L16=""),$K16="")</formula>
    </cfRule>
  </conditionalFormatting>
  <conditionalFormatting sqref="L16:L1015">
    <cfRule type="expression" dxfId="33" priority="47">
      <formula>AND(NOT($M16=""),$L16="")</formula>
    </cfRule>
  </conditionalFormatting>
  <conditionalFormatting sqref="M16:M1015">
    <cfRule type="expression" dxfId="32" priority="27">
      <formula>AND(LEFT($M16,1)="ガ",LEFT($CS16,1)="プ")</formula>
    </cfRule>
    <cfRule type="expression" dxfId="31" priority="26">
      <formula>AND(LEFT($M16,1)="ガ",LEFT($CS16,1)="ハ")</formula>
    </cfRule>
    <cfRule type="expression" dxfId="30" priority="25">
      <formula>AND(LEFT($M16,1)="軽",LEFT($CS16,1)="ハ")</formula>
    </cfRule>
    <cfRule type="expression" dxfId="29" priority="46">
      <formula>AND(NOT($Q16=""),$M16="")</formula>
    </cfRule>
    <cfRule type="expression" dxfId="28" priority="24">
      <formula>AND(LEFT($M16,1)="軽",LEFT($CS16,1)="プ")</formula>
    </cfRule>
    <cfRule type="expression" dxfId="27" priority="28">
      <formula>AND(LEFT($M16,1)="ハ",LEFT($CS16,1)="プ")</formula>
    </cfRule>
  </conditionalFormatting>
  <conditionalFormatting sqref="N16:N1015">
    <cfRule type="expression" dxfId="26" priority="55">
      <formula>AND(NOT(OR($K16="K",$K16="N",$K16="P",$K16="S",$K16="U",$K16="W",$K16="KC",$K16="KR",$K16="KK",$K16="KL",$K16="KG")),NOT($N16=""))</formula>
    </cfRule>
    <cfRule type="expression" dxfId="25" priority="73">
      <formula>AND(OR($K16="K",$K16="N",$K16="P",$K16="S",$K16="U",$K16="W",$K16="KC"),$P16="減車",$N16="",$O16="")</formula>
    </cfRule>
  </conditionalFormatting>
  <conditionalFormatting sqref="N16:O1015">
    <cfRule type="expression" dxfId="24" priority="71">
      <formula>AND(OR($K16="K",$K16="N",$K16="P",$K16="S",$K16="U",$K16="W",$K16="KC"),$N16="",$O16="")</formula>
    </cfRule>
  </conditionalFormatting>
  <conditionalFormatting sqref="O16:O1015">
    <cfRule type="expression" dxfId="23" priority="72">
      <formula>AND(OR($K16="K",$K16="N",$K16="P",$K16="S",$K16="U",$K16="W",$K16="KC"),$P16="減車",$O16="",$N16="")</formula>
    </cfRule>
    <cfRule type="expression" dxfId="22" priority="56">
      <formula>AND(NOT(OR($K16="K",$K16="N",$K16="P",$K16="S",$K16="U",$K16="W",$K16="KC",$K16="KR",$K16="KL",$K16="KK",$K16="KG")),NOT($O16=""))</formula>
    </cfRule>
  </conditionalFormatting>
  <conditionalFormatting sqref="Q16:Q1015">
    <cfRule type="expression" dxfId="21" priority="19">
      <formula>AND($Q16="",OR($R16="",$R16=0),NOT($B17=""),NOT($C16=""))</formula>
    </cfRule>
    <cfRule type="expression" dxfId="20" priority="14">
      <formula>AND(NOT($R16=""),$Q16="",NOT($C16=""))</formula>
    </cfRule>
    <cfRule type="expression" dxfId="19" priority="9">
      <formula>AND(NOT($B16=""),OR($Q16="",$Q16=" "),SUM($B17:$B1015)&gt;0)</formula>
    </cfRule>
    <cfRule type="expression" dxfId="18" priority="70">
      <formula>AND($P16="減車",NOT($Q16=""),NOT($Q16="-"),NOT($Q16="－"))</formula>
    </cfRule>
  </conditionalFormatting>
  <conditionalFormatting sqref="R16:R1015">
    <cfRule type="expression" dxfId="17" priority="68">
      <formula>AND($P16="減車",NOT($R16="-"),NOT($R16="－"),NOT($R16=""))</formula>
    </cfRule>
    <cfRule type="expression" dxfId="16" priority="18">
      <formula>AND(OR($M16="電気",$M16="燃料電池(圧縮水素)"),$R16="",NOT($C17=""))</formula>
    </cfRule>
    <cfRule type="expression" dxfId="15" priority="69">
      <formula>AND(OR($M16="電気",$M16="燃料電池(圧縮水素)"),AND(NOT($R16=""),$R16&gt;0),NOT($P16="減車"))</formula>
    </cfRule>
    <cfRule type="expression" dxfId="14" priority="7">
      <formula>AND(NOT($B16=""),OR($R16="",$R16=" "),SUM($B17:$B1015)&gt;0)</formula>
    </cfRule>
  </conditionalFormatting>
  <conditionalFormatting sqref="S1:U1048576">
    <cfRule type="containsText" dxfId="13" priority="2" operator="containsText" text="エラー">
      <formula>NOT(ISERROR(SEARCH("エラー",S1)))</formula>
    </cfRule>
  </conditionalFormatting>
  <conditionalFormatting sqref="V16:V1015">
    <cfRule type="expression" dxfId="12" priority="81">
      <formula>AND(OR($M16="ガソリン",$M16="天然ガス(ＣＮＧ)",$M16="液化石油ガス(ＬＰＧ)",$M16="軽油"),(OR($V16&gt;29.9,$V16&lt;1)),NOT($V16=0))</formula>
    </cfRule>
    <cfRule type="expression" dxfId="11" priority="82">
      <formula>AND(OR($M16="プラグインハイブリッド（ガソリン）",$M16="ハイブリッド（ガソリン）"),(OR($V16&gt;39.9,$V16&lt;1)),NOT($V16=0))</formula>
    </cfRule>
    <cfRule type="expression" dxfId="10" priority="83">
      <formula>AND(OR($M16="プラグインハイブリッド（軽油）",$M16="ハイブリッド（軽油）"),(OR($V16&gt;39.9,$V16&lt;1)),NOT($V16=0))</formula>
    </cfRule>
  </conditionalFormatting>
  <conditionalFormatting sqref="W1:Y1048576">
    <cfRule type="containsText" dxfId="9" priority="1" operator="containsText" text="エラー">
      <formula>NOT(ISERROR(SEARCH("エラー",W1)))</formula>
    </cfRule>
  </conditionalFormatting>
  <dataValidations count="25">
    <dataValidation type="list" imeMode="hiragana" allowBlank="1" showInputMessage="1" showErrorMessage="1" sqref="J16:J1015" xr:uid="{00000000-0002-0000-0300-000000000000}">
      <formula1>INDIRECT(AZ16)</formula1>
    </dataValidation>
    <dataValidation imeMode="halfAlpha" allowBlank="1" showInputMessage="1" showErrorMessage="1" sqref="AG16:AG1015 S16:V1015 AM16:AX1015" xr:uid="{00000000-0002-0000-0300-000001000000}"/>
    <dataValidation type="whole" imeMode="halfAlpha" operator="greaterThan" allowBlank="1" showInputMessage="1" showErrorMessage="1" sqref="AH16:AH1015" xr:uid="{00000000-0002-0000-0300-000002000000}">
      <formula1>0</formula1>
    </dataValidation>
    <dataValidation type="whole" imeMode="off" operator="greaterThan" allowBlank="1" showInputMessage="1" showErrorMessage="1" sqref="L16:L1015" xr:uid="{00000000-0002-0000-0300-000003000000}">
      <formula1>100</formula1>
    </dataValidation>
    <dataValidation operator="greaterThan" allowBlank="1" showInputMessage="1" showErrorMessage="1" sqref="AA16:AB1015" xr:uid="{00000000-0002-0000-0300-000004000000}"/>
    <dataValidation type="whole" imeMode="off" allowBlank="1" showInputMessage="1" showErrorMessage="1" sqref="F17:F1015" xr:uid="{00000000-0002-0000-0300-000005000000}">
      <formula1>0</formula1>
      <formula2>9999</formula2>
    </dataValidation>
    <dataValidation type="textLength" imeMode="hiragana" operator="lessThanOrEqual" allowBlank="1" showInputMessage="1" showErrorMessage="1" sqref="E17:E1015" xr:uid="{00000000-0002-0000-0300-000006000000}">
      <formula1>1</formula1>
    </dataValidation>
    <dataValidation type="whole" imeMode="off" allowBlank="1" showInputMessage="1" showErrorMessage="1" sqref="D17:D1015" xr:uid="{00000000-0002-0000-0300-000007000000}">
      <formula1>0</formula1>
      <formula2>999</formula2>
    </dataValidation>
    <dataValidation type="list" imeMode="hiragana" allowBlank="1" showInputMessage="1" showErrorMessage="1" sqref="M16:M1015" xr:uid="{00000000-0002-0000-0300-000008000000}">
      <formula1>$BL$17:$BL$27</formula1>
    </dataValidation>
    <dataValidation type="list" imeMode="off" allowBlank="1" showInputMessage="1" showErrorMessage="1" sqref="B16:B1015" xr:uid="{00000000-0002-0000-0300-000009000000}">
      <formula1>$BS$17:$BS$26</formula1>
    </dataValidation>
    <dataValidation type="list" allowBlank="1" showInputMessage="1" showErrorMessage="1" sqref="AZ16:AZ1015" xr:uid="{00000000-0002-0000-0300-00000A000000}">
      <formula1>Jナンバー分類</formula1>
    </dataValidation>
    <dataValidation type="list" imeMode="hiragana" allowBlank="1" showInputMessage="1" showErrorMessage="1" sqref="N70:N1015 N16:N68" xr:uid="{00000000-0002-0000-0300-00000F000000}">
      <formula1>$BT$17</formula1>
    </dataValidation>
    <dataValidation type="list" imeMode="hiragana" operator="greaterThanOrEqual" showInputMessage="1" showErrorMessage="1" sqref="C17:C1015" xr:uid="{00000000-0002-0000-0300-000010000000}">
      <formula1>"千葉,成田,習志野,市川,船橋,袖ヶ浦,市原,野田,柏,松戸"</formula1>
    </dataValidation>
    <dataValidation type="list" imeMode="hiragana" allowBlank="1" showInputMessage="1" showErrorMessage="1" sqref="N69 O16:O1015" xr:uid="{00000000-0002-0000-0300-000011000000}">
      <formula1>$BQ$17:$BQ$18</formula1>
    </dataValidation>
    <dataValidation type="list" allowBlank="1" showInputMessage="1" showErrorMessage="1" sqref="P17:P1015" xr:uid="{00000000-0002-0000-0300-000012000000}">
      <formula1>"新規,減車"</formula1>
    </dataValidation>
    <dataValidation imeMode="hiragana" allowBlank="1" showInputMessage="1" showErrorMessage="1" sqref="E16" xr:uid="{00000000-0002-0000-0300-000013000000}"/>
    <dataValidation imeMode="off" allowBlank="1" showInputMessage="1" showErrorMessage="1" sqref="D16 Q16:R16 F16" xr:uid="{00000000-0002-0000-0300-000014000000}"/>
    <dataValidation type="list" imeMode="hiragana" allowBlank="1" showInputMessage="1" showErrorMessage="1" sqref="P16" xr:uid="{00000000-0002-0000-0300-000016000000}">
      <formula1>$CM$17:$CM$18</formula1>
    </dataValidation>
    <dataValidation type="list" imeMode="hiragana" allowBlank="1" showInputMessage="1" showErrorMessage="1" sqref="C16" xr:uid="{C145F0EE-E0E3-4B6F-B7EE-C19D0053CFDB}">
      <formula1>"千葉,成田,習志野,市川,船橋,袖ヶ浦,市原,野田,柏,松戸"</formula1>
    </dataValidation>
    <dataValidation type="list" allowBlank="1" showInputMessage="1" showErrorMessage="1" sqref="K17:K1015" xr:uid="{00000000-0002-0000-0300-00000D000000}">
      <formula1>$BI$17:$BI$754</formula1>
    </dataValidation>
    <dataValidation type="list" imeMode="off" allowBlank="1" showInputMessage="1" showErrorMessage="1" sqref="K16" xr:uid="{00000000-0002-0000-0300-000015000000}">
      <formula1>$BI$17:$BI$754</formula1>
    </dataValidation>
    <dataValidation type="list" imeMode="off" allowBlank="1" showInputMessage="1" showErrorMessage="1" sqref="G16:G1015" xr:uid="{152562DB-4D6F-4583-BB80-CC1A7CDEDCA9}">
      <formula1>$CN$17:$CN$19</formula1>
    </dataValidation>
    <dataValidation type="list" imeMode="off" allowBlank="1" showInputMessage="1" showErrorMessage="1" sqref="H16:H1015" xr:uid="{4E84ED3A-67A4-4018-AF78-DA84D8C8D6CA}">
      <formula1>$CO$17:$CO$58</formula1>
    </dataValidation>
    <dataValidation type="list" imeMode="off" allowBlank="1" showInputMessage="1" showErrorMessage="1" sqref="I16:I1015" xr:uid="{573A8856-E42B-43A6-A40B-1B0E7FB457F8}">
      <formula1>$CP$17:$CP$28</formula1>
    </dataValidation>
    <dataValidation type="list" allowBlank="1" showInputMessage="1" showErrorMessage="1" sqref="CV16:CV1015" xr:uid="{F8B45FBF-E49B-44DA-A84A-E932BF1027FC}">
      <formula1>$CW$16:$CW$17</formula1>
    </dataValidation>
  </dataValidations>
  <pageMargins left="0.15748031496062992" right="0.15748031496062992" top="0.27559055118110237" bottom="0.94488188976377963" header="0.19685039370078741" footer="0.15748031496062992"/>
  <pageSetup paperSize="9" scale="89" fitToHeight="0" orientation="landscape" r:id="rId1"/>
  <headerFooter alignWithMargins="0">
    <oddHeader>&amp;R&amp;X(&amp;P/&amp;N)</oddHeader>
    <oddFooter>&amp;L給油量の単位　 ：ガソリン及び軽油(L),CNG（ｍ３),LPG及びメタノール(kg),電気・燃料電池(kWh)
燃費の単位　　　：ガソリン及び軽油(km/L),CNG（km/ｍ３),LPG及びメタノール(km/kg),電気・燃料電池(km/kWh)
排出量の算定式：[NOx・PM]　車両総重量3.5t超：(A*B*C)、車両総重量3.5t以下：(A*C)
　　　　　　　　　　 ：[CO2]　(A*D)</oddFooter>
  </headerFooter>
  <cellWatches>
    <cellWatch r="K16"/>
  </cellWatches>
  <ignoredErrors>
    <ignoredError sqref="Q37:Q215 P27:P215 J8 J5 K8:O8 K10:L10 K5:O5 K7:L7 K4:L4 J4 M4:O4 J7 M7:O7 J10 M10:O10 P16:P26 Q17:Q32 Q33:Q36 R17:R215 Q16:R16 P216:R1015 K6:L6 O6 K9:L9 O9"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5" id="{A9E57045-8519-411A-938F-3E7A4412EBD9}">
            <xm:f>AND(NOT($H16=""),G16="R",実績事業所!$B$2&lt;VALUE($H16))</xm:f>
            <x14:dxf>
              <font>
                <b/>
                <i val="0"/>
                <color rgb="FFFF0000"/>
              </font>
              <fill>
                <patternFill>
                  <bgColor rgb="FFFFFF00"/>
                </patternFill>
              </fill>
            </x14:dxf>
          </x14:cfRule>
          <xm:sqref>H16:H1015</xm:sqref>
        </x14:conditionalFormatting>
        <x14:conditionalFormatting xmlns:xm="http://schemas.microsoft.com/office/excel/2006/main">
          <x14:cfRule type="expression" priority="16" id="{769C9D21-5CD2-454E-9402-A21BD3EFACA7}">
            <xm:f>AND($G16="R",実績事業所!$B$2=$H16,$I16&gt;3)</xm:f>
            <x14:dxf>
              <font>
                <b/>
                <i val="0"/>
                <color rgb="FFFF0000"/>
              </font>
              <fill>
                <patternFill>
                  <bgColor rgb="FFFFFF00"/>
                </patternFill>
              </fill>
            </x14:dxf>
          </x14:cfRule>
          <xm:sqref>H16:I1015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45"/>
  <sheetViews>
    <sheetView showZeros="0" zoomScaleNormal="100" zoomScaleSheetLayoutView="95" workbookViewId="0">
      <selection activeCell="AE10" sqref="AE10"/>
    </sheetView>
  </sheetViews>
  <sheetFormatPr defaultColWidth="9" defaultRowHeight="13.5" x14ac:dyDescent="0.15"/>
  <cols>
    <col min="1" max="3" width="3.875" customWidth="1"/>
    <col min="4" max="4" width="9.25" customWidth="1"/>
    <col min="5" max="5" width="10.625" customWidth="1"/>
    <col min="6" max="17" width="5.25" customWidth="1"/>
    <col min="18" max="19" width="5.625" customWidth="1"/>
    <col min="20" max="22" width="5.25" customWidth="1"/>
    <col min="23" max="23" width="11.75" customWidth="1"/>
    <col min="24" max="24" width="9" customWidth="1"/>
    <col min="25" max="25" width="9" hidden="1" customWidth="1"/>
  </cols>
  <sheetData>
    <row r="1" spans="1:25" ht="90.75" customHeight="1" thickBot="1" x14ac:dyDescent="0.25">
      <c r="A1" s="408" t="s">
        <v>285</v>
      </c>
      <c r="B1" s="111"/>
      <c r="C1" s="111"/>
      <c r="D1" s="111"/>
      <c r="E1" s="111"/>
      <c r="F1" s="111"/>
      <c r="G1" s="20"/>
      <c r="H1" s="20"/>
      <c r="I1" s="1"/>
      <c r="J1" s="1"/>
      <c r="K1" s="1"/>
      <c r="L1" s="1"/>
      <c r="M1" s="1"/>
      <c r="N1" s="1"/>
      <c r="O1" s="1"/>
      <c r="P1" s="1"/>
      <c r="Q1" s="1"/>
      <c r="R1" s="1"/>
      <c r="S1" s="1"/>
      <c r="T1" s="1"/>
      <c r="U1" s="1"/>
      <c r="V1" s="1"/>
      <c r="W1" s="1"/>
      <c r="X1" s="1"/>
    </row>
    <row r="2" spans="1:25" ht="18" customHeight="1" x14ac:dyDescent="0.15">
      <c r="A2" s="112"/>
      <c r="B2" s="113"/>
      <c r="C2" s="113"/>
      <c r="D2" s="114"/>
      <c r="E2" s="654" t="s">
        <v>274</v>
      </c>
      <c r="F2" s="641" t="s">
        <v>2247</v>
      </c>
      <c r="G2" s="642"/>
      <c r="H2" s="580"/>
      <c r="I2" s="578" t="s">
        <v>2248</v>
      </c>
      <c r="J2" s="642"/>
      <c r="K2" s="580"/>
      <c r="L2" s="578" t="s">
        <v>2249</v>
      </c>
      <c r="M2" s="642"/>
      <c r="N2" s="580"/>
      <c r="O2" s="665" t="s">
        <v>2250</v>
      </c>
      <c r="P2" s="666"/>
      <c r="Q2" s="667"/>
      <c r="R2" s="665" t="s">
        <v>2251</v>
      </c>
      <c r="S2" s="666"/>
      <c r="T2" s="667"/>
      <c r="U2" s="658" t="s">
        <v>275</v>
      </c>
      <c r="V2" s="642"/>
      <c r="W2" s="659"/>
    </row>
    <row r="3" spans="1:25" ht="18" customHeight="1" x14ac:dyDescent="0.15">
      <c r="A3" s="115"/>
      <c r="B3" s="116"/>
      <c r="C3" s="116"/>
      <c r="D3" s="117"/>
      <c r="E3" s="655"/>
      <c r="F3" s="643"/>
      <c r="G3" s="644"/>
      <c r="H3" s="645"/>
      <c r="I3" s="651"/>
      <c r="J3" s="644"/>
      <c r="K3" s="645"/>
      <c r="L3" s="651"/>
      <c r="M3" s="644"/>
      <c r="N3" s="645"/>
      <c r="O3" s="668"/>
      <c r="P3" s="669"/>
      <c r="Q3" s="670"/>
      <c r="R3" s="668"/>
      <c r="S3" s="669"/>
      <c r="T3" s="670"/>
      <c r="U3" s="643"/>
      <c r="V3" s="644"/>
      <c r="W3" s="660"/>
    </row>
    <row r="4" spans="1:25" ht="26.45" customHeight="1" x14ac:dyDescent="0.15">
      <c r="A4" s="115"/>
      <c r="B4" s="116"/>
      <c r="C4" s="116"/>
      <c r="D4" s="117"/>
      <c r="E4" s="690" t="str">
        <f>IF(実績表紙!$U$2="","令和　　年　　　　月　　日　　　　　現在",VLOOKUP(実績表紙!$U$2,実績値!$A$3:$CM$599,27,0))</f>
        <v>令和　　年　　　　月　　日　　　　　現在</v>
      </c>
      <c r="F4" s="692" t="s">
        <v>545</v>
      </c>
      <c r="G4" s="649" t="s">
        <v>276</v>
      </c>
      <c r="H4" s="671" t="s">
        <v>707</v>
      </c>
      <c r="I4" s="652" t="s">
        <v>545</v>
      </c>
      <c r="J4" s="649" t="s">
        <v>276</v>
      </c>
      <c r="K4" s="671" t="s">
        <v>707</v>
      </c>
      <c r="L4" s="652" t="s">
        <v>545</v>
      </c>
      <c r="M4" s="649" t="s">
        <v>276</v>
      </c>
      <c r="N4" s="671" t="s">
        <v>707</v>
      </c>
      <c r="O4" s="652" t="s">
        <v>545</v>
      </c>
      <c r="P4" s="649" t="s">
        <v>276</v>
      </c>
      <c r="Q4" s="671" t="s">
        <v>707</v>
      </c>
      <c r="R4" s="673" t="s">
        <v>545</v>
      </c>
      <c r="S4" s="649" t="s">
        <v>276</v>
      </c>
      <c r="T4" s="671" t="s">
        <v>707</v>
      </c>
      <c r="U4" s="661" t="s">
        <v>277</v>
      </c>
      <c r="V4" s="649" t="s">
        <v>276</v>
      </c>
      <c r="W4" s="663" t="s">
        <v>2315</v>
      </c>
    </row>
    <row r="5" spans="1:25" ht="21.75" customHeight="1" thickBot="1" x14ac:dyDescent="0.2">
      <c r="A5" s="118"/>
      <c r="B5" s="119"/>
      <c r="C5" s="119"/>
      <c r="D5" s="134"/>
      <c r="E5" s="691"/>
      <c r="F5" s="693"/>
      <c r="G5" s="650"/>
      <c r="H5" s="672"/>
      <c r="I5" s="653"/>
      <c r="J5" s="650"/>
      <c r="K5" s="672"/>
      <c r="L5" s="653"/>
      <c r="M5" s="650"/>
      <c r="N5" s="672"/>
      <c r="O5" s="653"/>
      <c r="P5" s="650"/>
      <c r="Q5" s="672"/>
      <c r="R5" s="674"/>
      <c r="S5" s="650"/>
      <c r="T5" s="672"/>
      <c r="U5" s="662"/>
      <c r="V5" s="650"/>
      <c r="W5" s="664"/>
    </row>
    <row r="6" spans="1:25" ht="45.75" customHeight="1" thickTop="1" thickBot="1" x14ac:dyDescent="0.2">
      <c r="A6" s="646" t="s">
        <v>284</v>
      </c>
      <c r="B6" s="647"/>
      <c r="C6" s="647"/>
      <c r="D6" s="648"/>
      <c r="E6" s="288">
        <f>IFERROR(VLOOKUP(実績表紙!$U$2,実績値!$A$3:$CM$599,11,0),0)</f>
        <v>0</v>
      </c>
      <c r="F6" s="289">
        <f>IFERROR(VLOOKUP(実績表紙!$U$2,実績値!$A$3:$CM$599,28,0),0)</f>
        <v>0</v>
      </c>
      <c r="G6" s="290">
        <f>IFERROR(VLOOKUP(実績表紙!$U$2,実績値!$A$3:$CM$599,44,0),0)</f>
        <v>0</v>
      </c>
      <c r="H6" s="139">
        <f>$E6-F6+G6</f>
        <v>0</v>
      </c>
      <c r="I6" s="404">
        <f>IFERROR(VLOOKUP(実績表紙!$U$2,実績値!$A$3:$CM$599,60,0),0)</f>
        <v>0</v>
      </c>
      <c r="J6" s="404">
        <f>IFERROR(VLOOKUP(実績表紙!$U$2,実績値!$A$3:$CM$599,76,0),0)</f>
        <v>0</v>
      </c>
      <c r="K6" s="139">
        <f>$H6-I6+J6</f>
        <v>0</v>
      </c>
      <c r="L6" s="295">
        <f>COUNTIF(実績排出量!$CT$16:$CT$1015,"減車天然ガス")</f>
        <v>0</v>
      </c>
      <c r="M6" s="295">
        <f>COUNTIF(実績排出量!$CT$16:$CT$1015,"新規天然ガス")</f>
        <v>0</v>
      </c>
      <c r="N6" s="139">
        <f>$K6-L6+M6</f>
        <v>0</v>
      </c>
      <c r="O6" s="274"/>
      <c r="P6" s="275"/>
      <c r="Q6" s="139">
        <f>$N6-O6+P6</f>
        <v>0</v>
      </c>
      <c r="R6" s="274"/>
      <c r="S6" s="276"/>
      <c r="T6" s="229">
        <f>$Q6-R6+S6</f>
        <v>0</v>
      </c>
      <c r="U6" s="144">
        <f t="shared" ref="U6:U23" si="0">SUM(F6,I6,L6,O6,R6)</f>
        <v>0</v>
      </c>
      <c r="V6" s="145">
        <f>SUM(G6,J6,M6,P6,S6)</f>
        <v>0</v>
      </c>
      <c r="W6" s="139">
        <f>Y6</f>
        <v>0</v>
      </c>
      <c r="Y6" s="172">
        <f>COUNTIF(実績排出量!$AL$16:$AL$1015,"C")-COUNTIF(実績排出量!$CT$16:$CT$1015,"減車天然ガス")</f>
        <v>0</v>
      </c>
    </row>
    <row r="7" spans="1:25" ht="45.75" customHeight="1" thickTop="1" thickBot="1" x14ac:dyDescent="0.2">
      <c r="A7" s="675" t="s">
        <v>278</v>
      </c>
      <c r="B7" s="676"/>
      <c r="C7" s="676"/>
      <c r="D7" s="657"/>
      <c r="E7" s="288">
        <f>IFERROR(VLOOKUP(実績表紙!$U$2,実績値!$A$3:$CM$599,12,0),0)</f>
        <v>0</v>
      </c>
      <c r="F7" s="289">
        <f>IFERROR(VLOOKUP(実績表紙!$U$2,実績値!$A$3:$CM$599,29,0),0)</f>
        <v>0</v>
      </c>
      <c r="G7" s="290">
        <f>IFERROR(VLOOKUP(実績表紙!$U$2,実績値!$A$3:$CM$599,45,0),0)</f>
        <v>0</v>
      </c>
      <c r="H7" s="139">
        <f t="shared" ref="H7:H20" si="1">$E7-F7+G7</f>
        <v>0</v>
      </c>
      <c r="I7" s="404">
        <f>IFERROR(VLOOKUP(実績表紙!$U$2,実績値!$A$3:$CM$599,61,0),0)</f>
        <v>0</v>
      </c>
      <c r="J7" s="404">
        <f>IFERROR(VLOOKUP(実績表紙!$U$2,実績値!$A$3:$CM$599,77,0),0)</f>
        <v>0</v>
      </c>
      <c r="K7" s="139">
        <f t="shared" ref="K7:K20" si="2">$H7-I7+J7</f>
        <v>0</v>
      </c>
      <c r="L7" s="295">
        <f>COUNTIF(実績排出量!$CT$16:$CT$1015,"減車ハイブリッド")</f>
        <v>0</v>
      </c>
      <c r="M7" s="295">
        <f>COUNTIF(実績排出量!$CT$16:$CT$1015,"新規ハイブリッド")</f>
        <v>0</v>
      </c>
      <c r="N7" s="139">
        <f t="shared" ref="N7:N20" si="3">$K7-L7+M7</f>
        <v>0</v>
      </c>
      <c r="O7" s="274"/>
      <c r="P7" s="275"/>
      <c r="Q7" s="139">
        <f t="shared" ref="Q7:Q20" si="4">$N7-O7+P7</f>
        <v>0</v>
      </c>
      <c r="R7" s="274"/>
      <c r="S7" s="275"/>
      <c r="T7" s="230">
        <f t="shared" ref="T7:T23" si="5">$Q7-R7+S7</f>
        <v>0</v>
      </c>
      <c r="U7" s="144">
        <f t="shared" si="0"/>
        <v>0</v>
      </c>
      <c r="V7" s="145">
        <f t="shared" ref="V7:V23" si="6">SUM(G7,J7,M7,P7,S7)</f>
        <v>0</v>
      </c>
      <c r="W7" s="139">
        <f t="shared" ref="W7:W20" si="7">Y7</f>
        <v>0</v>
      </c>
      <c r="Y7" s="172">
        <f>COUNTIF(実績排出量!$AL$16:$AL$1015,"ハ")-COUNTIF(実績排出量!$CT$16:$CT$1015,"減車ハイブリッド")</f>
        <v>0</v>
      </c>
    </row>
    <row r="8" spans="1:25" ht="45.75" customHeight="1" thickTop="1" thickBot="1" x14ac:dyDescent="0.2">
      <c r="A8" s="675" t="s">
        <v>279</v>
      </c>
      <c r="B8" s="676"/>
      <c r="C8" s="676"/>
      <c r="D8" s="657"/>
      <c r="E8" s="288">
        <f>IFERROR(VLOOKUP(実績表紙!$U$2,実績値!$A$3:$CM$599,13,0),0)</f>
        <v>0</v>
      </c>
      <c r="F8" s="289">
        <f>IFERROR(VLOOKUP(実績表紙!$U$2,実績値!$A$3:$CM$599,30,0),0)</f>
        <v>0</v>
      </c>
      <c r="G8" s="290">
        <f>IFERROR(VLOOKUP(実績表紙!$U$2,実績値!$A$3:$CM$599,46,0),0)</f>
        <v>0</v>
      </c>
      <c r="H8" s="139">
        <f t="shared" si="1"/>
        <v>0</v>
      </c>
      <c r="I8" s="404">
        <f>IFERROR(VLOOKUP(実績表紙!$U$2,実績値!$A$3:$CM$599,62,0),0)</f>
        <v>0</v>
      </c>
      <c r="J8" s="404">
        <f>IFERROR(VLOOKUP(実績表紙!$U$2,実績値!$A$3:$CM$599,78,0),0)</f>
        <v>0</v>
      </c>
      <c r="K8" s="139">
        <f t="shared" si="2"/>
        <v>0</v>
      </c>
      <c r="L8" s="295">
        <f>COUNTIF(実績排出量!$CT$16:$CT$1015,"減車プラグインハイブリッド")</f>
        <v>0</v>
      </c>
      <c r="M8" s="295">
        <f>COUNTIF(実績排出量!$CT$16:$CT$1015,"新規プラグインハイブリッド")</f>
        <v>0</v>
      </c>
      <c r="N8" s="139">
        <f t="shared" si="3"/>
        <v>0</v>
      </c>
      <c r="O8" s="274"/>
      <c r="P8" s="275"/>
      <c r="Q8" s="139">
        <f t="shared" si="4"/>
        <v>0</v>
      </c>
      <c r="R8" s="274"/>
      <c r="S8" s="275"/>
      <c r="T8" s="230">
        <f t="shared" si="5"/>
        <v>0</v>
      </c>
      <c r="U8" s="144">
        <f t="shared" si="0"/>
        <v>0</v>
      </c>
      <c r="V8" s="145">
        <f t="shared" si="6"/>
        <v>0</v>
      </c>
      <c r="W8" s="139">
        <f t="shared" si="7"/>
        <v>0</v>
      </c>
      <c r="Y8" s="172">
        <f>COUNTIF(実績排出量!$AL$16:$AL$1015,"Pハ")-COUNTIF(実績排出量!$CT$16:$CT$1015,"減車プラグインハイブリッド")</f>
        <v>0</v>
      </c>
    </row>
    <row r="9" spans="1:25" ht="45.75" customHeight="1" thickTop="1" thickBot="1" x14ac:dyDescent="0.2">
      <c r="A9" s="679" t="s">
        <v>1397</v>
      </c>
      <c r="B9" s="680"/>
      <c r="C9" s="685" t="s">
        <v>463</v>
      </c>
      <c r="D9" s="657"/>
      <c r="E9" s="288">
        <f>IFERROR(VLOOKUP(実績表紙!$U$2,実績値!$A$3:$CM$599,14,0),0)</f>
        <v>0</v>
      </c>
      <c r="F9" s="289">
        <f>IFERROR(VLOOKUP(実績表紙!$U$2,実績値!$A$3:$CM$599,31,0),0)</f>
        <v>0</v>
      </c>
      <c r="G9" s="290">
        <f>IFERROR(VLOOKUP(実績表紙!$U$2,実績値!$A$3:$CM$599,47,0),0)</f>
        <v>0</v>
      </c>
      <c r="H9" s="139">
        <f t="shared" si="1"/>
        <v>0</v>
      </c>
      <c r="I9" s="404">
        <f>IFERROR(VLOOKUP(実績表紙!$U$2,実績値!$A$3:$CM$599,63,0),0)</f>
        <v>0</v>
      </c>
      <c r="J9" s="404">
        <f>IFERROR(VLOOKUP(実績表紙!$U$2,実績値!$A$3:$CM$599,79,0),0)</f>
        <v>0</v>
      </c>
      <c r="K9" s="139">
        <f t="shared" si="2"/>
        <v>0</v>
      </c>
      <c r="L9" s="295">
        <f>COUNTIF(実績排出量!$CT$16:$CT$1015,"減車新☆☆☆")</f>
        <v>0</v>
      </c>
      <c r="M9" s="295">
        <f>COUNTIF(実績排出量!$CT$16:$CT$1015,"新規新☆☆☆")</f>
        <v>0</v>
      </c>
      <c r="N9" s="139">
        <f t="shared" si="3"/>
        <v>0</v>
      </c>
      <c r="O9" s="274"/>
      <c r="P9" s="275"/>
      <c r="Q9" s="139">
        <f t="shared" si="4"/>
        <v>0</v>
      </c>
      <c r="R9" s="274"/>
      <c r="S9" s="275"/>
      <c r="T9" s="230">
        <f t="shared" si="5"/>
        <v>0</v>
      </c>
      <c r="U9" s="144">
        <f t="shared" si="0"/>
        <v>0</v>
      </c>
      <c r="V9" s="145">
        <f t="shared" si="6"/>
        <v>0</v>
      </c>
      <c r="W9" s="139">
        <f t="shared" si="7"/>
        <v>0</v>
      </c>
      <c r="Y9" s="172">
        <f>COUNTIF(実績排出量!$AL$16:$AL$1015,"ガL1")-COUNTIF(実績排出量!$CT$16:$CT$1015,"減車新☆☆☆")</f>
        <v>0</v>
      </c>
    </row>
    <row r="10" spans="1:25" ht="45.75" customHeight="1" thickTop="1" thickBot="1" x14ac:dyDescent="0.2">
      <c r="A10" s="681"/>
      <c r="B10" s="682"/>
      <c r="C10" s="685" t="s">
        <v>464</v>
      </c>
      <c r="D10" s="657"/>
      <c r="E10" s="288">
        <f>IFERROR(VLOOKUP(実績表紙!$U$2,実績値!$A$3:$CM$599,15,0),0)</f>
        <v>0</v>
      </c>
      <c r="F10" s="289">
        <f>IFERROR(VLOOKUP(実績表紙!$U$2,実績値!$A$3:$CM$599,32,0),0)</f>
        <v>0</v>
      </c>
      <c r="G10" s="290">
        <f>IFERROR(VLOOKUP(実績表紙!$U$2,実績値!$A$3:$CM$599,48,0),0)</f>
        <v>0</v>
      </c>
      <c r="H10" s="139">
        <f t="shared" si="1"/>
        <v>0</v>
      </c>
      <c r="I10" s="404">
        <f>IFERROR(VLOOKUP(実績表紙!$U$2,実績値!$A$3:$CM$599,64,0),0)</f>
        <v>0</v>
      </c>
      <c r="J10" s="404">
        <f>IFERROR(VLOOKUP(実績表紙!$U$2,実績値!$A$3:$CM$599,80,0),0)</f>
        <v>0</v>
      </c>
      <c r="K10" s="139">
        <f t="shared" si="2"/>
        <v>0</v>
      </c>
      <c r="L10" s="295">
        <f>COUNTIF(実績排出量!$CT$16:$CT$1015,"減車新☆☆☆☆")</f>
        <v>0</v>
      </c>
      <c r="M10" s="295">
        <f>COUNTIF(実績排出量!$CT$16:$CT$1015,"新規新☆☆☆☆")</f>
        <v>0</v>
      </c>
      <c r="N10" s="139">
        <f t="shared" si="3"/>
        <v>0</v>
      </c>
      <c r="O10" s="274"/>
      <c r="P10" s="275"/>
      <c r="Q10" s="139">
        <f t="shared" si="4"/>
        <v>0</v>
      </c>
      <c r="R10" s="274"/>
      <c r="S10" s="275"/>
      <c r="T10" s="230">
        <f t="shared" si="5"/>
        <v>0</v>
      </c>
      <c r="U10" s="144">
        <f t="shared" si="0"/>
        <v>0</v>
      </c>
      <c r="V10" s="145">
        <f t="shared" si="6"/>
        <v>0</v>
      </c>
      <c r="W10" s="139">
        <f t="shared" si="7"/>
        <v>0</v>
      </c>
      <c r="Y10" s="172">
        <f>COUNTIF(実績排出量!$AL$16:$AL$1015,"ガL2")-COUNTIF(実績排出量!$CT$16:$CT$1015,"減車新☆☆☆☆")</f>
        <v>0</v>
      </c>
    </row>
    <row r="11" spans="1:25" ht="45.75" customHeight="1" thickTop="1" thickBot="1" x14ac:dyDescent="0.2">
      <c r="A11" s="681"/>
      <c r="B11" s="682"/>
      <c r="C11" s="685" t="s">
        <v>1114</v>
      </c>
      <c r="D11" s="657"/>
      <c r="E11" s="288">
        <f>IFERROR(VLOOKUP(実績表紙!$U$2,実績値!$A$3:$CM$599,16,0),0)</f>
        <v>0</v>
      </c>
      <c r="F11" s="289">
        <f>IFERROR(VLOOKUP(実績表紙!$U$2,実績値!$A$3:$CM$599,33,0),0)</f>
        <v>0</v>
      </c>
      <c r="G11" s="290">
        <f>IFERROR(VLOOKUP(実績表紙!$U$2,実績値!$A$3:$CM$599,49,0),0)</f>
        <v>0</v>
      </c>
      <c r="H11" s="139">
        <f t="shared" si="1"/>
        <v>0</v>
      </c>
      <c r="I11" s="404">
        <f>IFERROR(VLOOKUP(実績表紙!$U$2,実績値!$A$3:$CM$599,65,0),0)</f>
        <v>0</v>
      </c>
      <c r="J11" s="404">
        <f>IFERROR(VLOOKUP(実績表紙!$U$2,実績値!$A$3:$CM$599,81,0),0)</f>
        <v>0</v>
      </c>
      <c r="K11" s="139">
        <f t="shared" si="2"/>
        <v>0</v>
      </c>
      <c r="L11" s="295">
        <f>COUNTIF(実績排出量!$CT$16:$CT$1015,"減車新☆☆☆☆☆")</f>
        <v>0</v>
      </c>
      <c r="M11" s="295">
        <f>COUNTIF(実績排出量!$CT$16:$CT$1015,"新規新☆☆☆☆☆")</f>
        <v>0</v>
      </c>
      <c r="N11" s="139">
        <f t="shared" si="3"/>
        <v>0</v>
      </c>
      <c r="O11" s="274"/>
      <c r="P11" s="275"/>
      <c r="Q11" s="139">
        <f t="shared" si="4"/>
        <v>0</v>
      </c>
      <c r="R11" s="274"/>
      <c r="S11" s="275"/>
      <c r="T11" s="230">
        <f t="shared" si="5"/>
        <v>0</v>
      </c>
      <c r="U11" s="144">
        <f t="shared" si="0"/>
        <v>0</v>
      </c>
      <c r="V11" s="145">
        <f t="shared" si="6"/>
        <v>0</v>
      </c>
      <c r="W11" s="139">
        <f t="shared" si="7"/>
        <v>0</v>
      </c>
      <c r="Y11" s="172">
        <f>COUNTIF(実績排出量!$AL$16:$AL$1015,"ガL4")-COUNTIF(実績排出量!$CT$16:$CT$1015,"減車新☆☆☆☆☆")</f>
        <v>0</v>
      </c>
    </row>
    <row r="12" spans="1:25" ht="45.75" customHeight="1" thickTop="1" thickBot="1" x14ac:dyDescent="0.2">
      <c r="A12" s="683"/>
      <c r="B12" s="684"/>
      <c r="C12" s="677" t="s">
        <v>1788</v>
      </c>
      <c r="D12" s="678"/>
      <c r="E12" s="288">
        <f>IFERROR(VLOOKUP(実績表紙!$U$2,実績値!$A$3:$CM$599,17,0),0)</f>
        <v>0</v>
      </c>
      <c r="F12" s="289">
        <f>IFERROR(VLOOKUP(実績表紙!$U$2,実績値!$A$3:$CM$599,34,0),0)</f>
        <v>0</v>
      </c>
      <c r="G12" s="290">
        <f>IFERROR(VLOOKUP(実績表紙!$U$2,実績値!$A$3:$CM$599,50,0),0)</f>
        <v>0</v>
      </c>
      <c r="H12" s="139">
        <f t="shared" si="1"/>
        <v>0</v>
      </c>
      <c r="I12" s="404">
        <f>IFERROR(VLOOKUP(実績表紙!$U$2,実績値!$A$3:$CM$599,66,0),0)</f>
        <v>0</v>
      </c>
      <c r="J12" s="404">
        <f>IFERROR(VLOOKUP(実績表紙!$U$2,実績値!$A$3:$CM$599,82,0),0)</f>
        <v>0</v>
      </c>
      <c r="K12" s="139">
        <f t="shared" si="2"/>
        <v>0</v>
      </c>
      <c r="L12" s="295">
        <f>COUNTIF(実績排出量!$CT$16:$CT$1015,"減車他（ガソリン・LPG）")</f>
        <v>0</v>
      </c>
      <c r="M12" s="295">
        <f>COUNTIF(実績排出量!$CT$16:$CT$1015,"新規他（ガソリン・LPG）")</f>
        <v>0</v>
      </c>
      <c r="N12" s="139">
        <f t="shared" si="3"/>
        <v>0</v>
      </c>
      <c r="O12" s="274"/>
      <c r="P12" s="275"/>
      <c r="Q12" s="139">
        <f t="shared" si="4"/>
        <v>0</v>
      </c>
      <c r="R12" s="274"/>
      <c r="S12" s="275"/>
      <c r="T12" s="230">
        <f t="shared" si="5"/>
        <v>0</v>
      </c>
      <c r="U12" s="144">
        <f t="shared" si="0"/>
        <v>0</v>
      </c>
      <c r="V12" s="145">
        <f t="shared" si="6"/>
        <v>0</v>
      </c>
      <c r="W12" s="139">
        <f t="shared" si="7"/>
        <v>0</v>
      </c>
      <c r="Y12" s="172">
        <f>COUNTIF(実績排出量!$AL$16:$AL$1015,"ガL3")-COUNTIF(実績排出量!$CT$16:$CT$1015,"減車他（ガソリン・LPG）")</f>
        <v>0</v>
      </c>
    </row>
    <row r="13" spans="1:25" ht="45.75" customHeight="1" thickTop="1" thickBot="1" x14ac:dyDescent="0.2">
      <c r="A13" s="679" t="s">
        <v>286</v>
      </c>
      <c r="B13" s="701"/>
      <c r="C13" s="686" t="s">
        <v>280</v>
      </c>
      <c r="D13" s="657"/>
      <c r="E13" s="288">
        <f>IFERROR(VLOOKUP(実績表紙!$U$2,実績値!$A$3:$CM$599,18,0),0)</f>
        <v>0</v>
      </c>
      <c r="F13" s="289">
        <f>IFERROR(VLOOKUP(実績表紙!$U$2,実績値!$A$3:$CM$599,35,0),0)</f>
        <v>0</v>
      </c>
      <c r="G13" s="290">
        <f>IFERROR(VLOOKUP(実績表紙!$U$2,実績値!$A$3:$CM$599,51,0),0)</f>
        <v>0</v>
      </c>
      <c r="H13" s="139">
        <f t="shared" si="1"/>
        <v>0</v>
      </c>
      <c r="I13" s="404">
        <f>IFERROR(VLOOKUP(実績表紙!$U$2,実績値!$A$3:$CM$599,67,0),0)</f>
        <v>0</v>
      </c>
      <c r="J13" s="404">
        <f>IFERROR(VLOOKUP(実績表紙!$U$2,実績値!$A$3:$CM$599,83,0),0)</f>
        <v>0</v>
      </c>
      <c r="K13" s="139">
        <f t="shared" si="2"/>
        <v>0</v>
      </c>
      <c r="L13" s="295">
        <f>COUNTIF(実績排出量!$CT$16:$CT$1015,"減車新長期")</f>
        <v>0</v>
      </c>
      <c r="M13" s="295">
        <f>COUNTIF(実績排出量!$CT$16:$CT$1015,"新規新長期")</f>
        <v>0</v>
      </c>
      <c r="N13" s="139">
        <f t="shared" si="3"/>
        <v>0</v>
      </c>
      <c r="O13" s="274"/>
      <c r="P13" s="275"/>
      <c r="Q13" s="139">
        <f t="shared" si="4"/>
        <v>0</v>
      </c>
      <c r="R13" s="274"/>
      <c r="S13" s="275"/>
      <c r="T13" s="230">
        <f t="shared" si="5"/>
        <v>0</v>
      </c>
      <c r="U13" s="144">
        <f t="shared" si="0"/>
        <v>0</v>
      </c>
      <c r="V13" s="145">
        <f t="shared" si="6"/>
        <v>0</v>
      </c>
      <c r="W13" s="139">
        <f t="shared" si="7"/>
        <v>0</v>
      </c>
      <c r="Y13" s="172">
        <f>COUNTIF(実績排出量!$AL$16:$AL$1015,"軽新長")-COUNTIF(実績排出量!$CT$16:$CT$1015,"減車新長期")</f>
        <v>0</v>
      </c>
    </row>
    <row r="14" spans="1:25" ht="45.75" customHeight="1" thickTop="1" thickBot="1" x14ac:dyDescent="0.2">
      <c r="A14" s="681"/>
      <c r="B14" s="702"/>
      <c r="C14" s="685" t="s">
        <v>281</v>
      </c>
      <c r="D14" s="657"/>
      <c r="E14" s="288">
        <f>IFERROR(VLOOKUP(実績表紙!$U$2,実績値!$A$3:$CM$599,19,0),0)</f>
        <v>0</v>
      </c>
      <c r="F14" s="289">
        <f>IFERROR(VLOOKUP(実績表紙!$U$2,実績値!$A$3:$CM$599,36,0),0)</f>
        <v>0</v>
      </c>
      <c r="G14" s="290">
        <f>IFERROR(VLOOKUP(実績表紙!$U$2,実績値!$A$3:$CM$599,52,0),0)</f>
        <v>0</v>
      </c>
      <c r="H14" s="139">
        <f t="shared" si="1"/>
        <v>0</v>
      </c>
      <c r="I14" s="404">
        <f>IFERROR(VLOOKUP(実績表紙!$U$2,実績値!$A$3:$CM$599,68,0),0)</f>
        <v>0</v>
      </c>
      <c r="J14" s="404">
        <f>IFERROR(VLOOKUP(実績表紙!$U$2,実績値!$A$3:$CM$599,84,0),0)</f>
        <v>0</v>
      </c>
      <c r="K14" s="139">
        <f t="shared" si="2"/>
        <v>0</v>
      </c>
      <c r="L14" s="295">
        <f>COUNTIF(実績排出量!$CT$16:$CT$1015,"減車新☆（新長期）")</f>
        <v>0</v>
      </c>
      <c r="M14" s="295">
        <f>COUNTIF(実績排出量!$CT$16:$CT$1015,"新規新☆（新長期）")</f>
        <v>0</v>
      </c>
      <c r="N14" s="139">
        <f t="shared" si="3"/>
        <v>0</v>
      </c>
      <c r="O14" s="274"/>
      <c r="P14" s="275"/>
      <c r="Q14" s="139">
        <f t="shared" si="4"/>
        <v>0</v>
      </c>
      <c r="R14" s="274"/>
      <c r="S14" s="275"/>
      <c r="T14" s="230">
        <f t="shared" si="5"/>
        <v>0</v>
      </c>
      <c r="U14" s="144">
        <f t="shared" si="0"/>
        <v>0</v>
      </c>
      <c r="V14" s="145">
        <f t="shared" si="6"/>
        <v>0</v>
      </c>
      <c r="W14" s="139">
        <f t="shared" si="7"/>
        <v>0</v>
      </c>
      <c r="Y14" s="172">
        <f>COUNTIF(実績排出量!$AL$16:$AL$1015,"軽新長1")-COUNTIF(実績排出量!$CT$16:$CT$1015,"減車新☆（新長期）")</f>
        <v>0</v>
      </c>
    </row>
    <row r="15" spans="1:25" ht="45.75" customHeight="1" thickTop="1" thickBot="1" x14ac:dyDescent="0.2">
      <c r="A15" s="681"/>
      <c r="B15" s="702"/>
      <c r="C15" s="686" t="s">
        <v>282</v>
      </c>
      <c r="D15" s="657"/>
      <c r="E15" s="288">
        <f>IFERROR(VLOOKUP(実績表紙!$U$2,実績値!$A$3:$CM$599,20,0),0)</f>
        <v>0</v>
      </c>
      <c r="F15" s="291">
        <f>IFERROR(VLOOKUP(実績表紙!$U$2,実績値!$A$3:$CM$599,37,0),0)</f>
        <v>0</v>
      </c>
      <c r="G15" s="292">
        <f>IFERROR(VLOOKUP(実績表紙!$U$2,実績値!$A$3:$CM$599,53,0),0)</f>
        <v>0</v>
      </c>
      <c r="H15" s="139">
        <f t="shared" si="1"/>
        <v>0</v>
      </c>
      <c r="I15" s="404">
        <f>IFERROR(VLOOKUP(実績表紙!$U$2,実績値!$A$3:$CM$599,69,0),0)</f>
        <v>0</v>
      </c>
      <c r="J15" s="404">
        <f>IFERROR(VLOOKUP(実績表紙!$U$2,実績値!$A$3:$CM$599,85,0),0)</f>
        <v>0</v>
      </c>
      <c r="K15" s="139">
        <f t="shared" si="2"/>
        <v>0</v>
      </c>
      <c r="L15" s="295">
        <f>COUNTIF(実績排出量!$CT$16:$CT$1015,"減車ポスト新長期")</f>
        <v>0</v>
      </c>
      <c r="M15" s="295">
        <f>COUNTIF(実績排出量!$CT$16:$CT$1015,"新規ポスト新長期")</f>
        <v>0</v>
      </c>
      <c r="N15" s="139">
        <f t="shared" si="3"/>
        <v>0</v>
      </c>
      <c r="O15" s="274"/>
      <c r="P15" s="275"/>
      <c r="Q15" s="139">
        <f t="shared" si="4"/>
        <v>0</v>
      </c>
      <c r="R15" s="274"/>
      <c r="S15" s="275"/>
      <c r="T15" s="230">
        <f t="shared" si="5"/>
        <v>0</v>
      </c>
      <c r="U15" s="144">
        <f t="shared" si="0"/>
        <v>0</v>
      </c>
      <c r="V15" s="145">
        <f t="shared" si="6"/>
        <v>0</v>
      </c>
      <c r="W15" s="139">
        <f t="shared" si="7"/>
        <v>0</v>
      </c>
      <c r="Y15" s="172">
        <f>COUNTIF(実績排出量!$AL$16:$AL$1015,"軽ポ")-COUNTIF(実績排出量!$CT$16:$CT$1015,"減車ポスト新長期")</f>
        <v>0</v>
      </c>
    </row>
    <row r="16" spans="1:25" ht="45.75" customHeight="1" thickTop="1" thickBot="1" x14ac:dyDescent="0.2">
      <c r="A16" s="681"/>
      <c r="B16" s="702"/>
      <c r="C16" s="686" t="s">
        <v>1398</v>
      </c>
      <c r="D16" s="657"/>
      <c r="E16" s="288">
        <f>IFERROR(VLOOKUP(実績表紙!$U$2,実績値!$A$3:$CM$599,21,0),0)</f>
        <v>0</v>
      </c>
      <c r="F16" s="291">
        <f>IFERROR(VLOOKUP(実績表紙!$U$2,実績値!$A$3:$CM$599,38,0),0)</f>
        <v>0</v>
      </c>
      <c r="G16" s="292">
        <f>IFERROR(VLOOKUP(実績表紙!$U$2,実績値!$A$3:$CM$599,54,0),0)</f>
        <v>0</v>
      </c>
      <c r="H16" s="139">
        <f t="shared" ref="H16" si="8">$E16-F16+G16</f>
        <v>0</v>
      </c>
      <c r="I16" s="404">
        <f>IFERROR(VLOOKUP(実績表紙!$U$2,実績値!$A$3:$CM$599,70,0),0)</f>
        <v>0</v>
      </c>
      <c r="J16" s="404">
        <f>IFERROR(VLOOKUP(実績表紙!$U$2,実績値!$A$3:$CM$599,86,0),0)</f>
        <v>0</v>
      </c>
      <c r="K16" s="139">
        <f t="shared" ref="K16" si="9">$H16-I16+J16</f>
        <v>0</v>
      </c>
      <c r="L16" s="295">
        <f>COUNTIF(実績排出量!$CT$16:$CT$1015,"減車H28・30規制")</f>
        <v>0</v>
      </c>
      <c r="M16" s="295">
        <f>COUNTIF(実績排出量!$CT$16:$CT$1015,"新規H28・30規制")</f>
        <v>0</v>
      </c>
      <c r="N16" s="139">
        <f t="shared" ref="N16" si="10">$K16-L16+M16</f>
        <v>0</v>
      </c>
      <c r="O16" s="274"/>
      <c r="P16" s="275"/>
      <c r="Q16" s="139">
        <f t="shared" ref="Q16" si="11">$N16-O16+P16</f>
        <v>0</v>
      </c>
      <c r="R16" s="274"/>
      <c r="S16" s="275"/>
      <c r="T16" s="230">
        <f t="shared" si="5"/>
        <v>0</v>
      </c>
      <c r="U16" s="144">
        <f t="shared" si="0"/>
        <v>0</v>
      </c>
      <c r="V16" s="145">
        <f t="shared" si="6"/>
        <v>0</v>
      </c>
      <c r="W16" s="139">
        <f t="shared" ref="W16" si="12">Y16</f>
        <v>0</v>
      </c>
      <c r="Y16" s="172">
        <f>COUNTIF(実績排出量!$AL$16:$AL$1015,"軽ポポ")-COUNTIF(実績排出量!$CT$16:$CT$1015,"減車H28・30規制")</f>
        <v>0</v>
      </c>
    </row>
    <row r="17" spans="1:37" ht="45.75" customHeight="1" thickTop="1" thickBot="1" x14ac:dyDescent="0.2">
      <c r="A17" s="703"/>
      <c r="B17" s="704"/>
      <c r="C17" s="677" t="s">
        <v>1788</v>
      </c>
      <c r="D17" s="678"/>
      <c r="E17" s="288">
        <f>IFERROR(VLOOKUP(実績表紙!$U$2,実績値!$A$3:$CM$599,22,0),0)</f>
        <v>0</v>
      </c>
      <c r="F17" s="289">
        <f>IFERROR(VLOOKUP(実績表紙!$U$2,実績値!$A$3:$CM$599,39,0),0)</f>
        <v>0</v>
      </c>
      <c r="G17" s="290">
        <f>IFERROR(VLOOKUP(実績表紙!$U$2,実績値!$A$3:$CM$599,55,0),0)</f>
        <v>0</v>
      </c>
      <c r="H17" s="139">
        <f t="shared" si="1"/>
        <v>0</v>
      </c>
      <c r="I17" s="404">
        <f>IFERROR(VLOOKUP(実績表紙!$U$2,実績値!$A$3:$CM$599,71,0),0)</f>
        <v>0</v>
      </c>
      <c r="J17" s="404">
        <f>IFERROR(VLOOKUP(実績表紙!$U$2,実績値!$A$3:$CM$599,87,0),0)</f>
        <v>0</v>
      </c>
      <c r="K17" s="139">
        <f t="shared" si="2"/>
        <v>0</v>
      </c>
      <c r="L17" s="295">
        <f>COUNTIF(実績排出量!$CT$16:$CT$1015,"減車他（軽油）")</f>
        <v>0</v>
      </c>
      <c r="M17" s="295">
        <f>COUNTIF(実績排出量!$CT$16:$CU$1015,"新規他（軽油）")</f>
        <v>0</v>
      </c>
      <c r="N17" s="139">
        <f t="shared" si="3"/>
        <v>0</v>
      </c>
      <c r="O17" s="274"/>
      <c r="P17" s="275"/>
      <c r="Q17" s="139">
        <f t="shared" si="4"/>
        <v>0</v>
      </c>
      <c r="R17" s="274"/>
      <c r="S17" s="275"/>
      <c r="T17" s="230">
        <f t="shared" si="5"/>
        <v>0</v>
      </c>
      <c r="U17" s="144">
        <f>SUM(F17,I17,L17,O17,R17)</f>
        <v>0</v>
      </c>
      <c r="V17" s="145">
        <f>SUM(G17,J17,M17,P17,S17)</f>
        <v>0</v>
      </c>
      <c r="W17" s="139">
        <f t="shared" si="7"/>
        <v>0</v>
      </c>
      <c r="Y17" s="172">
        <f>COUNTIF(実績排出量!$AL$16:$AL$1015,"軽1")+COUNTIF(実績排出量!$AL$16:$AL$1015,"軽2")+COUNTIF(実績排出量!$AL$16:$AL$1015,"軽3")-COUNTIF(実績排出量!$CT$16:$CT$1015,"減車他（軽油）")</f>
        <v>0</v>
      </c>
    </row>
    <row r="18" spans="1:37" ht="45.75" customHeight="1" thickTop="1" thickBot="1" x14ac:dyDescent="0.2">
      <c r="A18" s="554" t="s">
        <v>1006</v>
      </c>
      <c r="B18" s="656"/>
      <c r="C18" s="656"/>
      <c r="D18" s="657"/>
      <c r="E18" s="288">
        <f>IFERROR(VLOOKUP(実績表紙!$U$2,実績値!$A$3:$CM$599,23,0),0)</f>
        <v>0</v>
      </c>
      <c r="F18" s="289">
        <f>IFERROR(VLOOKUP(実績表紙!$U$2,実績値!$A$3:$CM$599,40,0),0)</f>
        <v>0</v>
      </c>
      <c r="G18" s="290">
        <f>IFERROR(VLOOKUP(実績表紙!$U$2,実績値!$A$3:$CM$599,56,0),0)</f>
        <v>0</v>
      </c>
      <c r="H18" s="139">
        <f t="shared" si="1"/>
        <v>0</v>
      </c>
      <c r="I18" s="404">
        <f>IFERROR(VLOOKUP(実績表紙!$U$2,実績値!$A$3:$CM$599,72,0),0)</f>
        <v>0</v>
      </c>
      <c r="J18" s="404">
        <f>IFERROR(VLOOKUP(実績表紙!$U$2,実績値!$A$3:$CM$599,88,0),0)</f>
        <v>0</v>
      </c>
      <c r="K18" s="139">
        <f t="shared" si="2"/>
        <v>0</v>
      </c>
      <c r="L18" s="295">
        <f>COUNTIF(実績排出量!$CT$16:$CT$1015,"減車電気")</f>
        <v>0</v>
      </c>
      <c r="M18" s="295">
        <f>COUNTIF(実績排出量!$CT$16:$CU$1015,"新規電気")</f>
        <v>0</v>
      </c>
      <c r="N18" s="139">
        <f t="shared" si="3"/>
        <v>0</v>
      </c>
      <c r="O18" s="274"/>
      <c r="P18" s="275"/>
      <c r="Q18" s="139">
        <f t="shared" si="4"/>
        <v>0</v>
      </c>
      <c r="R18" s="274"/>
      <c r="S18" s="275"/>
      <c r="T18" s="230">
        <f t="shared" si="5"/>
        <v>0</v>
      </c>
      <c r="U18" s="144">
        <f t="shared" si="0"/>
        <v>0</v>
      </c>
      <c r="V18" s="145">
        <f t="shared" si="6"/>
        <v>0</v>
      </c>
      <c r="W18" s="139">
        <f t="shared" si="7"/>
        <v>0</v>
      </c>
      <c r="Y18" s="172">
        <f>COUNTIF(実績排出量!$AL$16:$AL$1015,"電")-COUNTIF(実績排出量!$CT$16:$CT$1015,"減車電気")</f>
        <v>0</v>
      </c>
    </row>
    <row r="19" spans="1:37" ht="45.75" customHeight="1" thickTop="1" thickBot="1" x14ac:dyDescent="0.2">
      <c r="A19" s="554" t="s">
        <v>283</v>
      </c>
      <c r="B19" s="656"/>
      <c r="C19" s="656"/>
      <c r="D19" s="657"/>
      <c r="E19" s="288">
        <f>IFERROR(VLOOKUP(実績表紙!$U$2,実績値!$A$3:$CM$599,24,0),0)</f>
        <v>0</v>
      </c>
      <c r="F19" s="289">
        <f>IFERROR(VLOOKUP(実績表紙!$U$2,実績値!$A$3:$CM$599,41,0),0)</f>
        <v>0</v>
      </c>
      <c r="G19" s="290">
        <f>IFERROR(VLOOKUP(実績表紙!$U$2,実績値!$A$3:$CM$599,57,0),0)</f>
        <v>0</v>
      </c>
      <c r="H19" s="139">
        <f t="shared" si="1"/>
        <v>0</v>
      </c>
      <c r="I19" s="404">
        <f>IFERROR(VLOOKUP(実績表紙!$U$2,実績値!$A$3:$CM$599,73,0),0)</f>
        <v>0</v>
      </c>
      <c r="J19" s="404">
        <f>IFERROR(VLOOKUP(実績表紙!$U$2,実績値!$A$3:$CM$599,89,0),0)</f>
        <v>0</v>
      </c>
      <c r="K19" s="139">
        <f t="shared" si="2"/>
        <v>0</v>
      </c>
      <c r="L19" s="295">
        <f>COUNTIF(実績排出量!$CT$16:$CT$1015,"減車メタノール")</f>
        <v>0</v>
      </c>
      <c r="M19" s="295">
        <f>COUNTIF(実績排出量!$CT$16:$CU$1015,"新規メタノール")</f>
        <v>0</v>
      </c>
      <c r="N19" s="139">
        <f t="shared" si="3"/>
        <v>0</v>
      </c>
      <c r="O19" s="274"/>
      <c r="P19" s="275"/>
      <c r="Q19" s="139">
        <f t="shared" si="4"/>
        <v>0</v>
      </c>
      <c r="R19" s="274"/>
      <c r="S19" s="275"/>
      <c r="T19" s="230">
        <f t="shared" si="5"/>
        <v>0</v>
      </c>
      <c r="U19" s="144">
        <f t="shared" si="0"/>
        <v>0</v>
      </c>
      <c r="V19" s="145">
        <f t="shared" si="6"/>
        <v>0</v>
      </c>
      <c r="W19" s="139">
        <f t="shared" si="7"/>
        <v>0</v>
      </c>
      <c r="Y19" s="172">
        <f>COUNTIF(実績排出量!$AL$16:$AL$1015,"メ")-COUNTIF(実績排出量!$CT$16:$CT$1015,"減車メタノール")</f>
        <v>0</v>
      </c>
    </row>
    <row r="20" spans="1:37" ht="45.75" customHeight="1" thickTop="1" thickBot="1" x14ac:dyDescent="0.2">
      <c r="A20" s="526" t="s">
        <v>180</v>
      </c>
      <c r="B20" s="694"/>
      <c r="C20" s="694"/>
      <c r="D20" s="695"/>
      <c r="E20" s="288">
        <f>IFERROR(VLOOKUP(実績表紙!$U$2,実績値!$A$3:$CM$599,25,0),0)</f>
        <v>0</v>
      </c>
      <c r="F20" s="293">
        <f>IFERROR(VLOOKUP(実績表紙!$U$2,実績値!$A$3:$CM$599,42,0),0)</f>
        <v>0</v>
      </c>
      <c r="G20" s="294">
        <f>IFERROR(VLOOKUP(実績表紙!$U$2,実績値!$A$3:$CM$599,58,0),0)</f>
        <v>0</v>
      </c>
      <c r="H20" s="139">
        <f t="shared" si="1"/>
        <v>0</v>
      </c>
      <c r="I20" s="405">
        <f>IFERROR(VLOOKUP(実績表紙!$U$2,実績値!$A$3:$CM$599,74,0),0)</f>
        <v>0</v>
      </c>
      <c r="J20" s="405">
        <f>IFERROR(VLOOKUP(実績表紙!$U$2,実績値!$A$3:$CM$599,90,0),0)</f>
        <v>0</v>
      </c>
      <c r="K20" s="139">
        <f t="shared" si="2"/>
        <v>0</v>
      </c>
      <c r="L20" s="395">
        <f>COUNTIF(実績排出量!$CT$16:$CT$1015,"減車燃料電池")</f>
        <v>0</v>
      </c>
      <c r="M20" s="396">
        <f>COUNTIF(実績排出量!$CT$16:$CU$1015,"新規燃料電池")</f>
        <v>0</v>
      </c>
      <c r="N20" s="139">
        <f t="shared" si="3"/>
        <v>0</v>
      </c>
      <c r="O20" s="277"/>
      <c r="P20" s="278"/>
      <c r="Q20" s="139">
        <f t="shared" si="4"/>
        <v>0</v>
      </c>
      <c r="R20" s="277"/>
      <c r="S20" s="278"/>
      <c r="T20" s="231">
        <f t="shared" si="5"/>
        <v>0</v>
      </c>
      <c r="U20" s="146">
        <f t="shared" si="0"/>
        <v>0</v>
      </c>
      <c r="V20" s="236">
        <f t="shared" si="6"/>
        <v>0</v>
      </c>
      <c r="W20" s="139">
        <f t="shared" si="7"/>
        <v>0</v>
      </c>
      <c r="Y20" s="173">
        <f>COUNTIF(実績排出量!$AL$16:$AL$1015,"燃電")-COUNTIF(実績排出量!$CT$16:$CT$1015,"減車燃料電池")</f>
        <v>0</v>
      </c>
    </row>
    <row r="21" spans="1:37" ht="45.75" customHeight="1" x14ac:dyDescent="0.15">
      <c r="A21" s="530" t="s">
        <v>1013</v>
      </c>
      <c r="B21" s="696"/>
      <c r="C21" s="696"/>
      <c r="D21" s="697"/>
      <c r="E21" s="249">
        <f>SUM(E6:E20)</f>
        <v>0</v>
      </c>
      <c r="F21" s="142">
        <f>SUM(F6:F20)</f>
        <v>0</v>
      </c>
      <c r="G21" s="135">
        <f t="shared" ref="G21:R21" si="13">SUM(G6:G20)</f>
        <v>0</v>
      </c>
      <c r="H21" s="140">
        <f t="shared" si="13"/>
        <v>0</v>
      </c>
      <c r="I21" s="271">
        <f t="shared" si="13"/>
        <v>0</v>
      </c>
      <c r="J21" s="272">
        <f t="shared" si="13"/>
        <v>0</v>
      </c>
      <c r="K21" s="140">
        <f t="shared" si="13"/>
        <v>0</v>
      </c>
      <c r="L21" s="279">
        <f t="shared" si="13"/>
        <v>0</v>
      </c>
      <c r="M21" s="145">
        <f t="shared" si="13"/>
        <v>0</v>
      </c>
      <c r="N21" s="140">
        <f t="shared" si="13"/>
        <v>0</v>
      </c>
      <c r="O21" s="279">
        <f t="shared" si="13"/>
        <v>0</v>
      </c>
      <c r="P21" s="145">
        <f t="shared" si="13"/>
        <v>0</v>
      </c>
      <c r="Q21" s="140">
        <f t="shared" si="13"/>
        <v>0</v>
      </c>
      <c r="R21" s="279">
        <f t="shared" si="13"/>
        <v>0</v>
      </c>
      <c r="S21" s="280">
        <f t="shared" ref="S21" si="14">SUM(S6:S20)</f>
        <v>0</v>
      </c>
      <c r="T21" s="232">
        <f t="shared" si="5"/>
        <v>0</v>
      </c>
      <c r="U21" s="234">
        <f t="shared" si="0"/>
        <v>0</v>
      </c>
      <c r="V21" s="237">
        <f t="shared" si="6"/>
        <v>0</v>
      </c>
      <c r="W21" s="140">
        <f>SUM(W6:W20)</f>
        <v>0</v>
      </c>
    </row>
    <row r="22" spans="1:37" ht="45.75" customHeight="1" x14ac:dyDescent="0.15">
      <c r="A22" s="554" t="s">
        <v>1014</v>
      </c>
      <c r="B22" s="656"/>
      <c r="C22" s="656"/>
      <c r="D22" s="657"/>
      <c r="E22" s="250">
        <f>SUM(E6:E11,E13:E16,E18:E20)</f>
        <v>0</v>
      </c>
      <c r="F22" s="183">
        <f>SUM(F6:F11,F13:F16,F18:F20)</f>
        <v>0</v>
      </c>
      <c r="G22" s="143">
        <f t="shared" ref="G22:R22" si="15">SUM(G6:G11,G13:G16,G18:G20)</f>
        <v>0</v>
      </c>
      <c r="H22" s="185">
        <f t="shared" si="15"/>
        <v>0</v>
      </c>
      <c r="I22" s="184">
        <f t="shared" si="15"/>
        <v>0</v>
      </c>
      <c r="J22" s="143">
        <f t="shared" si="15"/>
        <v>0</v>
      </c>
      <c r="K22" s="182">
        <f t="shared" si="15"/>
        <v>0</v>
      </c>
      <c r="L22" s="281">
        <f t="shared" si="15"/>
        <v>0</v>
      </c>
      <c r="M22" s="182">
        <f t="shared" si="15"/>
        <v>0</v>
      </c>
      <c r="N22" s="185">
        <f t="shared" si="15"/>
        <v>0</v>
      </c>
      <c r="O22" s="182">
        <f t="shared" si="15"/>
        <v>0</v>
      </c>
      <c r="P22" s="143">
        <f t="shared" si="15"/>
        <v>0</v>
      </c>
      <c r="Q22" s="185">
        <f t="shared" si="15"/>
        <v>0</v>
      </c>
      <c r="R22" s="184">
        <f t="shared" si="15"/>
        <v>0</v>
      </c>
      <c r="S22" s="182">
        <f t="shared" ref="S22" si="16">SUM(S6:S11,S13:S16,S18:S20)</f>
        <v>0</v>
      </c>
      <c r="T22" s="230">
        <f t="shared" si="5"/>
        <v>0</v>
      </c>
      <c r="U22" s="273">
        <f t="shared" si="0"/>
        <v>0</v>
      </c>
      <c r="V22" s="238">
        <f t="shared" si="6"/>
        <v>0</v>
      </c>
      <c r="W22" s="139">
        <f>SUM(W6:W20)-W12-W17</f>
        <v>0</v>
      </c>
    </row>
    <row r="23" spans="1:37" ht="45.75" customHeight="1" thickBot="1" x14ac:dyDescent="0.2">
      <c r="A23" s="698" t="s">
        <v>546</v>
      </c>
      <c r="B23" s="699"/>
      <c r="C23" s="699"/>
      <c r="D23" s="700"/>
      <c r="E23" s="300">
        <f>IFERROR(VLOOKUP(実績表紙!$U$2,実績値!$A$3:$CM$599,26,0),0)</f>
        <v>0</v>
      </c>
      <c r="F23" s="293">
        <f>IFERROR(VLOOKUP(実績表紙!$U$2,実績値!$A$3:$CM$599,43,0),0)</f>
        <v>0</v>
      </c>
      <c r="G23" s="294">
        <f>IFERROR(VLOOKUP(実績表紙!$U$2,実績値!$A$3:$CM$599,59,0),0)</f>
        <v>0</v>
      </c>
      <c r="H23" s="141">
        <f>$E23-F23+G23</f>
        <v>0</v>
      </c>
      <c r="I23" s="406">
        <f>IFERROR(VLOOKUP(実績表紙!$U$2,実績値!$A$3:$CM$599,75,0),0)</f>
        <v>0</v>
      </c>
      <c r="J23" s="407">
        <f>IFERROR(VLOOKUP(実績表紙!$U$2,実績値!$A$3:$CM$599,91,0),0)</f>
        <v>0</v>
      </c>
      <c r="K23" s="141">
        <f>$H23-I23+J23</f>
        <v>0</v>
      </c>
      <c r="L23" s="282">
        <f>COUNTIF(実績排出量!$CU$16:$CU$1015,"減車後付")</f>
        <v>0</v>
      </c>
      <c r="M23" s="283">
        <f>COUNTIF(実績排出量!$CU$16:$CU$1015,"新規後付")</f>
        <v>0</v>
      </c>
      <c r="N23" s="141">
        <f t="shared" ref="N23" si="17">$K23-L23+M23</f>
        <v>0</v>
      </c>
      <c r="O23" s="277"/>
      <c r="P23" s="278"/>
      <c r="Q23" s="141">
        <f t="shared" ref="Q23" si="18">$N23-O23+P23</f>
        <v>0</v>
      </c>
      <c r="R23" s="277"/>
      <c r="S23" s="278"/>
      <c r="T23" s="233">
        <f t="shared" si="5"/>
        <v>0</v>
      </c>
      <c r="U23" s="235">
        <f t="shared" si="0"/>
        <v>0</v>
      </c>
      <c r="V23" s="239">
        <f t="shared" si="6"/>
        <v>0</v>
      </c>
      <c r="W23" s="141">
        <f>Y23</f>
        <v>0</v>
      </c>
      <c r="Y23" s="174">
        <f>IF(SUM(実績排出量!$AW$16:$AW$1015)&gt;0,SUM(実績排出量!$AW$16:$AW$1015),0)-COUNTIF(実績排出量!$CU$16:$CU$1015,"減車後付")</f>
        <v>0</v>
      </c>
    </row>
    <row r="24" spans="1:37" ht="13.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44.25" customHeight="1" x14ac:dyDescent="0.15">
      <c r="A25" s="687" t="s">
        <v>1670</v>
      </c>
      <c r="B25" s="688"/>
      <c r="C25" s="688"/>
      <c r="D25" s="688"/>
      <c r="E25" s="688"/>
      <c r="F25" s="688"/>
      <c r="G25" s="688"/>
      <c r="H25" s="688"/>
      <c r="I25" s="688"/>
      <c r="J25" s="688"/>
      <c r="K25" s="688"/>
      <c r="L25" s="688"/>
      <c r="M25" s="688"/>
      <c r="N25" s="688"/>
      <c r="O25" s="688"/>
      <c r="P25" s="688"/>
      <c r="Q25" s="688"/>
      <c r="R25" s="688"/>
      <c r="S25" s="688"/>
      <c r="T25" s="688"/>
      <c r="U25" s="688"/>
      <c r="V25" s="688"/>
      <c r="W25" s="689"/>
    </row>
    <row r="26" spans="1:37" ht="9" customHeight="1" x14ac:dyDescent="0.15">
      <c r="A26" s="1"/>
      <c r="B26" s="1"/>
      <c r="C26" s="1"/>
      <c r="D26" s="1"/>
      <c r="E26" s="1"/>
      <c r="F26" s="1"/>
      <c r="G26" s="1"/>
      <c r="H26" s="1"/>
      <c r="I26" s="1"/>
      <c r="J26" s="1"/>
      <c r="K26" s="1"/>
      <c r="L26" s="1"/>
      <c r="M26" s="1"/>
      <c r="N26" s="1"/>
      <c r="O26" s="1"/>
      <c r="P26" s="1"/>
      <c r="Q26" s="1"/>
      <c r="R26" s="1"/>
      <c r="S26" s="1"/>
      <c r="T26" s="1"/>
      <c r="U26" s="1"/>
      <c r="V26" s="1"/>
    </row>
    <row r="27" spans="1:37" ht="23.25" customHeight="1" x14ac:dyDescent="0.15">
      <c r="A27" s="687" t="s">
        <v>519</v>
      </c>
      <c r="B27" s="688"/>
      <c r="C27" s="688"/>
      <c r="D27" s="688"/>
      <c r="E27" s="688"/>
      <c r="F27" s="688"/>
      <c r="G27" s="688"/>
      <c r="H27" s="688"/>
      <c r="I27" s="688"/>
      <c r="J27" s="688"/>
      <c r="K27" s="688"/>
      <c r="L27" s="688"/>
      <c r="M27" s="688"/>
      <c r="N27" s="688"/>
      <c r="O27" s="688"/>
      <c r="P27" s="688"/>
      <c r="Q27" s="688"/>
      <c r="R27" s="688"/>
      <c r="S27" s="688"/>
      <c r="T27" s="688"/>
      <c r="U27" s="688"/>
      <c r="V27" s="688"/>
      <c r="W27" s="689"/>
    </row>
    <row r="28" spans="1:37" x14ac:dyDescent="0.15">
      <c r="A28" s="1"/>
      <c r="B28" s="1"/>
      <c r="C28" s="1"/>
      <c r="D28" s="1"/>
      <c r="E28" s="1"/>
      <c r="F28" s="1"/>
      <c r="G28" s="1"/>
      <c r="H28" s="1"/>
      <c r="I28" s="1"/>
      <c r="J28" s="1"/>
      <c r="K28" s="1"/>
      <c r="L28" s="1"/>
      <c r="M28" s="1"/>
      <c r="N28" s="1"/>
      <c r="O28" s="1"/>
      <c r="P28" s="1"/>
      <c r="Q28" s="1"/>
      <c r="R28" s="1"/>
      <c r="S28" s="1"/>
      <c r="T28" s="1"/>
      <c r="U28" s="1"/>
      <c r="V28" s="1"/>
    </row>
    <row r="29" spans="1:37" x14ac:dyDescent="0.15">
      <c r="A29" s="1"/>
      <c r="B29" s="1"/>
      <c r="C29" s="1"/>
      <c r="D29" s="1"/>
      <c r="E29" s="1"/>
      <c r="F29" s="1"/>
      <c r="G29" s="1"/>
      <c r="H29" s="1"/>
      <c r="I29" s="1"/>
      <c r="J29" s="1"/>
      <c r="K29" s="1"/>
      <c r="L29" s="1"/>
      <c r="M29" s="1"/>
      <c r="N29" s="1"/>
      <c r="O29" s="1"/>
      <c r="P29" s="1"/>
      <c r="Q29" s="1"/>
      <c r="R29" s="1"/>
      <c r="S29" s="1"/>
      <c r="T29" s="1"/>
      <c r="U29" s="1"/>
      <c r="V29" s="1"/>
      <c r="W29" s="1"/>
    </row>
    <row r="30" spans="1:37" x14ac:dyDescent="0.15">
      <c r="A30" s="1"/>
      <c r="B30" s="1"/>
      <c r="C30" s="1"/>
      <c r="D30" s="1"/>
      <c r="E30" s="1"/>
      <c r="F30" s="1"/>
      <c r="G30" s="1"/>
      <c r="H30" s="1"/>
      <c r="I30" s="1"/>
      <c r="J30" s="1"/>
      <c r="K30" s="1"/>
      <c r="L30" s="1"/>
      <c r="M30" s="1"/>
      <c r="N30" s="1"/>
      <c r="O30" s="1"/>
      <c r="P30" s="1"/>
      <c r="Q30" s="1"/>
      <c r="R30" s="1"/>
      <c r="S30" s="1"/>
      <c r="T30" s="1"/>
      <c r="U30" s="1"/>
      <c r="V30" s="1"/>
      <c r="W30" s="1"/>
    </row>
    <row r="31" spans="1:37" x14ac:dyDescent="0.15">
      <c r="A31" s="1"/>
      <c r="B31" s="1"/>
      <c r="C31" s="1"/>
      <c r="D31" s="1"/>
      <c r="E31" s="1"/>
      <c r="F31" s="1"/>
      <c r="G31" s="1"/>
      <c r="H31" s="1"/>
      <c r="I31" s="1"/>
      <c r="J31" s="1"/>
      <c r="K31" s="1"/>
      <c r="L31" s="1"/>
      <c r="M31" s="1"/>
      <c r="N31" s="1"/>
      <c r="O31" s="1"/>
      <c r="P31" s="1"/>
      <c r="Q31" s="1"/>
      <c r="R31" s="1"/>
      <c r="S31" s="1"/>
      <c r="T31" s="1"/>
      <c r="U31" s="1"/>
      <c r="V31" s="1"/>
      <c r="W31" s="1"/>
    </row>
    <row r="32" spans="1:37" x14ac:dyDescent="0.15">
      <c r="A32" s="1"/>
      <c r="B32" s="1"/>
      <c r="C32" s="1"/>
      <c r="D32" s="1"/>
      <c r="E32" s="1"/>
      <c r="F32" s="1"/>
      <c r="G32" s="1"/>
      <c r="H32" s="1"/>
      <c r="I32" s="1"/>
      <c r="J32" s="1"/>
      <c r="K32" s="1"/>
      <c r="L32" s="1"/>
      <c r="M32" s="1"/>
      <c r="N32" s="1"/>
      <c r="O32" s="1"/>
      <c r="P32" s="1"/>
      <c r="Q32" s="1"/>
      <c r="R32" s="1"/>
      <c r="S32" s="1"/>
      <c r="T32" s="1"/>
      <c r="U32" s="1"/>
      <c r="V32" s="1"/>
      <c r="W32" s="1"/>
    </row>
    <row r="33" spans="1:22" x14ac:dyDescent="0.15">
      <c r="A33" s="1"/>
      <c r="B33" s="1"/>
      <c r="C33" s="1"/>
      <c r="D33" s="1"/>
      <c r="E33" s="1"/>
      <c r="F33" s="1"/>
      <c r="G33" s="1"/>
      <c r="H33" s="1"/>
      <c r="I33" s="1"/>
      <c r="J33" s="1"/>
      <c r="K33" s="1"/>
      <c r="L33" s="1"/>
      <c r="M33" s="1"/>
      <c r="N33" s="1"/>
      <c r="O33" s="1"/>
      <c r="P33" s="1"/>
      <c r="Q33" s="1"/>
      <c r="R33" s="1"/>
      <c r="S33" s="1"/>
      <c r="T33" s="1"/>
      <c r="U33" s="1"/>
      <c r="V33" s="1"/>
    </row>
    <row r="34" spans="1:22" x14ac:dyDescent="0.15">
      <c r="A34" s="1"/>
      <c r="B34" s="1"/>
      <c r="C34" s="1"/>
      <c r="D34" s="1"/>
      <c r="E34" s="1"/>
      <c r="F34" s="1"/>
      <c r="G34" s="1"/>
      <c r="H34" s="1"/>
      <c r="I34" s="1"/>
      <c r="J34" s="1"/>
      <c r="K34" s="1"/>
      <c r="L34" s="1"/>
      <c r="M34" s="1"/>
      <c r="N34" s="1"/>
      <c r="O34" s="1"/>
      <c r="P34" s="1"/>
      <c r="Q34" s="1"/>
      <c r="R34" s="1"/>
      <c r="S34" s="1"/>
      <c r="T34" s="1"/>
      <c r="U34" s="1"/>
      <c r="V34" s="1"/>
    </row>
    <row r="35" spans="1:22" x14ac:dyDescent="0.15">
      <c r="A35" s="1"/>
      <c r="B35" s="1"/>
      <c r="C35" s="1"/>
      <c r="D35" s="1"/>
      <c r="E35" s="1"/>
      <c r="F35" s="1"/>
      <c r="G35" s="1"/>
      <c r="H35" s="1"/>
      <c r="I35" s="1"/>
      <c r="J35" s="1"/>
      <c r="K35" s="1"/>
      <c r="L35" s="1"/>
      <c r="M35" s="1"/>
      <c r="N35" s="1"/>
      <c r="O35" s="1"/>
      <c r="P35" s="1"/>
      <c r="Q35" s="1"/>
      <c r="R35" s="1"/>
      <c r="S35" s="1"/>
      <c r="T35" s="1"/>
      <c r="U35" s="1"/>
      <c r="V35" s="1"/>
    </row>
    <row r="36" spans="1:22" x14ac:dyDescent="0.15">
      <c r="A36" s="1"/>
      <c r="B36" s="1"/>
      <c r="C36" s="1"/>
      <c r="D36" s="1"/>
      <c r="E36" s="1"/>
      <c r="F36" s="1"/>
      <c r="G36" s="1"/>
      <c r="H36" s="1"/>
      <c r="I36" s="1"/>
      <c r="J36" s="1"/>
      <c r="K36" s="1"/>
      <c r="L36" s="1"/>
      <c r="M36" s="1"/>
      <c r="N36" s="1"/>
      <c r="O36" s="1"/>
      <c r="P36" s="1"/>
      <c r="Q36" s="1"/>
      <c r="R36" s="1"/>
      <c r="S36" s="1"/>
      <c r="T36" s="1"/>
      <c r="U36" s="1"/>
      <c r="V36" s="1"/>
    </row>
    <row r="37" spans="1:22" x14ac:dyDescent="0.15">
      <c r="A37" s="1"/>
      <c r="B37" s="1"/>
      <c r="C37" s="1"/>
      <c r="D37" s="1"/>
      <c r="E37" s="1"/>
      <c r="F37" s="1"/>
      <c r="G37" s="1"/>
      <c r="H37" s="1"/>
      <c r="I37" s="1"/>
      <c r="J37" s="1"/>
      <c r="K37" s="1"/>
      <c r="L37" s="1"/>
      <c r="M37" s="1"/>
      <c r="N37" s="1"/>
      <c r="O37" s="1"/>
      <c r="P37" s="1"/>
      <c r="Q37" s="1"/>
      <c r="R37" s="1"/>
      <c r="S37" s="1"/>
      <c r="T37" s="1"/>
      <c r="U37" s="1"/>
      <c r="V37" s="1"/>
    </row>
    <row r="38" spans="1:22" x14ac:dyDescent="0.15">
      <c r="A38" s="1"/>
      <c r="B38" s="1"/>
      <c r="C38" s="1"/>
      <c r="D38" s="1"/>
      <c r="E38" s="1"/>
      <c r="F38" s="1"/>
      <c r="G38" s="1"/>
      <c r="H38" s="1"/>
      <c r="I38" s="1"/>
      <c r="J38" s="1"/>
      <c r="K38" s="1"/>
      <c r="L38" s="1"/>
      <c r="M38" s="1"/>
      <c r="N38" s="1"/>
      <c r="O38" s="1"/>
      <c r="P38" s="1"/>
      <c r="Q38" s="1"/>
      <c r="R38" s="1"/>
      <c r="S38" s="1"/>
      <c r="T38" s="1"/>
      <c r="U38" s="1"/>
      <c r="V38" s="1"/>
    </row>
    <row r="39" spans="1:22" x14ac:dyDescent="0.15">
      <c r="A39" s="1"/>
      <c r="B39" s="1"/>
      <c r="C39" s="1"/>
      <c r="D39" s="1"/>
      <c r="E39" s="1"/>
      <c r="F39" s="1"/>
      <c r="G39" s="1"/>
      <c r="H39" s="1"/>
      <c r="I39" s="1"/>
      <c r="J39" s="1"/>
      <c r="K39" s="1"/>
      <c r="L39" s="1"/>
      <c r="M39" s="1"/>
      <c r="N39" s="1"/>
      <c r="O39" s="1"/>
      <c r="P39" s="1"/>
      <c r="Q39" s="1"/>
      <c r="R39" s="1"/>
      <c r="S39" s="1"/>
      <c r="T39" s="1"/>
      <c r="U39" s="1"/>
      <c r="V39" s="1"/>
    </row>
    <row r="40" spans="1:22" x14ac:dyDescent="0.15">
      <c r="A40" s="1"/>
      <c r="B40" s="1"/>
      <c r="C40" s="1"/>
      <c r="D40" s="1"/>
      <c r="E40" s="1"/>
      <c r="F40" s="1"/>
      <c r="G40" s="1"/>
      <c r="H40" s="1"/>
      <c r="I40" s="1"/>
      <c r="J40" s="1"/>
      <c r="K40" s="1"/>
      <c r="L40" s="1"/>
      <c r="M40" s="1"/>
      <c r="N40" s="1"/>
      <c r="O40" s="1"/>
      <c r="P40" s="1"/>
      <c r="Q40" s="1"/>
      <c r="R40" s="1"/>
      <c r="S40" s="1"/>
      <c r="T40" s="1"/>
      <c r="U40" s="1"/>
      <c r="V40" s="1"/>
    </row>
    <row r="41" spans="1:22" x14ac:dyDescent="0.15">
      <c r="A41" s="1"/>
      <c r="B41" s="1"/>
      <c r="C41" s="1"/>
      <c r="D41" s="1"/>
      <c r="E41" s="1"/>
      <c r="F41" s="1"/>
      <c r="G41" s="1"/>
      <c r="H41" s="1"/>
      <c r="I41" s="1"/>
      <c r="J41" s="1"/>
      <c r="K41" s="1"/>
      <c r="L41" s="1"/>
      <c r="M41" s="1"/>
      <c r="N41" s="1"/>
      <c r="O41" s="1"/>
      <c r="P41" s="1"/>
      <c r="Q41" s="1"/>
      <c r="R41" s="1"/>
      <c r="S41" s="1"/>
      <c r="T41" s="1"/>
      <c r="U41" s="1"/>
      <c r="V41" s="1"/>
    </row>
    <row r="42" spans="1:22" x14ac:dyDescent="0.15">
      <c r="A42" s="1"/>
      <c r="B42" s="1"/>
      <c r="C42" s="1"/>
      <c r="D42" s="1"/>
      <c r="E42" s="1"/>
      <c r="F42" s="1"/>
      <c r="G42" s="1"/>
      <c r="H42" s="1"/>
      <c r="I42" s="1"/>
      <c r="J42" s="1"/>
      <c r="K42" s="1"/>
      <c r="L42" s="1"/>
      <c r="M42" s="1"/>
      <c r="N42" s="1"/>
      <c r="O42" s="1"/>
      <c r="P42" s="1"/>
      <c r="Q42" s="1"/>
      <c r="R42" s="1"/>
      <c r="S42" s="1"/>
      <c r="T42" s="1"/>
      <c r="U42" s="1"/>
      <c r="V42" s="1"/>
    </row>
    <row r="43" spans="1:22" x14ac:dyDescent="0.15">
      <c r="A43" s="1"/>
      <c r="B43" s="1"/>
      <c r="C43" s="1"/>
      <c r="D43" s="1"/>
      <c r="E43" s="1"/>
      <c r="F43" s="1"/>
      <c r="G43" s="1"/>
      <c r="H43" s="1"/>
      <c r="I43" s="1"/>
      <c r="J43" s="1"/>
      <c r="K43" s="1"/>
      <c r="L43" s="1"/>
      <c r="M43" s="1"/>
      <c r="N43" s="1"/>
      <c r="O43" s="1"/>
      <c r="P43" s="1"/>
      <c r="Q43" s="1"/>
      <c r="R43" s="1"/>
      <c r="S43" s="1"/>
      <c r="T43" s="1"/>
      <c r="U43" s="1"/>
      <c r="V43" s="1"/>
    </row>
    <row r="44" spans="1:22" x14ac:dyDescent="0.15">
      <c r="A44" s="1"/>
      <c r="B44" s="1"/>
      <c r="C44" s="1"/>
      <c r="D44" s="1"/>
      <c r="E44" s="1"/>
      <c r="F44" s="1"/>
      <c r="G44" s="1"/>
      <c r="H44" s="1"/>
      <c r="I44" s="1"/>
      <c r="J44" s="1"/>
      <c r="K44" s="1"/>
      <c r="L44" s="1"/>
      <c r="M44" s="1"/>
      <c r="N44" s="1"/>
      <c r="O44" s="1"/>
      <c r="P44" s="1"/>
      <c r="Q44" s="1"/>
      <c r="R44" s="1"/>
      <c r="S44" s="1"/>
      <c r="T44" s="1"/>
      <c r="U44" s="1"/>
      <c r="V44" s="1"/>
    </row>
    <row r="45" spans="1:22" x14ac:dyDescent="0.15">
      <c r="A45" s="1"/>
      <c r="B45" s="1"/>
      <c r="C45" s="1"/>
      <c r="D45" s="1"/>
      <c r="E45" s="1"/>
      <c r="F45" s="1"/>
      <c r="G45" s="1"/>
      <c r="H45" s="1"/>
      <c r="I45" s="1"/>
      <c r="J45" s="1"/>
      <c r="K45" s="1"/>
      <c r="L45" s="1"/>
      <c r="M45" s="1"/>
      <c r="N45" s="1"/>
      <c r="O45" s="1"/>
      <c r="P45" s="1"/>
      <c r="Q45" s="1"/>
      <c r="R45" s="1"/>
      <c r="S45" s="1"/>
      <c r="T45" s="1"/>
      <c r="U45" s="1"/>
      <c r="V45" s="1"/>
    </row>
  </sheetData>
  <sheetProtection algorithmName="SHA-512" hashValue="iylnLCNLKeli2tEZguztGN6EoDL/zejeeGVcAv+vVirYPMoImSwLiONYgzJE6LqinJUuzeRmH0vQMerUQCC1eg==" saltValue="Cx2U4yKcGl1Yy6pUjBrkyQ==" spinCount="100000" sheet="1" objects="1" scenarios="1"/>
  <mergeCells count="48">
    <mergeCell ref="S4:S5"/>
    <mergeCell ref="T4:T5"/>
    <mergeCell ref="A27:W27"/>
    <mergeCell ref="A8:D8"/>
    <mergeCell ref="E4:E5"/>
    <mergeCell ref="F4:F5"/>
    <mergeCell ref="A20:D20"/>
    <mergeCell ref="A21:D21"/>
    <mergeCell ref="C13:D13"/>
    <mergeCell ref="A25:W25"/>
    <mergeCell ref="A22:D22"/>
    <mergeCell ref="A23:D23"/>
    <mergeCell ref="A19:D19"/>
    <mergeCell ref="C10:D10"/>
    <mergeCell ref="A13:B17"/>
    <mergeCell ref="C15:D15"/>
    <mergeCell ref="C12:D12"/>
    <mergeCell ref="A9:B12"/>
    <mergeCell ref="C17:D17"/>
    <mergeCell ref="C14:D14"/>
    <mergeCell ref="C9:D9"/>
    <mergeCell ref="C11:D11"/>
    <mergeCell ref="C16:D16"/>
    <mergeCell ref="A18:D18"/>
    <mergeCell ref="U2:W3"/>
    <mergeCell ref="U4:U5"/>
    <mergeCell ref="W4:W5"/>
    <mergeCell ref="V4:V5"/>
    <mergeCell ref="O2:Q3"/>
    <mergeCell ref="Q4:Q5"/>
    <mergeCell ref="P4:P5"/>
    <mergeCell ref="O4:O5"/>
    <mergeCell ref="R2:T3"/>
    <mergeCell ref="R4:R5"/>
    <mergeCell ref="K4:K5"/>
    <mergeCell ref="I4:I5"/>
    <mergeCell ref="N4:N5"/>
    <mergeCell ref="A7:D7"/>
    <mergeCell ref="H4:H5"/>
    <mergeCell ref="F2:H3"/>
    <mergeCell ref="A6:D6"/>
    <mergeCell ref="M4:M5"/>
    <mergeCell ref="J4:J5"/>
    <mergeCell ref="L2:N3"/>
    <mergeCell ref="L4:L5"/>
    <mergeCell ref="I2:K3"/>
    <mergeCell ref="E2:E3"/>
    <mergeCell ref="G4:G5"/>
  </mergeCells>
  <phoneticPr fontId="3"/>
  <conditionalFormatting sqref="W6:W20 W23">
    <cfRule type="expression" dxfId="3" priority="1">
      <formula>NOT($T6=$W6)</formula>
    </cfRule>
  </conditionalFormatting>
  <dataValidations count="1">
    <dataValidation imeMode="off" allowBlank="1" showInputMessage="1" showErrorMessage="1" sqref="E6:H23 I21:J22 K6:K23 N6:S23 L21:M22" xr:uid="{00000000-0002-0000-0400-000000000000}"/>
  </dataValidations>
  <pageMargins left="0.70866141732283472" right="0.70866141732283472" top="0.74803149606299213" bottom="0.74803149606299213" header="0.31496062992125984" footer="0.31496062992125984"/>
  <pageSetup paperSize="9" scale="65" orientation="portrait" r:id="rId1"/>
  <ignoredErrors>
    <ignoredError sqref="F21:G22 E22 L6:M23 I21:J22 I6:J20 I23:J23"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6" id="{49EA0366-4EF7-4B16-B629-1A582E6F9969}">
            <xm:f>AND(SUM(MID($F$2,3,1)+1)=実績事業所!$B$2,NOT(H6=W6))</xm:f>
            <x14:dxf>
              <font>
                <b/>
                <i val="0"/>
                <color rgb="FFFF0000"/>
              </font>
              <fill>
                <patternFill>
                  <bgColor rgb="FFFFFF00"/>
                </patternFill>
              </fill>
            </x14:dxf>
          </x14:cfRule>
          <xm:sqref>H6:H20 H23</xm:sqref>
        </x14:conditionalFormatting>
        <x14:conditionalFormatting xmlns:xm="http://schemas.microsoft.com/office/excel/2006/main">
          <x14:cfRule type="expression" priority="5" id="{3D171116-C96C-4CC8-9F71-0EADE5E1AEE7}">
            <xm:f>AND(SUM(MID($I$2,3,1)+1)=実績事業所!$B$2,NOT(K6=W6))</xm:f>
            <x14:dxf>
              <font>
                <b/>
                <i val="0"/>
                <color rgb="FFFF0000"/>
              </font>
              <fill>
                <patternFill>
                  <bgColor rgb="FFFFFF00"/>
                </patternFill>
              </fill>
            </x14:dxf>
          </x14:cfRule>
          <xm:sqref>K6:K20 K23</xm:sqref>
        </x14:conditionalFormatting>
        <x14:conditionalFormatting xmlns:xm="http://schemas.microsoft.com/office/excel/2006/main">
          <x14:cfRule type="expression" priority="4" id="{F6894986-817B-44A6-934F-C6E8C215404B}">
            <xm:f>AND(SUM(MID($L$2,3,1)+1)=実績事業所!$B$2,NOT(N6=W6))</xm:f>
            <x14:dxf>
              <fill>
                <patternFill>
                  <bgColor rgb="FFFFFF00"/>
                </patternFill>
              </fill>
            </x14:dxf>
          </x14:cfRule>
          <xm:sqref>N6:N20 N23</xm:sqref>
        </x14:conditionalFormatting>
        <x14:conditionalFormatting xmlns:xm="http://schemas.microsoft.com/office/excel/2006/main">
          <x14:cfRule type="expression" priority="3" id="{B8C5C961-B727-426B-A803-2E8BF86A5B9B}">
            <xm:f>AND(SUM(MID($O$2,3,1)+1)=実績事業所!$B$2,NOT(Q6=W6))</xm:f>
            <x14:dxf>
              <font>
                <b/>
                <i val="0"/>
                <color rgb="FFFF0000"/>
              </font>
              <fill>
                <patternFill>
                  <bgColor rgb="FFFFFF00"/>
                </patternFill>
              </fill>
            </x14:dxf>
          </x14:cfRule>
          <xm:sqref>Q6:Q20 Q23</xm:sqref>
        </x14:conditionalFormatting>
        <x14:conditionalFormatting xmlns:xm="http://schemas.microsoft.com/office/excel/2006/main">
          <x14:cfRule type="expression" priority="2" id="{6ECC27F7-ECEB-4C27-BBC4-D13478789AD9}">
            <xm:f>AND(SUM(MID($R$2,3,1)+1)=実績事業所!$B$2,NOT(H6=W6))</xm:f>
            <x14:dxf>
              <font>
                <b/>
                <i val="0"/>
                <color rgb="FFFF0000"/>
              </font>
              <fill>
                <patternFill>
                  <bgColor rgb="FFFFFF00"/>
                </patternFill>
              </fill>
            </x14:dxf>
          </x14:cfRule>
          <xm:sqref>T6:T20 T23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3"/>
  <sheetViews>
    <sheetView showGridLines="0" tabSelected="1" zoomScaleNormal="100" workbookViewId="0">
      <selection activeCell="E11" sqref="E11:F11"/>
    </sheetView>
  </sheetViews>
  <sheetFormatPr defaultColWidth="5.625" defaultRowHeight="12" customHeight="1" x14ac:dyDescent="0.2"/>
  <cols>
    <col min="1" max="1" width="4.125" style="35" customWidth="1"/>
    <col min="2" max="2" width="40.625" style="35" customWidth="1"/>
    <col min="3" max="3" width="8.625" style="35" customWidth="1"/>
    <col min="4" max="4" width="6.125" style="35" customWidth="1"/>
    <col min="5" max="5" width="10" style="35" bestFit="1" customWidth="1"/>
    <col min="6" max="6" width="78" style="35" bestFit="1" customWidth="1"/>
    <col min="7" max="7" width="1.625" style="35" customWidth="1"/>
    <col min="8" max="8" width="2" style="35" hidden="1" customWidth="1"/>
    <col min="9" max="9" width="1" style="35" hidden="1" customWidth="1"/>
    <col min="10" max="10" width="2.5" style="35" hidden="1" customWidth="1"/>
    <col min="11" max="11" width="4.75" style="35" hidden="1" customWidth="1"/>
    <col min="12" max="16384" width="5.625" style="35"/>
  </cols>
  <sheetData>
    <row r="1" spans="1:11" ht="21" customHeight="1" thickBot="1" x14ac:dyDescent="0.25">
      <c r="A1" s="37" t="s">
        <v>108</v>
      </c>
    </row>
    <row r="2" spans="1:11" ht="48.75" customHeight="1" thickBot="1" x14ac:dyDescent="0.25">
      <c r="A2" s="713" t="s">
        <v>98</v>
      </c>
      <c r="B2" s="714"/>
      <c r="C2" s="61" t="s">
        <v>99</v>
      </c>
      <c r="D2" s="60" t="s">
        <v>100</v>
      </c>
      <c r="E2" s="720" t="s">
        <v>1012</v>
      </c>
      <c r="F2" s="721"/>
    </row>
    <row r="3" spans="1:11" ht="17.25" customHeight="1" x14ac:dyDescent="0.2">
      <c r="A3" s="715" t="s">
        <v>96</v>
      </c>
      <c r="B3" s="719" t="s">
        <v>1011</v>
      </c>
      <c r="C3" s="719" t="str">
        <f>IF(AND(COUNTA(D3:D8)=0,D9=""),"なし","あり")</f>
        <v>なし</v>
      </c>
      <c r="D3" s="315"/>
      <c r="E3" s="717" t="s">
        <v>32</v>
      </c>
      <c r="F3" s="718"/>
      <c r="J3" s="35" t="s">
        <v>78</v>
      </c>
      <c r="K3" s="35" t="s">
        <v>79</v>
      </c>
    </row>
    <row r="4" spans="1:11" ht="17.25" x14ac:dyDescent="0.2">
      <c r="A4" s="716"/>
      <c r="B4" s="544"/>
      <c r="C4" s="544"/>
      <c r="D4" s="316"/>
      <c r="E4" s="707" t="s">
        <v>33</v>
      </c>
      <c r="F4" s="708"/>
      <c r="J4" s="35" t="s">
        <v>80</v>
      </c>
    </row>
    <row r="5" spans="1:11" ht="17.25" customHeight="1" x14ac:dyDescent="0.2">
      <c r="A5" s="716"/>
      <c r="B5" s="544"/>
      <c r="C5" s="544"/>
      <c r="D5" s="316"/>
      <c r="E5" s="707" t="s">
        <v>25</v>
      </c>
      <c r="F5" s="708"/>
    </row>
    <row r="6" spans="1:11" ht="17.25" customHeight="1" x14ac:dyDescent="0.2">
      <c r="A6" s="716"/>
      <c r="B6" s="544"/>
      <c r="C6" s="544"/>
      <c r="D6" s="316"/>
      <c r="E6" s="823" t="s">
        <v>109</v>
      </c>
      <c r="F6" s="824"/>
    </row>
    <row r="7" spans="1:11" ht="17.25" x14ac:dyDescent="0.2">
      <c r="A7" s="716"/>
      <c r="B7" s="544"/>
      <c r="C7" s="544"/>
      <c r="D7" s="316"/>
      <c r="E7" s="707" t="s">
        <v>34</v>
      </c>
      <c r="F7" s="708"/>
    </row>
    <row r="8" spans="1:11" ht="17.25" x14ac:dyDescent="0.2">
      <c r="A8" s="716"/>
      <c r="B8" s="544"/>
      <c r="C8" s="544"/>
      <c r="D8" s="316"/>
      <c r="E8" s="707" t="s">
        <v>35</v>
      </c>
      <c r="F8" s="708"/>
    </row>
    <row r="9" spans="1:11" ht="17.25" x14ac:dyDescent="0.2">
      <c r="A9" s="716"/>
      <c r="B9" s="544"/>
      <c r="C9" s="544"/>
      <c r="D9" s="136" t="str">
        <f>IF(ISBLANK(F9)=TRUE,"","○")</f>
        <v/>
      </c>
      <c r="E9" s="321" t="s">
        <v>110</v>
      </c>
      <c r="F9" s="322"/>
    </row>
    <row r="10" spans="1:11" ht="17.25" x14ac:dyDescent="0.2">
      <c r="A10" s="716"/>
      <c r="B10" s="711" t="s">
        <v>36</v>
      </c>
      <c r="C10" s="711" t="str">
        <f>IF(AND(COUNTA(D10:D14)=0,D15=""),"なし","あり")</f>
        <v>なし</v>
      </c>
      <c r="D10" s="317"/>
      <c r="E10" s="705" t="s">
        <v>37</v>
      </c>
      <c r="F10" s="706"/>
    </row>
    <row r="11" spans="1:11" ht="17.25" x14ac:dyDescent="0.2">
      <c r="A11" s="716"/>
      <c r="B11" s="544"/>
      <c r="C11" s="544"/>
      <c r="D11" s="316"/>
      <c r="E11" s="707" t="s">
        <v>38</v>
      </c>
      <c r="F11" s="708"/>
    </row>
    <row r="12" spans="1:11" ht="17.25" x14ac:dyDescent="0.2">
      <c r="A12" s="716"/>
      <c r="B12" s="544"/>
      <c r="C12" s="544"/>
      <c r="D12" s="316"/>
      <c r="E12" s="707" t="s">
        <v>39</v>
      </c>
      <c r="F12" s="708"/>
    </row>
    <row r="13" spans="1:11" ht="17.25" x14ac:dyDescent="0.2">
      <c r="A13" s="716"/>
      <c r="B13" s="544"/>
      <c r="C13" s="544"/>
      <c r="D13" s="316"/>
      <c r="E13" s="707" t="s">
        <v>40</v>
      </c>
      <c r="F13" s="708"/>
    </row>
    <row r="14" spans="1:11" ht="17.25" x14ac:dyDescent="0.2">
      <c r="A14" s="716"/>
      <c r="B14" s="544"/>
      <c r="C14" s="544"/>
      <c r="D14" s="316"/>
      <c r="E14" s="707" t="s">
        <v>41</v>
      </c>
      <c r="F14" s="708"/>
    </row>
    <row r="15" spans="1:11" ht="17.25" x14ac:dyDescent="0.2">
      <c r="A15" s="716"/>
      <c r="B15" s="544"/>
      <c r="C15" s="544"/>
      <c r="D15" s="136" t="str">
        <f>IF(ISBLANK(F15)=TRUE,"","○")</f>
        <v/>
      </c>
      <c r="E15" s="321" t="s">
        <v>110</v>
      </c>
      <c r="F15" s="322"/>
    </row>
    <row r="16" spans="1:11" ht="17.25" customHeight="1" x14ac:dyDescent="0.2">
      <c r="A16" s="739" t="s">
        <v>97</v>
      </c>
      <c r="B16" s="727" t="s">
        <v>42</v>
      </c>
      <c r="C16" s="711" t="str">
        <f>IF(AND(COUNTA(D16:D17)=0,D18=""),"なし","あり")</f>
        <v>なし</v>
      </c>
      <c r="D16" s="317"/>
      <c r="E16" s="705" t="s">
        <v>49</v>
      </c>
      <c r="F16" s="706"/>
    </row>
    <row r="17" spans="1:6" ht="17.25" x14ac:dyDescent="0.2">
      <c r="A17" s="716"/>
      <c r="B17" s="749"/>
      <c r="C17" s="544"/>
      <c r="D17" s="316"/>
      <c r="E17" s="707" t="s">
        <v>50</v>
      </c>
      <c r="F17" s="708"/>
    </row>
    <row r="18" spans="1:6" ht="17.25" x14ac:dyDescent="0.2">
      <c r="A18" s="716"/>
      <c r="B18" s="751"/>
      <c r="C18" s="712"/>
      <c r="D18" s="136" t="str">
        <f>IF(ISBLANK(F18)=TRUE,"","○")</f>
        <v/>
      </c>
      <c r="E18" s="321" t="s">
        <v>110</v>
      </c>
      <c r="F18" s="325"/>
    </row>
    <row r="19" spans="1:6" ht="17.25" x14ac:dyDescent="0.2">
      <c r="A19" s="716"/>
      <c r="B19" s="727" t="s">
        <v>43</v>
      </c>
      <c r="C19" s="711" t="str">
        <f>IF(AND(COUNTA(D19)=0,D20=""),"なし","あり")</f>
        <v>なし</v>
      </c>
      <c r="D19" s="317"/>
      <c r="E19" s="709" t="s">
        <v>51</v>
      </c>
      <c r="F19" s="710"/>
    </row>
    <row r="20" spans="1:6" ht="17.25" x14ac:dyDescent="0.2">
      <c r="A20" s="716"/>
      <c r="B20" s="749"/>
      <c r="C20" s="544"/>
      <c r="D20" s="137" t="str">
        <f>IF(ISBLANK(F20)=TRUE,"","○")</f>
        <v/>
      </c>
      <c r="E20" s="321" t="s">
        <v>110</v>
      </c>
      <c r="F20" s="323"/>
    </row>
    <row r="21" spans="1:6" ht="17.25" x14ac:dyDescent="0.2">
      <c r="A21" s="716"/>
      <c r="B21" s="727" t="s">
        <v>44</v>
      </c>
      <c r="C21" s="711" t="str">
        <f>IF(AND(COUNTA(D21)=0,D22=""),"なし","あり")</f>
        <v>なし</v>
      </c>
      <c r="D21" s="317"/>
      <c r="E21" s="709" t="s">
        <v>52</v>
      </c>
      <c r="F21" s="710"/>
    </row>
    <row r="22" spans="1:6" ht="17.25" x14ac:dyDescent="0.2">
      <c r="A22" s="716"/>
      <c r="B22" s="751"/>
      <c r="C22" s="712"/>
      <c r="D22" s="137" t="str">
        <f>IF(ISBLANK(F22)=TRUE,"","○")</f>
        <v/>
      </c>
      <c r="E22" s="321" t="s">
        <v>110</v>
      </c>
      <c r="F22" s="323"/>
    </row>
    <row r="23" spans="1:6" ht="17.25" x14ac:dyDescent="0.2">
      <c r="A23" s="716"/>
      <c r="B23" s="727" t="s">
        <v>45</v>
      </c>
      <c r="C23" s="711" t="str">
        <f>IF(AND(COUNTA(D23:D24)=0,D25=""),"なし","あり")</f>
        <v>なし</v>
      </c>
      <c r="D23" s="317"/>
      <c r="E23" s="705" t="s">
        <v>53</v>
      </c>
      <c r="F23" s="706"/>
    </row>
    <row r="24" spans="1:6" ht="17.25" x14ac:dyDescent="0.2">
      <c r="A24" s="716"/>
      <c r="B24" s="749"/>
      <c r="C24" s="544"/>
      <c r="D24" s="316"/>
      <c r="E24" s="707" t="s">
        <v>54</v>
      </c>
      <c r="F24" s="708"/>
    </row>
    <row r="25" spans="1:6" ht="17.25" x14ac:dyDescent="0.2">
      <c r="A25" s="716"/>
      <c r="B25" s="751"/>
      <c r="C25" s="712"/>
      <c r="D25" s="137" t="str">
        <f>IF(ISBLANK(F25)=TRUE,"","○")</f>
        <v/>
      </c>
      <c r="E25" s="324" t="s">
        <v>110</v>
      </c>
      <c r="F25" s="325"/>
    </row>
    <row r="26" spans="1:6" ht="17.25" x14ac:dyDescent="0.2">
      <c r="A26" s="716"/>
      <c r="B26" s="748" t="s">
        <v>46</v>
      </c>
      <c r="C26" s="750" t="str">
        <f>IF(AND(COUNTA(D26)=0,D27=""),"なし","あり")</f>
        <v>なし</v>
      </c>
      <c r="D26" s="318"/>
      <c r="E26" s="746" t="s">
        <v>55</v>
      </c>
      <c r="F26" s="747"/>
    </row>
    <row r="27" spans="1:6" ht="17.25" x14ac:dyDescent="0.2">
      <c r="A27" s="716"/>
      <c r="B27" s="749"/>
      <c r="C27" s="544"/>
      <c r="D27" s="137" t="str">
        <f>IF(ISBLANK(F27)=TRUE,"","○")</f>
        <v/>
      </c>
      <c r="E27" s="321" t="s">
        <v>110</v>
      </c>
      <c r="F27" s="323"/>
    </row>
    <row r="28" spans="1:6" ht="17.25" x14ac:dyDescent="0.2">
      <c r="A28" s="716"/>
      <c r="B28" s="727" t="s">
        <v>47</v>
      </c>
      <c r="C28" s="711" t="str">
        <f>IF(AND(COUNTA(D28:D29)=0,D30="")=TRUE,"なし","あり")</f>
        <v>なし</v>
      </c>
      <c r="D28" s="317"/>
      <c r="E28" s="705" t="s">
        <v>56</v>
      </c>
      <c r="F28" s="706"/>
    </row>
    <row r="29" spans="1:6" ht="17.25" x14ac:dyDescent="0.2">
      <c r="A29" s="716"/>
      <c r="B29" s="749"/>
      <c r="C29" s="544"/>
      <c r="D29" s="316"/>
      <c r="E29" s="707" t="s">
        <v>57</v>
      </c>
      <c r="F29" s="708"/>
    </row>
    <row r="30" spans="1:6" ht="17.25" x14ac:dyDescent="0.2">
      <c r="A30" s="716"/>
      <c r="B30" s="751"/>
      <c r="C30" s="712"/>
      <c r="D30" s="137" t="str">
        <f>IF(ISBLANK(F30)=TRUE,"","○")</f>
        <v/>
      </c>
      <c r="E30" s="324" t="s">
        <v>110</v>
      </c>
      <c r="F30" s="325"/>
    </row>
    <row r="31" spans="1:6" ht="17.25" x14ac:dyDescent="0.2">
      <c r="A31" s="716"/>
      <c r="B31" s="748" t="s">
        <v>48</v>
      </c>
      <c r="C31" s="750" t="str">
        <f>IF(AND(COUNTA(D31)=0,D32=""),"なし","あり")</f>
        <v>なし</v>
      </c>
      <c r="D31" s="318"/>
      <c r="E31" s="746" t="s">
        <v>58</v>
      </c>
      <c r="F31" s="747"/>
    </row>
    <row r="32" spans="1:6" ht="17.25" x14ac:dyDescent="0.2">
      <c r="A32" s="716"/>
      <c r="B32" s="749"/>
      <c r="C32" s="544"/>
      <c r="D32" s="137" t="str">
        <f>IF(ISBLANK(F32)=TRUE,"","○")</f>
        <v/>
      </c>
      <c r="E32" s="321" t="s">
        <v>110</v>
      </c>
      <c r="F32" s="323"/>
    </row>
    <row r="33" spans="1:6" ht="17.25" x14ac:dyDescent="0.2">
      <c r="A33" s="716"/>
      <c r="B33" s="742" t="s">
        <v>111</v>
      </c>
      <c r="C33" s="711" t="str">
        <f>IF(AND(COUNTA(D33:D34)=0,D35=""),"なし","あり")</f>
        <v>なし</v>
      </c>
      <c r="D33" s="317"/>
      <c r="E33" s="705" t="s">
        <v>59</v>
      </c>
      <c r="F33" s="706"/>
    </row>
    <row r="34" spans="1:6" ht="17.25" x14ac:dyDescent="0.2">
      <c r="A34" s="716"/>
      <c r="B34" s="728"/>
      <c r="C34" s="544"/>
      <c r="D34" s="316"/>
      <c r="E34" s="707" t="s">
        <v>60</v>
      </c>
      <c r="F34" s="708"/>
    </row>
    <row r="35" spans="1:6" ht="17.25" x14ac:dyDescent="0.2">
      <c r="A35" s="716"/>
      <c r="B35" s="729"/>
      <c r="C35" s="544"/>
      <c r="D35" s="137" t="str">
        <f>IF(ISBLANK(F35)=TRUE,"","○")</f>
        <v/>
      </c>
      <c r="E35" s="321" t="s">
        <v>110</v>
      </c>
      <c r="F35" s="322"/>
    </row>
    <row r="36" spans="1:6" ht="17.25" x14ac:dyDescent="0.2">
      <c r="A36" s="716"/>
      <c r="B36" s="742" t="s">
        <v>112</v>
      </c>
      <c r="C36" s="711" t="str">
        <f>IF(AND(COUNTA(D36:D39)=0,D40=""),"なし","あり")</f>
        <v>なし</v>
      </c>
      <c r="D36" s="317"/>
      <c r="E36" s="705" t="s">
        <v>61</v>
      </c>
      <c r="F36" s="706"/>
    </row>
    <row r="37" spans="1:6" ht="17.25" x14ac:dyDescent="0.2">
      <c r="A37" s="716"/>
      <c r="B37" s="728"/>
      <c r="C37" s="544"/>
      <c r="D37" s="316"/>
      <c r="E37" s="707" t="s">
        <v>62</v>
      </c>
      <c r="F37" s="708"/>
    </row>
    <row r="38" spans="1:6" ht="17.25" x14ac:dyDescent="0.2">
      <c r="A38" s="716"/>
      <c r="B38" s="728"/>
      <c r="C38" s="544"/>
      <c r="D38" s="316"/>
      <c r="E38" s="707" t="s">
        <v>63</v>
      </c>
      <c r="F38" s="708"/>
    </row>
    <row r="39" spans="1:6" ht="17.25" x14ac:dyDescent="0.2">
      <c r="A39" s="716"/>
      <c r="B39" s="728"/>
      <c r="C39" s="544"/>
      <c r="D39" s="316"/>
      <c r="E39" s="707" t="s">
        <v>26</v>
      </c>
      <c r="F39" s="708"/>
    </row>
    <row r="40" spans="1:6" ht="17.25" x14ac:dyDescent="0.2">
      <c r="A40" s="716"/>
      <c r="B40" s="729"/>
      <c r="C40" s="544"/>
      <c r="D40" s="137" t="str">
        <f>IF(ISBLANK(F40)=TRUE,"","○")</f>
        <v/>
      </c>
      <c r="E40" s="321" t="s">
        <v>110</v>
      </c>
      <c r="F40" s="322"/>
    </row>
    <row r="41" spans="1:6" ht="17.25" x14ac:dyDescent="0.2">
      <c r="A41" s="716"/>
      <c r="B41" s="742" t="s">
        <v>113</v>
      </c>
      <c r="C41" s="711" t="str">
        <f>IF(AND(COUNTA(D41:D44)=0,D45="")=TRUE,"なし","あり")</f>
        <v>なし</v>
      </c>
      <c r="D41" s="317"/>
      <c r="E41" s="705" t="s">
        <v>64</v>
      </c>
      <c r="F41" s="706"/>
    </row>
    <row r="42" spans="1:6" ht="17.25" x14ac:dyDescent="0.2">
      <c r="A42" s="716"/>
      <c r="B42" s="728"/>
      <c r="C42" s="544"/>
      <c r="D42" s="316"/>
      <c r="E42" s="707" t="s">
        <v>65</v>
      </c>
      <c r="F42" s="708"/>
    </row>
    <row r="43" spans="1:6" ht="17.25" x14ac:dyDescent="0.2">
      <c r="A43" s="716"/>
      <c r="B43" s="728"/>
      <c r="C43" s="544"/>
      <c r="D43" s="316"/>
      <c r="E43" s="707" t="s">
        <v>27</v>
      </c>
      <c r="F43" s="708"/>
    </row>
    <row r="44" spans="1:6" ht="17.25" x14ac:dyDescent="0.2">
      <c r="A44" s="716"/>
      <c r="B44" s="728"/>
      <c r="C44" s="544"/>
      <c r="D44" s="316"/>
      <c r="E44" s="707" t="s">
        <v>81</v>
      </c>
      <c r="F44" s="708"/>
    </row>
    <row r="45" spans="1:6" ht="17.25" x14ac:dyDescent="0.2">
      <c r="A45" s="716"/>
      <c r="B45" s="729"/>
      <c r="C45" s="544"/>
      <c r="D45" s="137" t="str">
        <f>IF(ISBLANK(F45)=TRUE,"","○")</f>
        <v/>
      </c>
      <c r="E45" s="321" t="s">
        <v>110</v>
      </c>
      <c r="F45" s="322"/>
    </row>
    <row r="46" spans="1:6" ht="17.25" x14ac:dyDescent="0.2">
      <c r="A46" s="716"/>
      <c r="B46" s="727" t="s">
        <v>87</v>
      </c>
      <c r="C46" s="711" t="str">
        <f>IF(AND(COUNTA(D46:D49)=0,D50=""),"なし","あり")</f>
        <v>なし</v>
      </c>
      <c r="D46" s="317"/>
      <c r="E46" s="705" t="s">
        <v>66</v>
      </c>
      <c r="F46" s="706"/>
    </row>
    <row r="47" spans="1:6" ht="17.25" x14ac:dyDescent="0.2">
      <c r="A47" s="716"/>
      <c r="B47" s="728"/>
      <c r="C47" s="544"/>
      <c r="D47" s="316"/>
      <c r="E47" s="707" t="s">
        <v>67</v>
      </c>
      <c r="F47" s="708"/>
    </row>
    <row r="48" spans="1:6" ht="17.25" x14ac:dyDescent="0.2">
      <c r="A48" s="716"/>
      <c r="B48" s="728"/>
      <c r="C48" s="544"/>
      <c r="D48" s="316"/>
      <c r="E48" s="707" t="s">
        <v>68</v>
      </c>
      <c r="F48" s="708"/>
    </row>
    <row r="49" spans="1:6" ht="17.25" x14ac:dyDescent="0.2">
      <c r="A49" s="716"/>
      <c r="B49" s="728"/>
      <c r="C49" s="544"/>
      <c r="D49" s="316"/>
      <c r="E49" s="707" t="s">
        <v>69</v>
      </c>
      <c r="F49" s="708"/>
    </row>
    <row r="50" spans="1:6" ht="17.25" x14ac:dyDescent="0.2">
      <c r="A50" s="740"/>
      <c r="B50" s="729"/>
      <c r="C50" s="544"/>
      <c r="D50" s="137" t="str">
        <f>IF(ISBLANK(F50)=TRUE,"","○")</f>
        <v/>
      </c>
      <c r="E50" s="321" t="s">
        <v>110</v>
      </c>
      <c r="F50" s="322"/>
    </row>
    <row r="51" spans="1:6" ht="17.25" x14ac:dyDescent="0.2">
      <c r="A51" s="741" t="s">
        <v>114</v>
      </c>
      <c r="B51" s="742"/>
      <c r="C51" s="711" t="str">
        <f>IF(AND(COUNTA(D51:D54)=0,D55=""),"なし","あり")</f>
        <v>なし</v>
      </c>
      <c r="D51" s="317"/>
      <c r="E51" s="705" t="s">
        <v>70</v>
      </c>
      <c r="F51" s="706"/>
    </row>
    <row r="52" spans="1:6" ht="17.25" x14ac:dyDescent="0.2">
      <c r="A52" s="743"/>
      <c r="B52" s="728"/>
      <c r="C52" s="544"/>
      <c r="D52" s="316"/>
      <c r="E52" s="707" t="s">
        <v>75</v>
      </c>
      <c r="F52" s="708"/>
    </row>
    <row r="53" spans="1:6" ht="17.25" x14ac:dyDescent="0.2">
      <c r="A53" s="743"/>
      <c r="B53" s="728"/>
      <c r="C53" s="544"/>
      <c r="D53" s="316"/>
      <c r="E53" s="707" t="s">
        <v>76</v>
      </c>
      <c r="F53" s="708"/>
    </row>
    <row r="54" spans="1:6" ht="17.25" x14ac:dyDescent="0.2">
      <c r="A54" s="743"/>
      <c r="B54" s="728"/>
      <c r="C54" s="544"/>
      <c r="D54" s="316"/>
      <c r="E54" s="707" t="s">
        <v>77</v>
      </c>
      <c r="F54" s="708"/>
    </row>
    <row r="55" spans="1:6" ht="18" thickBot="1" x14ac:dyDescent="0.25">
      <c r="A55" s="744"/>
      <c r="B55" s="745"/>
      <c r="C55" s="546"/>
      <c r="D55" s="138" t="str">
        <f>IF(ISBLANK(F55)=TRUE,"","○")</f>
        <v/>
      </c>
      <c r="E55" s="319" t="s">
        <v>110</v>
      </c>
      <c r="F55" s="320"/>
    </row>
    <row r="56" spans="1:6" ht="18" thickBot="1" x14ac:dyDescent="0.25"/>
    <row r="57" spans="1:6" ht="17.25" customHeight="1" x14ac:dyDescent="0.2">
      <c r="A57" s="722" t="s">
        <v>115</v>
      </c>
      <c r="B57" s="723"/>
      <c r="C57" s="730"/>
      <c r="D57" s="731"/>
      <c r="E57" s="731"/>
      <c r="F57" s="732"/>
    </row>
    <row r="58" spans="1:6" ht="17.25" x14ac:dyDescent="0.2">
      <c r="A58" s="724"/>
      <c r="B58" s="725"/>
      <c r="C58" s="733"/>
      <c r="D58" s="734"/>
      <c r="E58" s="734"/>
      <c r="F58" s="735"/>
    </row>
    <row r="59" spans="1:6" ht="17.25" x14ac:dyDescent="0.2">
      <c r="A59" s="724"/>
      <c r="B59" s="725"/>
      <c r="C59" s="733"/>
      <c r="D59" s="734"/>
      <c r="E59" s="734"/>
      <c r="F59" s="735"/>
    </row>
    <row r="60" spans="1:6" ht="17.25" x14ac:dyDescent="0.2">
      <c r="A60" s="724"/>
      <c r="B60" s="725"/>
      <c r="C60" s="733"/>
      <c r="D60" s="734"/>
      <c r="E60" s="734"/>
      <c r="F60" s="735"/>
    </row>
    <row r="61" spans="1:6" ht="17.25" x14ac:dyDescent="0.2">
      <c r="A61" s="724"/>
      <c r="B61" s="725"/>
      <c r="C61" s="733"/>
      <c r="D61" s="734"/>
      <c r="E61" s="734"/>
      <c r="F61" s="735"/>
    </row>
    <row r="62" spans="1:6" ht="17.25" x14ac:dyDescent="0.2">
      <c r="A62" s="724"/>
      <c r="B62" s="725"/>
      <c r="C62" s="733"/>
      <c r="D62" s="734"/>
      <c r="E62" s="734"/>
      <c r="F62" s="735"/>
    </row>
    <row r="63" spans="1:6" ht="18" thickBot="1" x14ac:dyDescent="0.25">
      <c r="A63" s="596"/>
      <c r="B63" s="726"/>
      <c r="C63" s="736"/>
      <c r="D63" s="737"/>
      <c r="E63" s="737"/>
      <c r="F63" s="738"/>
    </row>
  </sheetData>
  <mergeCells count="73">
    <mergeCell ref="B3:B9"/>
    <mergeCell ref="B23:B25"/>
    <mergeCell ref="B16:B18"/>
    <mergeCell ref="B19:B20"/>
    <mergeCell ref="B10:B15"/>
    <mergeCell ref="B21:B22"/>
    <mergeCell ref="E46:F46"/>
    <mergeCell ref="E47:F47"/>
    <mergeCell ref="E36:F36"/>
    <mergeCell ref="B33:B35"/>
    <mergeCell ref="E26:F26"/>
    <mergeCell ref="E29:F29"/>
    <mergeCell ref="E31:F31"/>
    <mergeCell ref="E33:F33"/>
    <mergeCell ref="E34:F34"/>
    <mergeCell ref="B26:B27"/>
    <mergeCell ref="B36:B40"/>
    <mergeCell ref="C36:C40"/>
    <mergeCell ref="C26:C27"/>
    <mergeCell ref="B28:B30"/>
    <mergeCell ref="B31:B32"/>
    <mergeCell ref="C31:C32"/>
    <mergeCell ref="E41:F41"/>
    <mergeCell ref="E42:F42"/>
    <mergeCell ref="E43:F43"/>
    <mergeCell ref="E44:F44"/>
    <mergeCell ref="E39:F39"/>
    <mergeCell ref="E51:F51"/>
    <mergeCell ref="E53:F53"/>
    <mergeCell ref="E52:F52"/>
    <mergeCell ref="C33:C35"/>
    <mergeCell ref="A57:B63"/>
    <mergeCell ref="C46:C50"/>
    <mergeCell ref="C51:C55"/>
    <mergeCell ref="B46:B50"/>
    <mergeCell ref="C57:F63"/>
    <mergeCell ref="A16:A50"/>
    <mergeCell ref="A51:B55"/>
    <mergeCell ref="E54:F54"/>
    <mergeCell ref="C41:C45"/>
    <mergeCell ref="B41:B45"/>
    <mergeCell ref="E48:F48"/>
    <mergeCell ref="E49:F49"/>
    <mergeCell ref="E37:F37"/>
    <mergeCell ref="E38:F38"/>
    <mergeCell ref="C28:C30"/>
    <mergeCell ref="E21:F21"/>
    <mergeCell ref="E23:F23"/>
    <mergeCell ref="E24:F24"/>
    <mergeCell ref="C23:C25"/>
    <mergeCell ref="C21:C22"/>
    <mergeCell ref="E28:F28"/>
    <mergeCell ref="A2:B2"/>
    <mergeCell ref="A3:A15"/>
    <mergeCell ref="E3:F3"/>
    <mergeCell ref="E4:F4"/>
    <mergeCell ref="E5:F5"/>
    <mergeCell ref="E6:F6"/>
    <mergeCell ref="E12:F12"/>
    <mergeCell ref="E13:F13"/>
    <mergeCell ref="C3:C9"/>
    <mergeCell ref="E2:F2"/>
    <mergeCell ref="E14:F14"/>
    <mergeCell ref="E11:F11"/>
    <mergeCell ref="E7:F7"/>
    <mergeCell ref="E8:F8"/>
    <mergeCell ref="E10:F10"/>
    <mergeCell ref="C10:C15"/>
    <mergeCell ref="E16:F16"/>
    <mergeCell ref="E17:F17"/>
    <mergeCell ref="E19:F19"/>
    <mergeCell ref="C19:C20"/>
    <mergeCell ref="C16:C18"/>
  </mergeCells>
  <phoneticPr fontId="3"/>
  <dataValidations count="2">
    <dataValidation imeMode="hiragana" allowBlank="1" showInputMessage="1" showErrorMessage="1" sqref="E9:F9 C57 E50:F50 E15:F15 E18:F18 E20:F20 E55:F55 E27:F27 E30:F30 E45:F45 E40:F40 E22:F22 E35:F35 E32:F32 E25:F25" xr:uid="{00000000-0002-0000-0500-000000000000}"/>
    <dataValidation type="list" imeMode="hiragana" allowBlank="1" showInputMessage="1" showErrorMessage="1" sqref="D3:D8 D10:D14 D16:D17 D19 D21 D23:D24 D26 D28:D29 D31 D33:D34 D36:D39 D41:D44 D46:D49 D51:D54" xr:uid="{00000000-0002-0000-0500-000001000000}">
      <formula1>$K$3:$K$4</formula1>
    </dataValidation>
  </dataValidations>
  <pageMargins left="0.39370078740157483" right="0.19685039370078741" top="0.39370078740157483" bottom="0.39370078740157483" header="0.19685039370078741" footer="0.19685039370078741"/>
  <pageSetup paperSize="9" scale="68" orientation="portrait" r:id="rId1"/>
  <headerFooter alignWithMargins="0">
    <oddHeader>&amp;R(&amp;P/&amp;N)</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B41"/>
  <sheetViews>
    <sheetView showGridLines="0" showZeros="0" zoomScaleNormal="100" zoomScaleSheetLayoutView="100" workbookViewId="0">
      <selection activeCell="AI19" sqref="AI19"/>
    </sheetView>
  </sheetViews>
  <sheetFormatPr defaultColWidth="9" defaultRowHeight="12" customHeight="1" x14ac:dyDescent="0.15"/>
  <cols>
    <col min="1" max="7" width="3.5" style="22" customWidth="1"/>
    <col min="8" max="8" width="9.25" style="22" customWidth="1"/>
    <col min="9" max="16" width="3.5" style="22" customWidth="1"/>
    <col min="17" max="17" width="4.125" style="22" customWidth="1"/>
    <col min="18" max="18" width="5" style="22" customWidth="1"/>
    <col min="19" max="23" width="3.5" style="22" customWidth="1"/>
    <col min="24" max="24" width="8.125" style="22" customWidth="1"/>
    <col min="25" max="26" width="5.625" style="22" customWidth="1"/>
    <col min="27" max="28" width="5.625" style="22" hidden="1" customWidth="1"/>
    <col min="29" max="253" width="5.625" style="22" customWidth="1"/>
    <col min="254" max="16384" width="9" style="22"/>
  </cols>
  <sheetData>
    <row r="1" spans="1:26" ht="58.5" customHeight="1" thickBot="1" x14ac:dyDescent="0.25">
      <c r="A1" s="37"/>
      <c r="Z1" s="345"/>
    </row>
    <row r="2" spans="1:26" ht="27.75" customHeight="1" thickBot="1" x14ac:dyDescent="0.2">
      <c r="A2" s="21"/>
      <c r="B2" s="21"/>
      <c r="C2" s="21"/>
      <c r="D2" s="21"/>
      <c r="E2" s="21"/>
      <c r="F2" s="21"/>
      <c r="G2" s="21"/>
      <c r="H2" s="21"/>
      <c r="I2" s="21"/>
      <c r="J2" s="21"/>
      <c r="K2" s="21"/>
      <c r="L2" s="21"/>
      <c r="M2" s="21"/>
      <c r="N2" s="21"/>
      <c r="O2" s="21"/>
      <c r="P2" s="21"/>
      <c r="Q2" s="21"/>
      <c r="R2" s="496" t="s">
        <v>1789</v>
      </c>
      <c r="S2" s="497"/>
      <c r="T2" s="498"/>
      <c r="U2" s="752" t="str">
        <f>IF(実績表紙!$A$1="○",実績表紙!U2,"")</f>
        <v/>
      </c>
      <c r="V2" s="753"/>
      <c r="W2" s="753"/>
      <c r="X2" s="754"/>
      <c r="Y2" s="243"/>
      <c r="Z2" s="346"/>
    </row>
    <row r="3" spans="1:26" ht="12"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346"/>
    </row>
    <row r="4" spans="1:26" ht="15" customHeight="1" x14ac:dyDescent="0.15">
      <c r="A4" s="21"/>
      <c r="B4" s="21"/>
      <c r="C4" s="21"/>
      <c r="D4" s="21"/>
      <c r="E4" s="21"/>
      <c r="F4" s="21"/>
      <c r="G4" s="21"/>
      <c r="H4" s="21"/>
      <c r="I4" s="21"/>
      <c r="J4" s="21"/>
      <c r="K4" s="21"/>
      <c r="L4" s="21"/>
      <c r="M4" s="21"/>
      <c r="N4" s="21"/>
      <c r="O4" s="21"/>
      <c r="P4" s="43"/>
      <c r="Q4" s="122"/>
      <c r="R4" s="240" t="s">
        <v>1774</v>
      </c>
      <c r="S4" s="349" t="str">
        <f>IF(実績表紙!$A$1="○",実績表紙!S4,"")</f>
        <v/>
      </c>
      <c r="T4" s="91" t="s">
        <v>116</v>
      </c>
      <c r="U4" s="350" t="str">
        <f>IF(実績表紙!$A$1="○",実績表紙!U4,"")</f>
        <v/>
      </c>
      <c r="V4" s="91" t="s">
        <v>117</v>
      </c>
      <c r="W4" s="350" t="str">
        <f>IF(実績表紙!$A$1="○",実績表紙!W4,"")</f>
        <v/>
      </c>
      <c r="X4" s="122" t="s">
        <v>119</v>
      </c>
      <c r="Y4" s="23"/>
      <c r="Z4" s="346"/>
    </row>
    <row r="5" spans="1:26" ht="15" customHeight="1" x14ac:dyDescent="0.15">
      <c r="A5" s="21"/>
      <c r="B5" s="21"/>
      <c r="C5" s="21"/>
      <c r="D5" s="21"/>
      <c r="E5" s="21"/>
      <c r="F5" s="21"/>
      <c r="G5" s="21"/>
      <c r="H5" s="21"/>
      <c r="I5" s="21"/>
      <c r="J5" s="21"/>
      <c r="K5" s="21"/>
      <c r="L5" s="21"/>
      <c r="M5" s="21"/>
      <c r="N5" s="21"/>
      <c r="O5" s="21"/>
      <c r="P5" s="21"/>
      <c r="Q5" s="21"/>
      <c r="R5" s="21"/>
      <c r="S5" s="499"/>
      <c r="T5" s="499"/>
      <c r="U5" s="499"/>
      <c r="V5" s="499"/>
      <c r="W5" s="499"/>
      <c r="X5" s="21"/>
      <c r="Y5" s="21"/>
      <c r="Z5" s="346"/>
    </row>
    <row r="6" spans="1:26" ht="15" customHeight="1" x14ac:dyDescent="0.15">
      <c r="A6" s="424" t="s">
        <v>120</v>
      </c>
      <c r="B6" s="424"/>
      <c r="C6" s="424"/>
      <c r="D6" s="242" t="s">
        <v>1786</v>
      </c>
      <c r="E6" s="21"/>
      <c r="F6" s="21"/>
      <c r="G6" s="21"/>
      <c r="H6" s="21"/>
      <c r="J6" s="21"/>
      <c r="K6" s="21"/>
      <c r="L6" s="21"/>
      <c r="M6" s="21"/>
      <c r="N6" s="21"/>
      <c r="O6" s="21"/>
      <c r="P6" s="21"/>
      <c r="Q6" s="21"/>
      <c r="R6" s="21"/>
      <c r="S6" s="21"/>
      <c r="T6" s="21"/>
      <c r="U6" s="21"/>
      <c r="V6" s="21"/>
      <c r="W6" s="21"/>
      <c r="X6" s="21"/>
      <c r="Y6" s="21"/>
      <c r="Z6" s="346"/>
    </row>
    <row r="7" spans="1:26" ht="1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346"/>
    </row>
    <row r="8" spans="1:26" ht="15" customHeight="1" x14ac:dyDescent="0.15">
      <c r="A8" s="21"/>
      <c r="B8" s="21"/>
      <c r="C8" s="21"/>
      <c r="D8" s="21"/>
      <c r="E8" s="21"/>
      <c r="F8" s="21"/>
      <c r="G8" s="21"/>
      <c r="H8" s="433" t="s">
        <v>515</v>
      </c>
      <c r="I8" s="433"/>
      <c r="J8" s="433"/>
      <c r="K8" s="433"/>
      <c r="L8" s="434"/>
      <c r="M8" s="755" t="str">
        <f>IF(実績表紙!$A$1="○",実績表紙!M8,"")</f>
        <v/>
      </c>
      <c r="N8" s="756"/>
      <c r="O8" s="351" t="s">
        <v>514</v>
      </c>
      <c r="P8" s="757" t="str">
        <f>IF(実績表紙!$A$1="○",実績表紙!P8,"")</f>
        <v/>
      </c>
      <c r="Q8" s="758"/>
      <c r="R8" s="240"/>
      <c r="S8" s="240"/>
      <c r="T8" s="240"/>
      <c r="U8" s="240"/>
      <c r="V8" s="240"/>
      <c r="W8" s="240"/>
      <c r="X8" s="240"/>
      <c r="Y8" s="21"/>
      <c r="Z8" s="346"/>
    </row>
    <row r="9" spans="1:26" ht="18.75" customHeight="1" x14ac:dyDescent="0.15">
      <c r="A9" s="21"/>
      <c r="B9" s="21"/>
      <c r="C9" s="21"/>
      <c r="D9" s="21"/>
      <c r="E9" s="21"/>
      <c r="F9" s="21"/>
      <c r="G9" s="21"/>
      <c r="H9" s="433" t="s">
        <v>1780</v>
      </c>
      <c r="I9" s="433"/>
      <c r="J9" s="433"/>
      <c r="K9" s="433"/>
      <c r="L9" s="434"/>
      <c r="M9" s="765" t="str">
        <f>IF(実績表紙!$A$1="○",実績表紙!M9,"")</f>
        <v/>
      </c>
      <c r="N9" s="766"/>
      <c r="O9" s="766" t="s">
        <v>2297</v>
      </c>
      <c r="P9" s="766"/>
      <c r="Q9" s="766" t="s">
        <v>2297</v>
      </c>
      <c r="R9" s="766"/>
      <c r="S9" s="766" t="s">
        <v>2297</v>
      </c>
      <c r="T9" s="766"/>
      <c r="U9" s="766" t="s">
        <v>2297</v>
      </c>
      <c r="V9" s="766"/>
      <c r="W9" s="766" t="s">
        <v>2297</v>
      </c>
      <c r="X9" s="767"/>
      <c r="Y9" s="23"/>
      <c r="Z9" s="346"/>
    </row>
    <row r="10" spans="1:26" ht="18.75" customHeight="1" x14ac:dyDescent="0.15">
      <c r="A10" s="21"/>
      <c r="B10" s="21"/>
      <c r="C10" s="21"/>
      <c r="D10" s="21"/>
      <c r="E10" s="21"/>
      <c r="F10" s="21"/>
      <c r="G10" s="21"/>
      <c r="H10" s="433"/>
      <c r="I10" s="433"/>
      <c r="J10" s="433"/>
      <c r="K10" s="433"/>
      <c r="L10" s="434"/>
      <c r="M10" s="768" t="s">
        <v>2297</v>
      </c>
      <c r="N10" s="769"/>
      <c r="O10" s="769" t="s">
        <v>2297</v>
      </c>
      <c r="P10" s="769"/>
      <c r="Q10" s="769" t="s">
        <v>2297</v>
      </c>
      <c r="R10" s="769"/>
      <c r="S10" s="769" t="s">
        <v>2297</v>
      </c>
      <c r="T10" s="769"/>
      <c r="U10" s="769" t="s">
        <v>2297</v>
      </c>
      <c r="V10" s="769"/>
      <c r="W10" s="769" t="s">
        <v>2297</v>
      </c>
      <c r="X10" s="770"/>
      <c r="Y10" s="23"/>
      <c r="Z10" s="346"/>
    </row>
    <row r="11" spans="1:26" ht="20.25" customHeight="1" x14ac:dyDescent="0.15">
      <c r="A11" s="21"/>
      <c r="B11" s="21"/>
      <c r="C11" s="21"/>
      <c r="D11" s="21"/>
      <c r="E11" s="21"/>
      <c r="F11" s="21"/>
      <c r="G11" s="21"/>
      <c r="H11" s="431" t="s">
        <v>1779</v>
      </c>
      <c r="I11" s="431"/>
      <c r="J11" s="431"/>
      <c r="K11" s="431"/>
      <c r="L11" s="432"/>
      <c r="M11" s="771" t="str">
        <f>IF(実績表紙!$A$1="○",実績表紙!M11,"")</f>
        <v/>
      </c>
      <c r="N11" s="772"/>
      <c r="O11" s="772"/>
      <c r="P11" s="772"/>
      <c r="Q11" s="772"/>
      <c r="R11" s="772"/>
      <c r="S11" s="772"/>
      <c r="T11" s="772"/>
      <c r="U11" s="772"/>
      <c r="V11" s="772"/>
      <c r="W11" s="772"/>
      <c r="X11" s="773"/>
      <c r="Y11" s="23"/>
      <c r="Z11" s="346"/>
    </row>
    <row r="12" spans="1:26" ht="30" customHeight="1" x14ac:dyDescent="0.15">
      <c r="A12" s="21"/>
      <c r="B12" s="21"/>
      <c r="C12" s="21"/>
      <c r="D12" s="21"/>
      <c r="E12" s="21"/>
      <c r="F12" s="21"/>
      <c r="G12" s="21"/>
      <c r="H12" s="433" t="s">
        <v>1781</v>
      </c>
      <c r="I12" s="433"/>
      <c r="J12" s="433"/>
      <c r="K12" s="433"/>
      <c r="L12" s="434"/>
      <c r="M12" s="774" t="str">
        <f>IF(実績表紙!$A$1="○",実績表紙!M12,"")</f>
        <v/>
      </c>
      <c r="N12" s="775"/>
      <c r="O12" s="775"/>
      <c r="P12" s="775"/>
      <c r="Q12" s="775"/>
      <c r="R12" s="775"/>
      <c r="S12" s="775"/>
      <c r="T12" s="775"/>
      <c r="U12" s="775"/>
      <c r="V12" s="775"/>
      <c r="W12" s="775"/>
      <c r="X12" s="776"/>
      <c r="Y12" s="23"/>
      <c r="Z12" s="346"/>
    </row>
    <row r="13" spans="1:26" ht="25.5" customHeight="1" x14ac:dyDescent="0.15">
      <c r="A13" s="21"/>
      <c r="B13" s="21"/>
      <c r="C13" s="21"/>
      <c r="D13" s="21"/>
      <c r="E13" s="21"/>
      <c r="F13" s="21"/>
      <c r="G13" s="21"/>
      <c r="H13" s="504" t="s">
        <v>1782</v>
      </c>
      <c r="I13" s="504"/>
      <c r="J13" s="504"/>
      <c r="K13" s="504"/>
      <c r="L13" s="505"/>
      <c r="M13" s="777" t="str">
        <f>IF(実績表紙!$A$1="○",実績表紙!M13,"")</f>
        <v/>
      </c>
      <c r="N13" s="778"/>
      <c r="O13" s="778"/>
      <c r="P13" s="778"/>
      <c r="Q13" s="778"/>
      <c r="R13" s="778"/>
      <c r="S13" s="778"/>
      <c r="T13" s="778"/>
      <c r="U13" s="778"/>
      <c r="V13" s="778"/>
      <c r="W13" s="778"/>
      <c r="X13" s="779"/>
      <c r="Y13" s="36"/>
      <c r="Z13" s="346"/>
    </row>
    <row r="14" spans="1:26" ht="15" customHeight="1" x14ac:dyDescent="0.15">
      <c r="A14" s="21"/>
      <c r="B14" s="21"/>
      <c r="C14" s="21"/>
      <c r="D14" s="21"/>
      <c r="E14" s="21"/>
      <c r="F14" s="21"/>
      <c r="G14" s="21"/>
      <c r="H14" s="21"/>
      <c r="I14" s="21"/>
      <c r="J14" s="21"/>
      <c r="K14" s="21"/>
      <c r="L14" s="21"/>
      <c r="M14" s="515" t="s">
        <v>214</v>
      </c>
      <c r="N14" s="515"/>
      <c r="O14" s="515"/>
      <c r="P14" s="515"/>
      <c r="Q14" s="515"/>
      <c r="R14" s="515"/>
      <c r="S14" s="515"/>
      <c r="T14" s="515"/>
      <c r="U14" s="515"/>
      <c r="V14" s="515"/>
      <c r="W14" s="515"/>
      <c r="X14" s="515"/>
      <c r="Y14" s="21"/>
      <c r="Z14" s="346"/>
    </row>
    <row r="15" spans="1:26" ht="15" customHeight="1" x14ac:dyDescent="0.15">
      <c r="A15" s="21"/>
      <c r="B15" s="21"/>
      <c r="C15" s="21"/>
      <c r="D15" s="21"/>
      <c r="E15" s="21"/>
      <c r="F15" s="21"/>
      <c r="G15" s="21"/>
      <c r="H15" s="21"/>
      <c r="I15" s="21"/>
      <c r="J15" s="21"/>
      <c r="K15" s="21"/>
      <c r="L15" s="21"/>
      <c r="M15" s="121"/>
      <c r="N15" s="121"/>
      <c r="O15" s="121"/>
      <c r="P15" s="121"/>
      <c r="Q15" s="121"/>
      <c r="R15" s="121"/>
      <c r="S15" s="121"/>
      <c r="T15" s="121"/>
      <c r="U15" s="121"/>
      <c r="V15" s="121"/>
      <c r="W15" s="121"/>
      <c r="X15" s="121"/>
      <c r="Y15" s="21"/>
      <c r="Z15" s="346"/>
    </row>
    <row r="16" spans="1:26" ht="21.75" customHeight="1" x14ac:dyDescent="0.15">
      <c r="A16" s="492" t="s">
        <v>2295</v>
      </c>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21"/>
      <c r="Z16" s="346"/>
    </row>
    <row r="17" spans="1:28" ht="6.7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346"/>
    </row>
    <row r="18" spans="1:28" ht="39" customHeight="1" x14ac:dyDescent="0.15">
      <c r="A18" s="780" t="s">
        <v>2296</v>
      </c>
      <c r="B18" s="780"/>
      <c r="C18" s="780"/>
      <c r="D18" s="780"/>
      <c r="E18" s="780"/>
      <c r="F18" s="780"/>
      <c r="G18" s="780"/>
      <c r="H18" s="780"/>
      <c r="I18" s="780"/>
      <c r="J18" s="780"/>
      <c r="K18" s="780"/>
      <c r="L18" s="780"/>
      <c r="M18" s="780"/>
      <c r="N18" s="780"/>
      <c r="O18" s="780"/>
      <c r="P18" s="780"/>
      <c r="Q18" s="780"/>
      <c r="R18" s="780"/>
      <c r="S18" s="780"/>
      <c r="T18" s="780"/>
      <c r="U18" s="780"/>
      <c r="V18" s="780"/>
      <c r="W18" s="780"/>
      <c r="X18" s="780"/>
      <c r="Y18" s="21"/>
      <c r="Z18" s="346"/>
    </row>
    <row r="19" spans="1:28" ht="23.25" customHeight="1" x14ac:dyDescent="0.15">
      <c r="A19" s="427" t="s">
        <v>492</v>
      </c>
      <c r="B19" s="428"/>
      <c r="C19" s="428"/>
      <c r="D19" s="428"/>
      <c r="E19" s="428"/>
      <c r="F19" s="428"/>
      <c r="G19" s="428"/>
      <c r="H19" s="429"/>
      <c r="I19" s="759" t="str">
        <f>IF(実績表紙!$A$1="○",実績表紙!I19,"")</f>
        <v/>
      </c>
      <c r="J19" s="760"/>
      <c r="K19" s="760"/>
      <c r="L19" s="760"/>
      <c r="M19" s="760"/>
      <c r="N19" s="760"/>
      <c r="O19" s="760"/>
      <c r="P19" s="760"/>
      <c r="Q19" s="760"/>
      <c r="R19" s="760"/>
      <c r="S19" s="760"/>
      <c r="T19" s="760"/>
      <c r="U19" s="760"/>
      <c r="V19" s="760"/>
      <c r="W19" s="760"/>
      <c r="X19" s="761"/>
      <c r="Y19" s="24"/>
      <c r="Z19" s="346"/>
    </row>
    <row r="20" spans="1:28" ht="23.25" customHeight="1" x14ac:dyDescent="0.15">
      <c r="A20" s="425"/>
      <c r="B20" s="426"/>
      <c r="C20" s="426"/>
      <c r="D20" s="426"/>
      <c r="E20" s="426"/>
      <c r="F20" s="426"/>
      <c r="G20" s="426"/>
      <c r="H20" s="430"/>
      <c r="I20" s="762"/>
      <c r="J20" s="763"/>
      <c r="K20" s="763"/>
      <c r="L20" s="763"/>
      <c r="M20" s="763"/>
      <c r="N20" s="763"/>
      <c r="O20" s="763"/>
      <c r="P20" s="763"/>
      <c r="Q20" s="763"/>
      <c r="R20" s="763"/>
      <c r="S20" s="763"/>
      <c r="T20" s="763"/>
      <c r="U20" s="763"/>
      <c r="V20" s="763"/>
      <c r="W20" s="763"/>
      <c r="X20" s="764"/>
      <c r="Y20" s="24"/>
      <c r="Z20" s="346"/>
    </row>
    <row r="21" spans="1:28" ht="21.75" customHeight="1" x14ac:dyDescent="0.15">
      <c r="A21" s="427" t="s">
        <v>498</v>
      </c>
      <c r="B21" s="428"/>
      <c r="C21" s="428"/>
      <c r="D21" s="428"/>
      <c r="E21" s="428"/>
      <c r="F21" s="428"/>
      <c r="G21" s="428"/>
      <c r="H21" s="429"/>
      <c r="I21" s="352" t="s">
        <v>515</v>
      </c>
      <c r="J21" s="781" t="str">
        <f>IF(実績表紙!$A$1="○",実績表紙!J21,"")</f>
        <v/>
      </c>
      <c r="K21" s="782"/>
      <c r="L21" s="120" t="s">
        <v>514</v>
      </c>
      <c r="M21" s="783" t="str">
        <f>IF(実績表紙!$A$1="○",実績表紙!M21,"")</f>
        <v/>
      </c>
      <c r="N21" s="784"/>
      <c r="O21" s="261"/>
      <c r="P21" s="92"/>
      <c r="Q21" s="92"/>
      <c r="R21" s="92"/>
      <c r="S21" s="92"/>
      <c r="T21" s="92"/>
      <c r="U21" s="92"/>
      <c r="V21" s="92"/>
      <c r="W21" s="92"/>
      <c r="X21" s="353"/>
      <c r="Y21" s="24"/>
      <c r="Z21" s="346"/>
    </row>
    <row r="22" spans="1:28" ht="21.75" customHeight="1" x14ac:dyDescent="0.15">
      <c r="A22" s="425"/>
      <c r="B22" s="426"/>
      <c r="C22" s="426"/>
      <c r="D22" s="426"/>
      <c r="E22" s="426"/>
      <c r="F22" s="426"/>
      <c r="G22" s="426"/>
      <c r="H22" s="430"/>
      <c r="I22" s="777" t="str">
        <f>IF(実績表紙!$A$1="○",実績表紙!I22,"")</f>
        <v/>
      </c>
      <c r="J22" s="778"/>
      <c r="K22" s="778"/>
      <c r="L22" s="778"/>
      <c r="M22" s="778"/>
      <c r="N22" s="778"/>
      <c r="O22" s="778"/>
      <c r="P22" s="778"/>
      <c r="Q22" s="778"/>
      <c r="R22" s="778"/>
      <c r="S22" s="778"/>
      <c r="T22" s="778"/>
      <c r="U22" s="778"/>
      <c r="V22" s="778"/>
      <c r="W22" s="778"/>
      <c r="X22" s="779"/>
      <c r="Y22" s="24"/>
      <c r="Z22" s="346"/>
    </row>
    <row r="23" spans="1:28" ht="20.25" customHeight="1" x14ac:dyDescent="0.15">
      <c r="A23" s="427" t="s">
        <v>493</v>
      </c>
      <c r="B23" s="428"/>
      <c r="C23" s="428"/>
      <c r="D23" s="428"/>
      <c r="E23" s="428"/>
      <c r="F23" s="428"/>
      <c r="G23" s="428"/>
      <c r="H23" s="429"/>
      <c r="I23" s="785" t="str">
        <f>IF(実績表紙!$A$1="○",IF(AA23&gt;29,実績事業所!E48,AA23),"")</f>
        <v/>
      </c>
      <c r="J23" s="786"/>
      <c r="K23" s="786"/>
      <c r="L23" s="786"/>
      <c r="M23" s="428" t="s">
        <v>495</v>
      </c>
      <c r="N23" s="354"/>
      <c r="O23" s="354"/>
      <c r="P23" s="354"/>
      <c r="Q23" s="348"/>
      <c r="R23" s="354"/>
      <c r="S23" s="789"/>
      <c r="T23" s="789"/>
      <c r="U23" s="789"/>
      <c r="V23" s="354"/>
      <c r="W23" s="354"/>
      <c r="X23" s="355"/>
      <c r="Y23" s="21"/>
      <c r="Z23" s="346"/>
      <c r="AA23" s="347">
        <f>実績事業所!E48-実績事業所!E49</f>
        <v>0</v>
      </c>
      <c r="AB23" s="347">
        <f>IF(AA23&gt;29,実績事業所!E48,AA23)</f>
        <v>0</v>
      </c>
    </row>
    <row r="24" spans="1:28" ht="20.25" customHeight="1" x14ac:dyDescent="0.15">
      <c r="A24" s="425"/>
      <c r="B24" s="426"/>
      <c r="C24" s="426"/>
      <c r="D24" s="426"/>
      <c r="E24" s="426"/>
      <c r="F24" s="426"/>
      <c r="G24" s="426"/>
      <c r="H24" s="430"/>
      <c r="I24" s="787"/>
      <c r="J24" s="788"/>
      <c r="K24" s="788"/>
      <c r="L24" s="788"/>
      <c r="M24" s="426"/>
      <c r="N24" s="25"/>
      <c r="O24" s="25"/>
      <c r="P24" s="25"/>
      <c r="Q24" s="26"/>
      <c r="R24" s="25"/>
      <c r="S24" s="451"/>
      <c r="T24" s="451"/>
      <c r="U24" s="451"/>
      <c r="V24" s="25"/>
      <c r="W24" s="25"/>
      <c r="X24" s="27"/>
      <c r="Y24" s="21"/>
      <c r="Z24" s="346"/>
    </row>
    <row r="25" spans="1:28" ht="36" customHeight="1" x14ac:dyDescent="0.15">
      <c r="A25" s="482" t="s">
        <v>1671</v>
      </c>
      <c r="B25" s="483"/>
      <c r="C25" s="483"/>
      <c r="D25" s="483"/>
      <c r="E25" s="483"/>
      <c r="F25" s="483"/>
      <c r="G25" s="483"/>
      <c r="H25" s="484"/>
      <c r="I25" s="485" t="str">
        <f>IFERROR(IF(T25="","",VLOOKUP(使用状況表紙!T25,産業分類表!A4:B102,2,FALSE)),"")</f>
        <v/>
      </c>
      <c r="J25" s="486"/>
      <c r="K25" s="486"/>
      <c r="L25" s="486"/>
      <c r="M25" s="486"/>
      <c r="N25" s="486"/>
      <c r="O25" s="486"/>
      <c r="P25" s="486"/>
      <c r="Q25" s="487"/>
      <c r="R25" s="482" t="s">
        <v>1672</v>
      </c>
      <c r="S25" s="484"/>
      <c r="T25" s="790" t="str">
        <f>IF(実績表紙!$A$1="○",実績表紙!T25,"")</f>
        <v/>
      </c>
      <c r="U25" s="790"/>
      <c r="V25" s="790"/>
      <c r="W25" s="790"/>
      <c r="X25" s="791"/>
      <c r="Y25" s="21"/>
      <c r="Z25" s="346"/>
    </row>
    <row r="26" spans="1:28" ht="36" customHeight="1" x14ac:dyDescent="0.15">
      <c r="A26" s="427" t="s">
        <v>208</v>
      </c>
      <c r="B26" s="428"/>
      <c r="C26" s="428"/>
      <c r="D26" s="428"/>
      <c r="E26" s="428"/>
      <c r="F26" s="428"/>
      <c r="G26" s="428"/>
      <c r="H26" s="429"/>
      <c r="I26" s="792" t="str">
        <f>IF(実績表紙!$A$1="○",実績事業所!E47,"")</f>
        <v/>
      </c>
      <c r="J26" s="793"/>
      <c r="K26" s="793"/>
      <c r="L26" s="793"/>
      <c r="M26" s="793"/>
      <c r="N26" s="793"/>
      <c r="O26" s="28" t="s">
        <v>494</v>
      </c>
      <c r="P26" s="28"/>
      <c r="Q26" s="29"/>
      <c r="R26" s="28"/>
      <c r="S26" s="28"/>
      <c r="T26" s="28"/>
      <c r="U26" s="28"/>
      <c r="V26" s="28"/>
      <c r="W26" s="28"/>
      <c r="X26" s="30"/>
      <c r="Y26" s="21"/>
      <c r="Z26" s="346"/>
    </row>
    <row r="27" spans="1:28" ht="36" customHeight="1" x14ac:dyDescent="0.15">
      <c r="A27" s="482" t="s">
        <v>438</v>
      </c>
      <c r="B27" s="483"/>
      <c r="C27" s="483"/>
      <c r="D27" s="483"/>
      <c r="E27" s="483"/>
      <c r="F27" s="483"/>
      <c r="G27" s="483"/>
      <c r="H27" s="484"/>
      <c r="I27" s="482" t="s">
        <v>121</v>
      </c>
      <c r="J27" s="483"/>
      <c r="K27" s="483"/>
      <c r="L27" s="483"/>
      <c r="M27" s="483"/>
      <c r="N27" s="483"/>
      <c r="O27" s="483"/>
      <c r="P27" s="483"/>
      <c r="Q27" s="483"/>
      <c r="R27" s="483"/>
      <c r="S27" s="483"/>
      <c r="T27" s="483"/>
      <c r="U27" s="483"/>
      <c r="V27" s="483"/>
      <c r="W27" s="483"/>
      <c r="X27" s="484"/>
      <c r="Y27" s="21"/>
      <c r="Z27" s="346"/>
    </row>
    <row r="28" spans="1:28" ht="19.5" customHeight="1" x14ac:dyDescent="0.15">
      <c r="A28" s="427" t="s">
        <v>209</v>
      </c>
      <c r="B28" s="428"/>
      <c r="C28" s="428"/>
      <c r="D28" s="428"/>
      <c r="E28" s="428"/>
      <c r="F28" s="428"/>
      <c r="G28" s="428"/>
      <c r="H28" s="429"/>
      <c r="I28" s="470" t="s">
        <v>1783</v>
      </c>
      <c r="J28" s="471"/>
      <c r="K28" s="471"/>
      <c r="L28" s="472"/>
      <c r="M28" s="794" t="str">
        <f>IF(実績表紙!$A$1="○",実績表紙!M28,"")</f>
        <v/>
      </c>
      <c r="N28" s="795"/>
      <c r="O28" s="795"/>
      <c r="P28" s="795"/>
      <c r="Q28" s="795"/>
      <c r="R28" s="795"/>
      <c r="S28" s="795"/>
      <c r="T28" s="795"/>
      <c r="U28" s="795"/>
      <c r="V28" s="795"/>
      <c r="W28" s="795"/>
      <c r="X28" s="796"/>
      <c r="Y28" s="31"/>
      <c r="Z28" s="346"/>
    </row>
    <row r="29" spans="1:28" ht="19.5" customHeight="1" x14ac:dyDescent="0.15">
      <c r="A29" s="423"/>
      <c r="B29" s="424"/>
      <c r="C29" s="424"/>
      <c r="D29" s="424"/>
      <c r="E29" s="424"/>
      <c r="F29" s="424"/>
      <c r="G29" s="424"/>
      <c r="H29" s="456"/>
      <c r="I29" s="470" t="s">
        <v>1784</v>
      </c>
      <c r="J29" s="473"/>
      <c r="K29" s="473"/>
      <c r="L29" s="474"/>
      <c r="M29" s="794" t="str">
        <f>IF(実績表紙!$A$1="○",実績表紙!M29,"")</f>
        <v/>
      </c>
      <c r="N29" s="797"/>
      <c r="O29" s="797"/>
      <c r="P29" s="797"/>
      <c r="Q29" s="797"/>
      <c r="R29" s="797"/>
      <c r="S29" s="797"/>
      <c r="T29" s="797"/>
      <c r="U29" s="797"/>
      <c r="V29" s="797"/>
      <c r="W29" s="797"/>
      <c r="X29" s="798"/>
      <c r="Y29" s="31"/>
      <c r="Z29" s="346"/>
    </row>
    <row r="30" spans="1:28" ht="19.5" customHeight="1" x14ac:dyDescent="0.15">
      <c r="A30" s="423"/>
      <c r="B30" s="424"/>
      <c r="C30" s="424"/>
      <c r="D30" s="424"/>
      <c r="E30" s="424"/>
      <c r="F30" s="424"/>
      <c r="G30" s="424"/>
      <c r="H30" s="456"/>
      <c r="I30" s="460" t="s">
        <v>1785</v>
      </c>
      <c r="J30" s="461"/>
      <c r="K30" s="461"/>
      <c r="L30" s="462"/>
      <c r="M30" s="794" t="str">
        <f>IF(実績表紙!$A$1="○",実績表紙!M30,"")</f>
        <v/>
      </c>
      <c r="N30" s="797"/>
      <c r="O30" s="797"/>
      <c r="P30" s="797"/>
      <c r="Q30" s="797"/>
      <c r="R30" s="797"/>
      <c r="S30" s="797"/>
      <c r="T30" s="797"/>
      <c r="U30" s="797"/>
      <c r="V30" s="797"/>
      <c r="W30" s="797"/>
      <c r="X30" s="798"/>
      <c r="Y30" s="31"/>
      <c r="Z30" s="346"/>
    </row>
    <row r="31" spans="1:28" ht="19.5" customHeight="1" x14ac:dyDescent="0.15">
      <c r="A31" s="423"/>
      <c r="B31" s="424"/>
      <c r="C31" s="424"/>
      <c r="D31" s="424"/>
      <c r="E31" s="424"/>
      <c r="F31" s="424"/>
      <c r="G31" s="424"/>
      <c r="H31" s="456"/>
      <c r="I31" s="460" t="s">
        <v>122</v>
      </c>
      <c r="J31" s="461"/>
      <c r="K31" s="461"/>
      <c r="L31" s="462"/>
      <c r="M31" s="794" t="str">
        <f>IF(実績表紙!$A$1="○",実績表紙!M31,"")</f>
        <v/>
      </c>
      <c r="N31" s="797"/>
      <c r="O31" s="797"/>
      <c r="P31" s="797"/>
      <c r="Q31" s="797"/>
      <c r="R31" s="797"/>
      <c r="S31" s="797"/>
      <c r="T31" s="797"/>
      <c r="U31" s="797"/>
      <c r="V31" s="797"/>
      <c r="W31" s="797"/>
      <c r="X31" s="798"/>
      <c r="Y31" s="21"/>
      <c r="Z31" s="346"/>
    </row>
    <row r="32" spans="1:28" ht="19.5" customHeight="1" x14ac:dyDescent="0.15">
      <c r="A32" s="425"/>
      <c r="B32" s="426"/>
      <c r="C32" s="426"/>
      <c r="D32" s="426"/>
      <c r="E32" s="426"/>
      <c r="F32" s="426"/>
      <c r="G32" s="426"/>
      <c r="H32" s="430"/>
      <c r="I32" s="477" t="s">
        <v>143</v>
      </c>
      <c r="J32" s="478"/>
      <c r="K32" s="478"/>
      <c r="L32" s="479"/>
      <c r="M32" s="799" t="str">
        <f>IF(実績表紙!$A$1="○",実績表紙!M32,"")</f>
        <v/>
      </c>
      <c r="N32" s="800"/>
      <c r="O32" s="800"/>
      <c r="P32" s="800"/>
      <c r="Q32" s="800"/>
      <c r="R32" s="93" t="s">
        <v>123</v>
      </c>
      <c r="S32" s="801" t="str">
        <f>IF(実績表紙!$A$1="○",実績表紙!S32,"")</f>
        <v/>
      </c>
      <c r="T32" s="801"/>
      <c r="U32" s="801"/>
      <c r="V32" s="801"/>
      <c r="W32" s="801"/>
      <c r="X32" s="802"/>
      <c r="Y32" s="21"/>
      <c r="Z32" s="346"/>
    </row>
    <row r="33" spans="1:26" ht="19.5" customHeight="1" x14ac:dyDescent="0.15">
      <c r="A33" s="455" t="s">
        <v>124</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21"/>
      <c r="Z33" s="346"/>
    </row>
    <row r="34" spans="1:26" ht="19.5" customHeight="1" x14ac:dyDescent="0.15">
      <c r="A34" s="455"/>
      <c r="B34" s="455"/>
      <c r="C34" s="455"/>
      <c r="D34" s="455"/>
      <c r="E34" s="455"/>
      <c r="F34" s="455"/>
      <c r="G34" s="455"/>
      <c r="H34" s="455"/>
      <c r="I34" s="455"/>
      <c r="J34" s="455"/>
      <c r="K34" s="455"/>
      <c r="L34" s="455"/>
      <c r="M34" s="455"/>
      <c r="N34" s="455"/>
      <c r="O34" s="455"/>
      <c r="P34" s="455"/>
      <c r="Q34" s="455"/>
      <c r="R34" s="455"/>
      <c r="S34" s="455"/>
      <c r="T34" s="455"/>
      <c r="U34" s="455"/>
      <c r="V34" s="455"/>
      <c r="W34" s="455"/>
      <c r="X34" s="455"/>
      <c r="Y34" s="21"/>
      <c r="Z34" s="346"/>
    </row>
    <row r="35" spans="1:26" ht="19.5" customHeight="1" x14ac:dyDescent="0.15">
      <c r="A35" s="455"/>
      <c r="B35" s="455"/>
      <c r="C35" s="455"/>
      <c r="D35" s="455"/>
      <c r="E35" s="455"/>
      <c r="F35" s="455"/>
      <c r="G35" s="455"/>
      <c r="H35" s="455"/>
      <c r="I35" s="455"/>
      <c r="J35" s="455"/>
      <c r="K35" s="455"/>
      <c r="L35" s="455"/>
      <c r="M35" s="455"/>
      <c r="N35" s="455"/>
      <c r="O35" s="455"/>
      <c r="P35" s="455"/>
      <c r="Q35" s="455"/>
      <c r="R35" s="455"/>
      <c r="S35" s="455"/>
      <c r="T35" s="455"/>
      <c r="U35" s="455"/>
      <c r="V35" s="455"/>
      <c r="W35" s="455"/>
      <c r="X35" s="455"/>
      <c r="Y35" s="21"/>
      <c r="Z35" s="346"/>
    </row>
    <row r="36" spans="1:26" ht="19.5" customHeight="1" x14ac:dyDescent="0.15">
      <c r="A36" s="455"/>
      <c r="B36" s="455"/>
      <c r="C36" s="455"/>
      <c r="D36" s="455"/>
      <c r="E36" s="455"/>
      <c r="F36" s="455"/>
      <c r="G36" s="455"/>
      <c r="H36" s="455"/>
      <c r="I36" s="455"/>
      <c r="J36" s="455"/>
      <c r="K36" s="455"/>
      <c r="L36" s="455"/>
      <c r="M36" s="455"/>
      <c r="N36" s="455"/>
      <c r="O36" s="455"/>
      <c r="P36" s="455"/>
      <c r="Q36" s="455"/>
      <c r="R36" s="455"/>
      <c r="S36" s="455"/>
      <c r="T36" s="455"/>
      <c r="U36" s="455"/>
      <c r="V36" s="455"/>
      <c r="W36" s="455"/>
      <c r="X36" s="455"/>
      <c r="Y36" s="21"/>
      <c r="Z36" s="346"/>
    </row>
    <row r="37" spans="1:26" ht="19.5" customHeight="1" x14ac:dyDescent="0.15">
      <c r="A37" s="455"/>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21"/>
      <c r="Z37" s="346"/>
    </row>
    <row r="38" spans="1:26" ht="9" customHeight="1" x14ac:dyDescent="0.15">
      <c r="A38" s="455"/>
      <c r="B38" s="455"/>
      <c r="C38" s="455"/>
      <c r="D38" s="455"/>
      <c r="E38" s="455"/>
      <c r="F38" s="455"/>
      <c r="G38" s="455"/>
      <c r="H38" s="455"/>
      <c r="I38" s="455"/>
      <c r="J38" s="455"/>
      <c r="K38" s="455"/>
      <c r="L38" s="455"/>
      <c r="M38" s="455"/>
      <c r="N38" s="455"/>
      <c r="O38" s="455"/>
      <c r="P38" s="455"/>
      <c r="Q38" s="455"/>
      <c r="R38" s="455"/>
      <c r="S38" s="455"/>
      <c r="T38" s="455"/>
      <c r="U38" s="455"/>
      <c r="V38" s="455"/>
      <c r="W38" s="455"/>
      <c r="X38" s="455"/>
      <c r="Z38" s="346"/>
    </row>
    <row r="39" spans="1:26" s="33" customFormat="1" ht="20.25" customHeight="1" x14ac:dyDescent="0.15">
      <c r="A39" s="454" t="s">
        <v>125</v>
      </c>
      <c r="B39" s="454"/>
      <c r="Z39" s="346"/>
    </row>
    <row r="40" spans="1:26" s="33" customFormat="1" ht="16.5" customHeight="1" x14ac:dyDescent="0.15">
      <c r="A40" s="34"/>
      <c r="B40" s="415" t="s">
        <v>1787</v>
      </c>
      <c r="C40" s="454"/>
      <c r="D40" s="454"/>
      <c r="E40" s="454"/>
      <c r="F40" s="454"/>
      <c r="G40" s="454"/>
      <c r="H40" s="454"/>
      <c r="I40" s="454"/>
      <c r="J40" s="454"/>
      <c r="K40" s="454"/>
      <c r="L40" s="454"/>
      <c r="M40" s="454"/>
      <c r="N40" s="454"/>
      <c r="O40" s="454"/>
      <c r="P40" s="454"/>
      <c r="Q40" s="454"/>
      <c r="R40" s="454"/>
      <c r="S40" s="454"/>
      <c r="T40" s="454"/>
      <c r="U40" s="454"/>
      <c r="V40" s="454"/>
      <c r="W40" s="454"/>
      <c r="X40" s="454"/>
      <c r="Z40" s="346"/>
    </row>
    <row r="41" spans="1:26" s="33" customFormat="1" ht="16.5" customHeight="1" x14ac:dyDescent="0.15">
      <c r="A41" s="34"/>
      <c r="B41" s="454"/>
      <c r="C41" s="454"/>
      <c r="D41" s="454"/>
      <c r="E41" s="454"/>
      <c r="F41" s="454"/>
      <c r="G41" s="454"/>
      <c r="H41" s="454"/>
      <c r="I41" s="454"/>
      <c r="J41" s="454"/>
      <c r="K41" s="454"/>
      <c r="L41" s="454"/>
      <c r="M41" s="454"/>
      <c r="N41" s="454"/>
      <c r="O41" s="454"/>
      <c r="P41" s="454"/>
      <c r="Q41" s="454"/>
      <c r="R41" s="454"/>
      <c r="S41" s="454"/>
      <c r="T41" s="454"/>
      <c r="U41" s="454"/>
      <c r="V41" s="454"/>
      <c r="W41" s="454"/>
      <c r="X41" s="454"/>
      <c r="Z41" s="346"/>
    </row>
  </sheetData>
  <sheetProtection algorithmName="SHA-512" hashValue="w9qTf2ylkXbdcW4Ru7Fa/4JrfGkodUC+f2A3GtL9ORh4sv5P1ouBwjWIS40ghMA7+EOip9WsKbE4WhrGp8ExEQ==" saltValue="epVSFsge+TroO5h1Y+UrfA==" spinCount="100000" sheet="1" objects="1" scenarios="1"/>
  <mergeCells count="54">
    <mergeCell ref="A39:B39"/>
    <mergeCell ref="B40:X40"/>
    <mergeCell ref="B41:X41"/>
    <mergeCell ref="M31:X31"/>
    <mergeCell ref="I32:L32"/>
    <mergeCell ref="M32:Q32"/>
    <mergeCell ref="S32:X32"/>
    <mergeCell ref="A33:H38"/>
    <mergeCell ref="I33:X38"/>
    <mergeCell ref="A27:H27"/>
    <mergeCell ref="I27:X27"/>
    <mergeCell ref="A28:H32"/>
    <mergeCell ref="I28:L28"/>
    <mergeCell ref="M28:X28"/>
    <mergeCell ref="I29:L29"/>
    <mergeCell ref="M29:X29"/>
    <mergeCell ref="I30:L30"/>
    <mergeCell ref="M30:X30"/>
    <mergeCell ref="I31:L31"/>
    <mergeCell ref="A25:H25"/>
    <mergeCell ref="I25:Q25"/>
    <mergeCell ref="R25:S25"/>
    <mergeCell ref="T25:X25"/>
    <mergeCell ref="A26:H26"/>
    <mergeCell ref="I26:N26"/>
    <mergeCell ref="A21:H22"/>
    <mergeCell ref="J21:K21"/>
    <mergeCell ref="M21:N21"/>
    <mergeCell ref="I22:X22"/>
    <mergeCell ref="A23:H24"/>
    <mergeCell ref="I23:L24"/>
    <mergeCell ref="M23:M24"/>
    <mergeCell ref="S23:U23"/>
    <mergeCell ref="S24:U24"/>
    <mergeCell ref="A19:H20"/>
    <mergeCell ref="I19:X20"/>
    <mergeCell ref="H9:L10"/>
    <mergeCell ref="M9:X10"/>
    <mergeCell ref="H11:L11"/>
    <mergeCell ref="M11:X11"/>
    <mergeCell ref="H12:L12"/>
    <mergeCell ref="M12:X12"/>
    <mergeCell ref="H13:L13"/>
    <mergeCell ref="M13:X13"/>
    <mergeCell ref="M14:X14"/>
    <mergeCell ref="A16:X16"/>
    <mergeCell ref="A18:X18"/>
    <mergeCell ref="R2:T2"/>
    <mergeCell ref="U2:X2"/>
    <mergeCell ref="S5:W5"/>
    <mergeCell ref="A6:C6"/>
    <mergeCell ref="H8:L8"/>
    <mergeCell ref="M8:N8"/>
    <mergeCell ref="P8:Q8"/>
  </mergeCells>
  <phoneticPr fontId="3"/>
  <dataValidations count="3">
    <dataValidation imeMode="fullAlpha" allowBlank="1" showInputMessage="1" showErrorMessage="1" sqref="R32" xr:uid="{00000000-0002-0000-0600-000000000000}"/>
    <dataValidation imeMode="halfAlpha" allowBlank="1" showInputMessage="1" showErrorMessage="1" sqref="M32:Q32 S32:X32" xr:uid="{00000000-0002-0000-0600-000001000000}"/>
    <dataValidation imeMode="hiragana" allowBlank="1" showInputMessage="1" showErrorMessage="1" sqref="A6:D6 M28:X31" xr:uid="{00000000-0002-0000-0600-000002000000}"/>
  </dataValidations>
  <pageMargins left="0.55118110236220474" right="0.19685039370078741" top="0.98425196850393704" bottom="0.82677165354330717" header="0.51181102362204722" footer="0.51181102362204722"/>
  <pageSetup paperSize="9" scale="91" orientation="portrait" r:id="rId1"/>
  <headerFooter alignWithMargins="0">
    <oddHeader>&amp;L第二号様式（第二条）</oddHeader>
  </headerFooter>
  <ignoredErrors>
    <ignoredError sqref="A2:X8 A19:X21 A11:X15 A9:N9 P9 R9 T9 V9 X9 A10:L10 N10 P10 R10 T10 V10 X10 A24:X24 A22:H22 J22:X22 A26:X38 A25:H25 J25:X25 A23:H23 I23:X23"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217"/>
  <sheetViews>
    <sheetView topLeftCell="S1" zoomScale="85" zoomScaleNormal="85" workbookViewId="0">
      <selection activeCell="R1" sqref="A1:R1048576"/>
    </sheetView>
  </sheetViews>
  <sheetFormatPr defaultColWidth="9" defaultRowHeight="13.5" x14ac:dyDescent="0.15"/>
  <cols>
    <col min="1" max="1" width="10.875" style="20" hidden="1" customWidth="1"/>
    <col min="2" max="2" width="30.5" style="20" hidden="1" customWidth="1"/>
    <col min="3" max="3" width="14.625" style="20" hidden="1" customWidth="1"/>
    <col min="4" max="5" width="5.625" style="20" hidden="1" customWidth="1"/>
    <col min="6" max="6" width="6.375" style="20" hidden="1" customWidth="1"/>
    <col min="7" max="7" width="6.625" style="20" hidden="1" customWidth="1"/>
    <col min="8" max="9" width="5.625" style="20" hidden="1" customWidth="1"/>
    <col min="10" max="10" width="8.75" style="20" hidden="1" customWidth="1"/>
    <col min="11" max="18" width="5.625" style="20" hidden="1" customWidth="1"/>
    <col min="19" max="19" width="2" style="20" customWidth="1"/>
    <col min="20" max="20" width="11.625" style="20" customWidth="1"/>
    <col min="21" max="21" width="10.625" style="20" customWidth="1"/>
    <col min="22" max="22" width="12" style="20" customWidth="1"/>
    <col min="23" max="23" width="9" style="169"/>
    <col min="24" max="24" width="5.25" style="20" bestFit="1" customWidth="1"/>
    <col min="25" max="25" width="11.75" style="20" bestFit="1" customWidth="1"/>
    <col min="26" max="27" width="9.125" style="20" customWidth="1"/>
    <col min="28" max="28" width="9.125" style="170" customWidth="1"/>
    <col min="29" max="31" width="9" style="20"/>
    <col min="32" max="32" width="24.25" style="20" customWidth="1"/>
    <col min="33" max="33" width="25.125" style="20" customWidth="1"/>
    <col min="34" max="16384" width="9" style="20"/>
  </cols>
  <sheetData>
    <row r="1" spans="1:32" x14ac:dyDescent="0.15">
      <c r="W1" s="20"/>
    </row>
    <row r="2" spans="1:32" ht="15" thickBot="1" x14ac:dyDescent="0.2">
      <c r="A2" s="20" t="s">
        <v>846</v>
      </c>
      <c r="F2" s="20" t="s">
        <v>1086</v>
      </c>
      <c r="G2" s="20" t="s">
        <v>1422</v>
      </c>
      <c r="H2" s="20" t="s">
        <v>1423</v>
      </c>
      <c r="T2" s="807" t="s">
        <v>1424</v>
      </c>
      <c r="U2" s="807"/>
      <c r="V2" s="807"/>
      <c r="W2" s="807"/>
      <c r="X2" s="807"/>
      <c r="Y2" s="807"/>
      <c r="Z2" s="807"/>
      <c r="AA2" s="807"/>
      <c r="AB2" s="807"/>
    </row>
    <row r="3" spans="1:32" ht="41.25" thickBot="1" x14ac:dyDescent="0.2">
      <c r="A3" s="20" t="s">
        <v>716</v>
      </c>
      <c r="B3" s="20" t="s">
        <v>199</v>
      </c>
      <c r="C3" s="20" t="s">
        <v>205</v>
      </c>
      <c r="D3" s="20" t="s">
        <v>192</v>
      </c>
      <c r="E3" s="20" t="s">
        <v>541</v>
      </c>
      <c r="F3" s="83" t="s">
        <v>847</v>
      </c>
      <c r="G3" s="83" t="s">
        <v>848</v>
      </c>
      <c r="H3" s="83" t="s">
        <v>1004</v>
      </c>
      <c r="I3" s="197" t="s">
        <v>872</v>
      </c>
      <c r="J3" s="20" t="s">
        <v>161</v>
      </c>
      <c r="T3" s="53" t="s">
        <v>1028</v>
      </c>
      <c r="U3" s="54" t="s">
        <v>435</v>
      </c>
      <c r="V3" s="54" t="s">
        <v>516</v>
      </c>
      <c r="W3" s="147" t="s">
        <v>717</v>
      </c>
      <c r="X3" s="148" t="s">
        <v>718</v>
      </c>
      <c r="Y3" s="149" t="s">
        <v>462</v>
      </c>
      <c r="Z3" s="150" t="s">
        <v>719</v>
      </c>
      <c r="AA3" s="150" t="s">
        <v>361</v>
      </c>
      <c r="AB3" s="176" t="s">
        <v>1425</v>
      </c>
      <c r="AD3" s="20" t="s">
        <v>478</v>
      </c>
    </row>
    <row r="4" spans="1:32" ht="15" customHeight="1" x14ac:dyDescent="0.15">
      <c r="A4" s="20" t="str">
        <f>CONCATENATE(C4,E4)</f>
        <v>貨1ガ-</v>
      </c>
      <c r="B4" s="20" t="s">
        <v>206</v>
      </c>
      <c r="C4" t="s">
        <v>186</v>
      </c>
      <c r="D4" s="20" t="s">
        <v>710</v>
      </c>
      <c r="E4" s="20" t="s">
        <v>711</v>
      </c>
      <c r="F4" s="20">
        <v>2.1800000000000002</v>
      </c>
      <c r="G4" s="20">
        <v>0</v>
      </c>
      <c r="H4" s="20">
        <v>2.3199999999999998</v>
      </c>
      <c r="I4" s="1" t="s">
        <v>1048</v>
      </c>
      <c r="T4" s="151" t="s">
        <v>365</v>
      </c>
      <c r="U4" s="152" t="s">
        <v>366</v>
      </c>
      <c r="V4" s="152" t="s">
        <v>1087</v>
      </c>
      <c r="W4" s="153" t="s">
        <v>710</v>
      </c>
      <c r="X4" s="154" t="s">
        <v>711</v>
      </c>
      <c r="Y4" s="131"/>
      <c r="Z4" s="152">
        <v>2.1800000000000002</v>
      </c>
      <c r="AA4" s="152">
        <v>0</v>
      </c>
      <c r="AB4" s="155">
        <v>2.3199999999999998</v>
      </c>
      <c r="AD4" s="20" t="s">
        <v>477</v>
      </c>
    </row>
    <row r="5" spans="1:32" ht="15" customHeight="1" x14ac:dyDescent="0.15">
      <c r="A5" s="20" t="str">
        <f t="shared" ref="A5:A68" si="0">CONCATENATE(C5,E5)</f>
        <v>貨1ガH</v>
      </c>
      <c r="B5" s="20" t="s">
        <v>206</v>
      </c>
      <c r="C5" s="20" t="s">
        <v>186</v>
      </c>
      <c r="D5" s="20" t="s">
        <v>713</v>
      </c>
      <c r="E5" s="20" t="s">
        <v>714</v>
      </c>
      <c r="F5" s="20">
        <v>2.1800000000000002</v>
      </c>
      <c r="G5" s="20">
        <v>0</v>
      </c>
      <c r="H5" s="20">
        <v>2.3199999999999998</v>
      </c>
      <c r="I5" s="1" t="s">
        <v>1048</v>
      </c>
      <c r="T5" s="130" t="s">
        <v>365</v>
      </c>
      <c r="U5" s="156" t="s">
        <v>366</v>
      </c>
      <c r="V5" s="156" t="s">
        <v>1087</v>
      </c>
      <c r="W5" s="157" t="s">
        <v>713</v>
      </c>
      <c r="X5" s="158" t="s">
        <v>714</v>
      </c>
      <c r="Y5" s="7"/>
      <c r="Z5" s="156">
        <v>2.1800000000000002</v>
      </c>
      <c r="AA5" s="156">
        <v>0</v>
      </c>
      <c r="AB5" s="159">
        <v>2.3199999999999998</v>
      </c>
      <c r="AD5" s="20" t="s">
        <v>479</v>
      </c>
    </row>
    <row r="6" spans="1:32" ht="15" customHeight="1" x14ac:dyDescent="0.15">
      <c r="A6" s="20" t="str">
        <f t="shared" si="0"/>
        <v>貨1ガJ</v>
      </c>
      <c r="B6" s="20" t="s">
        <v>206</v>
      </c>
      <c r="C6" s="20" t="s">
        <v>186</v>
      </c>
      <c r="D6" s="20" t="s">
        <v>715</v>
      </c>
      <c r="E6" s="20" t="s">
        <v>814</v>
      </c>
      <c r="F6" s="20">
        <v>1</v>
      </c>
      <c r="G6" s="20">
        <v>0</v>
      </c>
      <c r="H6" s="20">
        <v>2.3199999999999998</v>
      </c>
      <c r="I6" s="1" t="s">
        <v>1048</v>
      </c>
      <c r="T6" s="130" t="s">
        <v>365</v>
      </c>
      <c r="U6" s="156" t="s">
        <v>366</v>
      </c>
      <c r="V6" s="156" t="s">
        <v>1087</v>
      </c>
      <c r="W6" s="157" t="s">
        <v>715</v>
      </c>
      <c r="X6" s="158" t="s">
        <v>814</v>
      </c>
      <c r="Y6" s="7"/>
      <c r="Z6" s="156">
        <v>1</v>
      </c>
      <c r="AA6" s="156">
        <v>0</v>
      </c>
      <c r="AB6" s="159">
        <v>2.3199999999999998</v>
      </c>
    </row>
    <row r="7" spans="1:32" ht="15" customHeight="1" x14ac:dyDescent="0.15">
      <c r="A7" s="20" t="str">
        <f t="shared" si="0"/>
        <v>貨1ガL</v>
      </c>
      <c r="B7" s="20" t="s">
        <v>206</v>
      </c>
      <c r="C7" s="20" t="s">
        <v>186</v>
      </c>
      <c r="D7" s="20" t="s">
        <v>816</v>
      </c>
      <c r="E7" s="20" t="s">
        <v>817</v>
      </c>
      <c r="F7" s="20">
        <v>0.6</v>
      </c>
      <c r="G7" s="20">
        <v>0</v>
      </c>
      <c r="H7" s="20">
        <v>2.3199999999999998</v>
      </c>
      <c r="I7" s="1" t="s">
        <v>1048</v>
      </c>
      <c r="T7" s="130" t="s">
        <v>365</v>
      </c>
      <c r="U7" s="156" t="s">
        <v>366</v>
      </c>
      <c r="V7" s="156" t="s">
        <v>1087</v>
      </c>
      <c r="W7" s="157" t="s">
        <v>816</v>
      </c>
      <c r="X7" s="158" t="s">
        <v>817</v>
      </c>
      <c r="Y7" s="7"/>
      <c r="Z7" s="156">
        <v>0.6</v>
      </c>
      <c r="AA7" s="156">
        <v>0</v>
      </c>
      <c r="AB7" s="159">
        <v>2.3199999999999998</v>
      </c>
      <c r="AD7" s="812" t="s">
        <v>480</v>
      </c>
      <c r="AE7" s="813"/>
      <c r="AF7" s="198" t="s">
        <v>1426</v>
      </c>
    </row>
    <row r="8" spans="1:32" ht="15" customHeight="1" x14ac:dyDescent="0.15">
      <c r="A8" s="20" t="str">
        <f t="shared" si="0"/>
        <v>貨1ガR</v>
      </c>
      <c r="B8" s="20" t="s">
        <v>206</v>
      </c>
      <c r="C8" s="20" t="s">
        <v>186</v>
      </c>
      <c r="D8" s="20" t="s">
        <v>820</v>
      </c>
      <c r="E8" s="20" t="s">
        <v>883</v>
      </c>
      <c r="F8" s="20">
        <v>0.25</v>
      </c>
      <c r="G8" s="20">
        <v>0</v>
      </c>
      <c r="H8" s="20">
        <v>2.3199999999999998</v>
      </c>
      <c r="I8" s="1" t="s">
        <v>1048</v>
      </c>
      <c r="T8" s="130" t="s">
        <v>365</v>
      </c>
      <c r="U8" s="156" t="s">
        <v>366</v>
      </c>
      <c r="V8" s="156" t="s">
        <v>1087</v>
      </c>
      <c r="W8" s="157" t="s">
        <v>820</v>
      </c>
      <c r="X8" s="158" t="s">
        <v>883</v>
      </c>
      <c r="Y8" s="7"/>
      <c r="Z8" s="156">
        <v>0.25</v>
      </c>
      <c r="AA8" s="156">
        <v>0</v>
      </c>
      <c r="AB8" s="159">
        <v>2.3199999999999998</v>
      </c>
      <c r="AD8" s="814"/>
      <c r="AE8" s="815"/>
      <c r="AF8" s="199" t="s">
        <v>1427</v>
      </c>
    </row>
    <row r="9" spans="1:32" ht="15" customHeight="1" x14ac:dyDescent="0.15">
      <c r="A9" s="20" t="str">
        <f t="shared" si="0"/>
        <v>貨1ガGG</v>
      </c>
      <c r="B9" s="20" t="s">
        <v>206</v>
      </c>
      <c r="C9" s="20" t="s">
        <v>186</v>
      </c>
      <c r="D9" s="20" t="s">
        <v>820</v>
      </c>
      <c r="E9" s="20" t="s">
        <v>861</v>
      </c>
      <c r="F9" s="20">
        <v>0.25</v>
      </c>
      <c r="G9" s="20">
        <v>0</v>
      </c>
      <c r="H9" s="20">
        <v>2.3199999999999998</v>
      </c>
      <c r="I9" s="1" t="s">
        <v>1048</v>
      </c>
      <c r="T9" s="130" t="s">
        <v>365</v>
      </c>
      <c r="U9" s="156" t="s">
        <v>366</v>
      </c>
      <c r="V9" s="156" t="s">
        <v>1087</v>
      </c>
      <c r="W9" s="157" t="s">
        <v>820</v>
      </c>
      <c r="X9" s="158" t="s">
        <v>861</v>
      </c>
      <c r="Y9" s="7"/>
      <c r="Z9" s="156">
        <v>0.25</v>
      </c>
      <c r="AA9" s="156">
        <v>0</v>
      </c>
      <c r="AB9" s="159">
        <v>2.3199999999999998</v>
      </c>
      <c r="AD9" s="818" t="s">
        <v>481</v>
      </c>
      <c r="AE9" s="656"/>
      <c r="AF9" s="806"/>
    </row>
    <row r="10" spans="1:32" ht="15" customHeight="1" x14ac:dyDescent="0.15">
      <c r="A10" s="20" t="str">
        <f t="shared" si="0"/>
        <v>貨1ガHL</v>
      </c>
      <c r="B10" s="20" t="s">
        <v>206</v>
      </c>
      <c r="C10" s="20" t="s">
        <v>186</v>
      </c>
      <c r="D10" s="20" t="s">
        <v>820</v>
      </c>
      <c r="E10" s="20" t="s">
        <v>869</v>
      </c>
      <c r="F10" s="20">
        <v>0.125</v>
      </c>
      <c r="G10" s="20">
        <v>0</v>
      </c>
      <c r="H10" s="20">
        <v>2.3199999999999998</v>
      </c>
      <c r="I10" s="1" t="s">
        <v>1084</v>
      </c>
      <c r="J10" s="20" t="s">
        <v>1088</v>
      </c>
      <c r="T10" s="130" t="s">
        <v>365</v>
      </c>
      <c r="U10" s="156" t="s">
        <v>366</v>
      </c>
      <c r="V10" s="156" t="s">
        <v>1087</v>
      </c>
      <c r="W10" s="157" t="s">
        <v>820</v>
      </c>
      <c r="X10" s="158" t="s">
        <v>869</v>
      </c>
      <c r="Y10" s="7"/>
      <c r="Z10" s="156">
        <v>0.125</v>
      </c>
      <c r="AA10" s="156">
        <v>0</v>
      </c>
      <c r="AB10" s="159">
        <v>2.3199999999999998</v>
      </c>
      <c r="AD10" s="812" t="s">
        <v>88</v>
      </c>
      <c r="AE10" s="813"/>
      <c r="AF10" s="198" t="s">
        <v>1426</v>
      </c>
    </row>
    <row r="11" spans="1:32" ht="15" customHeight="1" x14ac:dyDescent="0.15">
      <c r="A11" s="20" t="str">
        <f t="shared" si="0"/>
        <v>貨1ガGJ</v>
      </c>
      <c r="B11" s="20" t="s">
        <v>206</v>
      </c>
      <c r="C11" s="20" t="s">
        <v>186</v>
      </c>
      <c r="D11" s="20" t="s">
        <v>822</v>
      </c>
      <c r="E11" s="20" t="s">
        <v>863</v>
      </c>
      <c r="F11" s="20">
        <v>0.08</v>
      </c>
      <c r="G11" s="20">
        <v>0</v>
      </c>
      <c r="H11" s="20">
        <v>2.3199999999999998</v>
      </c>
      <c r="I11" s="1" t="s">
        <v>1048</v>
      </c>
      <c r="T11" s="130" t="s">
        <v>365</v>
      </c>
      <c r="U11" s="156" t="s">
        <v>366</v>
      </c>
      <c r="V11" s="156" t="s">
        <v>1087</v>
      </c>
      <c r="W11" s="157" t="s">
        <v>822</v>
      </c>
      <c r="X11" s="158" t="s">
        <v>863</v>
      </c>
      <c r="Y11" s="7"/>
      <c r="Z11" s="156">
        <v>0.08</v>
      </c>
      <c r="AA11" s="156">
        <v>0</v>
      </c>
      <c r="AB11" s="159">
        <v>2.3199999999999998</v>
      </c>
      <c r="AD11" s="814"/>
      <c r="AE11" s="815"/>
      <c r="AF11" s="199" t="s">
        <v>1427</v>
      </c>
    </row>
    <row r="12" spans="1:32" ht="15" customHeight="1" x14ac:dyDescent="0.15">
      <c r="A12" s="20" t="str">
        <f t="shared" si="0"/>
        <v>貨1ガHP</v>
      </c>
      <c r="B12" s="20" t="s">
        <v>206</v>
      </c>
      <c r="C12" s="20" t="s">
        <v>186</v>
      </c>
      <c r="D12" s="20" t="s">
        <v>822</v>
      </c>
      <c r="E12" s="20" t="s">
        <v>871</v>
      </c>
      <c r="F12" s="20">
        <v>0.04</v>
      </c>
      <c r="G12" s="20">
        <v>0</v>
      </c>
      <c r="H12" s="20">
        <v>2.3199999999999998</v>
      </c>
      <c r="I12" s="1" t="s">
        <v>1084</v>
      </c>
      <c r="J12" s="20" t="s">
        <v>1088</v>
      </c>
      <c r="T12" s="130" t="s">
        <v>365</v>
      </c>
      <c r="U12" s="156" t="s">
        <v>366</v>
      </c>
      <c r="V12" s="156" t="s">
        <v>1087</v>
      </c>
      <c r="W12" s="157" t="s">
        <v>822</v>
      </c>
      <c r="X12" s="158" t="s">
        <v>871</v>
      </c>
      <c r="Y12" s="7"/>
      <c r="Z12" s="156">
        <v>0.04</v>
      </c>
      <c r="AA12" s="156">
        <v>0</v>
      </c>
      <c r="AB12" s="159">
        <v>2.3199999999999998</v>
      </c>
      <c r="AD12" s="812" t="s">
        <v>89</v>
      </c>
      <c r="AE12" s="813"/>
      <c r="AF12" s="198" t="s">
        <v>1428</v>
      </c>
    </row>
    <row r="13" spans="1:32" ht="15" customHeight="1" x14ac:dyDescent="0.15">
      <c r="A13" s="20" t="str">
        <f t="shared" si="0"/>
        <v>貨1ガTB</v>
      </c>
      <c r="B13" s="20" t="s">
        <v>206</v>
      </c>
      <c r="C13" s="20" t="s">
        <v>186</v>
      </c>
      <c r="D13" s="20" t="s">
        <v>822</v>
      </c>
      <c r="E13" s="20" t="s">
        <v>885</v>
      </c>
      <c r="F13" s="20">
        <v>0.06</v>
      </c>
      <c r="G13" s="20">
        <v>0</v>
      </c>
      <c r="H13" s="20">
        <v>2.3199999999999998</v>
      </c>
      <c r="I13" s="1" t="s">
        <v>1048</v>
      </c>
      <c r="J13" s="20" t="s">
        <v>1089</v>
      </c>
      <c r="T13" s="130" t="s">
        <v>365</v>
      </c>
      <c r="U13" s="156" t="s">
        <v>366</v>
      </c>
      <c r="V13" s="156" t="s">
        <v>1087</v>
      </c>
      <c r="W13" s="157" t="s">
        <v>822</v>
      </c>
      <c r="X13" s="158" t="s">
        <v>885</v>
      </c>
      <c r="Y13" s="7"/>
      <c r="Z13" s="156">
        <v>0.06</v>
      </c>
      <c r="AA13" s="156">
        <v>0</v>
      </c>
      <c r="AB13" s="159">
        <v>2.3199999999999998</v>
      </c>
      <c r="AD13" s="814"/>
      <c r="AE13" s="815"/>
      <c r="AF13" s="199" t="s">
        <v>1429</v>
      </c>
    </row>
    <row r="14" spans="1:32" ht="15" customHeight="1" x14ac:dyDescent="0.15">
      <c r="A14" s="20" t="str">
        <f t="shared" si="0"/>
        <v>貨1ガXB</v>
      </c>
      <c r="B14" s="20" t="s">
        <v>206</v>
      </c>
      <c r="C14" s="20" t="s">
        <v>186</v>
      </c>
      <c r="D14" s="20" t="s">
        <v>822</v>
      </c>
      <c r="E14" s="20" t="s">
        <v>899</v>
      </c>
      <c r="F14" s="20">
        <v>0.06</v>
      </c>
      <c r="G14" s="20">
        <v>0</v>
      </c>
      <c r="H14" s="20">
        <v>2.3199999999999998</v>
      </c>
      <c r="I14" s="1" t="s">
        <v>1084</v>
      </c>
      <c r="J14" s="20" t="s">
        <v>423</v>
      </c>
      <c r="T14" s="130" t="s">
        <v>365</v>
      </c>
      <c r="U14" s="156" t="s">
        <v>366</v>
      </c>
      <c r="V14" s="156" t="s">
        <v>1087</v>
      </c>
      <c r="W14" s="157" t="s">
        <v>822</v>
      </c>
      <c r="X14" s="158" t="s">
        <v>899</v>
      </c>
      <c r="Y14" s="7"/>
      <c r="Z14" s="156">
        <v>0.06</v>
      </c>
      <c r="AA14" s="156">
        <v>0</v>
      </c>
      <c r="AB14" s="159">
        <v>2.3199999999999998</v>
      </c>
      <c r="AD14" s="812" t="s">
        <v>90</v>
      </c>
      <c r="AE14" s="813"/>
      <c r="AF14" s="198" t="s">
        <v>1430</v>
      </c>
    </row>
    <row r="15" spans="1:32" ht="15" customHeight="1" x14ac:dyDescent="0.15">
      <c r="A15" s="20" t="str">
        <f t="shared" si="0"/>
        <v>貨1ガLB</v>
      </c>
      <c r="B15" s="20" t="s">
        <v>206</v>
      </c>
      <c r="C15" s="20" t="s">
        <v>186</v>
      </c>
      <c r="D15" s="20" t="s">
        <v>822</v>
      </c>
      <c r="E15" s="20" t="s">
        <v>876</v>
      </c>
      <c r="F15" s="20">
        <v>0.04</v>
      </c>
      <c r="G15" s="20">
        <v>0</v>
      </c>
      <c r="H15" s="20">
        <v>2.3199999999999998</v>
      </c>
      <c r="I15" s="1" t="s">
        <v>1048</v>
      </c>
      <c r="J15" s="20" t="s">
        <v>1090</v>
      </c>
      <c r="T15" s="130" t="s">
        <v>365</v>
      </c>
      <c r="U15" s="156" t="s">
        <v>366</v>
      </c>
      <c r="V15" s="156" t="s">
        <v>1087</v>
      </c>
      <c r="W15" s="157" t="s">
        <v>822</v>
      </c>
      <c r="X15" s="158" t="s">
        <v>876</v>
      </c>
      <c r="Y15" s="7"/>
      <c r="Z15" s="156">
        <v>0.04</v>
      </c>
      <c r="AA15" s="156">
        <v>0</v>
      </c>
      <c r="AB15" s="159">
        <v>2.3199999999999998</v>
      </c>
      <c r="AD15" s="814"/>
      <c r="AE15" s="815"/>
      <c r="AF15" s="199" t="s">
        <v>1431</v>
      </c>
    </row>
    <row r="16" spans="1:32" ht="15" customHeight="1" x14ac:dyDescent="0.15">
      <c r="A16" s="20" t="str">
        <f t="shared" si="0"/>
        <v>貨1ガYB</v>
      </c>
      <c r="B16" s="20" t="s">
        <v>206</v>
      </c>
      <c r="C16" s="20" t="s">
        <v>186</v>
      </c>
      <c r="D16" s="20" t="s">
        <v>822</v>
      </c>
      <c r="E16" s="20" t="s">
        <v>903</v>
      </c>
      <c r="F16" s="20">
        <v>0.04</v>
      </c>
      <c r="G16" s="20">
        <v>0</v>
      </c>
      <c r="H16" s="20">
        <v>2.3199999999999998</v>
      </c>
      <c r="I16" s="1" t="s">
        <v>1084</v>
      </c>
      <c r="J16" s="20" t="s">
        <v>424</v>
      </c>
      <c r="T16" s="130" t="s">
        <v>365</v>
      </c>
      <c r="U16" s="156" t="s">
        <v>366</v>
      </c>
      <c r="V16" s="156" t="s">
        <v>1087</v>
      </c>
      <c r="W16" s="157" t="s">
        <v>822</v>
      </c>
      <c r="X16" s="158" t="s">
        <v>903</v>
      </c>
      <c r="Y16" s="7"/>
      <c r="Z16" s="156">
        <v>0.04</v>
      </c>
      <c r="AA16" s="156">
        <v>0</v>
      </c>
      <c r="AB16" s="159">
        <v>2.3199999999999998</v>
      </c>
      <c r="AD16" s="812" t="s">
        <v>91</v>
      </c>
      <c r="AE16" s="813"/>
      <c r="AF16" s="198" t="s">
        <v>1432</v>
      </c>
    </row>
    <row r="17" spans="1:39" ht="15" customHeight="1" x14ac:dyDescent="0.15">
      <c r="A17" s="20" t="str">
        <f t="shared" si="0"/>
        <v>貨1ガUB</v>
      </c>
      <c r="B17" s="20" t="s">
        <v>206</v>
      </c>
      <c r="C17" s="20" t="s">
        <v>186</v>
      </c>
      <c r="D17" s="20" t="s">
        <v>822</v>
      </c>
      <c r="E17" s="20" t="s">
        <v>892</v>
      </c>
      <c r="F17" s="20">
        <v>0.02</v>
      </c>
      <c r="G17" s="20">
        <v>0</v>
      </c>
      <c r="H17" s="20">
        <v>2.3199999999999998</v>
      </c>
      <c r="I17" s="1" t="s">
        <v>1048</v>
      </c>
      <c r="J17" s="20" t="s">
        <v>1091</v>
      </c>
      <c r="T17" s="130" t="s">
        <v>365</v>
      </c>
      <c r="U17" s="156" t="s">
        <v>366</v>
      </c>
      <c r="V17" s="156" t="s">
        <v>1087</v>
      </c>
      <c r="W17" s="157" t="s">
        <v>822</v>
      </c>
      <c r="X17" s="158" t="s">
        <v>892</v>
      </c>
      <c r="Y17" s="7"/>
      <c r="Z17" s="156">
        <v>0.02</v>
      </c>
      <c r="AA17" s="156">
        <v>0</v>
      </c>
      <c r="AB17" s="159">
        <v>2.3199999999999998</v>
      </c>
      <c r="AD17" s="814"/>
      <c r="AE17" s="815"/>
      <c r="AF17" s="199" t="s">
        <v>1092</v>
      </c>
    </row>
    <row r="18" spans="1:39" ht="15" customHeight="1" x14ac:dyDescent="0.15">
      <c r="A18" s="20" t="str">
        <f t="shared" si="0"/>
        <v>貨1ガZB</v>
      </c>
      <c r="B18" s="20" t="s">
        <v>206</v>
      </c>
      <c r="C18" s="20" t="s">
        <v>186</v>
      </c>
      <c r="D18" s="20" t="s">
        <v>822</v>
      </c>
      <c r="E18" s="20" t="s">
        <v>907</v>
      </c>
      <c r="F18" s="20">
        <v>0.02</v>
      </c>
      <c r="G18" s="20">
        <v>0</v>
      </c>
      <c r="H18" s="20">
        <v>2.3199999999999998</v>
      </c>
      <c r="I18" s="1" t="s">
        <v>1084</v>
      </c>
      <c r="J18" s="20" t="s">
        <v>425</v>
      </c>
      <c r="T18" s="130" t="s">
        <v>365</v>
      </c>
      <c r="U18" s="156" t="s">
        <v>366</v>
      </c>
      <c r="V18" s="156" t="s">
        <v>1087</v>
      </c>
      <c r="W18" s="157" t="s">
        <v>822</v>
      </c>
      <c r="X18" s="158" t="s">
        <v>907</v>
      </c>
      <c r="Y18" s="7"/>
      <c r="Z18" s="156">
        <v>0.02</v>
      </c>
      <c r="AA18" s="156">
        <v>0</v>
      </c>
      <c r="AB18" s="159">
        <v>2.3199999999999998</v>
      </c>
    </row>
    <row r="19" spans="1:39" ht="15" customHeight="1" x14ac:dyDescent="0.15">
      <c r="A19" s="20" t="str">
        <f t="shared" si="0"/>
        <v>貨1ガABE</v>
      </c>
      <c r="B19" s="20" t="s">
        <v>206</v>
      </c>
      <c r="C19" s="20" t="s">
        <v>186</v>
      </c>
      <c r="D19" s="20" t="s">
        <v>185</v>
      </c>
      <c r="E19" s="20" t="s">
        <v>720</v>
      </c>
      <c r="F19" s="20">
        <v>0.05</v>
      </c>
      <c r="G19" s="20">
        <v>0</v>
      </c>
      <c r="H19" s="20">
        <v>2.3199999999999998</v>
      </c>
      <c r="I19" s="1" t="s">
        <v>1048</v>
      </c>
      <c r="T19" s="130" t="s">
        <v>365</v>
      </c>
      <c r="U19" s="156" t="s">
        <v>366</v>
      </c>
      <c r="V19" s="156" t="s">
        <v>1087</v>
      </c>
      <c r="W19" s="157" t="s">
        <v>185</v>
      </c>
      <c r="X19" s="158" t="s">
        <v>720</v>
      </c>
      <c r="Y19" s="7"/>
      <c r="Z19" s="156">
        <v>0.05</v>
      </c>
      <c r="AA19" s="156">
        <v>0</v>
      </c>
      <c r="AB19" s="159">
        <v>2.3199999999999998</v>
      </c>
      <c r="AD19" s="20" t="s">
        <v>482</v>
      </c>
    </row>
    <row r="20" spans="1:39" ht="15" customHeight="1" x14ac:dyDescent="0.15">
      <c r="A20" s="20" t="str">
        <f t="shared" si="0"/>
        <v>貨1ガAAE</v>
      </c>
      <c r="B20" s="20" t="s">
        <v>206</v>
      </c>
      <c r="C20" s="20" t="s">
        <v>186</v>
      </c>
      <c r="D20" s="20" t="s">
        <v>185</v>
      </c>
      <c r="E20" s="20" t="s">
        <v>721</v>
      </c>
      <c r="F20" s="20">
        <v>2.5000000000000001E-2</v>
      </c>
      <c r="G20" s="20">
        <v>0</v>
      </c>
      <c r="H20" s="20">
        <v>2.3199999999999998</v>
      </c>
      <c r="I20" s="1" t="s">
        <v>1084</v>
      </c>
      <c r="J20" s="20" t="s">
        <v>1088</v>
      </c>
      <c r="T20" s="130" t="s">
        <v>365</v>
      </c>
      <c r="U20" s="156" t="s">
        <v>366</v>
      </c>
      <c r="V20" s="156" t="s">
        <v>1087</v>
      </c>
      <c r="W20" s="157" t="s">
        <v>185</v>
      </c>
      <c r="X20" s="158" t="s">
        <v>721</v>
      </c>
      <c r="Y20" s="7"/>
      <c r="Z20" s="156">
        <v>2.5000000000000001E-2</v>
      </c>
      <c r="AA20" s="156">
        <v>0</v>
      </c>
      <c r="AB20" s="159">
        <v>2.3199999999999998</v>
      </c>
      <c r="AD20" s="20" t="s">
        <v>362</v>
      </c>
    </row>
    <row r="21" spans="1:39" ht="15" customHeight="1" x14ac:dyDescent="0.15">
      <c r="A21" s="20" t="str">
        <f t="shared" si="0"/>
        <v>貨1ガALE</v>
      </c>
      <c r="B21" s="20" t="s">
        <v>206</v>
      </c>
      <c r="C21" s="20" t="s">
        <v>186</v>
      </c>
      <c r="D21" s="20" t="s">
        <v>185</v>
      </c>
      <c r="E21" t="s">
        <v>1433</v>
      </c>
      <c r="F21">
        <v>1.2500000000000001E-2</v>
      </c>
      <c r="G21" s="20">
        <v>0</v>
      </c>
      <c r="H21" s="20">
        <v>2.3199999999999998</v>
      </c>
      <c r="I21" s="1" t="s">
        <v>1434</v>
      </c>
      <c r="T21" s="130" t="s">
        <v>365</v>
      </c>
      <c r="U21" s="156" t="s">
        <v>366</v>
      </c>
      <c r="V21" s="156" t="s">
        <v>1087</v>
      </c>
      <c r="W21" s="157" t="s">
        <v>185</v>
      </c>
      <c r="X21" s="158" t="s">
        <v>1093</v>
      </c>
      <c r="Y21" s="7"/>
      <c r="Z21" s="156">
        <v>1.2500000000000001E-2</v>
      </c>
      <c r="AA21" s="156">
        <v>0</v>
      </c>
      <c r="AB21" s="159">
        <v>2.3199999999999998</v>
      </c>
    </row>
    <row r="22" spans="1:39" ht="15" customHeight="1" x14ac:dyDescent="0.15">
      <c r="A22" s="20" t="str">
        <f t="shared" si="0"/>
        <v>貨1ガCAE</v>
      </c>
      <c r="B22" s="20" t="s">
        <v>206</v>
      </c>
      <c r="C22" s="20" t="s">
        <v>186</v>
      </c>
      <c r="D22" s="20" t="s">
        <v>185</v>
      </c>
      <c r="E22" s="20" t="s">
        <v>187</v>
      </c>
      <c r="F22" s="20">
        <v>2.5000000000000001E-2</v>
      </c>
      <c r="G22" s="20">
        <v>0</v>
      </c>
      <c r="H22" s="20">
        <v>2.3199999999999998</v>
      </c>
      <c r="I22" s="1" t="s">
        <v>1084</v>
      </c>
      <c r="J22" s="20" t="s">
        <v>424</v>
      </c>
      <c r="T22" s="130" t="s">
        <v>365</v>
      </c>
      <c r="U22" s="156" t="s">
        <v>366</v>
      </c>
      <c r="V22" s="156" t="s">
        <v>1087</v>
      </c>
      <c r="W22" s="157" t="s">
        <v>185</v>
      </c>
      <c r="X22" s="158" t="s">
        <v>187</v>
      </c>
      <c r="Y22" s="7"/>
      <c r="Z22" s="156">
        <v>2.5000000000000001E-2</v>
      </c>
      <c r="AA22" s="156">
        <v>0</v>
      </c>
      <c r="AB22" s="159">
        <v>2.3199999999999998</v>
      </c>
      <c r="AD22" s="200" t="s">
        <v>483</v>
      </c>
      <c r="AE22" s="200"/>
      <c r="AF22" s="200"/>
      <c r="AG22" s="200"/>
      <c r="AH22" s="160"/>
      <c r="AI22" s="160"/>
      <c r="AJ22" s="160"/>
      <c r="AK22" s="160"/>
      <c r="AL22" s="160"/>
      <c r="AM22" s="160"/>
    </row>
    <row r="23" spans="1:39" ht="15" customHeight="1" x14ac:dyDescent="0.15">
      <c r="A23" s="20" t="str">
        <f t="shared" si="0"/>
        <v>貨1ガCBE</v>
      </c>
      <c r="B23" s="20" t="s">
        <v>206</v>
      </c>
      <c r="C23" s="20" t="s">
        <v>186</v>
      </c>
      <c r="D23" s="20" t="s">
        <v>185</v>
      </c>
      <c r="E23" s="20" t="s">
        <v>188</v>
      </c>
      <c r="F23" s="20">
        <v>2.5000000000000001E-2</v>
      </c>
      <c r="G23" s="20">
        <v>0</v>
      </c>
      <c r="H23" s="20">
        <v>2.3199999999999998</v>
      </c>
      <c r="I23" s="1" t="s">
        <v>1073</v>
      </c>
      <c r="J23" s="20" t="s">
        <v>1090</v>
      </c>
      <c r="T23" s="130" t="s">
        <v>365</v>
      </c>
      <c r="U23" s="156" t="s">
        <v>366</v>
      </c>
      <c r="V23" s="156" t="s">
        <v>1087</v>
      </c>
      <c r="W23" s="157" t="s">
        <v>185</v>
      </c>
      <c r="X23" s="158" t="s">
        <v>188</v>
      </c>
      <c r="Y23" s="7" t="s">
        <v>463</v>
      </c>
      <c r="Z23" s="156">
        <v>2.5000000000000001E-2</v>
      </c>
      <c r="AA23" s="156">
        <v>0</v>
      </c>
      <c r="AB23" s="159">
        <v>2.3199999999999998</v>
      </c>
      <c r="AD23" s="123"/>
      <c r="AE23" s="124"/>
      <c r="AF23" s="125" t="s">
        <v>1435</v>
      </c>
      <c r="AG23" s="158" t="s">
        <v>1436</v>
      </c>
    </row>
    <row r="24" spans="1:39" ht="15" customHeight="1" x14ac:dyDescent="0.15">
      <c r="A24" s="20" t="str">
        <f t="shared" si="0"/>
        <v>貨1ガCLE</v>
      </c>
      <c r="B24" s="20" t="s">
        <v>206</v>
      </c>
      <c r="C24" s="20" t="s">
        <v>186</v>
      </c>
      <c r="D24" s="20" t="s">
        <v>185</v>
      </c>
      <c r="E24" t="s">
        <v>1437</v>
      </c>
      <c r="F24">
        <v>2.5000000000000001E-2</v>
      </c>
      <c r="G24" s="20">
        <v>0</v>
      </c>
      <c r="H24" s="20">
        <v>2.3199999999999998</v>
      </c>
      <c r="I24" s="1" t="s">
        <v>1094</v>
      </c>
      <c r="T24" s="130" t="s">
        <v>365</v>
      </c>
      <c r="U24" s="156" t="s">
        <v>366</v>
      </c>
      <c r="V24" s="156" t="s">
        <v>1087</v>
      </c>
      <c r="W24" s="157" t="s">
        <v>185</v>
      </c>
      <c r="X24" s="158" t="s">
        <v>1095</v>
      </c>
      <c r="Y24" s="7"/>
      <c r="Z24" s="156">
        <v>2.5000000000000001E-2</v>
      </c>
      <c r="AA24" s="156">
        <v>0</v>
      </c>
      <c r="AB24" s="159">
        <v>2.3199999999999998</v>
      </c>
      <c r="AD24" s="126"/>
      <c r="AE24" s="127"/>
      <c r="AF24" s="7" t="s">
        <v>363</v>
      </c>
      <c r="AG24" s="7" t="s">
        <v>364</v>
      </c>
    </row>
    <row r="25" spans="1:39" ht="15" customHeight="1" x14ac:dyDescent="0.15">
      <c r="A25" s="20" t="str">
        <f t="shared" si="0"/>
        <v>貨1ガDAE</v>
      </c>
      <c r="B25" s="20" t="s">
        <v>206</v>
      </c>
      <c r="C25" s="20" t="s">
        <v>186</v>
      </c>
      <c r="D25" s="20" t="s">
        <v>185</v>
      </c>
      <c r="E25" s="20" t="s">
        <v>189</v>
      </c>
      <c r="F25" s="20">
        <v>1.2500000000000001E-2</v>
      </c>
      <c r="G25" s="20">
        <v>0</v>
      </c>
      <c r="H25" s="20">
        <v>2.3199999999999998</v>
      </c>
      <c r="I25" s="1" t="s">
        <v>1084</v>
      </c>
      <c r="J25" s="20" t="s">
        <v>425</v>
      </c>
      <c r="T25" s="130" t="s">
        <v>365</v>
      </c>
      <c r="U25" s="156" t="s">
        <v>366</v>
      </c>
      <c r="V25" s="156" t="s">
        <v>1087</v>
      </c>
      <c r="W25" s="157" t="s">
        <v>185</v>
      </c>
      <c r="X25" s="158" t="s">
        <v>189</v>
      </c>
      <c r="Y25" s="7"/>
      <c r="Z25" s="156">
        <v>1.2500000000000001E-2</v>
      </c>
      <c r="AA25" s="156">
        <v>0</v>
      </c>
      <c r="AB25" s="159">
        <v>2.3199999999999998</v>
      </c>
      <c r="AD25" s="816" t="s">
        <v>88</v>
      </c>
      <c r="AE25" s="817"/>
      <c r="AF25" s="201" t="s">
        <v>1438</v>
      </c>
      <c r="AG25" s="224" t="s">
        <v>1439</v>
      </c>
    </row>
    <row r="26" spans="1:39" ht="15" customHeight="1" x14ac:dyDescent="0.15">
      <c r="A26" s="20" t="str">
        <f t="shared" si="0"/>
        <v>貨1ガDBE</v>
      </c>
      <c r="B26" s="20" t="s">
        <v>206</v>
      </c>
      <c r="C26" s="20" t="s">
        <v>186</v>
      </c>
      <c r="D26" s="20" t="s">
        <v>185</v>
      </c>
      <c r="E26" s="20" t="s">
        <v>190</v>
      </c>
      <c r="F26" s="20">
        <v>1.2500000000000001E-2</v>
      </c>
      <c r="G26" s="20">
        <v>0</v>
      </c>
      <c r="H26" s="20">
        <v>2.3199999999999998</v>
      </c>
      <c r="I26" s="1" t="s">
        <v>1078</v>
      </c>
      <c r="J26" s="20" t="s">
        <v>1091</v>
      </c>
      <c r="T26" s="130" t="s">
        <v>365</v>
      </c>
      <c r="U26" s="156" t="s">
        <v>366</v>
      </c>
      <c r="V26" s="156" t="s">
        <v>1087</v>
      </c>
      <c r="W26" s="157" t="s">
        <v>185</v>
      </c>
      <c r="X26" s="158" t="s">
        <v>190</v>
      </c>
      <c r="Y26" s="7" t="s">
        <v>464</v>
      </c>
      <c r="Z26" s="156">
        <v>1.2500000000000001E-2</v>
      </c>
      <c r="AA26" s="156">
        <v>0</v>
      </c>
      <c r="AB26" s="159">
        <v>2.3199999999999998</v>
      </c>
      <c r="AD26" s="803" t="s">
        <v>89</v>
      </c>
      <c r="AE26" s="804"/>
      <c r="AF26" s="162" t="s">
        <v>1440</v>
      </c>
      <c r="AG26" s="225" t="s">
        <v>1096</v>
      </c>
    </row>
    <row r="27" spans="1:39" ht="15" customHeight="1" x14ac:dyDescent="0.15">
      <c r="A27" s="20" t="str">
        <f t="shared" si="0"/>
        <v>貨1ガDLE</v>
      </c>
      <c r="B27" s="20" t="s">
        <v>206</v>
      </c>
      <c r="C27" s="20" t="s">
        <v>186</v>
      </c>
      <c r="D27" s="20" t="s">
        <v>185</v>
      </c>
      <c r="E27" t="s">
        <v>1441</v>
      </c>
      <c r="F27">
        <v>1.2500000000000001E-2</v>
      </c>
      <c r="G27" s="20">
        <v>0</v>
      </c>
      <c r="H27" s="20">
        <v>2.3199999999999998</v>
      </c>
      <c r="I27" s="1" t="s">
        <v>1094</v>
      </c>
      <c r="T27" s="130" t="s">
        <v>365</v>
      </c>
      <c r="U27" s="156" t="s">
        <v>366</v>
      </c>
      <c r="V27" s="156" t="s">
        <v>1087</v>
      </c>
      <c r="W27" s="156" t="s">
        <v>185</v>
      </c>
      <c r="X27" s="158" t="s">
        <v>1097</v>
      </c>
      <c r="Y27" s="7"/>
      <c r="Z27" s="156">
        <v>1.2500000000000001E-2</v>
      </c>
      <c r="AA27" s="156">
        <v>0</v>
      </c>
      <c r="AB27" s="159">
        <v>2.3199999999999998</v>
      </c>
      <c r="AD27" s="803" t="s">
        <v>90</v>
      </c>
      <c r="AE27" s="804"/>
      <c r="AF27" s="161" t="s">
        <v>1442</v>
      </c>
      <c r="AG27" s="225" t="s">
        <v>1443</v>
      </c>
    </row>
    <row r="28" spans="1:39" ht="15" customHeight="1" x14ac:dyDescent="0.15">
      <c r="A28" s="20" t="str">
        <f t="shared" si="0"/>
        <v>貨1ガLBE</v>
      </c>
      <c r="B28" s="20" t="s">
        <v>206</v>
      </c>
      <c r="C28" s="20" t="s">
        <v>186</v>
      </c>
      <c r="D28" s="20" t="s">
        <v>443</v>
      </c>
      <c r="E28" s="20" t="s">
        <v>574</v>
      </c>
      <c r="F28" s="20">
        <v>0.05</v>
      </c>
      <c r="G28" s="20">
        <v>0</v>
      </c>
      <c r="H28" s="20">
        <v>2.3199999999999998</v>
      </c>
      <c r="I28" s="1" t="s">
        <v>1048</v>
      </c>
      <c r="T28" s="130" t="s">
        <v>365</v>
      </c>
      <c r="U28" s="156" t="s">
        <v>366</v>
      </c>
      <c r="V28" s="156" t="s">
        <v>1087</v>
      </c>
      <c r="W28" s="156" t="s">
        <v>443</v>
      </c>
      <c r="X28" s="158" t="s">
        <v>574</v>
      </c>
      <c r="Y28" s="7"/>
      <c r="Z28" s="156">
        <v>0.05</v>
      </c>
      <c r="AA28" s="156">
        <v>0</v>
      </c>
      <c r="AB28" s="159">
        <v>2.3199999999999998</v>
      </c>
      <c r="AD28" s="803" t="s">
        <v>91</v>
      </c>
      <c r="AE28" s="804"/>
      <c r="AF28" s="162" t="s">
        <v>1444</v>
      </c>
      <c r="AG28" s="225" t="s">
        <v>1445</v>
      </c>
    </row>
    <row r="29" spans="1:39" ht="15" customHeight="1" x14ac:dyDescent="0.15">
      <c r="A29" s="20" t="str">
        <f t="shared" si="0"/>
        <v>貨1ガLAE</v>
      </c>
      <c r="B29" s="20" t="s">
        <v>206</v>
      </c>
      <c r="C29" s="20" t="s">
        <v>186</v>
      </c>
      <c r="D29" s="20" t="s">
        <v>443</v>
      </c>
      <c r="E29" s="20" t="s">
        <v>570</v>
      </c>
      <c r="F29" s="20">
        <v>2.5000000000000001E-2</v>
      </c>
      <c r="G29" s="20">
        <v>0</v>
      </c>
      <c r="H29" s="20">
        <v>2.3199999999999998</v>
      </c>
      <c r="I29" s="1" t="s">
        <v>1084</v>
      </c>
      <c r="J29" s="20" t="s">
        <v>1088</v>
      </c>
      <c r="T29" s="130" t="s">
        <v>365</v>
      </c>
      <c r="U29" s="156" t="s">
        <v>366</v>
      </c>
      <c r="V29" s="156" t="s">
        <v>1087</v>
      </c>
      <c r="W29" s="157" t="s">
        <v>443</v>
      </c>
      <c r="X29" s="158" t="s">
        <v>570</v>
      </c>
      <c r="Y29" s="7"/>
      <c r="Z29" s="156">
        <v>2.5000000000000001E-2</v>
      </c>
      <c r="AA29" s="156">
        <v>0</v>
      </c>
      <c r="AB29" s="159">
        <v>2.3199999999999998</v>
      </c>
      <c r="AD29" s="803" t="s">
        <v>90</v>
      </c>
      <c r="AE29" s="804"/>
      <c r="AF29" s="226" t="s">
        <v>1442</v>
      </c>
      <c r="AG29" s="227" t="s">
        <v>1443</v>
      </c>
    </row>
    <row r="30" spans="1:39" ht="15" customHeight="1" x14ac:dyDescent="0.15">
      <c r="A30" s="20" t="str">
        <f t="shared" si="0"/>
        <v>貨1ガLLE</v>
      </c>
      <c r="B30" s="20" t="s">
        <v>206</v>
      </c>
      <c r="C30" s="20" t="s">
        <v>186</v>
      </c>
      <c r="D30" s="20" t="s">
        <v>443</v>
      </c>
      <c r="E30" t="s">
        <v>1446</v>
      </c>
      <c r="F30" s="20">
        <v>1.2500000000000001E-2</v>
      </c>
      <c r="G30" s="20">
        <v>0</v>
      </c>
      <c r="H30" s="20">
        <v>2.3199999999999998</v>
      </c>
      <c r="I30" s="1" t="s">
        <v>1152</v>
      </c>
      <c r="T30" s="130" t="s">
        <v>365</v>
      </c>
      <c r="U30" s="156" t="s">
        <v>366</v>
      </c>
      <c r="V30" s="156" t="s">
        <v>1087</v>
      </c>
      <c r="W30" s="157" t="s">
        <v>443</v>
      </c>
      <c r="X30" s="158" t="s">
        <v>1098</v>
      </c>
      <c r="Y30" s="7"/>
      <c r="Z30" s="156">
        <v>1.2500000000000001E-2</v>
      </c>
      <c r="AA30" s="156">
        <v>0</v>
      </c>
      <c r="AB30" s="159">
        <v>2.3199999999999998</v>
      </c>
      <c r="AD30" s="808" t="s">
        <v>91</v>
      </c>
      <c r="AE30" s="809"/>
      <c r="AF30" s="202" t="s">
        <v>1444</v>
      </c>
      <c r="AG30" s="199" t="s">
        <v>1445</v>
      </c>
    </row>
    <row r="31" spans="1:39" ht="15" customHeight="1" x14ac:dyDescent="0.15">
      <c r="A31" s="20" t="str">
        <f t="shared" si="0"/>
        <v>貨1ガMBE</v>
      </c>
      <c r="B31" s="20" t="s">
        <v>206</v>
      </c>
      <c r="C31" s="20" t="s">
        <v>186</v>
      </c>
      <c r="D31" s="20" t="s">
        <v>443</v>
      </c>
      <c r="E31" t="s">
        <v>610</v>
      </c>
      <c r="F31" s="20">
        <v>2.5000000000000001E-2</v>
      </c>
      <c r="G31" s="20">
        <v>0</v>
      </c>
      <c r="H31" s="20">
        <v>2.3199999999999998</v>
      </c>
      <c r="I31" s="1" t="s">
        <v>1073</v>
      </c>
      <c r="J31" s="20" t="s">
        <v>463</v>
      </c>
      <c r="T31" s="130" t="s">
        <v>365</v>
      </c>
      <c r="U31" s="156" t="s">
        <v>366</v>
      </c>
      <c r="V31" s="156" t="s">
        <v>1087</v>
      </c>
      <c r="W31" s="157" t="s">
        <v>443</v>
      </c>
      <c r="X31" s="158" t="s">
        <v>610</v>
      </c>
      <c r="Y31" s="7" t="s">
        <v>463</v>
      </c>
      <c r="Z31" s="156">
        <v>2.5000000000000001E-2</v>
      </c>
      <c r="AA31" s="156">
        <v>0</v>
      </c>
      <c r="AB31" s="159">
        <v>2.3199999999999998</v>
      </c>
      <c r="AD31" s="208"/>
      <c r="AE31" s="65"/>
      <c r="AF31" s="3"/>
      <c r="AG31" s="168"/>
    </row>
    <row r="32" spans="1:39" ht="15" customHeight="1" thickBot="1" x14ac:dyDescent="0.2">
      <c r="A32" s="20" t="str">
        <f t="shared" si="0"/>
        <v>貨1ガMAE</v>
      </c>
      <c r="B32" s="20" t="s">
        <v>206</v>
      </c>
      <c r="C32" s="20" t="s">
        <v>186</v>
      </c>
      <c r="D32" s="20" t="s">
        <v>443</v>
      </c>
      <c r="E32" t="s">
        <v>606</v>
      </c>
      <c r="F32" s="20">
        <v>2.5000000000000001E-2</v>
      </c>
      <c r="G32" s="20">
        <v>0</v>
      </c>
      <c r="H32" s="20">
        <v>2.3199999999999998</v>
      </c>
      <c r="I32" s="1" t="s">
        <v>1084</v>
      </c>
      <c r="J32" s="20" t="s">
        <v>444</v>
      </c>
      <c r="T32" s="130" t="s">
        <v>365</v>
      </c>
      <c r="U32" s="156" t="s">
        <v>366</v>
      </c>
      <c r="V32" s="156" t="s">
        <v>1087</v>
      </c>
      <c r="W32" s="157" t="s">
        <v>443</v>
      </c>
      <c r="X32" s="158" t="s">
        <v>606</v>
      </c>
      <c r="Y32" s="7"/>
      <c r="Z32" s="156">
        <v>2.5000000000000001E-2</v>
      </c>
      <c r="AA32" s="156">
        <v>0</v>
      </c>
      <c r="AB32" s="159">
        <v>2.3199999999999998</v>
      </c>
      <c r="AD32" s="807" t="s">
        <v>518</v>
      </c>
      <c r="AE32" s="807"/>
      <c r="AF32" s="807"/>
      <c r="AG32" s="807"/>
    </row>
    <row r="33" spans="1:35" ht="15" customHeight="1" thickBot="1" x14ac:dyDescent="0.2">
      <c r="A33" s="20" t="str">
        <f t="shared" si="0"/>
        <v>貨1ガMLE</v>
      </c>
      <c r="B33" s="20" t="s">
        <v>206</v>
      </c>
      <c r="C33" s="20" t="s">
        <v>186</v>
      </c>
      <c r="D33" s="20" t="s">
        <v>443</v>
      </c>
      <c r="E33" t="s">
        <v>1447</v>
      </c>
      <c r="F33" s="20">
        <v>2.5000000000000001E-2</v>
      </c>
      <c r="G33" s="20">
        <v>0</v>
      </c>
      <c r="H33" s="20">
        <v>2.3199999999999998</v>
      </c>
      <c r="I33" s="1" t="s">
        <v>1152</v>
      </c>
      <c r="T33" s="130" t="s">
        <v>365</v>
      </c>
      <c r="U33" s="156" t="s">
        <v>366</v>
      </c>
      <c r="V33" s="156" t="s">
        <v>1087</v>
      </c>
      <c r="W33" s="157" t="s">
        <v>443</v>
      </c>
      <c r="X33" s="158" t="s">
        <v>1099</v>
      </c>
      <c r="Y33" s="7"/>
      <c r="Z33" s="156">
        <v>2.5000000000000001E-2</v>
      </c>
      <c r="AA33" s="156">
        <v>0</v>
      </c>
      <c r="AB33" s="159">
        <v>2.3199999999999998</v>
      </c>
      <c r="AD33" s="536" t="s">
        <v>435</v>
      </c>
      <c r="AE33" s="810"/>
      <c r="AF33" s="128" t="s">
        <v>436</v>
      </c>
      <c r="AG33" s="129" t="s">
        <v>1448</v>
      </c>
    </row>
    <row r="34" spans="1:35" ht="15" customHeight="1" x14ac:dyDescent="0.15">
      <c r="A34" s="20" t="str">
        <f t="shared" si="0"/>
        <v>貨1ガRBE</v>
      </c>
      <c r="B34" s="20" t="s">
        <v>206</v>
      </c>
      <c r="C34" s="20" t="s">
        <v>186</v>
      </c>
      <c r="D34" s="20" t="s">
        <v>443</v>
      </c>
      <c r="E34" t="s">
        <v>658</v>
      </c>
      <c r="F34" s="20">
        <v>1.2500000000000001E-2</v>
      </c>
      <c r="G34" s="20">
        <v>0</v>
      </c>
      <c r="H34" s="20">
        <v>2.3199999999999998</v>
      </c>
      <c r="I34" s="1" t="s">
        <v>1078</v>
      </c>
      <c r="J34" t="s">
        <v>464</v>
      </c>
      <c r="T34" s="130" t="s">
        <v>365</v>
      </c>
      <c r="U34" s="156" t="s">
        <v>366</v>
      </c>
      <c r="V34" s="156" t="s">
        <v>1087</v>
      </c>
      <c r="W34" s="157" t="s">
        <v>443</v>
      </c>
      <c r="X34" s="158" t="s">
        <v>658</v>
      </c>
      <c r="Y34" s="7" t="s">
        <v>464</v>
      </c>
      <c r="Z34" s="156">
        <v>1.2500000000000001E-2</v>
      </c>
      <c r="AA34" s="156">
        <v>0</v>
      </c>
      <c r="AB34" s="159">
        <v>2.3199999999999998</v>
      </c>
      <c r="AD34" s="530" t="s">
        <v>1034</v>
      </c>
      <c r="AE34" s="811"/>
      <c r="AF34" s="203" t="s">
        <v>1449</v>
      </c>
      <c r="AG34" s="204">
        <v>2.3199999999999998</v>
      </c>
    </row>
    <row r="35" spans="1:35" ht="15" customHeight="1" x14ac:dyDescent="0.15">
      <c r="A35" s="20" t="str">
        <f t="shared" si="0"/>
        <v>貨1ガRAE</v>
      </c>
      <c r="B35" s="20" t="s">
        <v>206</v>
      </c>
      <c r="C35" s="20" t="s">
        <v>186</v>
      </c>
      <c r="D35" s="20" t="s">
        <v>443</v>
      </c>
      <c r="E35" t="s">
        <v>654</v>
      </c>
      <c r="F35" s="20">
        <v>1.2500000000000001E-2</v>
      </c>
      <c r="G35" s="20">
        <v>0</v>
      </c>
      <c r="H35" s="20">
        <v>2.3199999999999998</v>
      </c>
      <c r="I35" s="1" t="s">
        <v>1084</v>
      </c>
      <c r="J35" t="s">
        <v>445</v>
      </c>
      <c r="T35" s="130" t="s">
        <v>365</v>
      </c>
      <c r="U35" s="156" t="s">
        <v>366</v>
      </c>
      <c r="V35" s="156" t="s">
        <v>1087</v>
      </c>
      <c r="W35" s="157" t="s">
        <v>443</v>
      </c>
      <c r="X35" s="158" t="s">
        <v>654</v>
      </c>
      <c r="Y35" s="7"/>
      <c r="Z35" s="156">
        <v>1.2500000000000001E-2</v>
      </c>
      <c r="AA35" s="156">
        <v>0</v>
      </c>
      <c r="AB35" s="159">
        <v>2.3199999999999998</v>
      </c>
      <c r="AD35" s="554" t="s">
        <v>708</v>
      </c>
      <c r="AE35" s="806"/>
      <c r="AF35" s="205" t="s">
        <v>1449</v>
      </c>
      <c r="AG35" s="177">
        <v>2.58</v>
      </c>
    </row>
    <row r="36" spans="1:35" ht="15" customHeight="1" x14ac:dyDescent="0.15">
      <c r="A36" s="20" t="str">
        <f t="shared" si="0"/>
        <v>貨1ガRLE</v>
      </c>
      <c r="B36" s="20" t="s">
        <v>206</v>
      </c>
      <c r="C36" s="20" t="s">
        <v>186</v>
      </c>
      <c r="D36" s="20" t="s">
        <v>443</v>
      </c>
      <c r="E36" t="s">
        <v>1450</v>
      </c>
      <c r="F36" s="20">
        <v>1.2500000000000001E-2</v>
      </c>
      <c r="G36" s="20">
        <v>0</v>
      </c>
      <c r="H36" s="20">
        <v>2.3199999999999998</v>
      </c>
      <c r="I36" s="1" t="s">
        <v>1152</v>
      </c>
      <c r="J36"/>
      <c r="T36" s="130" t="s">
        <v>365</v>
      </c>
      <c r="U36" s="156" t="s">
        <v>366</v>
      </c>
      <c r="V36" s="156" t="s">
        <v>1087</v>
      </c>
      <c r="W36" s="157" t="s">
        <v>443</v>
      </c>
      <c r="X36" s="158" t="s">
        <v>1100</v>
      </c>
      <c r="Y36" s="7"/>
      <c r="Z36" s="156">
        <v>1.2500000000000001E-2</v>
      </c>
      <c r="AA36" s="156">
        <v>0</v>
      </c>
      <c r="AB36" s="159">
        <v>2.3199999999999998</v>
      </c>
      <c r="AD36" s="554" t="s">
        <v>1451</v>
      </c>
      <c r="AE36" s="806"/>
      <c r="AF36" s="106" t="s">
        <v>368</v>
      </c>
      <c r="AG36" s="177">
        <v>3</v>
      </c>
      <c r="AH36" s="163"/>
    </row>
    <row r="37" spans="1:35" ht="15" customHeight="1" x14ac:dyDescent="0.15">
      <c r="A37" s="20" t="str">
        <f t="shared" si="0"/>
        <v>貨1ガQBE</v>
      </c>
      <c r="B37" s="20" t="s">
        <v>206</v>
      </c>
      <c r="C37" s="20" t="s">
        <v>186</v>
      </c>
      <c r="D37" s="20" t="s">
        <v>443</v>
      </c>
      <c r="E37" t="s">
        <v>303</v>
      </c>
      <c r="F37" s="20">
        <v>4.4999999999999998E-2</v>
      </c>
      <c r="G37" s="20">
        <v>0</v>
      </c>
      <c r="H37" s="20">
        <v>2.3199999999999998</v>
      </c>
      <c r="I37" s="1" t="s">
        <v>1048</v>
      </c>
      <c r="J37" t="s">
        <v>1089</v>
      </c>
      <c r="T37" s="130" t="s">
        <v>365</v>
      </c>
      <c r="U37" s="156" t="s">
        <v>366</v>
      </c>
      <c r="V37" s="156" t="s">
        <v>1087</v>
      </c>
      <c r="W37" s="157" t="s">
        <v>443</v>
      </c>
      <c r="X37" s="158" t="s">
        <v>303</v>
      </c>
      <c r="Y37" s="7"/>
      <c r="Z37" s="156">
        <v>4.4999999999999998E-2</v>
      </c>
      <c r="AA37" s="156">
        <v>0</v>
      </c>
      <c r="AB37" s="159">
        <v>2.3199999999999998</v>
      </c>
      <c r="AD37" s="554" t="s">
        <v>1452</v>
      </c>
      <c r="AE37" s="806"/>
      <c r="AF37" s="106" t="s">
        <v>369</v>
      </c>
      <c r="AG37" s="177">
        <v>2.23</v>
      </c>
    </row>
    <row r="38" spans="1:35" ht="15" customHeight="1" x14ac:dyDescent="0.15">
      <c r="A38" s="20" t="str">
        <f t="shared" si="0"/>
        <v>貨1ガQAE</v>
      </c>
      <c r="B38" s="20" t="s">
        <v>206</v>
      </c>
      <c r="C38" s="20" t="s">
        <v>186</v>
      </c>
      <c r="D38" s="20" t="s">
        <v>443</v>
      </c>
      <c r="E38" t="s">
        <v>299</v>
      </c>
      <c r="F38" s="20">
        <v>4.4999999999999998E-2</v>
      </c>
      <c r="G38" s="20">
        <v>0</v>
      </c>
      <c r="H38" s="20">
        <v>2.3199999999999998</v>
      </c>
      <c r="I38" s="1" t="s">
        <v>1084</v>
      </c>
      <c r="J38" t="s">
        <v>423</v>
      </c>
      <c r="T38" s="130" t="s">
        <v>365</v>
      </c>
      <c r="U38" s="156" t="s">
        <v>366</v>
      </c>
      <c r="V38" s="156" t="s">
        <v>1087</v>
      </c>
      <c r="W38" s="157" t="s">
        <v>443</v>
      </c>
      <c r="X38" s="158" t="s">
        <v>299</v>
      </c>
      <c r="Y38" s="7"/>
      <c r="Z38" s="156">
        <v>4.4999999999999998E-2</v>
      </c>
      <c r="AA38" s="156">
        <v>0</v>
      </c>
      <c r="AB38" s="159">
        <v>2.3199999999999998</v>
      </c>
      <c r="AD38" s="554" t="s">
        <v>437</v>
      </c>
      <c r="AE38" s="806"/>
      <c r="AF38" s="106" t="s">
        <v>1453</v>
      </c>
      <c r="AG38" s="177">
        <v>0</v>
      </c>
    </row>
    <row r="39" spans="1:35" ht="15" customHeight="1" thickBot="1" x14ac:dyDescent="0.2">
      <c r="A39" s="20" t="str">
        <f t="shared" si="0"/>
        <v>貨1ガQLE</v>
      </c>
      <c r="B39" s="20" t="s">
        <v>206</v>
      </c>
      <c r="C39" s="20" t="s">
        <v>186</v>
      </c>
      <c r="D39" s="20" t="s">
        <v>443</v>
      </c>
      <c r="E39" t="s">
        <v>1454</v>
      </c>
      <c r="F39" s="20">
        <v>4.4999999999999998E-2</v>
      </c>
      <c r="G39" s="20">
        <v>0</v>
      </c>
      <c r="H39" s="20">
        <v>2.3199999999999998</v>
      </c>
      <c r="I39" s="1" t="s">
        <v>1152</v>
      </c>
      <c r="J39"/>
      <c r="T39" s="130" t="s">
        <v>365</v>
      </c>
      <c r="U39" s="156" t="s">
        <v>366</v>
      </c>
      <c r="V39" s="156" t="s">
        <v>1087</v>
      </c>
      <c r="W39" s="157" t="s">
        <v>443</v>
      </c>
      <c r="X39" s="158" t="s">
        <v>1101</v>
      </c>
      <c r="Y39" s="7"/>
      <c r="Z39" s="156">
        <v>4.4999999999999998E-2</v>
      </c>
      <c r="AA39" s="156">
        <v>0</v>
      </c>
      <c r="AB39" s="159">
        <v>2.3199999999999998</v>
      </c>
      <c r="AD39" s="526" t="s">
        <v>7</v>
      </c>
      <c r="AE39" s="805"/>
      <c r="AF39" s="206" t="s">
        <v>368</v>
      </c>
      <c r="AG39" s="207">
        <v>1.37</v>
      </c>
    </row>
    <row r="40" spans="1:35" ht="15" customHeight="1" x14ac:dyDescent="0.15">
      <c r="A40" s="20" t="str">
        <f t="shared" si="0"/>
        <v>貨1ガ3BE</v>
      </c>
      <c r="B40" s="20" t="s">
        <v>206</v>
      </c>
      <c r="C40" s="20" t="s">
        <v>186</v>
      </c>
      <c r="D40" t="s">
        <v>1455</v>
      </c>
      <c r="E40" t="s">
        <v>1456</v>
      </c>
      <c r="F40">
        <v>0.05</v>
      </c>
      <c r="G40" s="20">
        <v>0</v>
      </c>
      <c r="H40" s="20">
        <v>2.3199999999999998</v>
      </c>
      <c r="I40" s="1" t="s">
        <v>1048</v>
      </c>
      <c r="T40" s="130" t="s">
        <v>365</v>
      </c>
      <c r="U40" s="156" t="s">
        <v>366</v>
      </c>
      <c r="V40" s="156" t="s">
        <v>1087</v>
      </c>
      <c r="W40" s="157" t="s">
        <v>1102</v>
      </c>
      <c r="X40" s="158" t="s">
        <v>1103</v>
      </c>
      <c r="Y40" s="7"/>
      <c r="Z40" s="156">
        <v>0.05</v>
      </c>
      <c r="AA40" s="156">
        <v>0</v>
      </c>
      <c r="AB40" s="159">
        <v>2.3199999999999998</v>
      </c>
      <c r="AD40" s="208"/>
      <c r="AE40" s="65"/>
      <c r="AF40" s="208"/>
    </row>
    <row r="41" spans="1:35" ht="15" customHeight="1" x14ac:dyDescent="0.15">
      <c r="A41" s="20" t="str">
        <f t="shared" si="0"/>
        <v>貨1ガ3AE</v>
      </c>
      <c r="B41" s="20" t="s">
        <v>206</v>
      </c>
      <c r="C41" t="s">
        <v>186</v>
      </c>
      <c r="D41" t="s">
        <v>1457</v>
      </c>
      <c r="E41" t="s">
        <v>1458</v>
      </c>
      <c r="F41">
        <v>2.5000000000000001E-2</v>
      </c>
      <c r="G41" s="20">
        <v>0</v>
      </c>
      <c r="H41" s="20">
        <v>2.3199999999999998</v>
      </c>
      <c r="I41" s="1" t="s">
        <v>1084</v>
      </c>
      <c r="T41" s="130" t="s">
        <v>365</v>
      </c>
      <c r="U41" s="156" t="s">
        <v>366</v>
      </c>
      <c r="V41" s="156" t="s">
        <v>1087</v>
      </c>
      <c r="W41" s="157" t="s">
        <v>1102</v>
      </c>
      <c r="X41" s="158" t="s">
        <v>1104</v>
      </c>
      <c r="Y41" s="7"/>
      <c r="Z41" s="156">
        <v>2.5000000000000001E-2</v>
      </c>
      <c r="AA41" s="156">
        <v>0</v>
      </c>
      <c r="AB41" s="159">
        <v>2.3199999999999998</v>
      </c>
      <c r="AD41" s="208"/>
      <c r="AE41" s="65"/>
      <c r="AF41" s="208"/>
    </row>
    <row r="42" spans="1:35" ht="15" customHeight="1" x14ac:dyDescent="0.15">
      <c r="A42" s="20" t="str">
        <f t="shared" si="0"/>
        <v>貨1ガ3LE</v>
      </c>
      <c r="B42" s="20" t="s">
        <v>206</v>
      </c>
      <c r="C42" s="20" t="s">
        <v>186</v>
      </c>
      <c r="D42" t="s">
        <v>1105</v>
      </c>
      <c r="E42" t="s">
        <v>1459</v>
      </c>
      <c r="F42">
        <v>1.2500000000000001E-2</v>
      </c>
      <c r="G42" s="20">
        <v>0</v>
      </c>
      <c r="H42" s="20">
        <v>2.3199999999999998</v>
      </c>
      <c r="I42" s="1" t="s">
        <v>1460</v>
      </c>
      <c r="T42" s="130" t="s">
        <v>365</v>
      </c>
      <c r="U42" s="156" t="s">
        <v>366</v>
      </c>
      <c r="V42" s="156" t="s">
        <v>1087</v>
      </c>
      <c r="W42" s="157" t="s">
        <v>1102</v>
      </c>
      <c r="X42" s="158" t="s">
        <v>1106</v>
      </c>
      <c r="Y42" s="7"/>
      <c r="Z42" s="156">
        <v>1.2500000000000001E-2</v>
      </c>
      <c r="AA42" s="156">
        <v>0</v>
      </c>
      <c r="AB42" s="159">
        <v>2.3199999999999998</v>
      </c>
    </row>
    <row r="43" spans="1:35" ht="15" customHeight="1" x14ac:dyDescent="0.15">
      <c r="A43" s="20" t="str">
        <f t="shared" si="0"/>
        <v>貨1ガ4BE</v>
      </c>
      <c r="B43" s="20" t="s">
        <v>206</v>
      </c>
      <c r="C43" t="s">
        <v>186</v>
      </c>
      <c r="D43" t="s">
        <v>1102</v>
      </c>
      <c r="E43" t="s">
        <v>1461</v>
      </c>
      <c r="F43">
        <v>3.7499999999999999E-2</v>
      </c>
      <c r="G43" s="20">
        <v>0</v>
      </c>
      <c r="H43" s="20">
        <v>2.3199999999999998</v>
      </c>
      <c r="I43" s="1" t="s">
        <v>1395</v>
      </c>
      <c r="T43" s="130" t="s">
        <v>365</v>
      </c>
      <c r="U43" s="156" t="s">
        <v>366</v>
      </c>
      <c r="V43" s="156" t="s">
        <v>1087</v>
      </c>
      <c r="W43" s="157" t="s">
        <v>1102</v>
      </c>
      <c r="X43" s="158" t="s">
        <v>1107</v>
      </c>
      <c r="Y43" s="7" t="s">
        <v>463</v>
      </c>
      <c r="Z43" s="156">
        <v>3.7499999999999999E-2</v>
      </c>
      <c r="AA43" s="156">
        <v>0</v>
      </c>
      <c r="AB43" s="159">
        <v>2.3199999999999998</v>
      </c>
    </row>
    <row r="44" spans="1:35" ht="15" customHeight="1" x14ac:dyDescent="0.15">
      <c r="A44" s="20" t="str">
        <f t="shared" si="0"/>
        <v>貨1ガ4AE</v>
      </c>
      <c r="B44" s="20" t="s">
        <v>206</v>
      </c>
      <c r="C44" s="20" t="s">
        <v>186</v>
      </c>
      <c r="D44" t="s">
        <v>1105</v>
      </c>
      <c r="E44" t="s">
        <v>1462</v>
      </c>
      <c r="F44">
        <v>3.7499999999999999E-2</v>
      </c>
      <c r="G44" s="20">
        <v>0</v>
      </c>
      <c r="H44" s="20">
        <v>2.3199999999999998</v>
      </c>
      <c r="I44" s="1" t="s">
        <v>1084</v>
      </c>
      <c r="T44" s="130" t="s">
        <v>365</v>
      </c>
      <c r="U44" s="156" t="s">
        <v>366</v>
      </c>
      <c r="V44" s="156" t="s">
        <v>1087</v>
      </c>
      <c r="W44" s="157" t="s">
        <v>1102</v>
      </c>
      <c r="X44" s="158" t="s">
        <v>1108</v>
      </c>
      <c r="Y44" s="7"/>
      <c r="Z44" s="156">
        <v>3.7499999999999999E-2</v>
      </c>
      <c r="AA44" s="156">
        <v>0</v>
      </c>
      <c r="AB44" s="159">
        <v>2.3199999999999998</v>
      </c>
    </row>
    <row r="45" spans="1:35" ht="15" customHeight="1" x14ac:dyDescent="0.15">
      <c r="A45" s="20" t="str">
        <f t="shared" si="0"/>
        <v>貨1ガ4LE</v>
      </c>
      <c r="B45" s="20" t="s">
        <v>206</v>
      </c>
      <c r="C45" t="s">
        <v>186</v>
      </c>
      <c r="D45" t="s">
        <v>1102</v>
      </c>
      <c r="E45" t="s">
        <v>1463</v>
      </c>
      <c r="F45">
        <v>3.7499999999999999E-2</v>
      </c>
      <c r="G45" s="20">
        <v>0</v>
      </c>
      <c r="H45" s="20">
        <v>2.3199999999999998</v>
      </c>
      <c r="I45" s="1" t="s">
        <v>1094</v>
      </c>
      <c r="T45" s="130" t="s">
        <v>365</v>
      </c>
      <c r="U45" s="156" t="s">
        <v>366</v>
      </c>
      <c r="V45" s="156" t="s">
        <v>1087</v>
      </c>
      <c r="W45" s="157" t="s">
        <v>1102</v>
      </c>
      <c r="X45" s="158" t="s">
        <v>1109</v>
      </c>
      <c r="Y45" s="7"/>
      <c r="Z45" s="156">
        <v>3.7499999999999999E-2</v>
      </c>
      <c r="AA45" s="156">
        <v>0</v>
      </c>
      <c r="AB45" s="159">
        <v>2.3199999999999998</v>
      </c>
      <c r="AI45" s="163"/>
    </row>
    <row r="46" spans="1:35" ht="15" customHeight="1" x14ac:dyDescent="0.15">
      <c r="A46" s="20" t="str">
        <f t="shared" si="0"/>
        <v>貨1ガ5BE</v>
      </c>
      <c r="B46" s="20" t="s">
        <v>206</v>
      </c>
      <c r="C46" s="20" t="s">
        <v>186</v>
      </c>
      <c r="D46" t="s">
        <v>1105</v>
      </c>
      <c r="E46" t="s">
        <v>1464</v>
      </c>
      <c r="F46">
        <v>2.5000000000000001E-2</v>
      </c>
      <c r="G46" s="20">
        <v>0</v>
      </c>
      <c r="H46" s="20">
        <v>2.3199999999999998</v>
      </c>
      <c r="I46" s="1" t="s">
        <v>1465</v>
      </c>
      <c r="T46" s="130" t="s">
        <v>365</v>
      </c>
      <c r="U46" s="156" t="s">
        <v>366</v>
      </c>
      <c r="V46" s="156" t="s">
        <v>1087</v>
      </c>
      <c r="W46" s="157" t="s">
        <v>1102</v>
      </c>
      <c r="X46" s="158" t="s">
        <v>1110</v>
      </c>
      <c r="Y46" s="7" t="s">
        <v>464</v>
      </c>
      <c r="Z46" s="156">
        <v>2.5000000000000001E-2</v>
      </c>
      <c r="AA46" s="156">
        <v>0</v>
      </c>
      <c r="AB46" s="159">
        <v>2.3199999999999998</v>
      </c>
      <c r="AD46" s="222"/>
      <c r="AE46" s="222"/>
      <c r="AF46" s="168"/>
    </row>
    <row r="47" spans="1:35" ht="15" customHeight="1" x14ac:dyDescent="0.15">
      <c r="A47" s="20" t="str">
        <f t="shared" si="0"/>
        <v>貨1ガ5AE</v>
      </c>
      <c r="B47" s="20" t="s">
        <v>206</v>
      </c>
      <c r="C47" t="s">
        <v>186</v>
      </c>
      <c r="D47" t="s">
        <v>1102</v>
      </c>
      <c r="E47" t="s">
        <v>1466</v>
      </c>
      <c r="F47">
        <v>2.5000000000000001E-2</v>
      </c>
      <c r="G47" s="20">
        <v>0</v>
      </c>
      <c r="H47" s="20">
        <v>2.3199999999999998</v>
      </c>
      <c r="I47" s="1" t="s">
        <v>1084</v>
      </c>
      <c r="T47" s="130" t="s">
        <v>365</v>
      </c>
      <c r="U47" s="156" t="s">
        <v>366</v>
      </c>
      <c r="V47" s="156" t="s">
        <v>1087</v>
      </c>
      <c r="W47" s="157" t="s">
        <v>1102</v>
      </c>
      <c r="X47" s="158" t="s">
        <v>1111</v>
      </c>
      <c r="Y47" s="7"/>
      <c r="Z47" s="156">
        <v>2.5000000000000001E-2</v>
      </c>
      <c r="AA47" s="156">
        <v>0</v>
      </c>
      <c r="AB47" s="159">
        <v>2.3199999999999998</v>
      </c>
      <c r="AD47" s="222"/>
      <c r="AE47" s="222"/>
      <c r="AF47" s="168"/>
    </row>
    <row r="48" spans="1:35" ht="15" customHeight="1" x14ac:dyDescent="0.15">
      <c r="A48" s="20" t="str">
        <f t="shared" si="0"/>
        <v>貨1ガ5LE</v>
      </c>
      <c r="B48" s="20" t="s">
        <v>206</v>
      </c>
      <c r="C48" s="20" t="s">
        <v>186</v>
      </c>
      <c r="D48" t="s">
        <v>1105</v>
      </c>
      <c r="E48" t="s">
        <v>1467</v>
      </c>
      <c r="F48">
        <v>2.5000000000000001E-2</v>
      </c>
      <c r="G48" s="20">
        <v>0</v>
      </c>
      <c r="H48" s="20">
        <v>2.3199999999999998</v>
      </c>
      <c r="I48" s="1" t="s">
        <v>1094</v>
      </c>
      <c r="T48" s="130" t="s">
        <v>365</v>
      </c>
      <c r="U48" s="156" t="s">
        <v>366</v>
      </c>
      <c r="V48" s="156" t="s">
        <v>1087</v>
      </c>
      <c r="W48" s="157" t="s">
        <v>1102</v>
      </c>
      <c r="X48" s="158" t="s">
        <v>1112</v>
      </c>
      <c r="Y48" s="7"/>
      <c r="Z48" s="156">
        <v>2.5000000000000001E-2</v>
      </c>
      <c r="AA48" s="156">
        <v>0</v>
      </c>
      <c r="AB48" s="159">
        <v>2.3199999999999998</v>
      </c>
      <c r="AD48" s="222"/>
      <c r="AE48" s="222"/>
      <c r="AF48" s="222"/>
    </row>
    <row r="49" spans="1:33" ht="15" customHeight="1" x14ac:dyDescent="0.15">
      <c r="A49" s="20" t="str">
        <f t="shared" si="0"/>
        <v>貨1ガ6BE</v>
      </c>
      <c r="B49" s="20" t="s">
        <v>206</v>
      </c>
      <c r="C49" t="s">
        <v>186</v>
      </c>
      <c r="D49" t="s">
        <v>1102</v>
      </c>
      <c r="E49" t="s">
        <v>1468</v>
      </c>
      <c r="F49">
        <v>1.2500000000000001E-2</v>
      </c>
      <c r="G49" s="20">
        <v>0</v>
      </c>
      <c r="H49" s="20">
        <v>2.3199999999999998</v>
      </c>
      <c r="I49" s="1" t="s">
        <v>1469</v>
      </c>
      <c r="T49" s="130" t="s">
        <v>365</v>
      </c>
      <c r="U49" s="156" t="s">
        <v>366</v>
      </c>
      <c r="V49" s="156" t="s">
        <v>1087</v>
      </c>
      <c r="W49" s="157" t="s">
        <v>1102</v>
      </c>
      <c r="X49" s="158" t="s">
        <v>1113</v>
      </c>
      <c r="Y49" s="7" t="s">
        <v>1114</v>
      </c>
      <c r="Z49" s="156">
        <v>1.2500000000000001E-2</v>
      </c>
      <c r="AA49" s="156">
        <v>0</v>
      </c>
      <c r="AB49" s="159">
        <v>2.3199999999999998</v>
      </c>
      <c r="AD49" s="222"/>
      <c r="AE49" s="222"/>
      <c r="AF49" s="168"/>
    </row>
    <row r="50" spans="1:33" ht="15" customHeight="1" x14ac:dyDescent="0.15">
      <c r="A50" s="20" t="str">
        <f t="shared" si="0"/>
        <v>貨1ガ6AE</v>
      </c>
      <c r="B50" s="20" t="s">
        <v>206</v>
      </c>
      <c r="C50" s="20" t="s">
        <v>186</v>
      </c>
      <c r="D50" t="s">
        <v>1105</v>
      </c>
      <c r="E50" t="s">
        <v>1470</v>
      </c>
      <c r="F50">
        <v>1.2500000000000001E-2</v>
      </c>
      <c r="G50" s="20">
        <v>0</v>
      </c>
      <c r="H50" s="20">
        <v>2.3199999999999998</v>
      </c>
      <c r="I50" s="1" t="s">
        <v>1084</v>
      </c>
      <c r="T50" s="130" t="s">
        <v>365</v>
      </c>
      <c r="U50" s="156" t="s">
        <v>366</v>
      </c>
      <c r="V50" s="156" t="s">
        <v>1087</v>
      </c>
      <c r="W50" s="157" t="s">
        <v>1102</v>
      </c>
      <c r="X50" s="158" t="s">
        <v>1115</v>
      </c>
      <c r="Y50" s="7"/>
      <c r="Z50" s="156">
        <v>1.2500000000000001E-2</v>
      </c>
      <c r="AA50" s="156">
        <v>0</v>
      </c>
      <c r="AB50" s="159">
        <v>2.3199999999999998</v>
      </c>
      <c r="AD50" s="222"/>
      <c r="AE50" s="222"/>
      <c r="AF50" s="168"/>
    </row>
    <row r="51" spans="1:33" ht="15" customHeight="1" x14ac:dyDescent="0.15">
      <c r="A51" s="20" t="str">
        <f t="shared" si="0"/>
        <v>貨1ガ6LE</v>
      </c>
      <c r="B51" s="20" t="s">
        <v>206</v>
      </c>
      <c r="C51" t="s">
        <v>186</v>
      </c>
      <c r="D51" t="s">
        <v>1102</v>
      </c>
      <c r="E51" t="s">
        <v>1471</v>
      </c>
      <c r="F51">
        <v>1.2500000000000001E-2</v>
      </c>
      <c r="G51" s="20">
        <v>0</v>
      </c>
      <c r="H51" s="20">
        <v>2.3199999999999998</v>
      </c>
      <c r="I51" s="1" t="s">
        <v>1094</v>
      </c>
      <c r="T51" s="130" t="s">
        <v>365</v>
      </c>
      <c r="U51" s="156" t="s">
        <v>366</v>
      </c>
      <c r="V51" s="156" t="s">
        <v>1087</v>
      </c>
      <c r="W51" s="157" t="s">
        <v>1102</v>
      </c>
      <c r="X51" s="158" t="s">
        <v>1116</v>
      </c>
      <c r="Y51" s="7"/>
      <c r="Z51" s="156">
        <v>1.2500000000000001E-2</v>
      </c>
      <c r="AA51" s="156">
        <v>0</v>
      </c>
      <c r="AB51" s="159">
        <v>2.3199999999999998</v>
      </c>
      <c r="AD51" s="222"/>
      <c r="AE51" s="222"/>
      <c r="AF51" s="168"/>
    </row>
    <row r="52" spans="1:33" ht="15" customHeight="1" x14ac:dyDescent="0.15">
      <c r="A52" s="20" t="str">
        <f t="shared" si="0"/>
        <v>貨2ガ-</v>
      </c>
      <c r="B52" s="20" t="s">
        <v>207</v>
      </c>
      <c r="C52" s="20" t="s">
        <v>191</v>
      </c>
      <c r="D52" s="20" t="s">
        <v>710</v>
      </c>
      <c r="E52" s="20" t="s">
        <v>711</v>
      </c>
      <c r="F52" s="20">
        <v>2.1800000000000002</v>
      </c>
      <c r="G52" s="20">
        <v>0</v>
      </c>
      <c r="H52" s="20">
        <v>2.3199999999999998</v>
      </c>
      <c r="I52" s="1" t="s">
        <v>1048</v>
      </c>
      <c r="T52" s="130" t="s">
        <v>365</v>
      </c>
      <c r="U52" s="156" t="s">
        <v>366</v>
      </c>
      <c r="V52" s="156" t="s">
        <v>1117</v>
      </c>
      <c r="W52" s="157" t="s">
        <v>710</v>
      </c>
      <c r="X52" s="158" t="s">
        <v>711</v>
      </c>
      <c r="Y52" s="7"/>
      <c r="Z52" s="156">
        <v>2.1800000000000002</v>
      </c>
      <c r="AA52" s="156">
        <v>0</v>
      </c>
      <c r="AB52" s="159">
        <v>2.3199999999999998</v>
      </c>
      <c r="AD52" s="222"/>
      <c r="AE52" s="222"/>
      <c r="AF52" s="168"/>
    </row>
    <row r="53" spans="1:33" ht="15" customHeight="1" x14ac:dyDescent="0.15">
      <c r="A53" s="20" t="str">
        <f t="shared" si="0"/>
        <v>貨2ガH</v>
      </c>
      <c r="B53" s="20" t="s">
        <v>207</v>
      </c>
      <c r="C53" s="20" t="s">
        <v>191</v>
      </c>
      <c r="D53" s="20" t="s">
        <v>713</v>
      </c>
      <c r="E53" s="20" t="s">
        <v>714</v>
      </c>
      <c r="F53" s="20">
        <v>1.8</v>
      </c>
      <c r="G53" s="20">
        <v>0</v>
      </c>
      <c r="H53" s="20">
        <v>2.3199999999999998</v>
      </c>
      <c r="I53" s="1" t="s">
        <v>1048</v>
      </c>
      <c r="T53" s="130" t="s">
        <v>365</v>
      </c>
      <c r="U53" s="156" t="s">
        <v>366</v>
      </c>
      <c r="V53" s="156" t="s">
        <v>1117</v>
      </c>
      <c r="W53" s="157" t="s">
        <v>713</v>
      </c>
      <c r="X53" s="158" t="s">
        <v>714</v>
      </c>
      <c r="Y53" s="7"/>
      <c r="Z53" s="156">
        <v>1.8</v>
      </c>
      <c r="AA53" s="156">
        <v>0</v>
      </c>
      <c r="AB53" s="159">
        <v>2.3199999999999998</v>
      </c>
      <c r="AD53" s="222"/>
      <c r="AE53" s="222"/>
      <c r="AF53" s="168"/>
    </row>
    <row r="54" spans="1:33" ht="15" customHeight="1" x14ac:dyDescent="0.15">
      <c r="A54" s="20" t="str">
        <f t="shared" si="0"/>
        <v>貨2ガJ</v>
      </c>
      <c r="B54" s="20" t="s">
        <v>207</v>
      </c>
      <c r="C54" s="20" t="s">
        <v>191</v>
      </c>
      <c r="D54" s="20" t="s">
        <v>715</v>
      </c>
      <c r="E54" s="20" t="s">
        <v>814</v>
      </c>
      <c r="F54" s="20">
        <v>1.2</v>
      </c>
      <c r="G54" s="20">
        <v>0</v>
      </c>
      <c r="H54" s="20">
        <v>2.3199999999999998</v>
      </c>
      <c r="I54" s="1" t="s">
        <v>1048</v>
      </c>
      <c r="T54" s="130" t="s">
        <v>365</v>
      </c>
      <c r="U54" s="156" t="s">
        <v>366</v>
      </c>
      <c r="V54" s="156" t="s">
        <v>1117</v>
      </c>
      <c r="W54" s="157" t="s">
        <v>715</v>
      </c>
      <c r="X54" s="158" t="s">
        <v>814</v>
      </c>
      <c r="Y54" s="7"/>
      <c r="Z54" s="156">
        <v>1.2</v>
      </c>
      <c r="AA54" s="156">
        <v>0</v>
      </c>
      <c r="AB54" s="159">
        <v>2.3199999999999998</v>
      </c>
      <c r="AD54" s="222"/>
      <c r="AE54" s="222"/>
      <c r="AF54" s="168"/>
    </row>
    <row r="55" spans="1:33" ht="15" customHeight="1" x14ac:dyDescent="0.15">
      <c r="A55" s="20" t="str">
        <f t="shared" si="0"/>
        <v>貨2ガL</v>
      </c>
      <c r="B55" s="20" t="s">
        <v>207</v>
      </c>
      <c r="C55" s="20" t="s">
        <v>191</v>
      </c>
      <c r="D55" s="20" t="s">
        <v>816</v>
      </c>
      <c r="E55" s="20" t="s">
        <v>817</v>
      </c>
      <c r="F55" s="20">
        <v>0.9</v>
      </c>
      <c r="G55" s="20">
        <v>0</v>
      </c>
      <c r="H55" s="20">
        <v>2.3199999999999998</v>
      </c>
      <c r="I55" s="1" t="s">
        <v>1048</v>
      </c>
      <c r="T55" s="130" t="s">
        <v>365</v>
      </c>
      <c r="U55" s="156" t="s">
        <v>366</v>
      </c>
      <c r="V55" s="156" t="s">
        <v>1117</v>
      </c>
      <c r="W55" s="157" t="s">
        <v>816</v>
      </c>
      <c r="X55" s="158" t="s">
        <v>817</v>
      </c>
      <c r="Y55" s="7"/>
      <c r="Z55" s="156">
        <v>0.9</v>
      </c>
      <c r="AA55" s="156">
        <v>0</v>
      </c>
      <c r="AB55" s="159">
        <v>2.3199999999999998</v>
      </c>
      <c r="AD55" s="222"/>
      <c r="AE55" s="222"/>
      <c r="AF55" s="168"/>
    </row>
    <row r="56" spans="1:33" ht="15" customHeight="1" x14ac:dyDescent="0.15">
      <c r="A56" s="20" t="str">
        <f t="shared" si="0"/>
        <v>貨2ガT</v>
      </c>
      <c r="B56" s="20" t="s">
        <v>207</v>
      </c>
      <c r="C56" s="20" t="s">
        <v>191</v>
      </c>
      <c r="D56" s="20" t="s">
        <v>825</v>
      </c>
      <c r="E56" s="20" t="s">
        <v>826</v>
      </c>
      <c r="F56" s="20">
        <v>0.7</v>
      </c>
      <c r="G56" s="20">
        <v>0</v>
      </c>
      <c r="H56" s="20">
        <v>2.3199999999999998</v>
      </c>
      <c r="I56" s="1" t="s">
        <v>1048</v>
      </c>
      <c r="T56" s="130" t="s">
        <v>365</v>
      </c>
      <c r="U56" s="156" t="s">
        <v>366</v>
      </c>
      <c r="V56" s="156" t="s">
        <v>1117</v>
      </c>
      <c r="W56" s="157" t="s">
        <v>825</v>
      </c>
      <c r="X56" s="158" t="s">
        <v>826</v>
      </c>
      <c r="Y56" s="7"/>
      <c r="Z56" s="156">
        <v>0.7</v>
      </c>
      <c r="AA56" s="156">
        <v>0</v>
      </c>
      <c r="AB56" s="159">
        <v>2.3199999999999998</v>
      </c>
      <c r="AD56" s="222"/>
      <c r="AE56" s="222"/>
      <c r="AF56" s="168"/>
    </row>
    <row r="57" spans="1:33" ht="15" customHeight="1" x14ac:dyDescent="0.15">
      <c r="A57" s="20" t="str">
        <f t="shared" si="0"/>
        <v>貨2ガGA</v>
      </c>
      <c r="B57" s="20" t="s">
        <v>207</v>
      </c>
      <c r="C57" s="20" t="s">
        <v>191</v>
      </c>
      <c r="D57" s="20" t="s">
        <v>197</v>
      </c>
      <c r="E57" s="20" t="s">
        <v>856</v>
      </c>
      <c r="F57" s="20">
        <v>0.4</v>
      </c>
      <c r="G57" s="20">
        <v>0</v>
      </c>
      <c r="H57" s="20">
        <v>2.3199999999999998</v>
      </c>
      <c r="I57" s="1" t="s">
        <v>1048</v>
      </c>
      <c r="T57" s="130" t="s">
        <v>365</v>
      </c>
      <c r="U57" s="156" t="s">
        <v>366</v>
      </c>
      <c r="V57" s="156" t="s">
        <v>1117</v>
      </c>
      <c r="W57" s="157" t="s">
        <v>197</v>
      </c>
      <c r="X57" s="158" t="s">
        <v>856</v>
      </c>
      <c r="Y57" s="7"/>
      <c r="Z57" s="156">
        <v>0.4</v>
      </c>
      <c r="AA57" s="156">
        <v>0</v>
      </c>
      <c r="AB57" s="159">
        <v>2.3199999999999998</v>
      </c>
    </row>
    <row r="58" spans="1:33" ht="15" customHeight="1" x14ac:dyDescent="0.15">
      <c r="A58" s="20" t="str">
        <f t="shared" si="0"/>
        <v>貨2ガGC</v>
      </c>
      <c r="B58" s="20" t="s">
        <v>207</v>
      </c>
      <c r="C58" s="20" t="s">
        <v>191</v>
      </c>
      <c r="D58" s="20" t="s">
        <v>197</v>
      </c>
      <c r="E58" s="20" t="s">
        <v>858</v>
      </c>
      <c r="F58" s="20">
        <v>0.4</v>
      </c>
      <c r="G58" s="20">
        <v>0</v>
      </c>
      <c r="H58" s="20">
        <v>2.3199999999999998</v>
      </c>
      <c r="I58" s="1" t="s">
        <v>1048</v>
      </c>
      <c r="T58" s="130" t="s">
        <v>365</v>
      </c>
      <c r="U58" s="156" t="s">
        <v>366</v>
      </c>
      <c r="V58" s="156" t="s">
        <v>1117</v>
      </c>
      <c r="W58" s="157" t="s">
        <v>197</v>
      </c>
      <c r="X58" s="158" t="s">
        <v>858</v>
      </c>
      <c r="Y58" s="7"/>
      <c r="Z58" s="156">
        <v>0.4</v>
      </c>
      <c r="AA58" s="156">
        <v>0</v>
      </c>
      <c r="AB58" s="159">
        <v>2.3199999999999998</v>
      </c>
    </row>
    <row r="59" spans="1:33" ht="15" customHeight="1" x14ac:dyDescent="0.15">
      <c r="A59" s="20" t="str">
        <f t="shared" si="0"/>
        <v>貨2ガHG</v>
      </c>
      <c r="B59" s="20" t="s">
        <v>207</v>
      </c>
      <c r="C59" s="20" t="s">
        <v>191</v>
      </c>
      <c r="D59" s="20" t="s">
        <v>197</v>
      </c>
      <c r="E59" s="20" t="s">
        <v>866</v>
      </c>
      <c r="F59" s="20">
        <v>0.2</v>
      </c>
      <c r="G59" s="20">
        <v>0</v>
      </c>
      <c r="H59" s="20">
        <v>2.3199999999999998</v>
      </c>
      <c r="I59" s="1" t="s">
        <v>1084</v>
      </c>
      <c r="J59" s="20" t="s">
        <v>1088</v>
      </c>
      <c r="T59" s="130" t="s">
        <v>365</v>
      </c>
      <c r="U59" s="156" t="s">
        <v>366</v>
      </c>
      <c r="V59" s="156" t="s">
        <v>1117</v>
      </c>
      <c r="W59" s="157" t="s">
        <v>197</v>
      </c>
      <c r="X59" s="158" t="s">
        <v>866</v>
      </c>
      <c r="Y59" s="7"/>
      <c r="Z59" s="156">
        <v>0.2</v>
      </c>
      <c r="AA59" s="156">
        <v>0</v>
      </c>
      <c r="AB59" s="159">
        <v>2.3199999999999998</v>
      </c>
    </row>
    <row r="60" spans="1:33" ht="15" customHeight="1" x14ac:dyDescent="0.15">
      <c r="A60" s="20" t="str">
        <f t="shared" si="0"/>
        <v>貨2ガGK</v>
      </c>
      <c r="B60" s="20" t="s">
        <v>207</v>
      </c>
      <c r="C60" s="20" t="s">
        <v>191</v>
      </c>
      <c r="D60" s="20" t="s">
        <v>828</v>
      </c>
      <c r="E60" s="20" t="s">
        <v>864</v>
      </c>
      <c r="F60" s="20">
        <v>0.13</v>
      </c>
      <c r="G60" s="20">
        <v>0</v>
      </c>
      <c r="H60" s="20">
        <v>2.3199999999999998</v>
      </c>
      <c r="I60" s="1" t="s">
        <v>1048</v>
      </c>
      <c r="T60" s="130" t="s">
        <v>365</v>
      </c>
      <c r="U60" s="156" t="s">
        <v>366</v>
      </c>
      <c r="V60" s="156" t="s">
        <v>1117</v>
      </c>
      <c r="W60" s="157" t="s">
        <v>828</v>
      </c>
      <c r="X60" s="158" t="s">
        <v>864</v>
      </c>
      <c r="Y60" s="7"/>
      <c r="Z60" s="156">
        <v>0.13</v>
      </c>
      <c r="AA60" s="156">
        <v>0</v>
      </c>
      <c r="AB60" s="159">
        <v>2.3199999999999998</v>
      </c>
    </row>
    <row r="61" spans="1:33" ht="15" customHeight="1" x14ac:dyDescent="0.15">
      <c r="A61" s="20" t="str">
        <f t="shared" si="0"/>
        <v>貨2ガHQ</v>
      </c>
      <c r="B61" s="20" t="s">
        <v>207</v>
      </c>
      <c r="C61" s="20" t="s">
        <v>191</v>
      </c>
      <c r="D61" s="20" t="s">
        <v>828</v>
      </c>
      <c r="E61" s="20" t="s">
        <v>873</v>
      </c>
      <c r="F61" s="20">
        <v>6.5000000000000002E-2</v>
      </c>
      <c r="G61" s="20">
        <v>0</v>
      </c>
      <c r="H61" s="20">
        <v>2.3199999999999998</v>
      </c>
      <c r="I61" s="1" t="s">
        <v>1084</v>
      </c>
      <c r="J61" s="20" t="s">
        <v>1088</v>
      </c>
      <c r="T61" s="130" t="s">
        <v>365</v>
      </c>
      <c r="U61" s="156" t="s">
        <v>366</v>
      </c>
      <c r="V61" s="156" t="s">
        <v>1117</v>
      </c>
      <c r="W61" s="156" t="s">
        <v>828</v>
      </c>
      <c r="X61" s="158" t="s">
        <v>873</v>
      </c>
      <c r="Y61" s="7"/>
      <c r="Z61" s="156">
        <v>6.5000000000000002E-2</v>
      </c>
      <c r="AA61" s="156">
        <v>0</v>
      </c>
      <c r="AB61" s="159">
        <v>2.3199999999999998</v>
      </c>
      <c r="AD61" s="160"/>
      <c r="AE61" s="160"/>
      <c r="AF61" s="160"/>
      <c r="AG61" s="160"/>
    </row>
    <row r="62" spans="1:33" ht="15" customHeight="1" x14ac:dyDescent="0.15">
      <c r="A62" s="20" t="str">
        <f t="shared" si="0"/>
        <v>貨2ガTC</v>
      </c>
      <c r="B62" s="20" t="s">
        <v>207</v>
      </c>
      <c r="C62" s="20" t="s">
        <v>191</v>
      </c>
      <c r="D62" s="20" t="s">
        <v>828</v>
      </c>
      <c r="E62" s="20" t="s">
        <v>886</v>
      </c>
      <c r="F62" s="20">
        <v>9.7500000000000003E-2</v>
      </c>
      <c r="G62" s="20">
        <v>0</v>
      </c>
      <c r="H62" s="20">
        <v>2.3199999999999998</v>
      </c>
      <c r="I62" s="1" t="s">
        <v>1048</v>
      </c>
      <c r="J62" s="20" t="s">
        <v>1089</v>
      </c>
      <c r="T62" s="130" t="s">
        <v>365</v>
      </c>
      <c r="U62" s="156" t="s">
        <v>366</v>
      </c>
      <c r="V62" s="156" t="s">
        <v>1117</v>
      </c>
      <c r="W62" s="156" t="s">
        <v>828</v>
      </c>
      <c r="X62" s="158" t="s">
        <v>886</v>
      </c>
      <c r="Y62" s="7"/>
      <c r="Z62" s="156">
        <v>9.7500000000000003E-2</v>
      </c>
      <c r="AA62" s="156">
        <v>0</v>
      </c>
      <c r="AB62" s="159">
        <v>2.3199999999999998</v>
      </c>
      <c r="AD62" s="168"/>
      <c r="AE62" s="168"/>
      <c r="AF62" s="168"/>
      <c r="AG62" s="168"/>
    </row>
    <row r="63" spans="1:33" ht="15" customHeight="1" x14ac:dyDescent="0.15">
      <c r="A63" s="20" t="str">
        <f t="shared" si="0"/>
        <v>貨2ガXC</v>
      </c>
      <c r="B63" s="20" t="s">
        <v>207</v>
      </c>
      <c r="C63" s="20" t="s">
        <v>191</v>
      </c>
      <c r="D63" s="20" t="s">
        <v>828</v>
      </c>
      <c r="E63" s="20" t="s">
        <v>900</v>
      </c>
      <c r="F63" s="20">
        <v>9.7500000000000003E-2</v>
      </c>
      <c r="G63" s="20">
        <v>0</v>
      </c>
      <c r="H63" s="20">
        <v>2.3199999999999998</v>
      </c>
      <c r="I63" s="1" t="s">
        <v>1084</v>
      </c>
      <c r="J63" s="20" t="s">
        <v>423</v>
      </c>
      <c r="T63" s="130" t="s">
        <v>365</v>
      </c>
      <c r="U63" s="156" t="s">
        <v>366</v>
      </c>
      <c r="V63" s="156" t="s">
        <v>1117</v>
      </c>
      <c r="W63" s="157" t="s">
        <v>828</v>
      </c>
      <c r="X63" s="158" t="s">
        <v>900</v>
      </c>
      <c r="Y63" s="7"/>
      <c r="Z63" s="156">
        <v>9.7500000000000003E-2</v>
      </c>
      <c r="AA63" s="156">
        <v>0</v>
      </c>
      <c r="AB63" s="159">
        <v>2.3199999999999998</v>
      </c>
      <c r="AD63" s="168"/>
      <c r="AE63" s="168"/>
      <c r="AF63" s="221"/>
      <c r="AG63" s="221"/>
    </row>
    <row r="64" spans="1:33" ht="15" customHeight="1" x14ac:dyDescent="0.15">
      <c r="A64" s="20" t="str">
        <f t="shared" si="0"/>
        <v>貨2ガLC</v>
      </c>
      <c r="B64" s="20" t="s">
        <v>207</v>
      </c>
      <c r="C64" s="20" t="s">
        <v>191</v>
      </c>
      <c r="D64" s="20" t="s">
        <v>828</v>
      </c>
      <c r="E64" s="20" t="s">
        <v>877</v>
      </c>
      <c r="F64" s="20">
        <v>6.5000000000000002E-2</v>
      </c>
      <c r="G64" s="20">
        <v>0</v>
      </c>
      <c r="H64" s="20">
        <v>2.3199999999999998</v>
      </c>
      <c r="I64" s="1" t="s">
        <v>1048</v>
      </c>
      <c r="J64" s="20" t="s">
        <v>1090</v>
      </c>
      <c r="T64" s="130" t="s">
        <v>365</v>
      </c>
      <c r="U64" s="156" t="s">
        <v>366</v>
      </c>
      <c r="V64" s="156" t="s">
        <v>1117</v>
      </c>
      <c r="W64" s="157" t="s">
        <v>828</v>
      </c>
      <c r="X64" s="158" t="s">
        <v>877</v>
      </c>
      <c r="Y64" s="7"/>
      <c r="Z64" s="156">
        <v>6.5000000000000002E-2</v>
      </c>
      <c r="AA64" s="156">
        <v>0</v>
      </c>
      <c r="AB64" s="159">
        <v>2.3199999999999998</v>
      </c>
      <c r="AD64" s="222"/>
      <c r="AE64" s="222"/>
      <c r="AF64" s="3"/>
      <c r="AG64" s="168"/>
    </row>
    <row r="65" spans="1:33" ht="15" customHeight="1" x14ac:dyDescent="0.15">
      <c r="A65" s="20" t="str">
        <f t="shared" si="0"/>
        <v>貨2ガYC</v>
      </c>
      <c r="B65" s="20" t="s">
        <v>207</v>
      </c>
      <c r="C65" s="20" t="s">
        <v>191</v>
      </c>
      <c r="D65" s="20" t="s">
        <v>828</v>
      </c>
      <c r="E65" s="20" t="s">
        <v>904</v>
      </c>
      <c r="F65" s="20">
        <v>6.5000000000000002E-2</v>
      </c>
      <c r="G65" s="20">
        <v>0</v>
      </c>
      <c r="H65" s="20">
        <v>2.3199999999999998</v>
      </c>
      <c r="I65" s="1" t="s">
        <v>1084</v>
      </c>
      <c r="J65" s="20" t="s">
        <v>424</v>
      </c>
      <c r="T65" s="130" t="s">
        <v>365</v>
      </c>
      <c r="U65" s="156" t="s">
        <v>366</v>
      </c>
      <c r="V65" s="156" t="s">
        <v>1117</v>
      </c>
      <c r="W65" s="157" t="s">
        <v>828</v>
      </c>
      <c r="X65" s="158" t="s">
        <v>904</v>
      </c>
      <c r="Y65" s="7"/>
      <c r="Z65" s="156">
        <v>6.5000000000000002E-2</v>
      </c>
      <c r="AA65" s="156">
        <v>0</v>
      </c>
      <c r="AB65" s="159">
        <v>2.3199999999999998</v>
      </c>
      <c r="AD65" s="222"/>
      <c r="AE65" s="222"/>
      <c r="AF65" s="3"/>
      <c r="AG65" s="168"/>
    </row>
    <row r="66" spans="1:33" ht="15" customHeight="1" x14ac:dyDescent="0.15">
      <c r="A66" s="20" t="str">
        <f t="shared" si="0"/>
        <v>貨2ガUC</v>
      </c>
      <c r="B66" s="20" t="s">
        <v>207</v>
      </c>
      <c r="C66" s="20" t="s">
        <v>191</v>
      </c>
      <c r="D66" s="20" t="s">
        <v>828</v>
      </c>
      <c r="E66" s="20" t="s">
        <v>893</v>
      </c>
      <c r="F66" s="20">
        <v>3.2500000000000001E-2</v>
      </c>
      <c r="G66" s="20">
        <v>0</v>
      </c>
      <c r="H66" s="20">
        <v>2.3199999999999998</v>
      </c>
      <c r="I66" s="1" t="s">
        <v>1048</v>
      </c>
      <c r="J66" s="20" t="s">
        <v>1091</v>
      </c>
      <c r="T66" s="130" t="s">
        <v>365</v>
      </c>
      <c r="U66" s="156" t="s">
        <v>366</v>
      </c>
      <c r="V66" s="156" t="s">
        <v>1117</v>
      </c>
      <c r="W66" s="157" t="s">
        <v>828</v>
      </c>
      <c r="X66" s="158" t="s">
        <v>893</v>
      </c>
      <c r="Y66" s="7"/>
      <c r="Z66" s="156">
        <v>3.2500000000000001E-2</v>
      </c>
      <c r="AA66" s="156">
        <v>0</v>
      </c>
      <c r="AB66" s="159">
        <v>2.3199999999999998</v>
      </c>
      <c r="AD66" s="222"/>
      <c r="AE66" s="222"/>
      <c r="AF66" s="168"/>
      <c r="AG66" s="168"/>
    </row>
    <row r="67" spans="1:33" ht="15" customHeight="1" x14ac:dyDescent="0.15">
      <c r="A67" s="20" t="str">
        <f t="shared" si="0"/>
        <v>貨2ガZC</v>
      </c>
      <c r="B67" s="20" t="s">
        <v>207</v>
      </c>
      <c r="C67" s="20" t="s">
        <v>191</v>
      </c>
      <c r="D67" s="20" t="s">
        <v>828</v>
      </c>
      <c r="E67" s="20" t="s">
        <v>908</v>
      </c>
      <c r="F67" s="20">
        <v>3.2500000000000001E-2</v>
      </c>
      <c r="G67" s="20">
        <v>0</v>
      </c>
      <c r="H67" s="20">
        <v>2.3199999999999998</v>
      </c>
      <c r="I67" s="1" t="s">
        <v>1084</v>
      </c>
      <c r="J67" s="20" t="s">
        <v>425</v>
      </c>
      <c r="T67" s="130" t="s">
        <v>365</v>
      </c>
      <c r="U67" s="156" t="s">
        <v>366</v>
      </c>
      <c r="V67" s="156" t="s">
        <v>1117</v>
      </c>
      <c r="W67" s="157" t="s">
        <v>828</v>
      </c>
      <c r="X67" s="158" t="s">
        <v>908</v>
      </c>
      <c r="Y67" s="7"/>
      <c r="Z67" s="156">
        <v>3.2500000000000001E-2</v>
      </c>
      <c r="AA67" s="156">
        <v>0</v>
      </c>
      <c r="AB67" s="159">
        <v>2.3199999999999998</v>
      </c>
      <c r="AD67" s="222"/>
      <c r="AE67" s="222"/>
      <c r="AF67" s="3"/>
      <c r="AG67" s="168"/>
    </row>
    <row r="68" spans="1:33" ht="15" customHeight="1" x14ac:dyDescent="0.15">
      <c r="A68" s="20" t="str">
        <f t="shared" si="0"/>
        <v>貨2ガABF</v>
      </c>
      <c r="B68" s="20" t="s">
        <v>207</v>
      </c>
      <c r="C68" s="20" t="s">
        <v>191</v>
      </c>
      <c r="D68" s="20" t="s">
        <v>185</v>
      </c>
      <c r="E68" s="20" t="s">
        <v>722</v>
      </c>
      <c r="F68" s="20">
        <v>7.0000000000000007E-2</v>
      </c>
      <c r="G68" s="20">
        <v>0</v>
      </c>
      <c r="H68" s="20">
        <v>2.3199999999999998</v>
      </c>
      <c r="I68" s="1" t="s">
        <v>1048</v>
      </c>
      <c r="T68" s="130" t="s">
        <v>365</v>
      </c>
      <c r="U68" s="156" t="s">
        <v>366</v>
      </c>
      <c r="V68" s="156" t="s">
        <v>1117</v>
      </c>
      <c r="W68" s="157" t="s">
        <v>185</v>
      </c>
      <c r="X68" s="158" t="s">
        <v>722</v>
      </c>
      <c r="Y68" s="7"/>
      <c r="Z68" s="156">
        <v>7.0000000000000007E-2</v>
      </c>
      <c r="AA68" s="156">
        <v>0</v>
      </c>
      <c r="AB68" s="159">
        <v>2.3199999999999998</v>
      </c>
      <c r="AD68" s="222"/>
      <c r="AE68" s="222"/>
      <c r="AF68" s="168"/>
      <c r="AG68" s="168"/>
    </row>
    <row r="69" spans="1:33" ht="15" customHeight="1" x14ac:dyDescent="0.15">
      <c r="A69" s="20" t="str">
        <f t="shared" ref="A69:A132" si="1">CONCATENATE(C69,E69)</f>
        <v>貨2ガAAF</v>
      </c>
      <c r="B69" s="20" t="s">
        <v>207</v>
      </c>
      <c r="C69" s="20" t="s">
        <v>191</v>
      </c>
      <c r="D69" s="20" t="s">
        <v>185</v>
      </c>
      <c r="E69" s="20" t="s">
        <v>723</v>
      </c>
      <c r="F69" s="20">
        <v>3.5000000000000003E-2</v>
      </c>
      <c r="G69" s="20">
        <v>0</v>
      </c>
      <c r="H69" s="20">
        <v>2.3199999999999998</v>
      </c>
      <c r="I69" s="1" t="s">
        <v>1084</v>
      </c>
      <c r="J69" s="20" t="s">
        <v>1088</v>
      </c>
      <c r="T69" s="130" t="s">
        <v>365</v>
      </c>
      <c r="U69" s="156" t="s">
        <v>366</v>
      </c>
      <c r="V69" s="156" t="s">
        <v>1117</v>
      </c>
      <c r="W69" s="157" t="s">
        <v>185</v>
      </c>
      <c r="X69" s="158" t="s">
        <v>723</v>
      </c>
      <c r="Y69" s="7"/>
      <c r="Z69" s="156">
        <v>3.5000000000000003E-2</v>
      </c>
      <c r="AA69" s="156">
        <v>0</v>
      </c>
      <c r="AB69" s="159">
        <v>2.3199999999999998</v>
      </c>
      <c r="AD69" s="222"/>
      <c r="AE69" s="222"/>
      <c r="AF69" s="3"/>
      <c r="AG69" s="168"/>
    </row>
    <row r="70" spans="1:33" ht="15" customHeight="1" x14ac:dyDescent="0.15">
      <c r="A70" s="20" t="str">
        <f t="shared" si="1"/>
        <v>貨2ガALF</v>
      </c>
      <c r="B70" s="20" t="s">
        <v>207</v>
      </c>
      <c r="C70" s="20" t="s">
        <v>191</v>
      </c>
      <c r="D70" s="20" t="s">
        <v>185</v>
      </c>
      <c r="E70" t="s">
        <v>1472</v>
      </c>
      <c r="F70" s="20">
        <v>1.7500000000000002E-2</v>
      </c>
      <c r="G70" s="20">
        <v>0</v>
      </c>
      <c r="H70" s="20">
        <v>2.3199999999999998</v>
      </c>
      <c r="I70" s="1" t="s">
        <v>1152</v>
      </c>
      <c r="T70" s="130" t="s">
        <v>365</v>
      </c>
      <c r="U70" s="156" t="s">
        <v>366</v>
      </c>
      <c r="V70" s="156" t="s">
        <v>1117</v>
      </c>
      <c r="W70" s="157" t="s">
        <v>185</v>
      </c>
      <c r="X70" s="158" t="s">
        <v>1118</v>
      </c>
      <c r="Y70" s="7"/>
      <c r="Z70" s="156">
        <v>1.7500000000000002E-2</v>
      </c>
      <c r="AA70" s="156">
        <v>0</v>
      </c>
      <c r="AB70" s="159">
        <v>2.3199999999999998</v>
      </c>
      <c r="AD70" s="208"/>
      <c r="AE70" s="65"/>
      <c r="AF70" s="3"/>
      <c r="AG70" s="168"/>
    </row>
    <row r="71" spans="1:33" ht="15" customHeight="1" x14ac:dyDescent="0.15">
      <c r="A71" s="20" t="str">
        <f t="shared" si="1"/>
        <v>貨2ガCAF</v>
      </c>
      <c r="B71" s="20" t="s">
        <v>207</v>
      </c>
      <c r="C71" s="20" t="s">
        <v>191</v>
      </c>
      <c r="D71" s="20" t="s">
        <v>185</v>
      </c>
      <c r="E71" s="20" t="s">
        <v>193</v>
      </c>
      <c r="F71" s="20">
        <v>3.5000000000000003E-2</v>
      </c>
      <c r="G71" s="20">
        <v>0</v>
      </c>
      <c r="H71" s="20">
        <v>2.3199999999999998</v>
      </c>
      <c r="I71" s="1" t="s">
        <v>1084</v>
      </c>
      <c r="J71" s="20" t="s">
        <v>424</v>
      </c>
      <c r="T71" s="130" t="s">
        <v>365</v>
      </c>
      <c r="U71" s="156" t="s">
        <v>366</v>
      </c>
      <c r="V71" s="39" t="s">
        <v>1117</v>
      </c>
      <c r="W71" s="157" t="s">
        <v>185</v>
      </c>
      <c r="X71" s="158" t="s">
        <v>193</v>
      </c>
      <c r="Y71" s="7"/>
      <c r="Z71" s="156">
        <v>3.5000000000000003E-2</v>
      </c>
      <c r="AA71" s="156">
        <v>0</v>
      </c>
      <c r="AB71" s="159">
        <v>2.3199999999999998</v>
      </c>
      <c r="AD71" s="223"/>
      <c r="AE71" s="223"/>
      <c r="AF71" s="223"/>
      <c r="AG71" s="223"/>
    </row>
    <row r="72" spans="1:33" ht="15" customHeight="1" x14ac:dyDescent="0.15">
      <c r="A72" s="20" t="str">
        <f t="shared" si="1"/>
        <v>貨2ガCBF</v>
      </c>
      <c r="B72" s="20" t="s">
        <v>207</v>
      </c>
      <c r="C72" s="20" t="s">
        <v>191</v>
      </c>
      <c r="D72" s="20" t="s">
        <v>185</v>
      </c>
      <c r="E72" s="20" t="s">
        <v>194</v>
      </c>
      <c r="F72" s="20">
        <v>3.5000000000000003E-2</v>
      </c>
      <c r="G72" s="20">
        <v>0</v>
      </c>
      <c r="H72" s="20">
        <v>2.3199999999999998</v>
      </c>
      <c r="I72" s="1" t="s">
        <v>1073</v>
      </c>
      <c r="J72" s="20" t="s">
        <v>1090</v>
      </c>
      <c r="T72" s="130" t="s">
        <v>365</v>
      </c>
      <c r="U72" s="156" t="s">
        <v>366</v>
      </c>
      <c r="V72" s="39" t="s">
        <v>1117</v>
      </c>
      <c r="W72" s="157" t="s">
        <v>185</v>
      </c>
      <c r="X72" s="158" t="s">
        <v>194</v>
      </c>
      <c r="Y72" s="7" t="s">
        <v>463</v>
      </c>
      <c r="Z72" s="156">
        <v>3.5000000000000003E-2</v>
      </c>
      <c r="AA72" s="156">
        <v>0</v>
      </c>
      <c r="AB72" s="159">
        <v>2.3199999999999998</v>
      </c>
      <c r="AD72" s="222"/>
      <c r="AE72" s="222"/>
      <c r="AF72" s="208"/>
      <c r="AG72" s="208"/>
    </row>
    <row r="73" spans="1:33" ht="15" customHeight="1" x14ac:dyDescent="0.15">
      <c r="A73" s="20" t="str">
        <f t="shared" si="1"/>
        <v>貨2ガCLF</v>
      </c>
      <c r="B73" s="20" t="s">
        <v>207</v>
      </c>
      <c r="C73" s="20" t="s">
        <v>191</v>
      </c>
      <c r="D73" s="20" t="s">
        <v>185</v>
      </c>
      <c r="E73" t="s">
        <v>1119</v>
      </c>
      <c r="F73" s="20">
        <v>3.5000000000000003E-2</v>
      </c>
      <c r="G73" s="20">
        <v>0</v>
      </c>
      <c r="H73" s="20">
        <v>2.3199999999999998</v>
      </c>
      <c r="I73" s="1" t="s">
        <v>1094</v>
      </c>
      <c r="T73" s="130" t="s">
        <v>365</v>
      </c>
      <c r="U73" s="156" t="s">
        <v>366</v>
      </c>
      <c r="V73" s="39" t="s">
        <v>1117</v>
      </c>
      <c r="W73" s="157" t="s">
        <v>185</v>
      </c>
      <c r="X73" s="158" t="s">
        <v>1120</v>
      </c>
      <c r="Y73" s="7"/>
      <c r="Z73" s="156">
        <v>3.5000000000000003E-2</v>
      </c>
      <c r="AA73" s="156">
        <v>0</v>
      </c>
      <c r="AB73" s="159">
        <v>2.3199999999999998</v>
      </c>
      <c r="AD73" s="222"/>
      <c r="AE73" s="222"/>
      <c r="AF73" s="208"/>
    </row>
    <row r="74" spans="1:33" ht="15" customHeight="1" x14ac:dyDescent="0.15">
      <c r="A74" s="20" t="str">
        <f t="shared" si="1"/>
        <v>貨2ガDAF</v>
      </c>
      <c r="B74" s="20" t="s">
        <v>207</v>
      </c>
      <c r="C74" s="20" t="s">
        <v>191</v>
      </c>
      <c r="D74" s="20" t="s">
        <v>185</v>
      </c>
      <c r="E74" s="20" t="s">
        <v>195</v>
      </c>
      <c r="F74" s="20">
        <v>1.7500000000000002E-2</v>
      </c>
      <c r="G74" s="20">
        <v>0</v>
      </c>
      <c r="H74" s="20">
        <v>2.3199999999999998</v>
      </c>
      <c r="I74" s="1" t="s">
        <v>1084</v>
      </c>
      <c r="J74" s="20" t="s">
        <v>425</v>
      </c>
      <c r="T74" s="130" t="s">
        <v>365</v>
      </c>
      <c r="U74" s="156" t="s">
        <v>366</v>
      </c>
      <c r="V74" s="39" t="s">
        <v>1117</v>
      </c>
      <c r="W74" s="157" t="s">
        <v>185</v>
      </c>
      <c r="X74" s="158" t="s">
        <v>195</v>
      </c>
      <c r="Y74" s="7"/>
      <c r="Z74" s="156">
        <v>1.7500000000000002E-2</v>
      </c>
      <c r="AA74" s="156">
        <v>0</v>
      </c>
      <c r="AB74" s="159">
        <v>2.3199999999999998</v>
      </c>
      <c r="AD74" s="222"/>
      <c r="AE74" s="222"/>
      <c r="AF74" s="208"/>
    </row>
    <row r="75" spans="1:33" ht="15" customHeight="1" x14ac:dyDescent="0.15">
      <c r="A75" s="20" t="str">
        <f t="shared" si="1"/>
        <v>貨2ガDBF</v>
      </c>
      <c r="B75" s="20" t="s">
        <v>207</v>
      </c>
      <c r="C75" s="20" t="s">
        <v>191</v>
      </c>
      <c r="D75" s="20" t="s">
        <v>185</v>
      </c>
      <c r="E75" s="20" t="s">
        <v>196</v>
      </c>
      <c r="F75" s="20">
        <v>1.7500000000000002E-2</v>
      </c>
      <c r="G75" s="20">
        <v>0</v>
      </c>
      <c r="H75" s="20">
        <v>2.3199999999999998</v>
      </c>
      <c r="I75" s="1" t="s">
        <v>1078</v>
      </c>
      <c r="J75" s="20" t="s">
        <v>1091</v>
      </c>
      <c r="T75" s="130" t="s">
        <v>365</v>
      </c>
      <c r="U75" s="156" t="s">
        <v>366</v>
      </c>
      <c r="V75" s="39" t="s">
        <v>1117</v>
      </c>
      <c r="W75" s="157" t="s">
        <v>185</v>
      </c>
      <c r="X75" s="158" t="s">
        <v>196</v>
      </c>
      <c r="Y75" s="7" t="s">
        <v>464</v>
      </c>
      <c r="Z75" s="156">
        <v>1.7500000000000002E-2</v>
      </c>
      <c r="AA75" s="156">
        <v>0</v>
      </c>
      <c r="AB75" s="159">
        <v>2.3199999999999998</v>
      </c>
      <c r="AD75" s="222"/>
      <c r="AE75" s="222"/>
      <c r="AF75" s="208"/>
    </row>
    <row r="76" spans="1:33" ht="15" customHeight="1" x14ac:dyDescent="0.15">
      <c r="A76" s="20" t="str">
        <f t="shared" si="1"/>
        <v>貨2ガDLF</v>
      </c>
      <c r="B76" s="20" t="s">
        <v>207</v>
      </c>
      <c r="C76" s="20" t="s">
        <v>191</v>
      </c>
      <c r="D76" s="20" t="s">
        <v>185</v>
      </c>
      <c r="E76" t="s">
        <v>1473</v>
      </c>
      <c r="F76" s="20">
        <v>1.7500000000000002E-2</v>
      </c>
      <c r="G76" s="20">
        <v>0</v>
      </c>
      <c r="H76" s="20">
        <v>2.3199999999999998</v>
      </c>
      <c r="I76" s="1" t="s">
        <v>1094</v>
      </c>
      <c r="T76" s="130" t="s">
        <v>365</v>
      </c>
      <c r="U76" s="156" t="s">
        <v>366</v>
      </c>
      <c r="V76" s="39" t="s">
        <v>1117</v>
      </c>
      <c r="W76" s="157" t="s">
        <v>185</v>
      </c>
      <c r="X76" s="158" t="s">
        <v>1121</v>
      </c>
      <c r="Y76" s="7"/>
      <c r="Z76" s="156">
        <v>1.7500000000000002E-2</v>
      </c>
      <c r="AA76" s="156">
        <v>0</v>
      </c>
      <c r="AB76" s="159">
        <v>2.3199999999999998</v>
      </c>
      <c r="AD76" s="222"/>
      <c r="AE76" s="222"/>
      <c r="AF76" s="208"/>
    </row>
    <row r="77" spans="1:33" ht="15" customHeight="1" x14ac:dyDescent="0.15">
      <c r="A77" s="20" t="str">
        <f t="shared" si="1"/>
        <v>貨2ガLBF</v>
      </c>
      <c r="B77" s="20" t="s">
        <v>207</v>
      </c>
      <c r="C77" s="20" t="s">
        <v>191</v>
      </c>
      <c r="D77" t="s">
        <v>443</v>
      </c>
      <c r="E77" t="s">
        <v>575</v>
      </c>
      <c r="F77" s="20">
        <v>7.0000000000000007E-2</v>
      </c>
      <c r="G77" s="20">
        <v>0</v>
      </c>
      <c r="H77" s="20">
        <v>2.3199999999999998</v>
      </c>
      <c r="I77" s="1" t="s">
        <v>1048</v>
      </c>
      <c r="J77"/>
      <c r="T77" s="130" t="s">
        <v>365</v>
      </c>
      <c r="U77" s="156" t="s">
        <v>366</v>
      </c>
      <c r="V77" s="39" t="s">
        <v>1117</v>
      </c>
      <c r="W77" s="157" t="s">
        <v>443</v>
      </c>
      <c r="X77" s="158" t="s">
        <v>575</v>
      </c>
      <c r="Y77" s="7"/>
      <c r="Z77" s="156">
        <v>7.0000000000000007E-2</v>
      </c>
      <c r="AA77" s="156">
        <v>0</v>
      </c>
      <c r="AB77" s="159">
        <v>2.3199999999999998</v>
      </c>
      <c r="AD77" s="222"/>
      <c r="AE77" s="222"/>
      <c r="AF77" s="208"/>
    </row>
    <row r="78" spans="1:33" ht="15" customHeight="1" x14ac:dyDescent="0.15">
      <c r="A78" s="20" t="str">
        <f t="shared" si="1"/>
        <v>貨2ガLAF</v>
      </c>
      <c r="B78" s="20" t="s">
        <v>207</v>
      </c>
      <c r="C78" s="20" t="s">
        <v>191</v>
      </c>
      <c r="D78" t="s">
        <v>443</v>
      </c>
      <c r="E78" t="s">
        <v>571</v>
      </c>
      <c r="F78" s="20">
        <v>3.5000000000000003E-2</v>
      </c>
      <c r="G78" s="20">
        <v>0</v>
      </c>
      <c r="H78" s="20">
        <v>2.3199999999999998</v>
      </c>
      <c r="I78" s="1" t="s">
        <v>1084</v>
      </c>
      <c r="J78" t="s">
        <v>1088</v>
      </c>
      <c r="T78" s="130" t="s">
        <v>365</v>
      </c>
      <c r="U78" s="156" t="s">
        <v>366</v>
      </c>
      <c r="V78" s="39" t="s">
        <v>1117</v>
      </c>
      <c r="W78" s="157" t="s">
        <v>443</v>
      </c>
      <c r="X78" s="158" t="s">
        <v>571</v>
      </c>
      <c r="Y78" s="7"/>
      <c r="Z78" s="156">
        <v>3.5000000000000003E-2</v>
      </c>
      <c r="AA78" s="156">
        <v>0</v>
      </c>
      <c r="AB78" s="159">
        <v>2.3199999999999998</v>
      </c>
      <c r="AD78" s="222"/>
      <c r="AE78" s="222"/>
      <c r="AF78" s="208"/>
    </row>
    <row r="79" spans="1:33" ht="15" customHeight="1" x14ac:dyDescent="0.15">
      <c r="A79" s="20" t="str">
        <f t="shared" si="1"/>
        <v>貨2ガLLF</v>
      </c>
      <c r="B79" s="20" t="s">
        <v>207</v>
      </c>
      <c r="C79" s="20" t="s">
        <v>191</v>
      </c>
      <c r="D79" t="s">
        <v>443</v>
      </c>
      <c r="E79" t="s">
        <v>1474</v>
      </c>
      <c r="F79" s="20">
        <v>1.7500000000000002E-2</v>
      </c>
      <c r="G79" s="20">
        <v>0</v>
      </c>
      <c r="H79" s="20">
        <v>2.3199999999999998</v>
      </c>
      <c r="I79" s="1" t="s">
        <v>1152</v>
      </c>
      <c r="J79"/>
      <c r="K79"/>
      <c r="T79" s="130" t="s">
        <v>365</v>
      </c>
      <c r="U79" s="156" t="s">
        <v>366</v>
      </c>
      <c r="V79" s="39" t="s">
        <v>1117</v>
      </c>
      <c r="W79" s="157" t="s">
        <v>443</v>
      </c>
      <c r="X79" s="158" t="s">
        <v>1122</v>
      </c>
      <c r="Y79" s="7"/>
      <c r="Z79" s="156">
        <v>1.7500000000000002E-2</v>
      </c>
      <c r="AA79" s="156">
        <v>0</v>
      </c>
      <c r="AB79" s="159">
        <v>2.3199999999999998</v>
      </c>
    </row>
    <row r="80" spans="1:33" ht="15" customHeight="1" x14ac:dyDescent="0.15">
      <c r="A80" s="20" t="str">
        <f t="shared" si="1"/>
        <v>貨2ガMBF</v>
      </c>
      <c r="B80" s="20" t="s">
        <v>207</v>
      </c>
      <c r="C80" s="20" t="s">
        <v>191</v>
      </c>
      <c r="D80" t="s">
        <v>443</v>
      </c>
      <c r="E80" t="s">
        <v>611</v>
      </c>
      <c r="F80" s="20">
        <v>3.5000000000000003E-2</v>
      </c>
      <c r="G80" s="20">
        <v>0</v>
      </c>
      <c r="H80" s="20">
        <v>2.3199999999999998</v>
      </c>
      <c r="I80" s="1" t="s">
        <v>1073</v>
      </c>
      <c r="J80" t="s">
        <v>463</v>
      </c>
      <c r="T80" s="130" t="s">
        <v>365</v>
      </c>
      <c r="U80" s="156" t="s">
        <v>366</v>
      </c>
      <c r="V80" s="39" t="s">
        <v>1117</v>
      </c>
      <c r="W80" s="157" t="s">
        <v>443</v>
      </c>
      <c r="X80" s="158" t="s">
        <v>611</v>
      </c>
      <c r="Y80" s="7" t="s">
        <v>463</v>
      </c>
      <c r="Z80" s="156">
        <v>3.5000000000000003E-2</v>
      </c>
      <c r="AA80" s="156">
        <v>0</v>
      </c>
      <c r="AB80" s="159">
        <v>2.3199999999999998</v>
      </c>
    </row>
    <row r="81" spans="1:28" ht="15" customHeight="1" x14ac:dyDescent="0.15">
      <c r="A81" s="20" t="str">
        <f t="shared" si="1"/>
        <v>貨2ガMAF</v>
      </c>
      <c r="B81" s="20" t="s">
        <v>207</v>
      </c>
      <c r="C81" s="20" t="s">
        <v>191</v>
      </c>
      <c r="D81" t="s">
        <v>443</v>
      </c>
      <c r="E81" t="s">
        <v>607</v>
      </c>
      <c r="F81" s="20">
        <v>3.5000000000000003E-2</v>
      </c>
      <c r="G81" s="20">
        <v>0</v>
      </c>
      <c r="H81" s="20">
        <v>2.3199999999999998</v>
      </c>
      <c r="I81" s="1" t="s">
        <v>1084</v>
      </c>
      <c r="J81" t="s">
        <v>446</v>
      </c>
      <c r="T81" s="130" t="s">
        <v>365</v>
      </c>
      <c r="U81" s="156" t="s">
        <v>366</v>
      </c>
      <c r="V81" s="39" t="s">
        <v>1117</v>
      </c>
      <c r="W81" s="157" t="s">
        <v>443</v>
      </c>
      <c r="X81" s="158" t="s">
        <v>607</v>
      </c>
      <c r="Y81" s="7"/>
      <c r="Z81" s="156">
        <v>3.5000000000000003E-2</v>
      </c>
      <c r="AA81" s="156">
        <v>0</v>
      </c>
      <c r="AB81" s="159">
        <v>2.3199999999999998</v>
      </c>
    </row>
    <row r="82" spans="1:28" ht="15" customHeight="1" x14ac:dyDescent="0.15">
      <c r="A82" s="20" t="str">
        <f t="shared" si="1"/>
        <v>貨2ガMLF</v>
      </c>
      <c r="B82" s="20" t="s">
        <v>207</v>
      </c>
      <c r="C82" s="20" t="s">
        <v>191</v>
      </c>
      <c r="D82" t="s">
        <v>443</v>
      </c>
      <c r="E82" t="s">
        <v>1475</v>
      </c>
      <c r="F82" s="20">
        <v>3.5000000000000003E-2</v>
      </c>
      <c r="G82" s="20">
        <v>0</v>
      </c>
      <c r="H82" s="20">
        <v>2.3199999999999998</v>
      </c>
      <c r="I82" s="1" t="s">
        <v>1152</v>
      </c>
      <c r="J82"/>
      <c r="T82" s="130" t="s">
        <v>365</v>
      </c>
      <c r="U82" s="156" t="s">
        <v>366</v>
      </c>
      <c r="V82" s="39" t="s">
        <v>1117</v>
      </c>
      <c r="W82" s="157" t="s">
        <v>443</v>
      </c>
      <c r="X82" s="158" t="s">
        <v>1123</v>
      </c>
      <c r="Y82" s="7"/>
      <c r="Z82" s="156">
        <v>3.5000000000000003E-2</v>
      </c>
      <c r="AA82" s="156">
        <v>0</v>
      </c>
      <c r="AB82" s="159">
        <v>2.3199999999999998</v>
      </c>
    </row>
    <row r="83" spans="1:28" ht="15" customHeight="1" x14ac:dyDescent="0.15">
      <c r="A83" s="20" t="str">
        <f t="shared" si="1"/>
        <v>貨2ガRBF</v>
      </c>
      <c r="B83" s="20" t="s">
        <v>207</v>
      </c>
      <c r="C83" s="20" t="s">
        <v>191</v>
      </c>
      <c r="D83" t="s">
        <v>443</v>
      </c>
      <c r="E83" s="20" t="s">
        <v>659</v>
      </c>
      <c r="F83" s="20">
        <v>1.7500000000000002E-2</v>
      </c>
      <c r="G83" s="20">
        <v>0</v>
      </c>
      <c r="H83" s="20">
        <v>2.3199999999999998</v>
      </c>
      <c r="I83" s="1" t="s">
        <v>1078</v>
      </c>
      <c r="J83" s="20" t="s">
        <v>464</v>
      </c>
      <c r="T83" s="130" t="s">
        <v>365</v>
      </c>
      <c r="U83" s="156" t="s">
        <v>366</v>
      </c>
      <c r="V83" s="39" t="s">
        <v>1117</v>
      </c>
      <c r="W83" s="157" t="s">
        <v>443</v>
      </c>
      <c r="X83" s="158" t="s">
        <v>659</v>
      </c>
      <c r="Y83" s="7" t="s">
        <v>464</v>
      </c>
      <c r="Z83" s="156">
        <v>1.7500000000000002E-2</v>
      </c>
      <c r="AA83" s="156">
        <v>0</v>
      </c>
      <c r="AB83" s="159">
        <v>2.3199999999999998</v>
      </c>
    </row>
    <row r="84" spans="1:28" ht="15" customHeight="1" x14ac:dyDescent="0.15">
      <c r="A84" s="20" t="str">
        <f t="shared" si="1"/>
        <v>貨2ガRAF</v>
      </c>
      <c r="B84" s="20" t="s">
        <v>207</v>
      </c>
      <c r="C84" s="20" t="s">
        <v>191</v>
      </c>
      <c r="D84" t="s">
        <v>443</v>
      </c>
      <c r="E84" s="20" t="s">
        <v>655</v>
      </c>
      <c r="F84" s="20">
        <v>1.7500000000000002E-2</v>
      </c>
      <c r="G84" s="20">
        <v>0</v>
      </c>
      <c r="H84" s="20">
        <v>2.3199999999999998</v>
      </c>
      <c r="I84" s="1" t="s">
        <v>1084</v>
      </c>
      <c r="J84" s="20" t="s">
        <v>447</v>
      </c>
      <c r="T84" s="130" t="s">
        <v>365</v>
      </c>
      <c r="U84" s="156" t="s">
        <v>366</v>
      </c>
      <c r="V84" s="39" t="s">
        <v>1117</v>
      </c>
      <c r="W84" s="157" t="s">
        <v>443</v>
      </c>
      <c r="X84" s="158" t="s">
        <v>655</v>
      </c>
      <c r="Y84" s="7"/>
      <c r="Z84" s="156">
        <v>1.7500000000000002E-2</v>
      </c>
      <c r="AA84" s="156">
        <v>0</v>
      </c>
      <c r="AB84" s="159">
        <v>2.3199999999999998</v>
      </c>
    </row>
    <row r="85" spans="1:28" ht="15" customHeight="1" x14ac:dyDescent="0.15">
      <c r="A85" s="20" t="str">
        <f t="shared" si="1"/>
        <v>貨2ガRLF</v>
      </c>
      <c r="B85" s="20" t="s">
        <v>207</v>
      </c>
      <c r="C85" s="20" t="s">
        <v>191</v>
      </c>
      <c r="D85" t="s">
        <v>443</v>
      </c>
      <c r="E85" t="s">
        <v>1476</v>
      </c>
      <c r="F85" s="20">
        <v>1.7500000000000002E-2</v>
      </c>
      <c r="G85" s="20">
        <v>0</v>
      </c>
      <c r="H85" s="20">
        <v>2.3199999999999998</v>
      </c>
      <c r="I85" s="1" t="s">
        <v>1152</v>
      </c>
      <c r="T85" s="130" t="s">
        <v>365</v>
      </c>
      <c r="U85" s="156" t="s">
        <v>366</v>
      </c>
      <c r="V85" s="39" t="s">
        <v>1117</v>
      </c>
      <c r="W85" s="157" t="s">
        <v>443</v>
      </c>
      <c r="X85" s="158" t="s">
        <v>1124</v>
      </c>
      <c r="Y85" s="7"/>
      <c r="Z85" s="156">
        <v>1.7500000000000002E-2</v>
      </c>
      <c r="AA85" s="156">
        <v>0</v>
      </c>
      <c r="AB85" s="159">
        <v>2.3199999999999998</v>
      </c>
    </row>
    <row r="86" spans="1:28" ht="15" customHeight="1" x14ac:dyDescent="0.15">
      <c r="A86" s="20" t="str">
        <f t="shared" si="1"/>
        <v>貨2ガQBF</v>
      </c>
      <c r="B86" s="20" t="s">
        <v>207</v>
      </c>
      <c r="C86" s="20" t="s">
        <v>191</v>
      </c>
      <c r="D86" t="s">
        <v>443</v>
      </c>
      <c r="E86" s="20" t="s">
        <v>304</v>
      </c>
      <c r="F86" s="20">
        <v>6.3E-2</v>
      </c>
      <c r="G86" s="20">
        <v>0</v>
      </c>
      <c r="H86" s="20">
        <v>2.3199999999999998</v>
      </c>
      <c r="I86" s="1" t="s">
        <v>1048</v>
      </c>
      <c r="J86" s="20" t="s">
        <v>1089</v>
      </c>
      <c r="T86" s="130" t="s">
        <v>365</v>
      </c>
      <c r="U86" s="156" t="s">
        <v>366</v>
      </c>
      <c r="V86" s="39" t="s">
        <v>1117</v>
      </c>
      <c r="W86" s="157" t="s">
        <v>443</v>
      </c>
      <c r="X86" s="158" t="s">
        <v>304</v>
      </c>
      <c r="Y86" s="7"/>
      <c r="Z86" s="156">
        <v>6.3E-2</v>
      </c>
      <c r="AA86" s="156">
        <v>0</v>
      </c>
      <c r="AB86" s="159">
        <v>2.3199999999999998</v>
      </c>
    </row>
    <row r="87" spans="1:28" ht="15" customHeight="1" x14ac:dyDescent="0.15">
      <c r="A87" s="20" t="str">
        <f t="shared" si="1"/>
        <v>貨2ガQAF</v>
      </c>
      <c r="B87" s="20" t="s">
        <v>207</v>
      </c>
      <c r="C87" s="20" t="s">
        <v>191</v>
      </c>
      <c r="D87" t="s">
        <v>443</v>
      </c>
      <c r="E87" s="20" t="s">
        <v>300</v>
      </c>
      <c r="F87" s="20">
        <v>6.3E-2</v>
      </c>
      <c r="G87" s="20">
        <v>0</v>
      </c>
      <c r="H87" s="20">
        <v>2.3199999999999998</v>
      </c>
      <c r="I87" s="1" t="s">
        <v>1084</v>
      </c>
      <c r="J87" s="20" t="s">
        <v>423</v>
      </c>
      <c r="T87" s="130" t="s">
        <v>365</v>
      </c>
      <c r="U87" s="156" t="s">
        <v>366</v>
      </c>
      <c r="V87" s="39" t="s">
        <v>1117</v>
      </c>
      <c r="W87" s="157" t="s">
        <v>443</v>
      </c>
      <c r="X87" s="158" t="s">
        <v>300</v>
      </c>
      <c r="Y87" s="7"/>
      <c r="Z87" s="156">
        <v>6.3E-2</v>
      </c>
      <c r="AA87" s="156">
        <v>0</v>
      </c>
      <c r="AB87" s="159">
        <v>2.3199999999999998</v>
      </c>
    </row>
    <row r="88" spans="1:28" ht="15" customHeight="1" x14ac:dyDescent="0.15">
      <c r="A88" s="20" t="str">
        <f t="shared" si="1"/>
        <v>貨2ガQLF</v>
      </c>
      <c r="B88" s="20" t="s">
        <v>207</v>
      </c>
      <c r="C88" s="20" t="s">
        <v>191</v>
      </c>
      <c r="D88" t="s">
        <v>443</v>
      </c>
      <c r="E88" t="s">
        <v>1477</v>
      </c>
      <c r="F88" s="20">
        <v>6.3E-2</v>
      </c>
      <c r="G88" s="20">
        <v>0</v>
      </c>
      <c r="H88" s="20">
        <v>2.3199999999999998</v>
      </c>
      <c r="I88" s="1" t="s">
        <v>1152</v>
      </c>
      <c r="T88" s="130" t="s">
        <v>365</v>
      </c>
      <c r="U88" s="156" t="s">
        <v>366</v>
      </c>
      <c r="V88" s="39" t="s">
        <v>1117</v>
      </c>
      <c r="W88" s="157" t="s">
        <v>443</v>
      </c>
      <c r="X88" s="158" t="s">
        <v>1125</v>
      </c>
      <c r="Y88" s="7"/>
      <c r="Z88" s="156">
        <v>6.3E-2</v>
      </c>
      <c r="AA88" s="156">
        <v>0</v>
      </c>
      <c r="AB88" s="159">
        <v>2.3199999999999998</v>
      </c>
    </row>
    <row r="89" spans="1:28" ht="15" customHeight="1" x14ac:dyDescent="0.15">
      <c r="A89" s="20" t="str">
        <f t="shared" si="1"/>
        <v>貨2ガ3BF</v>
      </c>
      <c r="B89" s="20" t="s">
        <v>207</v>
      </c>
      <c r="C89" s="20" t="s">
        <v>191</v>
      </c>
      <c r="D89" t="s">
        <v>1478</v>
      </c>
      <c r="E89" t="s">
        <v>1479</v>
      </c>
      <c r="F89">
        <v>7.0000000000000007E-2</v>
      </c>
      <c r="G89" s="20">
        <v>0</v>
      </c>
      <c r="H89" s="20">
        <v>2.3199999999999998</v>
      </c>
      <c r="I89" s="1" t="s">
        <v>1048</v>
      </c>
      <c r="T89" s="130" t="s">
        <v>365</v>
      </c>
      <c r="U89" s="156" t="s">
        <v>366</v>
      </c>
      <c r="V89" s="39" t="s">
        <v>1117</v>
      </c>
      <c r="W89" s="157" t="s">
        <v>1102</v>
      </c>
      <c r="X89" s="158" t="s">
        <v>1126</v>
      </c>
      <c r="Y89" s="7"/>
      <c r="Z89" s="156">
        <v>7.0000000000000007E-2</v>
      </c>
      <c r="AA89" s="156">
        <v>0</v>
      </c>
      <c r="AB89" s="159">
        <v>2.3199999999999998</v>
      </c>
    </row>
    <row r="90" spans="1:28" ht="15" customHeight="1" x14ac:dyDescent="0.15">
      <c r="A90" s="20" t="str">
        <f t="shared" si="1"/>
        <v>貨2ガ3AF</v>
      </c>
      <c r="B90" s="20" t="s">
        <v>207</v>
      </c>
      <c r="C90" s="20" t="s">
        <v>191</v>
      </c>
      <c r="D90" t="s">
        <v>1478</v>
      </c>
      <c r="E90" t="s">
        <v>1480</v>
      </c>
      <c r="F90">
        <v>3.5000000000000003E-2</v>
      </c>
      <c r="G90" s="20">
        <v>0</v>
      </c>
      <c r="H90" s="20">
        <v>2.3199999999999998</v>
      </c>
      <c r="I90" s="1" t="s">
        <v>1084</v>
      </c>
      <c r="T90" s="130" t="s">
        <v>365</v>
      </c>
      <c r="U90" s="156" t="s">
        <v>366</v>
      </c>
      <c r="V90" s="39" t="s">
        <v>1117</v>
      </c>
      <c r="W90" s="157" t="s">
        <v>1102</v>
      </c>
      <c r="X90" s="158" t="s">
        <v>1127</v>
      </c>
      <c r="Y90" s="7"/>
      <c r="Z90" s="156">
        <v>3.5000000000000003E-2</v>
      </c>
      <c r="AA90" s="156">
        <v>0</v>
      </c>
      <c r="AB90" s="159">
        <v>2.3199999999999998</v>
      </c>
    </row>
    <row r="91" spans="1:28" ht="15" customHeight="1" x14ac:dyDescent="0.15">
      <c r="A91" s="20" t="str">
        <f t="shared" si="1"/>
        <v>貨2ガ3LF</v>
      </c>
      <c r="B91" s="20" t="s">
        <v>207</v>
      </c>
      <c r="C91" s="20" t="s">
        <v>191</v>
      </c>
      <c r="D91" t="s">
        <v>1105</v>
      </c>
      <c r="E91" t="s">
        <v>1481</v>
      </c>
      <c r="F91">
        <v>1.7500000000000002E-2</v>
      </c>
      <c r="G91" s="20">
        <v>0</v>
      </c>
      <c r="H91" s="20">
        <v>2.3199999999999998</v>
      </c>
      <c r="I91" s="1" t="s">
        <v>1094</v>
      </c>
      <c r="T91" s="130" t="s">
        <v>365</v>
      </c>
      <c r="U91" s="156" t="s">
        <v>366</v>
      </c>
      <c r="V91" s="39" t="s">
        <v>1117</v>
      </c>
      <c r="W91" s="157" t="s">
        <v>1102</v>
      </c>
      <c r="X91" s="158" t="s">
        <v>1128</v>
      </c>
      <c r="Y91" s="7"/>
      <c r="Z91" s="156">
        <v>1.7500000000000002E-2</v>
      </c>
      <c r="AA91" s="156">
        <v>0</v>
      </c>
      <c r="AB91" s="159">
        <v>2.3199999999999998</v>
      </c>
    </row>
    <row r="92" spans="1:28" ht="15" customHeight="1" x14ac:dyDescent="0.15">
      <c r="A92" s="20" t="str">
        <f t="shared" si="1"/>
        <v>貨2ガ4BF</v>
      </c>
      <c r="B92" s="20" t="s">
        <v>207</v>
      </c>
      <c r="C92" s="20" t="s">
        <v>191</v>
      </c>
      <c r="D92" t="s">
        <v>1105</v>
      </c>
      <c r="E92" t="s">
        <v>1482</v>
      </c>
      <c r="F92">
        <v>5.2500000000000005E-2</v>
      </c>
      <c r="G92" s="20">
        <v>0</v>
      </c>
      <c r="H92" s="20">
        <v>2.3199999999999998</v>
      </c>
      <c r="I92" s="1" t="s">
        <v>1073</v>
      </c>
      <c r="T92" s="130" t="s">
        <v>365</v>
      </c>
      <c r="U92" s="156" t="s">
        <v>366</v>
      </c>
      <c r="V92" s="39" t="s">
        <v>1117</v>
      </c>
      <c r="W92" s="157" t="s">
        <v>1102</v>
      </c>
      <c r="X92" s="158" t="s">
        <v>1129</v>
      </c>
      <c r="Y92" s="7" t="s">
        <v>463</v>
      </c>
      <c r="Z92" s="156">
        <v>5.2500000000000005E-2</v>
      </c>
      <c r="AA92" s="156">
        <v>0</v>
      </c>
      <c r="AB92" s="159">
        <v>2.3199999999999998</v>
      </c>
    </row>
    <row r="93" spans="1:28" ht="15" customHeight="1" x14ac:dyDescent="0.15">
      <c r="A93" s="20" t="str">
        <f t="shared" si="1"/>
        <v>貨2ガ4AF</v>
      </c>
      <c r="B93" s="20" t="s">
        <v>207</v>
      </c>
      <c r="C93" s="20" t="s">
        <v>191</v>
      </c>
      <c r="D93" t="s">
        <v>1105</v>
      </c>
      <c r="E93" t="s">
        <v>1130</v>
      </c>
      <c r="F93">
        <v>5.2499999999999998E-2</v>
      </c>
      <c r="G93" s="20">
        <v>0</v>
      </c>
      <c r="H93" s="20">
        <v>2.3199999999999998</v>
      </c>
      <c r="I93" s="1" t="s">
        <v>1084</v>
      </c>
      <c r="T93" s="130" t="s">
        <v>365</v>
      </c>
      <c r="U93" s="156" t="s">
        <v>366</v>
      </c>
      <c r="V93" s="39" t="s">
        <v>1117</v>
      </c>
      <c r="W93" s="157" t="s">
        <v>1102</v>
      </c>
      <c r="X93" s="158" t="s">
        <v>1131</v>
      </c>
      <c r="Y93" s="7"/>
      <c r="Z93" s="156">
        <v>5.2499999999999998E-2</v>
      </c>
      <c r="AA93" s="156">
        <v>0</v>
      </c>
      <c r="AB93" s="159">
        <v>2.3199999999999998</v>
      </c>
    </row>
    <row r="94" spans="1:28" ht="15" customHeight="1" x14ac:dyDescent="0.15">
      <c r="A94" s="20" t="str">
        <f t="shared" si="1"/>
        <v>貨2ガ4LF</v>
      </c>
      <c r="B94" s="20" t="s">
        <v>207</v>
      </c>
      <c r="C94" s="20" t="s">
        <v>191</v>
      </c>
      <c r="D94" t="s">
        <v>1105</v>
      </c>
      <c r="E94" t="s">
        <v>1132</v>
      </c>
      <c r="F94">
        <v>5.2499999999999998E-2</v>
      </c>
      <c r="G94" s="20">
        <v>0</v>
      </c>
      <c r="H94" s="20">
        <v>2.3199999999999998</v>
      </c>
      <c r="I94" s="1" t="s">
        <v>1094</v>
      </c>
      <c r="T94" s="130" t="s">
        <v>365</v>
      </c>
      <c r="U94" s="156" t="s">
        <v>366</v>
      </c>
      <c r="V94" s="39" t="s">
        <v>1117</v>
      </c>
      <c r="W94" s="157" t="s">
        <v>1102</v>
      </c>
      <c r="X94" s="158" t="s">
        <v>1133</v>
      </c>
      <c r="Y94" s="7"/>
      <c r="Z94" s="156">
        <v>5.2499999999999998E-2</v>
      </c>
      <c r="AA94" s="156">
        <v>0</v>
      </c>
      <c r="AB94" s="159">
        <v>2.3199999999999998</v>
      </c>
    </row>
    <row r="95" spans="1:28" ht="15" customHeight="1" x14ac:dyDescent="0.15">
      <c r="A95" s="20" t="str">
        <f t="shared" si="1"/>
        <v>貨2ガ5BF</v>
      </c>
      <c r="B95" s="20" t="s">
        <v>207</v>
      </c>
      <c r="C95" s="20" t="s">
        <v>191</v>
      </c>
      <c r="D95" t="s">
        <v>1105</v>
      </c>
      <c r="E95" t="s">
        <v>1134</v>
      </c>
      <c r="F95">
        <v>3.5000000000000003E-2</v>
      </c>
      <c r="G95" s="20">
        <v>0</v>
      </c>
      <c r="H95" s="20">
        <v>2.3199999999999998</v>
      </c>
      <c r="I95" s="1" t="s">
        <v>1078</v>
      </c>
      <c r="J95"/>
      <c r="T95" s="130" t="s">
        <v>365</v>
      </c>
      <c r="U95" s="156" t="s">
        <v>366</v>
      </c>
      <c r="V95" s="39" t="s">
        <v>1117</v>
      </c>
      <c r="W95" s="156" t="s">
        <v>1102</v>
      </c>
      <c r="X95" s="158" t="s">
        <v>1135</v>
      </c>
      <c r="Y95" s="7" t="s">
        <v>464</v>
      </c>
      <c r="Z95" s="156">
        <v>3.5000000000000003E-2</v>
      </c>
      <c r="AA95" s="156">
        <v>0</v>
      </c>
      <c r="AB95" s="159">
        <v>2.3199999999999998</v>
      </c>
    </row>
    <row r="96" spans="1:28" ht="15" customHeight="1" x14ac:dyDescent="0.15">
      <c r="A96" s="20" t="str">
        <f t="shared" si="1"/>
        <v>貨2ガ5AF</v>
      </c>
      <c r="B96" s="20" t="s">
        <v>207</v>
      </c>
      <c r="C96" s="20" t="s">
        <v>191</v>
      </c>
      <c r="D96" t="s">
        <v>1105</v>
      </c>
      <c r="E96" t="s">
        <v>1483</v>
      </c>
      <c r="F96">
        <v>3.5000000000000003E-2</v>
      </c>
      <c r="G96" s="20">
        <v>0</v>
      </c>
      <c r="H96" s="20">
        <v>2.3199999999999998</v>
      </c>
      <c r="I96" s="1" t="s">
        <v>1084</v>
      </c>
      <c r="J96"/>
      <c r="T96" s="130" t="s">
        <v>365</v>
      </c>
      <c r="U96" s="156" t="s">
        <v>366</v>
      </c>
      <c r="V96" s="39" t="s">
        <v>1117</v>
      </c>
      <c r="W96" s="156" t="s">
        <v>1102</v>
      </c>
      <c r="X96" s="158" t="s">
        <v>1136</v>
      </c>
      <c r="Y96" s="7"/>
      <c r="Z96" s="156">
        <v>3.5000000000000003E-2</v>
      </c>
      <c r="AA96" s="156">
        <v>0</v>
      </c>
      <c r="AB96" s="159">
        <v>2.3199999999999998</v>
      </c>
    </row>
    <row r="97" spans="1:28" ht="15" customHeight="1" x14ac:dyDescent="0.15">
      <c r="A97" s="20" t="str">
        <f t="shared" si="1"/>
        <v>貨2ガ5LF</v>
      </c>
      <c r="B97" s="20" t="s">
        <v>207</v>
      </c>
      <c r="C97" s="20" t="s">
        <v>191</v>
      </c>
      <c r="D97" t="s">
        <v>1105</v>
      </c>
      <c r="E97" t="s">
        <v>1137</v>
      </c>
      <c r="F97">
        <v>3.5000000000000003E-2</v>
      </c>
      <c r="G97" s="20">
        <v>0</v>
      </c>
      <c r="H97" s="20">
        <v>2.3199999999999998</v>
      </c>
      <c r="I97" s="1" t="s">
        <v>1094</v>
      </c>
      <c r="J97"/>
      <c r="T97" s="130" t="s">
        <v>365</v>
      </c>
      <c r="U97" s="156" t="s">
        <v>366</v>
      </c>
      <c r="V97" s="39" t="s">
        <v>1117</v>
      </c>
      <c r="W97" s="157" t="s">
        <v>1102</v>
      </c>
      <c r="X97" s="158" t="s">
        <v>1138</v>
      </c>
      <c r="Y97" s="7"/>
      <c r="Z97" s="156">
        <v>3.5000000000000003E-2</v>
      </c>
      <c r="AA97" s="156">
        <v>0</v>
      </c>
      <c r="AB97" s="159">
        <v>2.3199999999999998</v>
      </c>
    </row>
    <row r="98" spans="1:28" ht="15" customHeight="1" x14ac:dyDescent="0.15">
      <c r="A98" s="20" t="str">
        <f t="shared" si="1"/>
        <v>貨2ガ6BF</v>
      </c>
      <c r="B98" s="20" t="s">
        <v>207</v>
      </c>
      <c r="C98" s="20" t="s">
        <v>191</v>
      </c>
      <c r="D98" t="s">
        <v>1105</v>
      </c>
      <c r="E98" t="s">
        <v>1484</v>
      </c>
      <c r="F98" s="20">
        <v>1.7500000000000002E-2</v>
      </c>
      <c r="G98" s="20">
        <v>0</v>
      </c>
      <c r="H98" s="20">
        <v>2.3199999999999998</v>
      </c>
      <c r="I98" s="1" t="s">
        <v>1139</v>
      </c>
      <c r="J98"/>
      <c r="T98" s="130" t="s">
        <v>365</v>
      </c>
      <c r="U98" s="156" t="s">
        <v>366</v>
      </c>
      <c r="V98" s="39" t="s">
        <v>1117</v>
      </c>
      <c r="W98" s="157" t="s">
        <v>1102</v>
      </c>
      <c r="X98" s="158" t="s">
        <v>1140</v>
      </c>
      <c r="Y98" s="7" t="s">
        <v>1114</v>
      </c>
      <c r="Z98" s="156">
        <v>1.7500000000000002E-2</v>
      </c>
      <c r="AA98" s="156">
        <v>0</v>
      </c>
      <c r="AB98" s="159">
        <v>2.3199999999999998</v>
      </c>
    </row>
    <row r="99" spans="1:28" ht="15" customHeight="1" x14ac:dyDescent="0.15">
      <c r="A99" s="20" t="str">
        <f t="shared" si="1"/>
        <v>貨2ガ6AF</v>
      </c>
      <c r="B99" s="20" t="s">
        <v>207</v>
      </c>
      <c r="C99" s="20" t="s">
        <v>191</v>
      </c>
      <c r="D99" t="s">
        <v>1105</v>
      </c>
      <c r="E99" t="s">
        <v>1485</v>
      </c>
      <c r="F99">
        <v>1.7500000000000002E-2</v>
      </c>
      <c r="G99" s="20">
        <v>0</v>
      </c>
      <c r="H99" s="20">
        <v>2.3199999999999998</v>
      </c>
      <c r="I99" s="1" t="s">
        <v>1084</v>
      </c>
      <c r="J99"/>
      <c r="T99" s="130" t="s">
        <v>365</v>
      </c>
      <c r="U99" s="156" t="s">
        <v>366</v>
      </c>
      <c r="V99" s="39" t="s">
        <v>1117</v>
      </c>
      <c r="W99" s="157" t="s">
        <v>1102</v>
      </c>
      <c r="X99" s="158" t="s">
        <v>1141</v>
      </c>
      <c r="Y99" s="7"/>
      <c r="Z99" s="156">
        <v>1.7500000000000002E-2</v>
      </c>
      <c r="AA99" s="156">
        <v>0</v>
      </c>
      <c r="AB99" s="159">
        <v>2.3199999999999998</v>
      </c>
    </row>
    <row r="100" spans="1:28" ht="15" customHeight="1" x14ac:dyDescent="0.15">
      <c r="A100" s="20" t="str">
        <f t="shared" si="1"/>
        <v>貨2ガ6LF</v>
      </c>
      <c r="B100" s="20" t="s">
        <v>207</v>
      </c>
      <c r="C100" s="20" t="s">
        <v>191</v>
      </c>
      <c r="D100" t="s">
        <v>1105</v>
      </c>
      <c r="E100" t="s">
        <v>1486</v>
      </c>
      <c r="F100">
        <v>1.7500000000000002E-2</v>
      </c>
      <c r="G100" s="20">
        <v>0</v>
      </c>
      <c r="H100" s="20">
        <v>2.3199999999999998</v>
      </c>
      <c r="I100" s="1" t="s">
        <v>1094</v>
      </c>
      <c r="J100"/>
      <c r="T100" s="130" t="s">
        <v>365</v>
      </c>
      <c r="U100" s="156" t="s">
        <v>366</v>
      </c>
      <c r="V100" s="39" t="s">
        <v>1117</v>
      </c>
      <c r="W100" s="157" t="s">
        <v>1102</v>
      </c>
      <c r="X100" s="158" t="s">
        <v>1142</v>
      </c>
      <c r="Y100" s="7"/>
      <c r="Z100" s="156">
        <v>1.7500000000000002E-2</v>
      </c>
      <c r="AA100" s="156">
        <v>0</v>
      </c>
      <c r="AB100" s="159">
        <v>2.3199999999999998</v>
      </c>
    </row>
    <row r="101" spans="1:28" ht="15" customHeight="1" x14ac:dyDescent="0.15">
      <c r="A101" s="20" t="str">
        <f t="shared" si="1"/>
        <v>貨3ガ-</v>
      </c>
      <c r="B101" s="20" t="s">
        <v>222</v>
      </c>
      <c r="C101" s="20" t="s">
        <v>198</v>
      </c>
      <c r="D101" s="20" t="s">
        <v>712</v>
      </c>
      <c r="E101" s="20" t="s">
        <v>711</v>
      </c>
      <c r="F101" s="20">
        <v>1.8</v>
      </c>
      <c r="G101" s="20">
        <v>0</v>
      </c>
      <c r="H101" s="20">
        <v>2.3199999999999998</v>
      </c>
      <c r="I101" s="1" t="s">
        <v>1048</v>
      </c>
      <c r="J101"/>
      <c r="T101" s="130" t="s">
        <v>365</v>
      </c>
      <c r="U101" s="156" t="s">
        <v>366</v>
      </c>
      <c r="V101" s="39" t="s">
        <v>1143</v>
      </c>
      <c r="W101" s="157" t="s">
        <v>712</v>
      </c>
      <c r="X101" s="158" t="s">
        <v>711</v>
      </c>
      <c r="Y101" s="7"/>
      <c r="Z101" s="156">
        <v>1.8</v>
      </c>
      <c r="AA101" s="156">
        <v>0</v>
      </c>
      <c r="AB101" s="159">
        <v>2.3199999999999998</v>
      </c>
    </row>
    <row r="102" spans="1:28" ht="15" customHeight="1" x14ac:dyDescent="0.15">
      <c r="A102" s="20" t="str">
        <f t="shared" si="1"/>
        <v>貨3ガJ</v>
      </c>
      <c r="B102" s="20" t="s">
        <v>222</v>
      </c>
      <c r="C102" s="20" t="s">
        <v>198</v>
      </c>
      <c r="D102" s="20" t="s">
        <v>715</v>
      </c>
      <c r="E102" s="20" t="s">
        <v>814</v>
      </c>
      <c r="F102" s="20">
        <v>1.2</v>
      </c>
      <c r="G102" s="20">
        <v>0</v>
      </c>
      <c r="H102" s="20">
        <v>2.3199999999999998</v>
      </c>
      <c r="I102" s="1" t="s">
        <v>1048</v>
      </c>
      <c r="J102"/>
      <c r="T102" s="130" t="s">
        <v>365</v>
      </c>
      <c r="U102" s="156" t="s">
        <v>366</v>
      </c>
      <c r="V102" s="39" t="s">
        <v>1143</v>
      </c>
      <c r="W102" s="157" t="s">
        <v>715</v>
      </c>
      <c r="X102" s="158" t="s">
        <v>814</v>
      </c>
      <c r="Y102" s="7"/>
      <c r="Z102" s="156">
        <v>1.2</v>
      </c>
      <c r="AA102" s="156">
        <v>0</v>
      </c>
      <c r="AB102" s="159">
        <v>2.3199999999999998</v>
      </c>
    </row>
    <row r="103" spans="1:28" ht="15" customHeight="1" x14ac:dyDescent="0.15">
      <c r="A103" s="20" t="str">
        <f t="shared" si="1"/>
        <v>貨3ガM</v>
      </c>
      <c r="B103" s="20" t="s">
        <v>222</v>
      </c>
      <c r="C103" s="20" t="s">
        <v>198</v>
      </c>
      <c r="D103" s="20" t="s">
        <v>831</v>
      </c>
      <c r="E103" s="20" t="s">
        <v>832</v>
      </c>
      <c r="F103" s="20">
        <v>0.9</v>
      </c>
      <c r="G103" s="20">
        <v>0</v>
      </c>
      <c r="H103" s="20">
        <v>2.3199999999999998</v>
      </c>
      <c r="I103" s="1" t="s">
        <v>1048</v>
      </c>
      <c r="T103" s="130" t="s">
        <v>365</v>
      </c>
      <c r="U103" s="156" t="s">
        <v>366</v>
      </c>
      <c r="V103" s="39" t="s">
        <v>1143</v>
      </c>
      <c r="W103" s="157" t="s">
        <v>831</v>
      </c>
      <c r="X103" s="158" t="s">
        <v>832</v>
      </c>
      <c r="Y103" s="7"/>
      <c r="Z103" s="156">
        <v>0.9</v>
      </c>
      <c r="AA103" s="156">
        <v>0</v>
      </c>
      <c r="AB103" s="159">
        <v>2.3199999999999998</v>
      </c>
    </row>
    <row r="104" spans="1:28" ht="15" customHeight="1" x14ac:dyDescent="0.15">
      <c r="A104" s="20" t="str">
        <f t="shared" si="1"/>
        <v>貨3ガT</v>
      </c>
      <c r="B104" s="20" t="s">
        <v>222</v>
      </c>
      <c r="C104" s="20" t="s">
        <v>198</v>
      </c>
      <c r="D104" s="20" t="s">
        <v>825</v>
      </c>
      <c r="E104" s="20" t="s">
        <v>826</v>
      </c>
      <c r="F104" s="20">
        <v>0.7</v>
      </c>
      <c r="G104" s="20">
        <v>0</v>
      </c>
      <c r="H104" s="20">
        <v>2.3199999999999998</v>
      </c>
      <c r="I104" s="1" t="s">
        <v>1048</v>
      </c>
      <c r="J104"/>
      <c r="T104" s="130" t="s">
        <v>365</v>
      </c>
      <c r="U104" s="156" t="s">
        <v>366</v>
      </c>
      <c r="V104" s="39" t="s">
        <v>1143</v>
      </c>
      <c r="W104" s="157" t="s">
        <v>825</v>
      </c>
      <c r="X104" s="158" t="s">
        <v>826</v>
      </c>
      <c r="Y104" s="7"/>
      <c r="Z104" s="156">
        <v>0.7</v>
      </c>
      <c r="AA104" s="156">
        <v>0</v>
      </c>
      <c r="AB104" s="159">
        <v>2.3199999999999998</v>
      </c>
    </row>
    <row r="105" spans="1:28" ht="15" customHeight="1" x14ac:dyDescent="0.15">
      <c r="A105" s="20" t="str">
        <f t="shared" si="1"/>
        <v>貨3ガZ</v>
      </c>
      <c r="B105" s="20" t="s">
        <v>222</v>
      </c>
      <c r="C105" s="20" t="s">
        <v>198</v>
      </c>
      <c r="D105" s="20" t="s">
        <v>200</v>
      </c>
      <c r="E105" s="20" t="s">
        <v>833</v>
      </c>
      <c r="F105" s="20">
        <v>0.49</v>
      </c>
      <c r="G105" s="20">
        <v>0</v>
      </c>
      <c r="H105" s="20">
        <v>2.3199999999999998</v>
      </c>
      <c r="I105" s="1" t="s">
        <v>1048</v>
      </c>
      <c r="T105" s="130" t="s">
        <v>365</v>
      </c>
      <c r="U105" s="156" t="s">
        <v>366</v>
      </c>
      <c r="V105" s="39" t="s">
        <v>1143</v>
      </c>
      <c r="W105" s="157" t="s">
        <v>200</v>
      </c>
      <c r="X105" s="158" t="s">
        <v>833</v>
      </c>
      <c r="Y105" s="7"/>
      <c r="Z105" s="156">
        <v>0.49</v>
      </c>
      <c r="AA105" s="156">
        <v>0</v>
      </c>
      <c r="AB105" s="159">
        <v>2.3199999999999998</v>
      </c>
    </row>
    <row r="106" spans="1:28" ht="15" customHeight="1" x14ac:dyDescent="0.15">
      <c r="A106" s="20" t="str">
        <f t="shared" si="1"/>
        <v>貨3ガGB</v>
      </c>
      <c r="B106" s="20" t="s">
        <v>222</v>
      </c>
      <c r="C106" s="20" t="s">
        <v>198</v>
      </c>
      <c r="D106" s="20" t="s">
        <v>201</v>
      </c>
      <c r="E106" s="20" t="s">
        <v>857</v>
      </c>
      <c r="F106" s="20">
        <v>0.4</v>
      </c>
      <c r="G106" s="20">
        <v>0</v>
      </c>
      <c r="H106" s="20">
        <v>2.3199999999999998</v>
      </c>
      <c r="I106" s="1" t="s">
        <v>1048</v>
      </c>
      <c r="T106" s="130" t="s">
        <v>365</v>
      </c>
      <c r="U106" s="156" t="s">
        <v>366</v>
      </c>
      <c r="V106" s="39" t="s">
        <v>1143</v>
      </c>
      <c r="W106" s="157" t="s">
        <v>201</v>
      </c>
      <c r="X106" s="158" t="s">
        <v>857</v>
      </c>
      <c r="Y106" s="7"/>
      <c r="Z106" s="156">
        <v>0.4</v>
      </c>
      <c r="AA106" s="156">
        <v>0</v>
      </c>
      <c r="AB106" s="159">
        <v>2.3199999999999998</v>
      </c>
    </row>
    <row r="107" spans="1:28" ht="15" customHeight="1" x14ac:dyDescent="0.15">
      <c r="A107" s="20" t="str">
        <f t="shared" si="1"/>
        <v>貨3ガGE</v>
      </c>
      <c r="B107" s="20" t="s">
        <v>222</v>
      </c>
      <c r="C107" s="20" t="s">
        <v>198</v>
      </c>
      <c r="D107" s="20" t="s">
        <v>201</v>
      </c>
      <c r="E107" s="20" t="s">
        <v>859</v>
      </c>
      <c r="F107" s="20">
        <v>0.4</v>
      </c>
      <c r="G107" s="20">
        <v>0</v>
      </c>
      <c r="H107" s="20">
        <v>2.3199999999999998</v>
      </c>
      <c r="I107" s="1" t="s">
        <v>1048</v>
      </c>
      <c r="T107" s="130" t="s">
        <v>365</v>
      </c>
      <c r="U107" s="156" t="s">
        <v>366</v>
      </c>
      <c r="V107" s="39" t="s">
        <v>1143</v>
      </c>
      <c r="W107" s="157" t="s">
        <v>201</v>
      </c>
      <c r="X107" s="158" t="s">
        <v>859</v>
      </c>
      <c r="Y107" s="7"/>
      <c r="Z107" s="156">
        <v>0.4</v>
      </c>
      <c r="AA107" s="156">
        <v>0</v>
      </c>
      <c r="AB107" s="159">
        <v>2.3199999999999998</v>
      </c>
    </row>
    <row r="108" spans="1:28" ht="15" customHeight="1" x14ac:dyDescent="0.15">
      <c r="A108" s="20" t="str">
        <f t="shared" si="1"/>
        <v>貨3ガHJ</v>
      </c>
      <c r="B108" s="20" t="s">
        <v>222</v>
      </c>
      <c r="C108" s="20" t="s">
        <v>198</v>
      </c>
      <c r="D108" s="20" t="s">
        <v>201</v>
      </c>
      <c r="E108" s="20" t="s">
        <v>867</v>
      </c>
      <c r="F108" s="20">
        <v>0.2</v>
      </c>
      <c r="G108" s="20">
        <v>0</v>
      </c>
      <c r="H108" s="20">
        <v>2.3199999999999998</v>
      </c>
      <c r="I108" s="1" t="s">
        <v>1084</v>
      </c>
      <c r="J108" s="20" t="s">
        <v>1088</v>
      </c>
      <c r="T108" s="130" t="s">
        <v>365</v>
      </c>
      <c r="U108" s="156" t="s">
        <v>366</v>
      </c>
      <c r="V108" s="39" t="s">
        <v>1143</v>
      </c>
      <c r="W108" s="157" t="s">
        <v>201</v>
      </c>
      <c r="X108" s="158" t="s">
        <v>867</v>
      </c>
      <c r="Y108" s="7"/>
      <c r="Z108" s="156">
        <v>0.2</v>
      </c>
      <c r="AA108" s="156">
        <v>0</v>
      </c>
      <c r="AB108" s="159">
        <v>2.3199999999999998</v>
      </c>
    </row>
    <row r="109" spans="1:28" ht="15" customHeight="1" x14ac:dyDescent="0.15">
      <c r="A109" s="20" t="str">
        <f t="shared" si="1"/>
        <v>貨3ガGK</v>
      </c>
      <c r="B109" s="20" t="s">
        <v>222</v>
      </c>
      <c r="C109" s="20" t="s">
        <v>198</v>
      </c>
      <c r="D109" s="20" t="s">
        <v>828</v>
      </c>
      <c r="E109" s="20" t="s">
        <v>864</v>
      </c>
      <c r="F109" s="20">
        <v>0.13</v>
      </c>
      <c r="G109" s="20">
        <v>0</v>
      </c>
      <c r="H109" s="20">
        <v>2.3199999999999998</v>
      </c>
      <c r="I109" s="1" t="s">
        <v>1048</v>
      </c>
      <c r="T109" s="130" t="s">
        <v>365</v>
      </c>
      <c r="U109" s="156" t="s">
        <v>366</v>
      </c>
      <c r="V109" s="39" t="s">
        <v>1143</v>
      </c>
      <c r="W109" s="157" t="s">
        <v>828</v>
      </c>
      <c r="X109" s="158" t="s">
        <v>864</v>
      </c>
      <c r="Y109" s="7"/>
      <c r="Z109" s="156">
        <v>0.13</v>
      </c>
      <c r="AA109" s="156">
        <v>0</v>
      </c>
      <c r="AB109" s="159">
        <v>2.3199999999999998</v>
      </c>
    </row>
    <row r="110" spans="1:28" ht="15" customHeight="1" x14ac:dyDescent="0.15">
      <c r="A110" s="20" t="str">
        <f t="shared" si="1"/>
        <v>貨3ガHQ</v>
      </c>
      <c r="B110" s="20" t="s">
        <v>222</v>
      </c>
      <c r="C110" s="20" t="s">
        <v>198</v>
      </c>
      <c r="D110" s="20" t="s">
        <v>828</v>
      </c>
      <c r="E110" s="20" t="s">
        <v>873</v>
      </c>
      <c r="F110" s="20">
        <v>6.5000000000000002E-2</v>
      </c>
      <c r="G110" s="20">
        <v>0</v>
      </c>
      <c r="H110" s="20">
        <v>2.3199999999999998</v>
      </c>
      <c r="I110" s="1" t="s">
        <v>1084</v>
      </c>
      <c r="J110" s="20" t="s">
        <v>1088</v>
      </c>
      <c r="T110" s="130" t="s">
        <v>365</v>
      </c>
      <c r="U110" s="156" t="s">
        <v>366</v>
      </c>
      <c r="V110" s="39" t="s">
        <v>1143</v>
      </c>
      <c r="W110" s="157" t="s">
        <v>828</v>
      </c>
      <c r="X110" s="158" t="s">
        <v>873</v>
      </c>
      <c r="Y110" s="7"/>
      <c r="Z110" s="156">
        <v>6.5000000000000002E-2</v>
      </c>
      <c r="AA110" s="156">
        <v>0</v>
      </c>
      <c r="AB110" s="159">
        <v>2.3199999999999998</v>
      </c>
    </row>
    <row r="111" spans="1:28" ht="15" customHeight="1" x14ac:dyDescent="0.15">
      <c r="A111" s="20" t="str">
        <f t="shared" si="1"/>
        <v>貨3ガTC</v>
      </c>
      <c r="B111" s="20" t="s">
        <v>222</v>
      </c>
      <c r="C111" s="20" t="s">
        <v>198</v>
      </c>
      <c r="D111" s="20" t="s">
        <v>828</v>
      </c>
      <c r="E111" s="20" t="s">
        <v>886</v>
      </c>
      <c r="F111" s="20">
        <v>9.7500000000000003E-2</v>
      </c>
      <c r="G111" s="20">
        <v>0</v>
      </c>
      <c r="H111" s="20">
        <v>2.3199999999999998</v>
      </c>
      <c r="I111" s="1" t="s">
        <v>1048</v>
      </c>
      <c r="J111" s="20" t="s">
        <v>1089</v>
      </c>
      <c r="T111" s="130" t="s">
        <v>365</v>
      </c>
      <c r="U111" s="156" t="s">
        <v>366</v>
      </c>
      <c r="V111" s="39" t="s">
        <v>1143</v>
      </c>
      <c r="W111" s="157" t="s">
        <v>828</v>
      </c>
      <c r="X111" s="158" t="s">
        <v>886</v>
      </c>
      <c r="Y111" s="7"/>
      <c r="Z111" s="156">
        <v>9.7500000000000003E-2</v>
      </c>
      <c r="AA111" s="156">
        <v>0</v>
      </c>
      <c r="AB111" s="159">
        <v>2.3199999999999998</v>
      </c>
    </row>
    <row r="112" spans="1:28" ht="15" customHeight="1" x14ac:dyDescent="0.15">
      <c r="A112" s="20" t="str">
        <f t="shared" si="1"/>
        <v>貨3ガXC</v>
      </c>
      <c r="B112" s="20" t="s">
        <v>222</v>
      </c>
      <c r="C112" s="20" t="s">
        <v>198</v>
      </c>
      <c r="D112" s="20" t="s">
        <v>828</v>
      </c>
      <c r="E112" s="20" t="s">
        <v>900</v>
      </c>
      <c r="F112" s="20">
        <v>9.7500000000000003E-2</v>
      </c>
      <c r="G112" s="20">
        <v>0</v>
      </c>
      <c r="H112" s="20">
        <v>2.3199999999999998</v>
      </c>
      <c r="I112" s="1" t="s">
        <v>1084</v>
      </c>
      <c r="J112" s="20" t="s">
        <v>423</v>
      </c>
      <c r="T112" s="130" t="s">
        <v>365</v>
      </c>
      <c r="U112" s="156" t="s">
        <v>366</v>
      </c>
      <c r="V112" s="39" t="s">
        <v>1143</v>
      </c>
      <c r="W112" s="157" t="s">
        <v>828</v>
      </c>
      <c r="X112" s="158" t="s">
        <v>900</v>
      </c>
      <c r="Y112" s="7"/>
      <c r="Z112" s="156">
        <v>9.7500000000000003E-2</v>
      </c>
      <c r="AA112" s="156">
        <v>0</v>
      </c>
      <c r="AB112" s="159">
        <v>2.3199999999999998</v>
      </c>
    </row>
    <row r="113" spans="1:28" ht="15" customHeight="1" x14ac:dyDescent="0.15">
      <c r="A113" s="20" t="str">
        <f t="shared" si="1"/>
        <v>貨3ガLC</v>
      </c>
      <c r="B113" s="20" t="s">
        <v>222</v>
      </c>
      <c r="C113" s="20" t="s">
        <v>198</v>
      </c>
      <c r="D113" s="20" t="s">
        <v>828</v>
      </c>
      <c r="E113" s="20" t="s">
        <v>877</v>
      </c>
      <c r="F113" s="20">
        <v>6.5000000000000002E-2</v>
      </c>
      <c r="G113" s="20">
        <v>0</v>
      </c>
      <c r="H113" s="20">
        <v>2.3199999999999998</v>
      </c>
      <c r="I113" s="1" t="s">
        <v>1048</v>
      </c>
      <c r="J113" s="20" t="s">
        <v>1090</v>
      </c>
      <c r="T113" s="130" t="s">
        <v>365</v>
      </c>
      <c r="U113" s="156" t="s">
        <v>366</v>
      </c>
      <c r="V113" s="39" t="s">
        <v>1143</v>
      </c>
      <c r="W113" s="157" t="s">
        <v>828</v>
      </c>
      <c r="X113" s="158" t="s">
        <v>877</v>
      </c>
      <c r="Y113" s="7"/>
      <c r="Z113" s="156">
        <v>6.5000000000000002E-2</v>
      </c>
      <c r="AA113" s="156">
        <v>0</v>
      </c>
      <c r="AB113" s="159">
        <v>2.3199999999999998</v>
      </c>
    </row>
    <row r="114" spans="1:28" ht="15" customHeight="1" x14ac:dyDescent="0.15">
      <c r="A114" s="20" t="str">
        <f t="shared" si="1"/>
        <v>貨3ガYC</v>
      </c>
      <c r="B114" s="20" t="s">
        <v>222</v>
      </c>
      <c r="C114" s="20" t="s">
        <v>198</v>
      </c>
      <c r="D114" s="20" t="s">
        <v>828</v>
      </c>
      <c r="E114" s="20" t="s">
        <v>904</v>
      </c>
      <c r="F114" s="20">
        <v>6.5000000000000002E-2</v>
      </c>
      <c r="G114" s="20">
        <v>0</v>
      </c>
      <c r="H114" s="20">
        <v>2.3199999999999998</v>
      </c>
      <c r="I114" s="1" t="s">
        <v>1084</v>
      </c>
      <c r="J114" s="20" t="s">
        <v>424</v>
      </c>
      <c r="T114" s="130" t="s">
        <v>365</v>
      </c>
      <c r="U114" s="156" t="s">
        <v>366</v>
      </c>
      <c r="V114" s="39" t="s">
        <v>1143</v>
      </c>
      <c r="W114" s="157" t="s">
        <v>828</v>
      </c>
      <c r="X114" s="158" t="s">
        <v>904</v>
      </c>
      <c r="Y114" s="7"/>
      <c r="Z114" s="156">
        <v>6.5000000000000002E-2</v>
      </c>
      <c r="AA114" s="156">
        <v>0</v>
      </c>
      <c r="AB114" s="159">
        <v>2.3199999999999998</v>
      </c>
    </row>
    <row r="115" spans="1:28" ht="15" customHeight="1" x14ac:dyDescent="0.15">
      <c r="A115" s="20" t="str">
        <f t="shared" si="1"/>
        <v>貨3ガUC</v>
      </c>
      <c r="B115" s="20" t="s">
        <v>222</v>
      </c>
      <c r="C115" s="20" t="s">
        <v>198</v>
      </c>
      <c r="D115" s="20" t="s">
        <v>828</v>
      </c>
      <c r="E115" s="20" t="s">
        <v>893</v>
      </c>
      <c r="F115" s="20">
        <v>3.2500000000000001E-2</v>
      </c>
      <c r="G115" s="20">
        <v>0</v>
      </c>
      <c r="H115" s="20">
        <v>2.3199999999999998</v>
      </c>
      <c r="I115" s="1" t="s">
        <v>1048</v>
      </c>
      <c r="J115" s="20" t="s">
        <v>1091</v>
      </c>
      <c r="T115" s="130" t="s">
        <v>365</v>
      </c>
      <c r="U115" s="156" t="s">
        <v>366</v>
      </c>
      <c r="V115" s="39" t="s">
        <v>1143</v>
      </c>
      <c r="W115" s="157" t="s">
        <v>828</v>
      </c>
      <c r="X115" s="158" t="s">
        <v>893</v>
      </c>
      <c r="Y115" s="7"/>
      <c r="Z115" s="156">
        <v>3.2500000000000001E-2</v>
      </c>
      <c r="AA115" s="156">
        <v>0</v>
      </c>
      <c r="AB115" s="159">
        <v>2.3199999999999998</v>
      </c>
    </row>
    <row r="116" spans="1:28" ht="15" customHeight="1" x14ac:dyDescent="0.15">
      <c r="A116" s="20" t="str">
        <f t="shared" si="1"/>
        <v>貨3ガZC</v>
      </c>
      <c r="B116" s="20" t="s">
        <v>222</v>
      </c>
      <c r="C116" s="20" t="s">
        <v>198</v>
      </c>
      <c r="D116" s="20" t="s">
        <v>828</v>
      </c>
      <c r="E116" s="20" t="s">
        <v>908</v>
      </c>
      <c r="F116" s="20">
        <v>3.2500000000000001E-2</v>
      </c>
      <c r="G116" s="20">
        <v>0</v>
      </c>
      <c r="H116" s="20">
        <v>2.3199999999999998</v>
      </c>
      <c r="I116" s="1" t="s">
        <v>1084</v>
      </c>
      <c r="J116" s="20" t="s">
        <v>425</v>
      </c>
      <c r="T116" s="130" t="s">
        <v>365</v>
      </c>
      <c r="U116" s="156" t="s">
        <v>366</v>
      </c>
      <c r="V116" s="39" t="s">
        <v>1143</v>
      </c>
      <c r="W116" s="157" t="s">
        <v>828</v>
      </c>
      <c r="X116" s="158" t="s">
        <v>908</v>
      </c>
      <c r="Y116" s="7"/>
      <c r="Z116" s="156">
        <v>3.2500000000000001E-2</v>
      </c>
      <c r="AA116" s="156">
        <v>0</v>
      </c>
      <c r="AB116" s="159">
        <v>2.3199999999999998</v>
      </c>
    </row>
    <row r="117" spans="1:28" ht="15" customHeight="1" x14ac:dyDescent="0.15">
      <c r="A117" s="20" t="str">
        <f t="shared" si="1"/>
        <v>貨3ガABF</v>
      </c>
      <c r="B117" s="20" t="s">
        <v>222</v>
      </c>
      <c r="C117" s="20" t="s">
        <v>198</v>
      </c>
      <c r="D117" s="20" t="s">
        <v>185</v>
      </c>
      <c r="E117" s="20" t="s">
        <v>722</v>
      </c>
      <c r="F117" s="20">
        <v>7.0000000000000007E-2</v>
      </c>
      <c r="G117" s="20">
        <v>0</v>
      </c>
      <c r="H117" s="20">
        <v>2.3199999999999998</v>
      </c>
      <c r="I117" s="1" t="s">
        <v>1048</v>
      </c>
      <c r="T117" s="130" t="s">
        <v>365</v>
      </c>
      <c r="U117" s="156" t="s">
        <v>366</v>
      </c>
      <c r="V117" s="39" t="s">
        <v>1143</v>
      </c>
      <c r="W117" s="157" t="s">
        <v>185</v>
      </c>
      <c r="X117" s="158" t="s">
        <v>722</v>
      </c>
      <c r="Y117" s="7"/>
      <c r="Z117" s="156">
        <v>7.0000000000000007E-2</v>
      </c>
      <c r="AA117" s="156">
        <v>0</v>
      </c>
      <c r="AB117" s="159">
        <v>2.3199999999999998</v>
      </c>
    </row>
    <row r="118" spans="1:28" ht="15" customHeight="1" x14ac:dyDescent="0.15">
      <c r="A118" s="20" t="str">
        <f t="shared" si="1"/>
        <v>貨3ガAAF</v>
      </c>
      <c r="B118" s="20" t="s">
        <v>222</v>
      </c>
      <c r="C118" s="20" t="s">
        <v>198</v>
      </c>
      <c r="D118" s="20" t="s">
        <v>185</v>
      </c>
      <c r="E118" s="20" t="s">
        <v>723</v>
      </c>
      <c r="F118" s="20">
        <v>3.5000000000000003E-2</v>
      </c>
      <c r="G118" s="20">
        <v>0</v>
      </c>
      <c r="H118" s="20">
        <v>2.3199999999999998</v>
      </c>
      <c r="I118" s="1" t="s">
        <v>1084</v>
      </c>
      <c r="J118" s="20" t="s">
        <v>1088</v>
      </c>
      <c r="T118" s="130" t="s">
        <v>365</v>
      </c>
      <c r="U118" s="156" t="s">
        <v>366</v>
      </c>
      <c r="V118" s="39" t="s">
        <v>1143</v>
      </c>
      <c r="W118" s="157" t="s">
        <v>185</v>
      </c>
      <c r="X118" s="158" t="s">
        <v>723</v>
      </c>
      <c r="Y118" s="7"/>
      <c r="Z118" s="156">
        <v>3.5000000000000003E-2</v>
      </c>
      <c r="AA118" s="156">
        <v>0</v>
      </c>
      <c r="AB118" s="159">
        <v>2.3199999999999998</v>
      </c>
    </row>
    <row r="119" spans="1:28" ht="15" customHeight="1" x14ac:dyDescent="0.15">
      <c r="A119" s="20" t="str">
        <f t="shared" si="1"/>
        <v>貨3ガALF</v>
      </c>
      <c r="B119" s="20" t="s">
        <v>222</v>
      </c>
      <c r="C119" s="20" t="s">
        <v>198</v>
      </c>
      <c r="D119" s="20" t="s">
        <v>185</v>
      </c>
      <c r="E119" s="20" t="s">
        <v>1118</v>
      </c>
      <c r="F119" s="20">
        <v>1.7500000000000002E-2</v>
      </c>
      <c r="G119" s="20">
        <v>0</v>
      </c>
      <c r="H119" s="20">
        <v>2.3199999999999998</v>
      </c>
      <c r="I119" s="1" t="s">
        <v>1094</v>
      </c>
      <c r="T119" s="130" t="s">
        <v>365</v>
      </c>
      <c r="U119" s="156" t="s">
        <v>366</v>
      </c>
      <c r="V119" s="39" t="s">
        <v>1143</v>
      </c>
      <c r="W119" s="157" t="s">
        <v>185</v>
      </c>
      <c r="X119" s="158" t="s">
        <v>1118</v>
      </c>
      <c r="Y119" s="7"/>
      <c r="Z119" s="156">
        <v>1.7500000000000002E-2</v>
      </c>
      <c r="AA119" s="156">
        <v>0</v>
      </c>
      <c r="AB119" s="159">
        <v>2.3199999999999998</v>
      </c>
    </row>
    <row r="120" spans="1:28" ht="15" customHeight="1" x14ac:dyDescent="0.15">
      <c r="A120" s="20" t="str">
        <f t="shared" si="1"/>
        <v>貨3ガCAF</v>
      </c>
      <c r="B120" s="20" t="s">
        <v>222</v>
      </c>
      <c r="C120" s="20" t="s">
        <v>198</v>
      </c>
      <c r="D120" s="20" t="s">
        <v>185</v>
      </c>
      <c r="E120" s="20" t="s">
        <v>193</v>
      </c>
      <c r="F120" s="20">
        <v>3.5000000000000003E-2</v>
      </c>
      <c r="G120" s="20">
        <v>0</v>
      </c>
      <c r="H120" s="20">
        <v>2.3199999999999998</v>
      </c>
      <c r="I120" s="1" t="s">
        <v>1084</v>
      </c>
      <c r="J120" s="20" t="s">
        <v>424</v>
      </c>
      <c r="T120" s="130" t="s">
        <v>365</v>
      </c>
      <c r="U120" s="156" t="s">
        <v>366</v>
      </c>
      <c r="V120" s="39" t="s">
        <v>1143</v>
      </c>
      <c r="W120" s="157" t="s">
        <v>185</v>
      </c>
      <c r="X120" s="158" t="s">
        <v>193</v>
      </c>
      <c r="Y120" s="7"/>
      <c r="Z120" s="156">
        <v>3.5000000000000003E-2</v>
      </c>
      <c r="AA120" s="156">
        <v>0</v>
      </c>
      <c r="AB120" s="159">
        <v>2.3199999999999998</v>
      </c>
    </row>
    <row r="121" spans="1:28" ht="15" customHeight="1" x14ac:dyDescent="0.15">
      <c r="A121" s="20" t="str">
        <f t="shared" si="1"/>
        <v>貨3ガCBF</v>
      </c>
      <c r="B121" s="20" t="s">
        <v>222</v>
      </c>
      <c r="C121" s="20" t="s">
        <v>198</v>
      </c>
      <c r="D121" t="s">
        <v>185</v>
      </c>
      <c r="E121" t="s">
        <v>194</v>
      </c>
      <c r="F121" s="20">
        <v>3.5000000000000003E-2</v>
      </c>
      <c r="G121" s="20">
        <v>0</v>
      </c>
      <c r="H121" s="20">
        <v>2.3199999999999998</v>
      </c>
      <c r="I121" s="1" t="s">
        <v>1073</v>
      </c>
      <c r="J121" s="20" t="s">
        <v>1090</v>
      </c>
      <c r="T121" s="130" t="s">
        <v>365</v>
      </c>
      <c r="U121" s="156" t="s">
        <v>366</v>
      </c>
      <c r="V121" s="39" t="s">
        <v>1143</v>
      </c>
      <c r="W121" s="157" t="s">
        <v>185</v>
      </c>
      <c r="X121" s="158" t="s">
        <v>194</v>
      </c>
      <c r="Y121" s="7" t="s">
        <v>463</v>
      </c>
      <c r="Z121" s="156">
        <v>3.5000000000000003E-2</v>
      </c>
      <c r="AA121" s="156">
        <v>0</v>
      </c>
      <c r="AB121" s="159">
        <v>2.3199999999999998</v>
      </c>
    </row>
    <row r="122" spans="1:28" ht="15" customHeight="1" x14ac:dyDescent="0.15">
      <c r="A122" s="20" t="str">
        <f t="shared" si="1"/>
        <v>貨3ガCLF</v>
      </c>
      <c r="B122" s="20" t="s">
        <v>222</v>
      </c>
      <c r="C122" s="20" t="s">
        <v>198</v>
      </c>
      <c r="D122" t="s">
        <v>185</v>
      </c>
      <c r="E122" t="s">
        <v>1119</v>
      </c>
      <c r="F122" s="20">
        <v>3.5000000000000003E-2</v>
      </c>
      <c r="G122" s="20">
        <v>0</v>
      </c>
      <c r="H122" s="20">
        <v>2.3199999999999998</v>
      </c>
      <c r="I122" s="1" t="s">
        <v>1094</v>
      </c>
      <c r="J122"/>
      <c r="T122" s="130" t="s">
        <v>365</v>
      </c>
      <c r="U122" s="156" t="s">
        <v>366</v>
      </c>
      <c r="V122" s="39" t="s">
        <v>1143</v>
      </c>
      <c r="W122" s="157" t="s">
        <v>185</v>
      </c>
      <c r="X122" s="158" t="s">
        <v>1120</v>
      </c>
      <c r="Y122" s="7"/>
      <c r="Z122" s="156">
        <v>3.5000000000000003E-2</v>
      </c>
      <c r="AA122" s="156">
        <v>0</v>
      </c>
      <c r="AB122" s="159">
        <v>2.3199999999999998</v>
      </c>
    </row>
    <row r="123" spans="1:28" ht="15" customHeight="1" x14ac:dyDescent="0.15">
      <c r="A123" s="20" t="str">
        <f t="shared" si="1"/>
        <v>貨3ガDAF</v>
      </c>
      <c r="B123" s="20" t="s">
        <v>222</v>
      </c>
      <c r="C123" s="20" t="s">
        <v>198</v>
      </c>
      <c r="D123" t="s">
        <v>185</v>
      </c>
      <c r="E123" t="s">
        <v>195</v>
      </c>
      <c r="F123" s="20">
        <v>1.7500000000000002E-2</v>
      </c>
      <c r="G123" s="20">
        <v>0</v>
      </c>
      <c r="H123" s="20">
        <v>2.3199999999999998</v>
      </c>
      <c r="I123" s="1" t="s">
        <v>1084</v>
      </c>
      <c r="J123" t="s">
        <v>425</v>
      </c>
      <c r="T123" s="130" t="s">
        <v>365</v>
      </c>
      <c r="U123" s="156" t="s">
        <v>366</v>
      </c>
      <c r="V123" s="39" t="s">
        <v>1143</v>
      </c>
      <c r="W123" s="157" t="s">
        <v>185</v>
      </c>
      <c r="X123" s="158" t="s">
        <v>195</v>
      </c>
      <c r="Y123" s="7"/>
      <c r="Z123" s="156">
        <v>1.7500000000000002E-2</v>
      </c>
      <c r="AA123" s="156">
        <v>0</v>
      </c>
      <c r="AB123" s="159">
        <v>2.3199999999999998</v>
      </c>
    </row>
    <row r="124" spans="1:28" ht="15" customHeight="1" x14ac:dyDescent="0.15">
      <c r="A124" s="20" t="str">
        <f t="shared" si="1"/>
        <v>貨3ガDBF</v>
      </c>
      <c r="B124" s="20" t="s">
        <v>222</v>
      </c>
      <c r="C124" s="20" t="s">
        <v>198</v>
      </c>
      <c r="D124" t="s">
        <v>185</v>
      </c>
      <c r="E124" t="s">
        <v>196</v>
      </c>
      <c r="F124" s="20">
        <v>1.7500000000000002E-2</v>
      </c>
      <c r="G124" s="20">
        <v>0</v>
      </c>
      <c r="H124" s="20">
        <v>2.3199999999999998</v>
      </c>
      <c r="I124" s="1" t="s">
        <v>1078</v>
      </c>
      <c r="J124" t="s">
        <v>1091</v>
      </c>
      <c r="T124" s="130" t="s">
        <v>365</v>
      </c>
      <c r="U124" s="156" t="s">
        <v>366</v>
      </c>
      <c r="V124" s="39" t="s">
        <v>1143</v>
      </c>
      <c r="W124" s="157" t="s">
        <v>185</v>
      </c>
      <c r="X124" s="158" t="s">
        <v>196</v>
      </c>
      <c r="Y124" s="7" t="s">
        <v>464</v>
      </c>
      <c r="Z124" s="156">
        <v>1.7500000000000002E-2</v>
      </c>
      <c r="AA124" s="156">
        <v>0</v>
      </c>
      <c r="AB124" s="159">
        <v>2.3199999999999998</v>
      </c>
    </row>
    <row r="125" spans="1:28" ht="15" customHeight="1" x14ac:dyDescent="0.15">
      <c r="A125" s="20" t="str">
        <f t="shared" si="1"/>
        <v>貨3ガDLF</v>
      </c>
      <c r="B125" s="20" t="s">
        <v>222</v>
      </c>
      <c r="C125" s="20" t="s">
        <v>198</v>
      </c>
      <c r="D125" t="s">
        <v>185</v>
      </c>
      <c r="E125" t="s">
        <v>1121</v>
      </c>
      <c r="F125" s="20">
        <v>1.7500000000000002E-2</v>
      </c>
      <c r="G125" s="20">
        <v>0</v>
      </c>
      <c r="H125" s="20">
        <v>2.3199999999999998</v>
      </c>
      <c r="I125" s="1" t="s">
        <v>1094</v>
      </c>
      <c r="J125"/>
      <c r="T125" s="130" t="s">
        <v>365</v>
      </c>
      <c r="U125" s="156" t="s">
        <v>366</v>
      </c>
      <c r="V125" s="39" t="s">
        <v>1143</v>
      </c>
      <c r="W125" s="157" t="s">
        <v>185</v>
      </c>
      <c r="X125" s="158" t="s">
        <v>1121</v>
      </c>
      <c r="Y125" s="7"/>
      <c r="Z125" s="156">
        <v>1.7500000000000002E-2</v>
      </c>
      <c r="AA125" s="156">
        <v>0</v>
      </c>
      <c r="AB125" s="159">
        <v>2.3199999999999998</v>
      </c>
    </row>
    <row r="126" spans="1:28" ht="15" customHeight="1" x14ac:dyDescent="0.15">
      <c r="A126" s="20" t="str">
        <f t="shared" si="1"/>
        <v>貨3ガLBF</v>
      </c>
      <c r="B126" s="20" t="s">
        <v>222</v>
      </c>
      <c r="C126" s="20" t="s">
        <v>198</v>
      </c>
      <c r="D126" t="s">
        <v>443</v>
      </c>
      <c r="E126" t="s">
        <v>575</v>
      </c>
      <c r="F126" s="20">
        <v>7.0000000000000007E-2</v>
      </c>
      <c r="G126" s="20">
        <v>0</v>
      </c>
      <c r="H126" s="20">
        <v>2.3199999999999998</v>
      </c>
      <c r="I126" s="1" t="s">
        <v>1048</v>
      </c>
      <c r="J126"/>
      <c r="T126" s="130" t="s">
        <v>365</v>
      </c>
      <c r="U126" s="156" t="s">
        <v>366</v>
      </c>
      <c r="V126" s="39" t="s">
        <v>1143</v>
      </c>
      <c r="W126" s="157" t="s">
        <v>443</v>
      </c>
      <c r="X126" s="158" t="s">
        <v>575</v>
      </c>
      <c r="Y126" s="7"/>
      <c r="Z126" s="156">
        <v>7.0000000000000007E-2</v>
      </c>
      <c r="AA126" s="156">
        <v>0</v>
      </c>
      <c r="AB126" s="159">
        <v>2.3199999999999998</v>
      </c>
    </row>
    <row r="127" spans="1:28" ht="15" customHeight="1" x14ac:dyDescent="0.15">
      <c r="A127" s="20" t="str">
        <f t="shared" si="1"/>
        <v>貨3ガLAF</v>
      </c>
      <c r="B127" s="20" t="s">
        <v>222</v>
      </c>
      <c r="C127" s="20" t="s">
        <v>198</v>
      </c>
      <c r="D127" t="s">
        <v>443</v>
      </c>
      <c r="E127" t="s">
        <v>571</v>
      </c>
      <c r="F127" s="20">
        <v>3.5000000000000003E-2</v>
      </c>
      <c r="G127" s="20">
        <v>0</v>
      </c>
      <c r="H127" s="20">
        <v>2.3199999999999998</v>
      </c>
      <c r="I127" s="1" t="s">
        <v>1084</v>
      </c>
      <c r="J127" t="s">
        <v>1088</v>
      </c>
      <c r="T127" s="130" t="s">
        <v>365</v>
      </c>
      <c r="U127" s="156" t="s">
        <v>366</v>
      </c>
      <c r="V127" s="39" t="s">
        <v>1143</v>
      </c>
      <c r="W127" s="157" t="s">
        <v>443</v>
      </c>
      <c r="X127" s="158" t="s">
        <v>571</v>
      </c>
      <c r="Y127" s="7"/>
      <c r="Z127" s="156">
        <v>3.5000000000000003E-2</v>
      </c>
      <c r="AA127" s="156">
        <v>0</v>
      </c>
      <c r="AB127" s="159">
        <v>2.3199999999999998</v>
      </c>
    </row>
    <row r="128" spans="1:28" ht="15" customHeight="1" x14ac:dyDescent="0.15">
      <c r="A128" s="20" t="str">
        <f t="shared" si="1"/>
        <v>貨3ガLLF</v>
      </c>
      <c r="B128" s="20" t="s">
        <v>222</v>
      </c>
      <c r="C128" s="20" t="s">
        <v>198</v>
      </c>
      <c r="D128" s="20" t="s">
        <v>443</v>
      </c>
      <c r="E128" s="20" t="s">
        <v>1122</v>
      </c>
      <c r="F128" s="20">
        <v>1.7500000000000002E-2</v>
      </c>
      <c r="G128" s="20">
        <v>0</v>
      </c>
      <c r="H128" s="20">
        <v>2.3199999999999998</v>
      </c>
      <c r="I128" s="1" t="s">
        <v>1094</v>
      </c>
      <c r="T128" s="130" t="s">
        <v>365</v>
      </c>
      <c r="U128" s="156" t="s">
        <v>366</v>
      </c>
      <c r="V128" s="39" t="s">
        <v>1143</v>
      </c>
      <c r="W128" s="157" t="s">
        <v>443</v>
      </c>
      <c r="X128" s="158" t="s">
        <v>1122</v>
      </c>
      <c r="Y128" s="7"/>
      <c r="Z128" s="156">
        <v>1.7500000000000002E-2</v>
      </c>
      <c r="AA128" s="156">
        <v>0</v>
      </c>
      <c r="AB128" s="159">
        <v>2.3199999999999998</v>
      </c>
    </row>
    <row r="129" spans="1:28" ht="15" customHeight="1" x14ac:dyDescent="0.15">
      <c r="A129" s="20" t="str">
        <f t="shared" si="1"/>
        <v>貨3ガMBF</v>
      </c>
      <c r="B129" s="20" t="s">
        <v>222</v>
      </c>
      <c r="C129" s="20" t="s">
        <v>198</v>
      </c>
      <c r="D129" s="20" t="s">
        <v>443</v>
      </c>
      <c r="E129" s="20" t="s">
        <v>611</v>
      </c>
      <c r="F129" s="20">
        <v>3.5000000000000003E-2</v>
      </c>
      <c r="G129" s="20">
        <v>0</v>
      </c>
      <c r="H129" s="20">
        <v>2.3199999999999998</v>
      </c>
      <c r="I129" s="1" t="s">
        <v>1073</v>
      </c>
      <c r="J129" s="20" t="s">
        <v>463</v>
      </c>
      <c r="T129" s="130" t="s">
        <v>365</v>
      </c>
      <c r="U129" s="156" t="s">
        <v>366</v>
      </c>
      <c r="V129" s="39" t="s">
        <v>1143</v>
      </c>
      <c r="W129" s="156" t="s">
        <v>443</v>
      </c>
      <c r="X129" s="158" t="s">
        <v>611</v>
      </c>
      <c r="Y129" s="7" t="s">
        <v>463</v>
      </c>
      <c r="Z129" s="156">
        <v>3.5000000000000003E-2</v>
      </c>
      <c r="AA129" s="156">
        <v>0</v>
      </c>
      <c r="AB129" s="159">
        <v>2.3199999999999998</v>
      </c>
    </row>
    <row r="130" spans="1:28" ht="15" customHeight="1" x14ac:dyDescent="0.15">
      <c r="A130" s="20" t="str">
        <f t="shared" si="1"/>
        <v>貨3ガMAF</v>
      </c>
      <c r="B130" s="20" t="s">
        <v>222</v>
      </c>
      <c r="C130" s="20" t="s">
        <v>198</v>
      </c>
      <c r="D130" s="20" t="s">
        <v>443</v>
      </c>
      <c r="E130" s="20" t="s">
        <v>607</v>
      </c>
      <c r="F130" s="20">
        <v>3.5000000000000003E-2</v>
      </c>
      <c r="G130" s="20">
        <v>0</v>
      </c>
      <c r="H130" s="20">
        <v>2.3199999999999998</v>
      </c>
      <c r="I130" s="1" t="s">
        <v>1084</v>
      </c>
      <c r="J130" s="20" t="s">
        <v>446</v>
      </c>
      <c r="T130" s="130" t="s">
        <v>365</v>
      </c>
      <c r="U130" s="156" t="s">
        <v>366</v>
      </c>
      <c r="V130" s="39" t="s">
        <v>1143</v>
      </c>
      <c r="W130" s="156" t="s">
        <v>443</v>
      </c>
      <c r="X130" s="158" t="s">
        <v>607</v>
      </c>
      <c r="Y130" s="7"/>
      <c r="Z130" s="156">
        <v>3.5000000000000003E-2</v>
      </c>
      <c r="AA130" s="156">
        <v>0</v>
      </c>
      <c r="AB130" s="159">
        <v>2.3199999999999998</v>
      </c>
    </row>
    <row r="131" spans="1:28" ht="15" customHeight="1" x14ac:dyDescent="0.15">
      <c r="A131" s="20" t="str">
        <f t="shared" si="1"/>
        <v>貨3ガMLF</v>
      </c>
      <c r="B131" s="20" t="s">
        <v>222</v>
      </c>
      <c r="C131" s="20" t="s">
        <v>198</v>
      </c>
      <c r="D131" s="20" t="s">
        <v>443</v>
      </c>
      <c r="E131" s="20" t="s">
        <v>1123</v>
      </c>
      <c r="F131" s="20">
        <v>3.5000000000000003E-2</v>
      </c>
      <c r="G131" s="20">
        <v>0</v>
      </c>
      <c r="H131" s="20">
        <v>2.3199999999999998</v>
      </c>
      <c r="I131" s="1" t="s">
        <v>1094</v>
      </c>
      <c r="T131" s="130" t="s">
        <v>365</v>
      </c>
      <c r="U131" s="156" t="s">
        <v>366</v>
      </c>
      <c r="V131" s="39" t="s">
        <v>1143</v>
      </c>
      <c r="W131" s="157" t="s">
        <v>443</v>
      </c>
      <c r="X131" s="158" t="s">
        <v>1123</v>
      </c>
      <c r="Y131" s="7"/>
      <c r="Z131" s="156">
        <v>3.5000000000000003E-2</v>
      </c>
      <c r="AA131" s="156">
        <v>0</v>
      </c>
      <c r="AB131" s="159">
        <v>2.3199999999999998</v>
      </c>
    </row>
    <row r="132" spans="1:28" ht="15" customHeight="1" x14ac:dyDescent="0.15">
      <c r="A132" s="20" t="str">
        <f t="shared" si="1"/>
        <v>貨3ガRBF</v>
      </c>
      <c r="B132" s="20" t="s">
        <v>222</v>
      </c>
      <c r="C132" s="20" t="s">
        <v>198</v>
      </c>
      <c r="D132" s="20" t="s">
        <v>443</v>
      </c>
      <c r="E132" s="20" t="s">
        <v>659</v>
      </c>
      <c r="F132" s="20">
        <v>1.7500000000000002E-2</v>
      </c>
      <c r="G132" s="20">
        <v>0</v>
      </c>
      <c r="H132" s="20">
        <v>2.3199999999999998</v>
      </c>
      <c r="I132" s="1" t="s">
        <v>1078</v>
      </c>
      <c r="J132" s="20" t="s">
        <v>464</v>
      </c>
      <c r="T132" s="130" t="s">
        <v>365</v>
      </c>
      <c r="U132" s="156" t="s">
        <v>366</v>
      </c>
      <c r="V132" s="39" t="s">
        <v>1143</v>
      </c>
      <c r="W132" s="157" t="s">
        <v>443</v>
      </c>
      <c r="X132" s="158" t="s">
        <v>659</v>
      </c>
      <c r="Y132" s="7" t="s">
        <v>464</v>
      </c>
      <c r="Z132" s="156">
        <v>1.7500000000000002E-2</v>
      </c>
      <c r="AA132" s="156">
        <v>0</v>
      </c>
      <c r="AB132" s="159">
        <v>2.3199999999999998</v>
      </c>
    </row>
    <row r="133" spans="1:28" ht="15" customHeight="1" x14ac:dyDescent="0.15">
      <c r="A133" s="20" t="str">
        <f t="shared" ref="A133:A196" si="2">CONCATENATE(C133,E133)</f>
        <v>貨3ガRAF</v>
      </c>
      <c r="B133" s="20" t="s">
        <v>222</v>
      </c>
      <c r="C133" s="20" t="s">
        <v>198</v>
      </c>
      <c r="D133" s="20" t="s">
        <v>443</v>
      </c>
      <c r="E133" s="20" t="s">
        <v>655</v>
      </c>
      <c r="F133" s="20">
        <v>1.7500000000000002E-2</v>
      </c>
      <c r="G133" s="20">
        <v>0</v>
      </c>
      <c r="H133" s="20">
        <v>2.3199999999999998</v>
      </c>
      <c r="I133" s="1" t="s">
        <v>1084</v>
      </c>
      <c r="J133" s="20" t="s">
        <v>447</v>
      </c>
      <c r="T133" s="130" t="s">
        <v>365</v>
      </c>
      <c r="U133" s="156" t="s">
        <v>366</v>
      </c>
      <c r="V133" s="39" t="s">
        <v>1143</v>
      </c>
      <c r="W133" s="157" t="s">
        <v>443</v>
      </c>
      <c r="X133" s="158" t="s">
        <v>655</v>
      </c>
      <c r="Y133" s="7"/>
      <c r="Z133" s="156">
        <v>1.7500000000000002E-2</v>
      </c>
      <c r="AA133" s="156">
        <v>0</v>
      </c>
      <c r="AB133" s="159">
        <v>2.3199999999999998</v>
      </c>
    </row>
    <row r="134" spans="1:28" ht="15" customHeight="1" x14ac:dyDescent="0.15">
      <c r="A134" s="20" t="str">
        <f t="shared" si="2"/>
        <v>貨3ガRLF</v>
      </c>
      <c r="B134" s="20" t="s">
        <v>222</v>
      </c>
      <c r="C134" s="20" t="s">
        <v>198</v>
      </c>
      <c r="D134" s="20" t="s">
        <v>443</v>
      </c>
      <c r="E134" s="20" t="s">
        <v>1124</v>
      </c>
      <c r="F134" s="20">
        <v>1.7500000000000002E-2</v>
      </c>
      <c r="G134" s="20">
        <v>0</v>
      </c>
      <c r="H134" s="20">
        <v>2.3199999999999998</v>
      </c>
      <c r="I134" s="1" t="s">
        <v>1094</v>
      </c>
      <c r="T134" s="130" t="s">
        <v>365</v>
      </c>
      <c r="U134" s="156" t="s">
        <v>366</v>
      </c>
      <c r="V134" s="39" t="s">
        <v>1143</v>
      </c>
      <c r="W134" s="157" t="s">
        <v>443</v>
      </c>
      <c r="X134" s="158" t="s">
        <v>1124</v>
      </c>
      <c r="Y134" s="7"/>
      <c r="Z134" s="156">
        <v>1.7500000000000002E-2</v>
      </c>
      <c r="AA134" s="156">
        <v>0</v>
      </c>
      <c r="AB134" s="159">
        <v>2.3199999999999998</v>
      </c>
    </row>
    <row r="135" spans="1:28" ht="15" customHeight="1" x14ac:dyDescent="0.15">
      <c r="A135" s="20" t="str">
        <f t="shared" si="2"/>
        <v>貨3ガQBF</v>
      </c>
      <c r="B135" s="20" t="s">
        <v>222</v>
      </c>
      <c r="C135" s="20" t="s">
        <v>198</v>
      </c>
      <c r="D135" s="20" t="s">
        <v>443</v>
      </c>
      <c r="E135" s="20" t="s">
        <v>304</v>
      </c>
      <c r="F135" s="20">
        <v>6.3E-2</v>
      </c>
      <c r="G135" s="20">
        <v>0</v>
      </c>
      <c r="H135" s="20">
        <v>2.3199999999999998</v>
      </c>
      <c r="I135" s="1" t="s">
        <v>1048</v>
      </c>
      <c r="J135" s="20" t="s">
        <v>1089</v>
      </c>
      <c r="T135" s="130" t="s">
        <v>365</v>
      </c>
      <c r="U135" s="156" t="s">
        <v>366</v>
      </c>
      <c r="V135" s="39" t="s">
        <v>1143</v>
      </c>
      <c r="W135" s="157" t="s">
        <v>443</v>
      </c>
      <c r="X135" s="158" t="s">
        <v>304</v>
      </c>
      <c r="Y135" s="7"/>
      <c r="Z135" s="156">
        <v>6.3E-2</v>
      </c>
      <c r="AA135" s="156">
        <v>0</v>
      </c>
      <c r="AB135" s="159">
        <v>2.3199999999999998</v>
      </c>
    </row>
    <row r="136" spans="1:28" ht="15" customHeight="1" x14ac:dyDescent="0.15">
      <c r="A136" s="20" t="str">
        <f t="shared" si="2"/>
        <v>貨3ガQAF</v>
      </c>
      <c r="B136" s="20" t="s">
        <v>222</v>
      </c>
      <c r="C136" s="20" t="s">
        <v>198</v>
      </c>
      <c r="D136" s="20" t="s">
        <v>443</v>
      </c>
      <c r="E136" s="20" t="s">
        <v>300</v>
      </c>
      <c r="F136" s="20">
        <v>6.3E-2</v>
      </c>
      <c r="G136" s="20">
        <v>0</v>
      </c>
      <c r="H136" s="20">
        <v>2.3199999999999998</v>
      </c>
      <c r="I136" s="1" t="s">
        <v>1084</v>
      </c>
      <c r="J136" s="20" t="s">
        <v>423</v>
      </c>
      <c r="T136" s="130" t="s">
        <v>365</v>
      </c>
      <c r="U136" s="156" t="s">
        <v>366</v>
      </c>
      <c r="V136" s="39" t="s">
        <v>1143</v>
      </c>
      <c r="W136" s="157" t="s">
        <v>443</v>
      </c>
      <c r="X136" s="158" t="s">
        <v>300</v>
      </c>
      <c r="Y136" s="7"/>
      <c r="Z136" s="156">
        <v>6.3E-2</v>
      </c>
      <c r="AA136" s="156">
        <v>0</v>
      </c>
      <c r="AB136" s="159">
        <v>2.3199999999999998</v>
      </c>
    </row>
    <row r="137" spans="1:28" ht="15" customHeight="1" x14ac:dyDescent="0.15">
      <c r="A137" s="20" t="str">
        <f t="shared" si="2"/>
        <v>貨3ガQLF</v>
      </c>
      <c r="B137" s="20" t="s">
        <v>222</v>
      </c>
      <c r="C137" s="20" t="s">
        <v>198</v>
      </c>
      <c r="D137" s="20" t="s">
        <v>443</v>
      </c>
      <c r="E137" s="20" t="s">
        <v>1125</v>
      </c>
      <c r="F137" s="20">
        <v>6.3E-2</v>
      </c>
      <c r="G137" s="20">
        <v>0</v>
      </c>
      <c r="H137" s="20">
        <v>2.3199999999999998</v>
      </c>
      <c r="I137" s="1" t="s">
        <v>1094</v>
      </c>
      <c r="T137" s="130" t="s">
        <v>365</v>
      </c>
      <c r="U137" s="156" t="s">
        <v>366</v>
      </c>
      <c r="V137" s="39" t="s">
        <v>1143</v>
      </c>
      <c r="W137" s="157" t="s">
        <v>443</v>
      </c>
      <c r="X137" s="158" t="s">
        <v>1125</v>
      </c>
      <c r="Y137" s="7"/>
      <c r="Z137" s="156">
        <v>6.3E-2</v>
      </c>
      <c r="AA137" s="156">
        <v>0</v>
      </c>
      <c r="AB137" s="159">
        <v>2.3199999999999998</v>
      </c>
    </row>
    <row r="138" spans="1:28" ht="15" customHeight="1" x14ac:dyDescent="0.15">
      <c r="A138" s="20" t="str">
        <f t="shared" si="2"/>
        <v>貨3ガ3BF</v>
      </c>
      <c r="B138" s="20" t="s">
        <v>222</v>
      </c>
      <c r="C138" s="20" t="s">
        <v>198</v>
      </c>
      <c r="D138" s="20" t="s">
        <v>1102</v>
      </c>
      <c r="E138" s="20" t="s">
        <v>1126</v>
      </c>
      <c r="F138" s="20">
        <v>7.0000000000000007E-2</v>
      </c>
      <c r="G138" s="20">
        <v>0</v>
      </c>
      <c r="H138" s="20">
        <v>2.3199999999999998</v>
      </c>
      <c r="I138" s="1" t="s">
        <v>1048</v>
      </c>
      <c r="T138" s="130" t="s">
        <v>365</v>
      </c>
      <c r="U138" s="156" t="s">
        <v>366</v>
      </c>
      <c r="V138" s="39" t="s">
        <v>1143</v>
      </c>
      <c r="W138" s="157" t="s">
        <v>1102</v>
      </c>
      <c r="X138" s="158" t="s">
        <v>1126</v>
      </c>
      <c r="Y138" s="7"/>
      <c r="Z138" s="156">
        <v>7.0000000000000007E-2</v>
      </c>
      <c r="AA138" s="156">
        <v>0</v>
      </c>
      <c r="AB138" s="159">
        <v>2.3199999999999998</v>
      </c>
    </row>
    <row r="139" spans="1:28" ht="15" customHeight="1" x14ac:dyDescent="0.15">
      <c r="A139" s="20" t="str">
        <f t="shared" si="2"/>
        <v>貨3ガ3AF</v>
      </c>
      <c r="B139" s="20" t="s">
        <v>222</v>
      </c>
      <c r="C139" s="20" t="s">
        <v>198</v>
      </c>
      <c r="D139" s="20" t="s">
        <v>1102</v>
      </c>
      <c r="E139" s="20" t="s">
        <v>1127</v>
      </c>
      <c r="F139" s="20">
        <v>3.5000000000000003E-2</v>
      </c>
      <c r="G139" s="20">
        <v>0</v>
      </c>
      <c r="H139" s="20">
        <v>2.3199999999999998</v>
      </c>
      <c r="I139" s="1" t="s">
        <v>1084</v>
      </c>
      <c r="T139" s="130" t="s">
        <v>365</v>
      </c>
      <c r="U139" s="156" t="s">
        <v>366</v>
      </c>
      <c r="V139" s="156" t="s">
        <v>1143</v>
      </c>
      <c r="W139" s="157" t="s">
        <v>1102</v>
      </c>
      <c r="X139" s="158" t="s">
        <v>1127</v>
      </c>
      <c r="Y139" s="7"/>
      <c r="Z139" s="156">
        <v>3.5000000000000003E-2</v>
      </c>
      <c r="AA139" s="156">
        <v>0</v>
      </c>
      <c r="AB139" s="159">
        <v>2.3199999999999998</v>
      </c>
    </row>
    <row r="140" spans="1:28" ht="15" customHeight="1" x14ac:dyDescent="0.15">
      <c r="A140" s="20" t="str">
        <f t="shared" si="2"/>
        <v>貨3ガ3LF</v>
      </c>
      <c r="B140" s="20" t="s">
        <v>222</v>
      </c>
      <c r="C140" s="20" t="s">
        <v>198</v>
      </c>
      <c r="D140" s="20" t="s">
        <v>1102</v>
      </c>
      <c r="E140" s="20" t="s">
        <v>1128</v>
      </c>
      <c r="F140" s="20">
        <v>1.7500000000000002E-2</v>
      </c>
      <c r="G140" s="20">
        <v>0</v>
      </c>
      <c r="H140" s="20">
        <v>2.3199999999999998</v>
      </c>
      <c r="I140" s="1" t="s">
        <v>1094</v>
      </c>
      <c r="T140" s="130" t="s">
        <v>365</v>
      </c>
      <c r="U140" s="156" t="s">
        <v>366</v>
      </c>
      <c r="V140" s="156" t="s">
        <v>1143</v>
      </c>
      <c r="W140" s="157" t="s">
        <v>1102</v>
      </c>
      <c r="X140" s="158" t="s">
        <v>1128</v>
      </c>
      <c r="Y140" s="7"/>
      <c r="Z140" s="156">
        <v>1.7500000000000002E-2</v>
      </c>
      <c r="AA140" s="156">
        <v>0</v>
      </c>
      <c r="AB140" s="159">
        <v>2.3199999999999998</v>
      </c>
    </row>
    <row r="141" spans="1:28" ht="15" customHeight="1" x14ac:dyDescent="0.15">
      <c r="A141" s="20" t="str">
        <f t="shared" si="2"/>
        <v>貨3ガ4BF</v>
      </c>
      <c r="B141" s="20" t="s">
        <v>222</v>
      </c>
      <c r="C141" s="20" t="s">
        <v>198</v>
      </c>
      <c r="D141" s="20" t="s">
        <v>1102</v>
      </c>
      <c r="E141" s="20" t="s">
        <v>1129</v>
      </c>
      <c r="F141" s="20">
        <v>5.2500000000000005E-2</v>
      </c>
      <c r="G141" s="20">
        <v>0</v>
      </c>
      <c r="H141" s="20">
        <v>2.3199999999999998</v>
      </c>
      <c r="I141" s="1" t="s">
        <v>1073</v>
      </c>
      <c r="T141" s="130" t="s">
        <v>365</v>
      </c>
      <c r="U141" s="156" t="s">
        <v>366</v>
      </c>
      <c r="V141" s="156" t="s">
        <v>1143</v>
      </c>
      <c r="W141" s="157" t="s">
        <v>1102</v>
      </c>
      <c r="X141" s="158" t="s">
        <v>1129</v>
      </c>
      <c r="Y141" s="7" t="s">
        <v>463</v>
      </c>
      <c r="Z141" s="156">
        <v>5.2500000000000005E-2</v>
      </c>
      <c r="AA141" s="156">
        <v>0</v>
      </c>
      <c r="AB141" s="159">
        <v>2.3199999999999998</v>
      </c>
    </row>
    <row r="142" spans="1:28" ht="15" customHeight="1" x14ac:dyDescent="0.15">
      <c r="A142" s="20" t="str">
        <f t="shared" si="2"/>
        <v>貨3ガ4AF</v>
      </c>
      <c r="B142" s="20" t="s">
        <v>222</v>
      </c>
      <c r="C142" s="20" t="s">
        <v>198</v>
      </c>
      <c r="D142" s="20" t="s">
        <v>1102</v>
      </c>
      <c r="E142" s="20" t="s">
        <v>1131</v>
      </c>
      <c r="F142" s="20">
        <v>5.2499999999999998E-2</v>
      </c>
      <c r="G142" s="20">
        <v>0</v>
      </c>
      <c r="H142" s="20">
        <v>2.3199999999999998</v>
      </c>
      <c r="I142" s="1" t="s">
        <v>1084</v>
      </c>
      <c r="T142" s="130" t="s">
        <v>365</v>
      </c>
      <c r="U142" s="156" t="s">
        <v>366</v>
      </c>
      <c r="V142" s="156" t="s">
        <v>1143</v>
      </c>
      <c r="W142" s="157" t="s">
        <v>1102</v>
      </c>
      <c r="X142" s="158" t="s">
        <v>1131</v>
      </c>
      <c r="Y142" s="7"/>
      <c r="Z142" s="156">
        <v>5.2499999999999998E-2</v>
      </c>
      <c r="AA142" s="156">
        <v>0</v>
      </c>
      <c r="AB142" s="159">
        <v>2.3199999999999998</v>
      </c>
    </row>
    <row r="143" spans="1:28" ht="15" customHeight="1" x14ac:dyDescent="0.15">
      <c r="A143" s="20" t="str">
        <f t="shared" si="2"/>
        <v>貨3ガ4LF</v>
      </c>
      <c r="B143" s="20" t="s">
        <v>222</v>
      </c>
      <c r="C143" s="20" t="s">
        <v>198</v>
      </c>
      <c r="D143" s="20" t="s">
        <v>1102</v>
      </c>
      <c r="E143" s="20" t="s">
        <v>1133</v>
      </c>
      <c r="F143" s="20">
        <v>5.2499999999999998E-2</v>
      </c>
      <c r="G143" s="20">
        <v>0</v>
      </c>
      <c r="H143" s="20">
        <v>2.3199999999999998</v>
      </c>
      <c r="I143" s="1" t="s">
        <v>1094</v>
      </c>
      <c r="T143" s="130" t="s">
        <v>365</v>
      </c>
      <c r="U143" s="156" t="s">
        <v>366</v>
      </c>
      <c r="V143" s="156" t="s">
        <v>1143</v>
      </c>
      <c r="W143" s="157" t="s">
        <v>1102</v>
      </c>
      <c r="X143" s="158" t="s">
        <v>1133</v>
      </c>
      <c r="Y143" s="7"/>
      <c r="Z143" s="156">
        <v>5.2499999999999998E-2</v>
      </c>
      <c r="AA143" s="156">
        <v>0</v>
      </c>
      <c r="AB143" s="159">
        <v>2.3199999999999998</v>
      </c>
    </row>
    <row r="144" spans="1:28" ht="15" customHeight="1" x14ac:dyDescent="0.15">
      <c r="A144" s="20" t="str">
        <f t="shared" si="2"/>
        <v>貨3ガ5BF</v>
      </c>
      <c r="B144" s="20" t="s">
        <v>222</v>
      </c>
      <c r="C144" s="20" t="s">
        <v>198</v>
      </c>
      <c r="D144" s="20" t="s">
        <v>1102</v>
      </c>
      <c r="E144" s="20" t="s">
        <v>1135</v>
      </c>
      <c r="F144" s="20">
        <v>3.5000000000000003E-2</v>
      </c>
      <c r="G144" s="20">
        <v>0</v>
      </c>
      <c r="H144" s="20">
        <v>2.3199999999999998</v>
      </c>
      <c r="I144" s="1" t="s">
        <v>1078</v>
      </c>
      <c r="T144" s="130" t="s">
        <v>365</v>
      </c>
      <c r="U144" s="156" t="s">
        <v>366</v>
      </c>
      <c r="V144" s="156" t="s">
        <v>1143</v>
      </c>
      <c r="W144" s="157" t="s">
        <v>1102</v>
      </c>
      <c r="X144" s="158" t="s">
        <v>1135</v>
      </c>
      <c r="Y144" s="7" t="s">
        <v>464</v>
      </c>
      <c r="Z144" s="156">
        <v>3.5000000000000003E-2</v>
      </c>
      <c r="AA144" s="156">
        <v>0</v>
      </c>
      <c r="AB144" s="159">
        <v>2.3199999999999998</v>
      </c>
    </row>
    <row r="145" spans="1:28" ht="15" customHeight="1" x14ac:dyDescent="0.15">
      <c r="A145" s="20" t="str">
        <f t="shared" si="2"/>
        <v>貨3ガ5AF</v>
      </c>
      <c r="B145" s="20" t="s">
        <v>222</v>
      </c>
      <c r="C145" s="20" t="s">
        <v>198</v>
      </c>
      <c r="D145" s="20" t="s">
        <v>1102</v>
      </c>
      <c r="E145" s="20" t="s">
        <v>1136</v>
      </c>
      <c r="F145" s="20">
        <v>3.5000000000000003E-2</v>
      </c>
      <c r="G145" s="20">
        <v>0</v>
      </c>
      <c r="H145" s="20">
        <v>2.3199999999999998</v>
      </c>
      <c r="I145" s="1" t="s">
        <v>1084</v>
      </c>
      <c r="T145" s="130" t="s">
        <v>365</v>
      </c>
      <c r="U145" s="156" t="s">
        <v>366</v>
      </c>
      <c r="V145" s="156" t="s">
        <v>1143</v>
      </c>
      <c r="W145" s="157" t="s">
        <v>1102</v>
      </c>
      <c r="X145" s="158" t="s">
        <v>1136</v>
      </c>
      <c r="Y145" s="7"/>
      <c r="Z145" s="156">
        <v>3.5000000000000003E-2</v>
      </c>
      <c r="AA145" s="156">
        <v>0</v>
      </c>
      <c r="AB145" s="159">
        <v>2.3199999999999998</v>
      </c>
    </row>
    <row r="146" spans="1:28" ht="15" customHeight="1" x14ac:dyDescent="0.15">
      <c r="A146" s="20" t="str">
        <f t="shared" si="2"/>
        <v>貨3ガ5LF</v>
      </c>
      <c r="B146" s="20" t="s">
        <v>222</v>
      </c>
      <c r="C146" s="20" t="s">
        <v>198</v>
      </c>
      <c r="D146" s="20" t="s">
        <v>1102</v>
      </c>
      <c r="E146" s="20" t="s">
        <v>1138</v>
      </c>
      <c r="F146" s="20">
        <v>3.5000000000000003E-2</v>
      </c>
      <c r="G146" s="20">
        <v>0</v>
      </c>
      <c r="H146" s="20">
        <v>2.3199999999999998</v>
      </c>
      <c r="I146" s="1" t="s">
        <v>1094</v>
      </c>
      <c r="T146" s="130" t="s">
        <v>365</v>
      </c>
      <c r="U146" s="156" t="s">
        <v>366</v>
      </c>
      <c r="V146" s="156" t="s">
        <v>1143</v>
      </c>
      <c r="W146" s="157" t="s">
        <v>1102</v>
      </c>
      <c r="X146" s="158" t="s">
        <v>1138</v>
      </c>
      <c r="Y146" s="7"/>
      <c r="Z146" s="156">
        <v>3.5000000000000003E-2</v>
      </c>
      <c r="AA146" s="156">
        <v>0</v>
      </c>
      <c r="AB146" s="159">
        <v>2.3199999999999998</v>
      </c>
    </row>
    <row r="147" spans="1:28" ht="15" customHeight="1" x14ac:dyDescent="0.15">
      <c r="A147" s="20" t="str">
        <f t="shared" si="2"/>
        <v>貨3ガ6BF</v>
      </c>
      <c r="B147" s="20" t="s">
        <v>222</v>
      </c>
      <c r="C147" s="20" t="s">
        <v>198</v>
      </c>
      <c r="D147" s="20" t="s">
        <v>1102</v>
      </c>
      <c r="E147" s="20" t="s">
        <v>1140</v>
      </c>
      <c r="F147" s="20">
        <v>1.7500000000000002E-2</v>
      </c>
      <c r="G147" s="20">
        <v>0</v>
      </c>
      <c r="H147" s="20">
        <v>2.3199999999999998</v>
      </c>
      <c r="I147" s="1" t="s">
        <v>1139</v>
      </c>
      <c r="T147" s="130" t="s">
        <v>365</v>
      </c>
      <c r="U147" s="156" t="s">
        <v>366</v>
      </c>
      <c r="V147" s="156" t="s">
        <v>1143</v>
      </c>
      <c r="W147" s="157" t="s">
        <v>1102</v>
      </c>
      <c r="X147" s="158" t="s">
        <v>1140</v>
      </c>
      <c r="Y147" s="7" t="s">
        <v>1114</v>
      </c>
      <c r="Z147" s="156">
        <v>1.7500000000000002E-2</v>
      </c>
      <c r="AA147" s="156">
        <v>0</v>
      </c>
      <c r="AB147" s="159">
        <v>2.3199999999999998</v>
      </c>
    </row>
    <row r="148" spans="1:28" ht="15" customHeight="1" x14ac:dyDescent="0.15">
      <c r="A148" s="20" t="str">
        <f t="shared" si="2"/>
        <v>貨3ガ6AF</v>
      </c>
      <c r="B148" s="20" t="s">
        <v>222</v>
      </c>
      <c r="C148" s="20" t="s">
        <v>198</v>
      </c>
      <c r="D148" s="20" t="s">
        <v>1102</v>
      </c>
      <c r="E148" s="20" t="s">
        <v>1141</v>
      </c>
      <c r="F148" s="20">
        <v>1.7500000000000002E-2</v>
      </c>
      <c r="G148" s="20">
        <v>0</v>
      </c>
      <c r="H148" s="20">
        <v>2.3199999999999998</v>
      </c>
      <c r="I148" s="1" t="s">
        <v>1084</v>
      </c>
      <c r="T148" s="130" t="s">
        <v>365</v>
      </c>
      <c r="U148" s="156" t="s">
        <v>366</v>
      </c>
      <c r="V148" s="156" t="s">
        <v>1143</v>
      </c>
      <c r="W148" s="157" t="s">
        <v>1102</v>
      </c>
      <c r="X148" s="158" t="s">
        <v>1141</v>
      </c>
      <c r="Y148" s="7"/>
      <c r="Z148" s="156">
        <v>1.7500000000000002E-2</v>
      </c>
      <c r="AA148" s="156">
        <v>0</v>
      </c>
      <c r="AB148" s="159">
        <v>2.3199999999999998</v>
      </c>
    </row>
    <row r="149" spans="1:28" ht="15" customHeight="1" x14ac:dyDescent="0.15">
      <c r="A149" s="20" t="str">
        <f t="shared" si="2"/>
        <v>貨3ガ6LF</v>
      </c>
      <c r="B149" s="20" t="s">
        <v>222</v>
      </c>
      <c r="C149" s="20" t="s">
        <v>198</v>
      </c>
      <c r="D149" s="20" t="s">
        <v>1102</v>
      </c>
      <c r="E149" s="20" t="s">
        <v>1142</v>
      </c>
      <c r="F149" s="20">
        <v>1.7500000000000002E-2</v>
      </c>
      <c r="G149" s="20">
        <v>0</v>
      </c>
      <c r="H149" s="20">
        <v>2.3199999999999998</v>
      </c>
      <c r="I149" s="1" t="s">
        <v>1094</v>
      </c>
      <c r="T149" s="130" t="s">
        <v>365</v>
      </c>
      <c r="U149" s="156" t="s">
        <v>366</v>
      </c>
      <c r="V149" s="156" t="s">
        <v>1143</v>
      </c>
      <c r="W149" s="157" t="s">
        <v>1102</v>
      </c>
      <c r="X149" s="158" t="s">
        <v>1142</v>
      </c>
      <c r="Y149" s="7"/>
      <c r="Z149" s="156">
        <v>1.7500000000000002E-2</v>
      </c>
      <c r="AA149" s="156">
        <v>0</v>
      </c>
      <c r="AB149" s="159">
        <v>2.3199999999999998</v>
      </c>
    </row>
    <row r="150" spans="1:28" ht="15" customHeight="1" x14ac:dyDescent="0.15">
      <c r="A150" s="20" t="str">
        <f t="shared" si="2"/>
        <v>貨4ガ-</v>
      </c>
      <c r="B150" s="20" t="s">
        <v>223</v>
      </c>
      <c r="C150" s="20" t="s">
        <v>202</v>
      </c>
      <c r="D150" s="20" t="s">
        <v>712</v>
      </c>
      <c r="E150" s="20" t="s">
        <v>711</v>
      </c>
      <c r="F150" s="20">
        <v>1.17</v>
      </c>
      <c r="G150" s="20">
        <v>0</v>
      </c>
      <c r="H150" s="20">
        <v>2.3199999999999998</v>
      </c>
      <c r="I150" s="1" t="s">
        <v>1048</v>
      </c>
      <c r="T150" s="130" t="s">
        <v>365</v>
      </c>
      <c r="U150" s="156" t="s">
        <v>366</v>
      </c>
      <c r="V150" s="156" t="s">
        <v>1144</v>
      </c>
      <c r="W150" s="157" t="s">
        <v>712</v>
      </c>
      <c r="X150" s="158" t="s">
        <v>711</v>
      </c>
      <c r="Y150" s="7"/>
      <c r="Z150" s="156">
        <v>1.17</v>
      </c>
      <c r="AA150" s="156">
        <v>0</v>
      </c>
      <c r="AB150" s="159">
        <v>2.3199999999999998</v>
      </c>
    </row>
    <row r="151" spans="1:28" ht="15" customHeight="1" x14ac:dyDescent="0.15">
      <c r="A151" s="20" t="str">
        <f t="shared" si="2"/>
        <v>貨4ガJ</v>
      </c>
      <c r="B151" s="20" t="s">
        <v>223</v>
      </c>
      <c r="C151" s="20" t="s">
        <v>202</v>
      </c>
      <c r="D151" s="20" t="s">
        <v>715</v>
      </c>
      <c r="E151" s="20" t="s">
        <v>814</v>
      </c>
      <c r="F151" s="20">
        <v>0.83</v>
      </c>
      <c r="G151" s="20">
        <v>0</v>
      </c>
      <c r="H151" s="20">
        <v>2.3199999999999998</v>
      </c>
      <c r="I151" s="1" t="s">
        <v>1048</v>
      </c>
      <c r="T151" s="130" t="s">
        <v>365</v>
      </c>
      <c r="U151" s="156" t="s">
        <v>366</v>
      </c>
      <c r="V151" s="156" t="s">
        <v>1144</v>
      </c>
      <c r="W151" s="157" t="s">
        <v>715</v>
      </c>
      <c r="X151" s="158" t="s">
        <v>814</v>
      </c>
      <c r="Y151" s="7"/>
      <c r="Z151" s="156">
        <v>0.83</v>
      </c>
      <c r="AA151" s="156">
        <v>0</v>
      </c>
      <c r="AB151" s="159">
        <v>2.3199999999999998</v>
      </c>
    </row>
    <row r="152" spans="1:28" ht="15" customHeight="1" x14ac:dyDescent="0.15">
      <c r="A152" s="20" t="str">
        <f t="shared" si="2"/>
        <v>貨4ガM</v>
      </c>
      <c r="B152" s="20" t="s">
        <v>223</v>
      </c>
      <c r="C152" s="20" t="s">
        <v>202</v>
      </c>
      <c r="D152" s="20" t="s">
        <v>831</v>
      </c>
      <c r="E152" s="20" t="s">
        <v>832</v>
      </c>
      <c r="F152" s="20">
        <v>0.56999999999999995</v>
      </c>
      <c r="G152" s="20">
        <v>0</v>
      </c>
      <c r="H152" s="20">
        <v>2.3199999999999998</v>
      </c>
      <c r="I152" s="1" t="s">
        <v>1048</v>
      </c>
      <c r="T152" s="130" t="s">
        <v>365</v>
      </c>
      <c r="U152" s="156" t="s">
        <v>366</v>
      </c>
      <c r="V152" s="156" t="s">
        <v>1144</v>
      </c>
      <c r="W152" s="157" t="s">
        <v>831</v>
      </c>
      <c r="X152" s="158" t="s">
        <v>832</v>
      </c>
      <c r="Y152" s="7"/>
      <c r="Z152" s="156">
        <v>0.56999999999999995</v>
      </c>
      <c r="AA152" s="156">
        <v>0</v>
      </c>
      <c r="AB152" s="159">
        <v>2.3199999999999998</v>
      </c>
    </row>
    <row r="153" spans="1:28" ht="15" customHeight="1" x14ac:dyDescent="0.15">
      <c r="A153" s="20" t="str">
        <f t="shared" si="2"/>
        <v>貨4ガT</v>
      </c>
      <c r="B153" s="20" t="s">
        <v>223</v>
      </c>
      <c r="C153" s="20" t="s">
        <v>202</v>
      </c>
      <c r="D153" s="20" t="s">
        <v>825</v>
      </c>
      <c r="E153" s="20" t="s">
        <v>826</v>
      </c>
      <c r="F153" s="20">
        <v>0.49</v>
      </c>
      <c r="G153" s="20">
        <v>0</v>
      </c>
      <c r="H153" s="20">
        <v>2.3199999999999998</v>
      </c>
      <c r="I153" s="1" t="s">
        <v>1048</v>
      </c>
      <c r="T153" s="130" t="s">
        <v>365</v>
      </c>
      <c r="U153" s="156" t="s">
        <v>366</v>
      </c>
      <c r="V153" s="156" t="s">
        <v>1144</v>
      </c>
      <c r="W153" s="157" t="s">
        <v>825</v>
      </c>
      <c r="X153" s="158" t="s">
        <v>826</v>
      </c>
      <c r="Y153" s="7"/>
      <c r="Z153" s="156">
        <v>0.49</v>
      </c>
      <c r="AA153" s="156">
        <v>0</v>
      </c>
      <c r="AB153" s="159">
        <v>2.3199999999999998</v>
      </c>
    </row>
    <row r="154" spans="1:28" ht="15" customHeight="1" x14ac:dyDescent="0.15">
      <c r="A154" s="20" t="str">
        <f t="shared" si="2"/>
        <v>貨4ガZ</v>
      </c>
      <c r="B154" s="20" t="s">
        <v>223</v>
      </c>
      <c r="C154" s="20" t="s">
        <v>202</v>
      </c>
      <c r="D154" s="20" t="s">
        <v>200</v>
      </c>
      <c r="E154" s="20" t="s">
        <v>833</v>
      </c>
      <c r="F154" s="20">
        <v>0.4</v>
      </c>
      <c r="G154" s="20">
        <v>0</v>
      </c>
      <c r="H154" s="20">
        <v>2.3199999999999998</v>
      </c>
      <c r="I154" s="1" t="s">
        <v>1048</v>
      </c>
      <c r="T154" s="130" t="s">
        <v>365</v>
      </c>
      <c r="U154" s="156" t="s">
        <v>366</v>
      </c>
      <c r="V154" s="156" t="s">
        <v>1144</v>
      </c>
      <c r="W154" s="157" t="s">
        <v>200</v>
      </c>
      <c r="X154" s="158" t="s">
        <v>833</v>
      </c>
      <c r="Y154" s="7"/>
      <c r="Z154" s="156">
        <v>0.4</v>
      </c>
      <c r="AA154" s="156">
        <v>0</v>
      </c>
      <c r="AB154" s="159">
        <v>2.3199999999999998</v>
      </c>
    </row>
    <row r="155" spans="1:28" ht="15" customHeight="1" x14ac:dyDescent="0.15">
      <c r="A155" s="20" t="str">
        <f t="shared" si="2"/>
        <v>貨4ガGB</v>
      </c>
      <c r="B155" s="20" t="s">
        <v>223</v>
      </c>
      <c r="C155" s="20" t="s">
        <v>202</v>
      </c>
      <c r="D155" s="20" t="s">
        <v>201</v>
      </c>
      <c r="E155" s="20" t="s">
        <v>857</v>
      </c>
      <c r="F155" s="20">
        <v>0.33</v>
      </c>
      <c r="G155" s="20">
        <v>0</v>
      </c>
      <c r="H155" s="20">
        <v>2.3199999999999998</v>
      </c>
      <c r="I155" s="1" t="s">
        <v>1048</v>
      </c>
      <c r="T155" s="130" t="s">
        <v>365</v>
      </c>
      <c r="U155" s="156" t="s">
        <v>366</v>
      </c>
      <c r="V155" s="156" t="s">
        <v>1144</v>
      </c>
      <c r="W155" s="157" t="s">
        <v>201</v>
      </c>
      <c r="X155" s="158" t="s">
        <v>857</v>
      </c>
      <c r="Y155" s="7"/>
      <c r="Z155" s="156">
        <v>0.33</v>
      </c>
      <c r="AA155" s="156">
        <v>0</v>
      </c>
      <c r="AB155" s="159">
        <v>2.3199999999999998</v>
      </c>
    </row>
    <row r="156" spans="1:28" ht="15" customHeight="1" x14ac:dyDescent="0.15">
      <c r="A156" s="20" t="str">
        <f t="shared" si="2"/>
        <v>貨4ガGE</v>
      </c>
      <c r="B156" s="20" t="s">
        <v>223</v>
      </c>
      <c r="C156" s="20" t="s">
        <v>202</v>
      </c>
      <c r="D156" s="20" t="s">
        <v>201</v>
      </c>
      <c r="E156" s="20" t="s">
        <v>859</v>
      </c>
      <c r="F156" s="20">
        <v>0.33</v>
      </c>
      <c r="G156" s="20">
        <v>0</v>
      </c>
      <c r="H156" s="20">
        <v>2.3199999999999998</v>
      </c>
      <c r="I156" s="1" t="s">
        <v>1048</v>
      </c>
      <c r="T156" s="130" t="s">
        <v>365</v>
      </c>
      <c r="U156" s="156" t="s">
        <v>366</v>
      </c>
      <c r="V156" s="156" t="s">
        <v>1144</v>
      </c>
      <c r="W156" s="157" t="s">
        <v>201</v>
      </c>
      <c r="X156" s="158" t="s">
        <v>859</v>
      </c>
      <c r="Y156" s="7"/>
      <c r="Z156" s="156">
        <v>0.33</v>
      </c>
      <c r="AA156" s="156">
        <v>0</v>
      </c>
      <c r="AB156" s="159">
        <v>2.3199999999999998</v>
      </c>
    </row>
    <row r="157" spans="1:28" ht="15" customHeight="1" x14ac:dyDescent="0.15">
      <c r="A157" s="20" t="str">
        <f t="shared" si="2"/>
        <v>貨4ガHJ</v>
      </c>
      <c r="B157" s="20" t="s">
        <v>223</v>
      </c>
      <c r="C157" s="20" t="s">
        <v>202</v>
      </c>
      <c r="D157" s="20" t="s">
        <v>201</v>
      </c>
      <c r="E157" s="20" t="s">
        <v>867</v>
      </c>
      <c r="F157" s="20">
        <v>0.16500000000000001</v>
      </c>
      <c r="G157" s="20">
        <v>0</v>
      </c>
      <c r="H157" s="20">
        <v>2.3199999999999998</v>
      </c>
      <c r="I157" s="1" t="s">
        <v>1084</v>
      </c>
      <c r="J157" s="20" t="s">
        <v>1088</v>
      </c>
      <c r="T157" s="130" t="s">
        <v>365</v>
      </c>
      <c r="U157" s="156" t="s">
        <v>366</v>
      </c>
      <c r="V157" s="156" t="s">
        <v>1144</v>
      </c>
      <c r="W157" s="157" t="s">
        <v>201</v>
      </c>
      <c r="X157" s="158" t="s">
        <v>867</v>
      </c>
      <c r="Y157" s="7"/>
      <c r="Z157" s="156">
        <v>0.16500000000000001</v>
      </c>
      <c r="AA157" s="156">
        <v>0</v>
      </c>
      <c r="AB157" s="159">
        <v>2.3199999999999998</v>
      </c>
    </row>
    <row r="158" spans="1:28" ht="15" customHeight="1" x14ac:dyDescent="0.15">
      <c r="A158" s="20" t="str">
        <f t="shared" si="2"/>
        <v>貨4ガGL</v>
      </c>
      <c r="B158" s="20" t="s">
        <v>223</v>
      </c>
      <c r="C158" s="20" t="s">
        <v>202</v>
      </c>
      <c r="D158" s="20" t="s">
        <v>828</v>
      </c>
      <c r="E158" s="20" t="s">
        <v>865</v>
      </c>
      <c r="F158" s="20">
        <v>0.1</v>
      </c>
      <c r="G158" s="20">
        <v>0</v>
      </c>
      <c r="H158" s="20">
        <v>2.3199999999999998</v>
      </c>
      <c r="I158" s="1" t="s">
        <v>1048</v>
      </c>
      <c r="T158" s="130" t="s">
        <v>365</v>
      </c>
      <c r="U158" s="156" t="s">
        <v>366</v>
      </c>
      <c r="V158" s="156" t="s">
        <v>1144</v>
      </c>
      <c r="W158" s="157" t="s">
        <v>828</v>
      </c>
      <c r="X158" s="158" t="s">
        <v>865</v>
      </c>
      <c r="Y158" s="7"/>
      <c r="Z158" s="156">
        <v>0.1</v>
      </c>
      <c r="AA158" s="156">
        <v>0</v>
      </c>
      <c r="AB158" s="159">
        <v>2.3199999999999998</v>
      </c>
    </row>
    <row r="159" spans="1:28" ht="15" customHeight="1" x14ac:dyDescent="0.15">
      <c r="A159" s="20" t="str">
        <f t="shared" si="2"/>
        <v>貨4ガHR</v>
      </c>
      <c r="B159" s="20" t="s">
        <v>223</v>
      </c>
      <c r="C159" s="20" t="s">
        <v>202</v>
      </c>
      <c r="D159" s="20" t="s">
        <v>828</v>
      </c>
      <c r="E159" s="20" t="s">
        <v>874</v>
      </c>
      <c r="F159" s="20">
        <v>0.05</v>
      </c>
      <c r="G159" s="20">
        <v>0</v>
      </c>
      <c r="H159" s="20">
        <v>2.3199999999999998</v>
      </c>
      <c r="I159" s="1" t="s">
        <v>1084</v>
      </c>
      <c r="J159" s="20" t="s">
        <v>1088</v>
      </c>
      <c r="T159" s="130" t="s">
        <v>365</v>
      </c>
      <c r="U159" s="156" t="s">
        <v>366</v>
      </c>
      <c r="V159" s="156" t="s">
        <v>1144</v>
      </c>
      <c r="W159" s="157" t="s">
        <v>828</v>
      </c>
      <c r="X159" s="158" t="s">
        <v>874</v>
      </c>
      <c r="Y159" s="7"/>
      <c r="Z159" s="156">
        <v>0.05</v>
      </c>
      <c r="AA159" s="156">
        <v>0</v>
      </c>
      <c r="AB159" s="159">
        <v>2.3199999999999998</v>
      </c>
    </row>
    <row r="160" spans="1:28" ht="15" customHeight="1" x14ac:dyDescent="0.15">
      <c r="A160" s="20" t="str">
        <f t="shared" si="2"/>
        <v>貨4ガTD</v>
      </c>
      <c r="B160" s="20" t="s">
        <v>223</v>
      </c>
      <c r="C160" s="20" t="s">
        <v>202</v>
      </c>
      <c r="D160" s="20" t="s">
        <v>828</v>
      </c>
      <c r="E160" s="20" t="s">
        <v>887</v>
      </c>
      <c r="F160" s="20">
        <v>7.4999999999999997E-2</v>
      </c>
      <c r="G160" s="20">
        <v>0</v>
      </c>
      <c r="H160" s="20">
        <v>2.3199999999999998</v>
      </c>
      <c r="I160" s="1" t="s">
        <v>1048</v>
      </c>
      <c r="J160" s="20" t="s">
        <v>1089</v>
      </c>
      <c r="T160" s="130" t="s">
        <v>365</v>
      </c>
      <c r="U160" s="156" t="s">
        <v>366</v>
      </c>
      <c r="V160" s="156" t="s">
        <v>1144</v>
      </c>
      <c r="W160" s="157" t="s">
        <v>828</v>
      </c>
      <c r="X160" s="158" t="s">
        <v>887</v>
      </c>
      <c r="Y160" s="7"/>
      <c r="Z160" s="156">
        <v>7.4999999999999997E-2</v>
      </c>
      <c r="AA160" s="156">
        <v>0</v>
      </c>
      <c r="AB160" s="159">
        <v>2.3199999999999998</v>
      </c>
    </row>
    <row r="161" spans="1:28" ht="15" customHeight="1" x14ac:dyDescent="0.15">
      <c r="A161" s="20" t="str">
        <f t="shared" si="2"/>
        <v>貨4ガXD</v>
      </c>
      <c r="B161" s="20" t="s">
        <v>223</v>
      </c>
      <c r="C161" s="20" t="s">
        <v>202</v>
      </c>
      <c r="D161" s="20" t="s">
        <v>828</v>
      </c>
      <c r="E161" s="20" t="s">
        <v>901</v>
      </c>
      <c r="F161" s="20">
        <v>7.4999999999999997E-2</v>
      </c>
      <c r="G161" s="20">
        <v>0</v>
      </c>
      <c r="H161" s="20">
        <v>2.3199999999999998</v>
      </c>
      <c r="I161" s="1" t="s">
        <v>1084</v>
      </c>
      <c r="J161" s="20" t="s">
        <v>423</v>
      </c>
      <c r="T161" s="130" t="s">
        <v>365</v>
      </c>
      <c r="U161" s="156" t="s">
        <v>366</v>
      </c>
      <c r="V161" s="156" t="s">
        <v>1144</v>
      </c>
      <c r="W161" s="157" t="s">
        <v>828</v>
      </c>
      <c r="X161" s="158" t="s">
        <v>901</v>
      </c>
      <c r="Y161" s="7"/>
      <c r="Z161" s="156">
        <v>7.4999999999999997E-2</v>
      </c>
      <c r="AA161" s="156">
        <v>0</v>
      </c>
      <c r="AB161" s="159">
        <v>2.3199999999999998</v>
      </c>
    </row>
    <row r="162" spans="1:28" ht="15" customHeight="1" x14ac:dyDescent="0.15">
      <c r="A162" s="20" t="str">
        <f t="shared" si="2"/>
        <v>貨4ガLD</v>
      </c>
      <c r="B162" s="20" t="s">
        <v>223</v>
      </c>
      <c r="C162" s="20" t="s">
        <v>202</v>
      </c>
      <c r="D162" s="20" t="s">
        <v>828</v>
      </c>
      <c r="E162" s="20" t="s">
        <v>878</v>
      </c>
      <c r="F162" s="20">
        <v>0.05</v>
      </c>
      <c r="G162" s="20">
        <v>0</v>
      </c>
      <c r="H162" s="20">
        <v>2.3199999999999998</v>
      </c>
      <c r="I162" s="1" t="s">
        <v>1048</v>
      </c>
      <c r="J162" s="20" t="s">
        <v>1090</v>
      </c>
      <c r="T162" s="130" t="s">
        <v>365</v>
      </c>
      <c r="U162" s="164" t="s">
        <v>366</v>
      </c>
      <c r="V162" s="39" t="s">
        <v>1144</v>
      </c>
      <c r="W162" s="156" t="s">
        <v>828</v>
      </c>
      <c r="X162" s="158" t="s">
        <v>878</v>
      </c>
      <c r="Y162" s="7"/>
      <c r="Z162" s="156">
        <v>0.05</v>
      </c>
      <c r="AA162" s="156">
        <v>0</v>
      </c>
      <c r="AB162" s="159">
        <v>2.3199999999999998</v>
      </c>
    </row>
    <row r="163" spans="1:28" ht="15" customHeight="1" x14ac:dyDescent="0.15">
      <c r="A163" s="20" t="str">
        <f t="shared" si="2"/>
        <v>貨4ガYD</v>
      </c>
      <c r="B163" s="20" t="s">
        <v>223</v>
      </c>
      <c r="C163" s="20" t="s">
        <v>202</v>
      </c>
      <c r="D163" s="20" t="s">
        <v>828</v>
      </c>
      <c r="E163" s="20" t="s">
        <v>905</v>
      </c>
      <c r="F163" s="20">
        <v>0.05</v>
      </c>
      <c r="G163" s="20">
        <v>0</v>
      </c>
      <c r="H163" s="20">
        <v>2.3199999999999998</v>
      </c>
      <c r="I163" s="1" t="s">
        <v>1084</v>
      </c>
      <c r="J163" s="20" t="s">
        <v>424</v>
      </c>
      <c r="T163" s="130" t="s">
        <v>365</v>
      </c>
      <c r="U163" s="156" t="s">
        <v>366</v>
      </c>
      <c r="V163" s="156" t="s">
        <v>1144</v>
      </c>
      <c r="W163" s="156" t="s">
        <v>828</v>
      </c>
      <c r="X163" s="158" t="s">
        <v>905</v>
      </c>
      <c r="Y163" s="7"/>
      <c r="Z163" s="156">
        <v>0.05</v>
      </c>
      <c r="AA163" s="156">
        <v>0</v>
      </c>
      <c r="AB163" s="159">
        <v>2.3199999999999998</v>
      </c>
    </row>
    <row r="164" spans="1:28" ht="15" customHeight="1" x14ac:dyDescent="0.15">
      <c r="A164" s="20" t="str">
        <f t="shared" si="2"/>
        <v>貨4ガUD</v>
      </c>
      <c r="B164" s="20" t="s">
        <v>223</v>
      </c>
      <c r="C164" s="20" t="s">
        <v>202</v>
      </c>
      <c r="D164" s="20" t="s">
        <v>828</v>
      </c>
      <c r="E164" s="20" t="s">
        <v>894</v>
      </c>
      <c r="F164" s="20">
        <v>2.5000000000000001E-2</v>
      </c>
      <c r="G164" s="20">
        <v>0</v>
      </c>
      <c r="H164" s="20">
        <v>2.3199999999999998</v>
      </c>
      <c r="I164" s="1" t="s">
        <v>1048</v>
      </c>
      <c r="J164" s="20" t="s">
        <v>1091</v>
      </c>
      <c r="T164" s="130" t="s">
        <v>365</v>
      </c>
      <c r="U164" s="156" t="s">
        <v>366</v>
      </c>
      <c r="V164" s="156" t="s">
        <v>1144</v>
      </c>
      <c r="W164" s="157" t="s">
        <v>828</v>
      </c>
      <c r="X164" s="158" t="s">
        <v>894</v>
      </c>
      <c r="Y164" s="7"/>
      <c r="Z164" s="156">
        <v>2.5000000000000001E-2</v>
      </c>
      <c r="AA164" s="156">
        <v>0</v>
      </c>
      <c r="AB164" s="159">
        <v>2.3199999999999998</v>
      </c>
    </row>
    <row r="165" spans="1:28" ht="15" customHeight="1" x14ac:dyDescent="0.15">
      <c r="A165" s="20" t="str">
        <f t="shared" si="2"/>
        <v>貨4ガZD</v>
      </c>
      <c r="B165" s="20" t="s">
        <v>223</v>
      </c>
      <c r="C165" s="20" t="s">
        <v>202</v>
      </c>
      <c r="D165" s="20" t="s">
        <v>828</v>
      </c>
      <c r="E165" s="20" t="s">
        <v>909</v>
      </c>
      <c r="F165" s="20">
        <v>2.5000000000000001E-2</v>
      </c>
      <c r="G165" s="20">
        <v>0</v>
      </c>
      <c r="H165" s="20">
        <v>2.3199999999999998</v>
      </c>
      <c r="I165" s="1" t="s">
        <v>1084</v>
      </c>
      <c r="J165" s="20" t="s">
        <v>425</v>
      </c>
      <c r="T165" s="130" t="s">
        <v>365</v>
      </c>
      <c r="U165" s="156" t="s">
        <v>366</v>
      </c>
      <c r="V165" s="156" t="s">
        <v>1144</v>
      </c>
      <c r="W165" s="157" t="s">
        <v>828</v>
      </c>
      <c r="X165" s="158" t="s">
        <v>909</v>
      </c>
      <c r="Y165" s="7"/>
      <c r="Z165" s="156">
        <v>2.5000000000000001E-2</v>
      </c>
      <c r="AA165" s="156">
        <v>0</v>
      </c>
      <c r="AB165" s="159">
        <v>2.3199999999999998</v>
      </c>
    </row>
    <row r="166" spans="1:28" ht="15" customHeight="1" x14ac:dyDescent="0.15">
      <c r="A166" s="20" t="str">
        <f t="shared" si="2"/>
        <v>貨4ガABG</v>
      </c>
      <c r="B166" s="20" t="s">
        <v>223</v>
      </c>
      <c r="C166" s="20" t="s">
        <v>202</v>
      </c>
      <c r="D166" s="20" t="s">
        <v>185</v>
      </c>
      <c r="E166" s="20" t="s">
        <v>724</v>
      </c>
      <c r="F166" s="20">
        <v>0.05</v>
      </c>
      <c r="G166" s="20">
        <v>0</v>
      </c>
      <c r="H166" s="20">
        <v>2.3199999999999998</v>
      </c>
      <c r="I166" s="1" t="s">
        <v>1048</v>
      </c>
      <c r="T166" s="130" t="s">
        <v>365</v>
      </c>
      <c r="U166" s="156" t="s">
        <v>366</v>
      </c>
      <c r="V166" s="156" t="s">
        <v>1144</v>
      </c>
      <c r="W166" s="157" t="s">
        <v>185</v>
      </c>
      <c r="X166" s="158" t="s">
        <v>724</v>
      </c>
      <c r="Y166" s="7"/>
      <c r="Z166" s="156">
        <v>0.05</v>
      </c>
      <c r="AA166" s="156">
        <v>0</v>
      </c>
      <c r="AB166" s="159">
        <v>2.3199999999999998</v>
      </c>
    </row>
    <row r="167" spans="1:28" ht="15" customHeight="1" x14ac:dyDescent="0.15">
      <c r="A167" s="20" t="str">
        <f t="shared" si="2"/>
        <v>貨4ガAAG</v>
      </c>
      <c r="B167" s="20" t="s">
        <v>223</v>
      </c>
      <c r="C167" s="20" t="s">
        <v>202</v>
      </c>
      <c r="D167" s="20" t="s">
        <v>185</v>
      </c>
      <c r="E167" s="20" t="s">
        <v>725</v>
      </c>
      <c r="F167" s="20">
        <v>2.5000000000000001E-2</v>
      </c>
      <c r="G167" s="20">
        <v>0</v>
      </c>
      <c r="H167" s="20">
        <v>2.3199999999999998</v>
      </c>
      <c r="I167" s="1" t="s">
        <v>1084</v>
      </c>
      <c r="J167" s="20" t="s">
        <v>1088</v>
      </c>
      <c r="T167" s="130" t="s">
        <v>365</v>
      </c>
      <c r="U167" s="156" t="s">
        <v>366</v>
      </c>
      <c r="V167" s="156" t="s">
        <v>1144</v>
      </c>
      <c r="W167" s="157" t="s">
        <v>185</v>
      </c>
      <c r="X167" s="158" t="s">
        <v>725</v>
      </c>
      <c r="Y167" s="7"/>
      <c r="Z167" s="156">
        <v>2.5000000000000001E-2</v>
      </c>
      <c r="AA167" s="156">
        <v>0</v>
      </c>
      <c r="AB167" s="159">
        <v>2.3199999999999998</v>
      </c>
    </row>
    <row r="168" spans="1:28" ht="15" customHeight="1" x14ac:dyDescent="0.15">
      <c r="A168" s="20" t="str">
        <f t="shared" si="2"/>
        <v>貨4ガALG</v>
      </c>
      <c r="B168" s="20" t="s">
        <v>223</v>
      </c>
      <c r="C168" s="20" t="s">
        <v>202</v>
      </c>
      <c r="D168" s="20" t="s">
        <v>185</v>
      </c>
      <c r="E168" t="s">
        <v>1487</v>
      </c>
      <c r="F168">
        <v>1.2500000000000001E-2</v>
      </c>
      <c r="G168" s="20">
        <v>0</v>
      </c>
      <c r="H168" s="20">
        <v>2.3199999999999998</v>
      </c>
      <c r="I168" s="1" t="s">
        <v>1152</v>
      </c>
      <c r="T168" s="130" t="s">
        <v>365</v>
      </c>
      <c r="U168" s="156" t="s">
        <v>366</v>
      </c>
      <c r="V168" s="156" t="s">
        <v>1144</v>
      </c>
      <c r="W168" s="157" t="s">
        <v>185</v>
      </c>
      <c r="X168" s="158" t="s">
        <v>1145</v>
      </c>
      <c r="Y168" s="7"/>
      <c r="Z168" s="156">
        <v>1.2500000000000001E-2</v>
      </c>
      <c r="AA168" s="156">
        <v>0</v>
      </c>
      <c r="AB168" s="159">
        <v>2.3199999999999998</v>
      </c>
    </row>
    <row r="169" spans="1:28" ht="15" customHeight="1" x14ac:dyDescent="0.15">
      <c r="A169" s="20" t="str">
        <f t="shared" si="2"/>
        <v>貨4ガBAG</v>
      </c>
      <c r="B169" s="20" t="s">
        <v>223</v>
      </c>
      <c r="C169" s="20" t="s">
        <v>202</v>
      </c>
      <c r="D169" s="20" t="s">
        <v>185</v>
      </c>
      <c r="E169" s="20" t="s">
        <v>203</v>
      </c>
      <c r="F169" s="20">
        <v>4.4999999999999998E-2</v>
      </c>
      <c r="G169" s="20">
        <v>0</v>
      </c>
      <c r="H169" s="20">
        <v>2.3199999999999998</v>
      </c>
      <c r="I169" s="1" t="s">
        <v>1084</v>
      </c>
      <c r="J169" s="20" t="s">
        <v>423</v>
      </c>
      <c r="T169" s="130" t="s">
        <v>365</v>
      </c>
      <c r="U169" s="156" t="s">
        <v>366</v>
      </c>
      <c r="V169" s="156" t="s">
        <v>1144</v>
      </c>
      <c r="W169" s="157" t="s">
        <v>185</v>
      </c>
      <c r="X169" s="158" t="s">
        <v>203</v>
      </c>
      <c r="Y169" s="7"/>
      <c r="Z169" s="156">
        <v>4.4999999999999998E-2</v>
      </c>
      <c r="AA169" s="156">
        <v>0</v>
      </c>
      <c r="AB169" s="159">
        <v>2.3199999999999998</v>
      </c>
    </row>
    <row r="170" spans="1:28" ht="15" customHeight="1" x14ac:dyDescent="0.15">
      <c r="A170" s="20" t="str">
        <f t="shared" si="2"/>
        <v>貨4ガBBG</v>
      </c>
      <c r="B170" s="20" t="s">
        <v>223</v>
      </c>
      <c r="C170" s="20" t="s">
        <v>202</v>
      </c>
      <c r="D170" s="20" t="s">
        <v>185</v>
      </c>
      <c r="E170" s="20" t="s">
        <v>204</v>
      </c>
      <c r="F170" s="20">
        <v>4.4999999999999998E-2</v>
      </c>
      <c r="G170" s="20">
        <v>0</v>
      </c>
      <c r="H170" s="20">
        <v>2.3199999999999998</v>
      </c>
      <c r="I170" s="1" t="s">
        <v>1048</v>
      </c>
      <c r="J170" s="20" t="s">
        <v>1089</v>
      </c>
      <c r="T170" s="130" t="s">
        <v>365</v>
      </c>
      <c r="U170" s="156" t="s">
        <v>366</v>
      </c>
      <c r="V170" s="156" t="s">
        <v>1144</v>
      </c>
      <c r="W170" s="157" t="s">
        <v>185</v>
      </c>
      <c r="X170" s="158" t="s">
        <v>204</v>
      </c>
      <c r="Y170" s="7"/>
      <c r="Z170" s="156">
        <v>4.4999999999999998E-2</v>
      </c>
      <c r="AA170" s="156">
        <v>0</v>
      </c>
      <c r="AB170" s="159">
        <v>2.3199999999999998</v>
      </c>
    </row>
    <row r="171" spans="1:28" ht="15" customHeight="1" x14ac:dyDescent="0.15">
      <c r="A171" s="20" t="str">
        <f t="shared" si="2"/>
        <v>貨4ガBLG</v>
      </c>
      <c r="B171" s="20" t="s">
        <v>223</v>
      </c>
      <c r="C171" s="20" t="s">
        <v>202</v>
      </c>
      <c r="D171" s="20" t="s">
        <v>185</v>
      </c>
      <c r="E171" t="s">
        <v>1488</v>
      </c>
      <c r="F171" s="20">
        <v>4.4999999999999998E-2</v>
      </c>
      <c r="G171" s="20">
        <v>0</v>
      </c>
      <c r="H171" s="20">
        <v>2.3199999999999998</v>
      </c>
      <c r="I171" s="1" t="s">
        <v>1094</v>
      </c>
      <c r="T171" s="130" t="s">
        <v>365</v>
      </c>
      <c r="U171" s="156" t="s">
        <v>366</v>
      </c>
      <c r="V171" s="156" t="s">
        <v>1144</v>
      </c>
      <c r="W171" s="157" t="s">
        <v>185</v>
      </c>
      <c r="X171" s="158" t="s">
        <v>1146</v>
      </c>
      <c r="Y171" s="7"/>
      <c r="Z171" s="156">
        <v>4.4999999999999998E-2</v>
      </c>
      <c r="AA171" s="156">
        <v>0</v>
      </c>
      <c r="AB171" s="159">
        <v>2.3199999999999998</v>
      </c>
    </row>
    <row r="172" spans="1:28" ht="15" customHeight="1" x14ac:dyDescent="0.15">
      <c r="A172" s="20" t="str">
        <f t="shared" si="2"/>
        <v>貨4ガNAG</v>
      </c>
      <c r="B172" s="20" t="s">
        <v>223</v>
      </c>
      <c r="C172" s="20" t="s">
        <v>202</v>
      </c>
      <c r="D172" s="20" t="s">
        <v>185</v>
      </c>
      <c r="E172" t="s">
        <v>641</v>
      </c>
      <c r="F172" s="20">
        <v>4.4999999999999998E-2</v>
      </c>
      <c r="G172" s="20">
        <v>0</v>
      </c>
      <c r="H172" s="20">
        <v>2.3199999999999998</v>
      </c>
      <c r="I172" s="1" t="s">
        <v>1084</v>
      </c>
      <c r="J172" t="s">
        <v>423</v>
      </c>
      <c r="T172" s="130" t="s">
        <v>365</v>
      </c>
      <c r="U172" s="156" t="s">
        <v>366</v>
      </c>
      <c r="V172" s="156" t="s">
        <v>1144</v>
      </c>
      <c r="W172" s="157" t="s">
        <v>185</v>
      </c>
      <c r="X172" s="158" t="s">
        <v>641</v>
      </c>
      <c r="Y172" s="7"/>
      <c r="Z172" s="156">
        <v>4.4999999999999998E-2</v>
      </c>
      <c r="AA172" s="156">
        <v>0</v>
      </c>
      <c r="AB172" s="159">
        <v>2.3199999999999998</v>
      </c>
    </row>
    <row r="173" spans="1:28" ht="15" customHeight="1" x14ac:dyDescent="0.15">
      <c r="A173" s="20" t="str">
        <f t="shared" si="2"/>
        <v>貨4ガNBG</v>
      </c>
      <c r="B173" s="20" t="s">
        <v>223</v>
      </c>
      <c r="C173" s="20" t="s">
        <v>202</v>
      </c>
      <c r="D173" s="20" t="s">
        <v>185</v>
      </c>
      <c r="E173" t="s">
        <v>642</v>
      </c>
      <c r="F173" s="20">
        <v>4.4999999999999998E-2</v>
      </c>
      <c r="G173" s="20">
        <v>0</v>
      </c>
      <c r="H173" s="20">
        <v>2.3199999999999998</v>
      </c>
      <c r="I173" s="1" t="s">
        <v>1048</v>
      </c>
      <c r="J173" t="s">
        <v>1089</v>
      </c>
      <c r="T173" s="130" t="s">
        <v>365</v>
      </c>
      <c r="U173" s="156" t="s">
        <v>366</v>
      </c>
      <c r="V173" s="156" t="s">
        <v>1144</v>
      </c>
      <c r="W173" s="157" t="s">
        <v>185</v>
      </c>
      <c r="X173" s="158" t="s">
        <v>642</v>
      </c>
      <c r="Y173" s="7"/>
      <c r="Z173" s="156">
        <v>4.4999999999999998E-2</v>
      </c>
      <c r="AA173" s="156">
        <v>0</v>
      </c>
      <c r="AB173" s="159">
        <v>2.3199999999999998</v>
      </c>
    </row>
    <row r="174" spans="1:28" ht="15" customHeight="1" x14ac:dyDescent="0.15">
      <c r="A174" s="20" t="str">
        <f t="shared" si="2"/>
        <v>貨4ガNLG</v>
      </c>
      <c r="B174" s="20" t="s">
        <v>223</v>
      </c>
      <c r="C174" s="20" t="s">
        <v>202</v>
      </c>
      <c r="D174" s="20" t="s">
        <v>185</v>
      </c>
      <c r="E174" t="s">
        <v>1489</v>
      </c>
      <c r="F174" s="20">
        <v>4.4999999999999998E-2</v>
      </c>
      <c r="G174" s="20">
        <v>0</v>
      </c>
      <c r="H174" s="20">
        <v>2.3199999999999998</v>
      </c>
      <c r="I174" s="1" t="s">
        <v>1094</v>
      </c>
      <c r="J174"/>
      <c r="T174" s="130" t="s">
        <v>365</v>
      </c>
      <c r="U174" s="156" t="s">
        <v>366</v>
      </c>
      <c r="V174" s="156" t="s">
        <v>1144</v>
      </c>
      <c r="W174" s="157" t="s">
        <v>185</v>
      </c>
      <c r="X174" s="158" t="s">
        <v>1147</v>
      </c>
      <c r="Y174" s="7"/>
      <c r="Z174" s="156">
        <v>4.4999999999999998E-2</v>
      </c>
      <c r="AA174" s="156">
        <v>0</v>
      </c>
      <c r="AB174" s="159">
        <v>2.3199999999999998</v>
      </c>
    </row>
    <row r="175" spans="1:28" ht="15" customHeight="1" x14ac:dyDescent="0.15">
      <c r="A175" s="20" t="str">
        <f t="shared" si="2"/>
        <v>貨4ガPLG</v>
      </c>
      <c r="B175" s="20" t="s">
        <v>223</v>
      </c>
      <c r="C175" s="20" t="s">
        <v>202</v>
      </c>
      <c r="D175" s="20" t="s">
        <v>185</v>
      </c>
      <c r="E175" t="s">
        <v>1490</v>
      </c>
      <c r="F175" s="20">
        <v>0.05</v>
      </c>
      <c r="G175" s="20">
        <v>0</v>
      </c>
      <c r="H175" s="20">
        <v>2.3199999999999998</v>
      </c>
      <c r="I175" s="1" t="s">
        <v>1094</v>
      </c>
      <c r="J175"/>
      <c r="T175" s="130" t="s">
        <v>365</v>
      </c>
      <c r="U175" s="156" t="s">
        <v>366</v>
      </c>
      <c r="V175" s="156" t="s">
        <v>1144</v>
      </c>
      <c r="W175" s="157" t="s">
        <v>185</v>
      </c>
      <c r="X175" s="158" t="s">
        <v>1148</v>
      </c>
      <c r="Y175" s="7"/>
      <c r="Z175" s="156">
        <v>0.05</v>
      </c>
      <c r="AA175" s="156">
        <v>0</v>
      </c>
      <c r="AB175" s="159">
        <v>2.3199999999999998</v>
      </c>
    </row>
    <row r="176" spans="1:28" ht="15" customHeight="1" x14ac:dyDescent="0.15">
      <c r="A176" s="20" t="str">
        <f t="shared" si="2"/>
        <v>貨4ガLBG</v>
      </c>
      <c r="B176" s="20" t="s">
        <v>223</v>
      </c>
      <c r="C176" s="20" t="s">
        <v>202</v>
      </c>
      <c r="D176" s="20" t="s">
        <v>443</v>
      </c>
      <c r="E176" s="20" t="s">
        <v>576</v>
      </c>
      <c r="F176" s="20">
        <v>0.05</v>
      </c>
      <c r="G176" s="20">
        <v>0</v>
      </c>
      <c r="H176" s="20">
        <v>2.3199999999999998</v>
      </c>
      <c r="I176" s="1" t="s">
        <v>1048</v>
      </c>
      <c r="T176" s="130" t="s">
        <v>365</v>
      </c>
      <c r="U176" s="156" t="s">
        <v>366</v>
      </c>
      <c r="V176" s="156" t="s">
        <v>1144</v>
      </c>
      <c r="W176" s="157" t="s">
        <v>443</v>
      </c>
      <c r="X176" s="158" t="s">
        <v>576</v>
      </c>
      <c r="Y176" s="7"/>
      <c r="Z176" s="156">
        <v>0.05</v>
      </c>
      <c r="AA176" s="156">
        <v>0</v>
      </c>
      <c r="AB176" s="159">
        <v>2.3199999999999998</v>
      </c>
    </row>
    <row r="177" spans="1:28" ht="15" customHeight="1" x14ac:dyDescent="0.15">
      <c r="A177" s="20" t="str">
        <f t="shared" si="2"/>
        <v>貨4ガLAG</v>
      </c>
      <c r="B177" s="20" t="s">
        <v>223</v>
      </c>
      <c r="C177" s="20" t="s">
        <v>202</v>
      </c>
      <c r="D177" s="20" t="s">
        <v>443</v>
      </c>
      <c r="E177" s="20" t="s">
        <v>572</v>
      </c>
      <c r="F177" s="20">
        <v>2.5000000000000001E-2</v>
      </c>
      <c r="G177" s="20">
        <v>0</v>
      </c>
      <c r="H177" s="20">
        <v>2.3199999999999998</v>
      </c>
      <c r="I177" s="1" t="s">
        <v>1084</v>
      </c>
      <c r="J177" s="20" t="s">
        <v>1088</v>
      </c>
      <c r="T177" s="130" t="s">
        <v>365</v>
      </c>
      <c r="U177" s="156" t="s">
        <v>366</v>
      </c>
      <c r="V177" s="156" t="s">
        <v>1144</v>
      </c>
      <c r="W177" s="157" t="s">
        <v>443</v>
      </c>
      <c r="X177" s="158" t="s">
        <v>572</v>
      </c>
      <c r="Y177" s="7"/>
      <c r="Z177" s="156">
        <v>2.5000000000000001E-2</v>
      </c>
      <c r="AA177" s="156">
        <v>0</v>
      </c>
      <c r="AB177" s="159">
        <v>2.3199999999999998</v>
      </c>
    </row>
    <row r="178" spans="1:28" ht="15" customHeight="1" x14ac:dyDescent="0.15">
      <c r="A178" s="20" t="str">
        <f t="shared" si="2"/>
        <v>貨4ガLLG</v>
      </c>
      <c r="B178" s="20" t="s">
        <v>223</v>
      </c>
      <c r="C178" s="20" t="s">
        <v>202</v>
      </c>
      <c r="D178" s="20" t="s">
        <v>443</v>
      </c>
      <c r="E178" t="s">
        <v>1491</v>
      </c>
      <c r="F178">
        <v>1.2500000000000001E-2</v>
      </c>
      <c r="G178" s="20">
        <v>0</v>
      </c>
      <c r="H178" s="20">
        <v>2.3199999999999998</v>
      </c>
      <c r="I178" s="1" t="s">
        <v>1152</v>
      </c>
      <c r="T178" s="130" t="s">
        <v>365</v>
      </c>
      <c r="U178" s="156" t="s">
        <v>366</v>
      </c>
      <c r="V178" s="156" t="s">
        <v>1144</v>
      </c>
      <c r="W178" s="157" t="s">
        <v>443</v>
      </c>
      <c r="X178" s="158" t="s">
        <v>1149</v>
      </c>
      <c r="Y178" s="7"/>
      <c r="Z178" s="156">
        <v>1.2500000000000001E-2</v>
      </c>
      <c r="AA178" s="156">
        <v>0</v>
      </c>
      <c r="AB178" s="159">
        <v>2.3199999999999998</v>
      </c>
    </row>
    <row r="179" spans="1:28" ht="15" customHeight="1" x14ac:dyDescent="0.15">
      <c r="A179" s="20" t="str">
        <f t="shared" si="2"/>
        <v>貨4ガMBG</v>
      </c>
      <c r="B179" s="20" t="s">
        <v>223</v>
      </c>
      <c r="C179" s="20" t="s">
        <v>202</v>
      </c>
      <c r="D179" s="20" t="s">
        <v>443</v>
      </c>
      <c r="E179" s="20" t="s">
        <v>612</v>
      </c>
      <c r="F179" s="20">
        <v>2.5000000000000001E-2</v>
      </c>
      <c r="G179" s="20">
        <v>0</v>
      </c>
      <c r="H179" s="20">
        <v>2.3199999999999998</v>
      </c>
      <c r="I179" s="1" t="s">
        <v>1073</v>
      </c>
      <c r="J179" s="20" t="s">
        <v>463</v>
      </c>
      <c r="T179" s="130" t="s">
        <v>365</v>
      </c>
      <c r="U179" s="156" t="s">
        <v>366</v>
      </c>
      <c r="V179" s="156" t="s">
        <v>1144</v>
      </c>
      <c r="W179" s="157" t="s">
        <v>443</v>
      </c>
      <c r="X179" s="158" t="s">
        <v>612</v>
      </c>
      <c r="Y179" s="7" t="s">
        <v>463</v>
      </c>
      <c r="Z179" s="156">
        <v>2.5000000000000001E-2</v>
      </c>
      <c r="AA179" s="156">
        <v>0</v>
      </c>
      <c r="AB179" s="159">
        <v>2.3199999999999998</v>
      </c>
    </row>
    <row r="180" spans="1:28" ht="15" customHeight="1" x14ac:dyDescent="0.15">
      <c r="A180" s="20" t="str">
        <f t="shared" si="2"/>
        <v>貨4ガMAG</v>
      </c>
      <c r="B180" s="20" t="s">
        <v>223</v>
      </c>
      <c r="C180" s="20" t="s">
        <v>202</v>
      </c>
      <c r="D180" s="20" t="s">
        <v>443</v>
      </c>
      <c r="E180" s="20" t="s">
        <v>608</v>
      </c>
      <c r="F180" s="20">
        <v>2.5000000000000001E-2</v>
      </c>
      <c r="G180" s="20">
        <v>0</v>
      </c>
      <c r="H180" s="20">
        <v>2.3199999999999998</v>
      </c>
      <c r="I180" s="1" t="s">
        <v>1084</v>
      </c>
      <c r="J180" s="20" t="s">
        <v>446</v>
      </c>
      <c r="T180" s="130" t="s">
        <v>365</v>
      </c>
      <c r="U180" s="156" t="s">
        <v>366</v>
      </c>
      <c r="V180" s="156" t="s">
        <v>1144</v>
      </c>
      <c r="W180" s="157" t="s">
        <v>443</v>
      </c>
      <c r="X180" s="158" t="s">
        <v>608</v>
      </c>
      <c r="Y180" s="7"/>
      <c r="Z180" s="156">
        <v>2.5000000000000001E-2</v>
      </c>
      <c r="AA180" s="156">
        <v>0</v>
      </c>
      <c r="AB180" s="159">
        <v>2.3199999999999998</v>
      </c>
    </row>
    <row r="181" spans="1:28" ht="15" customHeight="1" x14ac:dyDescent="0.15">
      <c r="A181" s="20" t="str">
        <f t="shared" si="2"/>
        <v>貨4ガMLG</v>
      </c>
      <c r="B181" s="20" t="s">
        <v>223</v>
      </c>
      <c r="C181" s="20" t="s">
        <v>202</v>
      </c>
      <c r="D181" s="20" t="s">
        <v>443</v>
      </c>
      <c r="E181" t="s">
        <v>1492</v>
      </c>
      <c r="F181">
        <v>2.5000000000000001E-2</v>
      </c>
      <c r="G181" s="20">
        <v>0</v>
      </c>
      <c r="H181" s="20">
        <v>2.3199999999999998</v>
      </c>
      <c r="I181" s="1" t="s">
        <v>1493</v>
      </c>
      <c r="T181" s="130" t="s">
        <v>365</v>
      </c>
      <c r="U181" s="156" t="s">
        <v>366</v>
      </c>
      <c r="V181" s="156" t="s">
        <v>1144</v>
      </c>
      <c r="W181" s="157" t="s">
        <v>443</v>
      </c>
      <c r="X181" s="158" t="s">
        <v>1150</v>
      </c>
      <c r="Y181" s="7"/>
      <c r="Z181" s="156">
        <v>2.5000000000000001E-2</v>
      </c>
      <c r="AA181" s="156">
        <v>0</v>
      </c>
      <c r="AB181" s="159">
        <v>2.3199999999999998</v>
      </c>
    </row>
    <row r="182" spans="1:28" ht="15" customHeight="1" x14ac:dyDescent="0.15">
      <c r="A182" s="20" t="str">
        <f t="shared" si="2"/>
        <v>貨4ガRBG</v>
      </c>
      <c r="B182" s="20" t="s">
        <v>223</v>
      </c>
      <c r="C182" s="20" t="s">
        <v>202</v>
      </c>
      <c r="D182" s="20" t="s">
        <v>443</v>
      </c>
      <c r="E182" s="20" t="s">
        <v>660</v>
      </c>
      <c r="F182" s="20">
        <v>1.2500000000000001E-2</v>
      </c>
      <c r="G182" s="20">
        <v>0</v>
      </c>
      <c r="H182" s="20">
        <v>2.3199999999999998</v>
      </c>
      <c r="I182" s="1" t="s">
        <v>1078</v>
      </c>
      <c r="J182" s="20" t="s">
        <v>464</v>
      </c>
      <c r="T182" s="130" t="s">
        <v>365</v>
      </c>
      <c r="U182" s="156" t="s">
        <v>366</v>
      </c>
      <c r="V182" s="156" t="s">
        <v>1144</v>
      </c>
      <c r="W182" s="157" t="s">
        <v>443</v>
      </c>
      <c r="X182" s="158" t="s">
        <v>660</v>
      </c>
      <c r="Y182" s="7" t="s">
        <v>464</v>
      </c>
      <c r="Z182" s="156">
        <v>1.2500000000000001E-2</v>
      </c>
      <c r="AA182" s="156">
        <v>0</v>
      </c>
      <c r="AB182" s="159">
        <v>2.3199999999999998</v>
      </c>
    </row>
    <row r="183" spans="1:28" ht="15" customHeight="1" x14ac:dyDescent="0.15">
      <c r="A183" s="20" t="str">
        <f t="shared" si="2"/>
        <v>貨4ガRAG</v>
      </c>
      <c r="B183" s="20" t="s">
        <v>223</v>
      </c>
      <c r="C183" s="20" t="s">
        <v>202</v>
      </c>
      <c r="D183" s="20" t="s">
        <v>443</v>
      </c>
      <c r="E183" s="20" t="s">
        <v>656</v>
      </c>
      <c r="F183" s="20">
        <v>1.2500000000000001E-2</v>
      </c>
      <c r="G183" s="20">
        <v>0</v>
      </c>
      <c r="H183" s="20">
        <v>2.3199999999999998</v>
      </c>
      <c r="I183" s="1" t="s">
        <v>1494</v>
      </c>
      <c r="J183" s="20" t="s">
        <v>447</v>
      </c>
      <c r="T183" s="130" t="s">
        <v>365</v>
      </c>
      <c r="U183" s="156" t="s">
        <v>366</v>
      </c>
      <c r="V183" s="156" t="s">
        <v>1144</v>
      </c>
      <c r="W183" s="157" t="s">
        <v>443</v>
      </c>
      <c r="X183" s="158" t="s">
        <v>656</v>
      </c>
      <c r="Y183" s="7"/>
      <c r="Z183" s="156">
        <v>1.2500000000000001E-2</v>
      </c>
      <c r="AA183" s="156">
        <v>0</v>
      </c>
      <c r="AB183" s="159">
        <v>2.3199999999999998</v>
      </c>
    </row>
    <row r="184" spans="1:28" ht="15" customHeight="1" x14ac:dyDescent="0.15">
      <c r="A184" s="20" t="str">
        <f t="shared" si="2"/>
        <v>貨4ガRLG</v>
      </c>
      <c r="B184" s="20" t="s">
        <v>223</v>
      </c>
      <c r="C184" s="20" t="s">
        <v>202</v>
      </c>
      <c r="D184" s="20" t="s">
        <v>443</v>
      </c>
      <c r="E184" t="s">
        <v>1495</v>
      </c>
      <c r="F184">
        <v>1.2500000000000001E-2</v>
      </c>
      <c r="G184" s="20">
        <v>0</v>
      </c>
      <c r="H184" s="20">
        <v>2.3199999999999998</v>
      </c>
      <c r="I184" s="1" t="s">
        <v>1493</v>
      </c>
      <c r="T184" s="130" t="s">
        <v>365</v>
      </c>
      <c r="U184" s="156" t="s">
        <v>366</v>
      </c>
      <c r="V184" s="156" t="s">
        <v>1144</v>
      </c>
      <c r="W184" s="157" t="s">
        <v>443</v>
      </c>
      <c r="X184" s="158" t="s">
        <v>1151</v>
      </c>
      <c r="Y184" s="7"/>
      <c r="Z184" s="156">
        <v>1.2500000000000001E-2</v>
      </c>
      <c r="AA184" s="156">
        <v>0</v>
      </c>
      <c r="AB184" s="159">
        <v>2.3199999999999998</v>
      </c>
    </row>
    <row r="185" spans="1:28" ht="15" customHeight="1" x14ac:dyDescent="0.15">
      <c r="A185" s="20" t="str">
        <f t="shared" si="2"/>
        <v>貨4ガQBG</v>
      </c>
      <c r="B185" s="20" t="s">
        <v>223</v>
      </c>
      <c r="C185" s="20" t="s">
        <v>202</v>
      </c>
      <c r="D185" s="20" t="s">
        <v>443</v>
      </c>
      <c r="E185" s="20" t="s">
        <v>305</v>
      </c>
      <c r="F185" s="20">
        <v>4.4999999999999998E-2</v>
      </c>
      <c r="G185" s="20">
        <v>0</v>
      </c>
      <c r="H185" s="20">
        <v>2.3199999999999998</v>
      </c>
      <c r="I185" s="1" t="s">
        <v>1048</v>
      </c>
      <c r="J185" s="20" t="s">
        <v>1089</v>
      </c>
      <c r="T185" s="130" t="s">
        <v>365</v>
      </c>
      <c r="U185" s="156" t="s">
        <v>366</v>
      </c>
      <c r="V185" s="156" t="s">
        <v>1144</v>
      </c>
      <c r="W185" s="157" t="s">
        <v>443</v>
      </c>
      <c r="X185" s="158" t="s">
        <v>305</v>
      </c>
      <c r="Y185" s="7"/>
      <c r="Z185" s="156">
        <v>4.4999999999999998E-2</v>
      </c>
      <c r="AA185" s="156">
        <v>0</v>
      </c>
      <c r="AB185" s="159">
        <v>2.3199999999999998</v>
      </c>
    </row>
    <row r="186" spans="1:28" ht="15" customHeight="1" x14ac:dyDescent="0.15">
      <c r="A186" s="20" t="str">
        <f t="shared" si="2"/>
        <v>貨4ガQAG</v>
      </c>
      <c r="B186" s="20" t="s">
        <v>223</v>
      </c>
      <c r="C186" s="20" t="s">
        <v>202</v>
      </c>
      <c r="D186" s="20" t="s">
        <v>443</v>
      </c>
      <c r="E186" s="20" t="s">
        <v>301</v>
      </c>
      <c r="F186" s="20">
        <v>4.4999999999999998E-2</v>
      </c>
      <c r="G186" s="20">
        <v>0</v>
      </c>
      <c r="H186" s="20">
        <v>2.3199999999999998</v>
      </c>
      <c r="I186" s="1" t="s">
        <v>1084</v>
      </c>
      <c r="J186" s="20" t="s">
        <v>423</v>
      </c>
      <c r="T186" s="130" t="s">
        <v>365</v>
      </c>
      <c r="U186" s="156" t="s">
        <v>366</v>
      </c>
      <c r="V186" s="156" t="s">
        <v>1144</v>
      </c>
      <c r="W186" s="157" t="s">
        <v>443</v>
      </c>
      <c r="X186" s="158" t="s">
        <v>301</v>
      </c>
      <c r="Y186" s="7"/>
      <c r="Z186" s="156">
        <v>4.4999999999999998E-2</v>
      </c>
      <c r="AA186" s="156">
        <v>0</v>
      </c>
      <c r="AB186" s="159">
        <v>2.3199999999999998</v>
      </c>
    </row>
    <row r="187" spans="1:28" ht="15" customHeight="1" x14ac:dyDescent="0.15">
      <c r="A187" s="20" t="str">
        <f t="shared" si="2"/>
        <v>貨4ガQLG</v>
      </c>
      <c r="B187" s="20" t="s">
        <v>223</v>
      </c>
      <c r="C187" s="20" t="s">
        <v>202</v>
      </c>
      <c r="D187" s="20" t="s">
        <v>443</v>
      </c>
      <c r="E187" t="s">
        <v>1496</v>
      </c>
      <c r="F187">
        <v>4.4999999999999998E-2</v>
      </c>
      <c r="G187" s="20">
        <v>0</v>
      </c>
      <c r="H187" s="20">
        <v>2.3199999999999998</v>
      </c>
      <c r="I187" s="1" t="s">
        <v>1493</v>
      </c>
      <c r="T187" s="130" t="s">
        <v>365</v>
      </c>
      <c r="U187" s="156" t="s">
        <v>366</v>
      </c>
      <c r="V187" s="156" t="s">
        <v>1144</v>
      </c>
      <c r="W187" s="157" t="s">
        <v>443</v>
      </c>
      <c r="X187" s="158" t="s">
        <v>1153</v>
      </c>
      <c r="Y187" s="7"/>
      <c r="Z187" s="156">
        <v>4.4999999999999998E-2</v>
      </c>
      <c r="AA187" s="156">
        <v>0</v>
      </c>
      <c r="AB187" s="159">
        <v>2.3199999999999998</v>
      </c>
    </row>
    <row r="188" spans="1:28" ht="15" customHeight="1" x14ac:dyDescent="0.15">
      <c r="A188" s="20" t="str">
        <f t="shared" si="2"/>
        <v>貨1L-</v>
      </c>
      <c r="B188" s="20" t="s">
        <v>206</v>
      </c>
      <c r="C188" s="20" t="s">
        <v>152</v>
      </c>
      <c r="D188" s="20" t="s">
        <v>710</v>
      </c>
      <c r="E188" s="20" t="s">
        <v>711</v>
      </c>
      <c r="F188" s="20">
        <v>2.1800000000000002</v>
      </c>
      <c r="G188" s="20">
        <v>0</v>
      </c>
      <c r="H188" s="20">
        <v>3</v>
      </c>
      <c r="I188" s="1" t="s">
        <v>1048</v>
      </c>
      <c r="T188" s="130" t="s">
        <v>365</v>
      </c>
      <c r="U188" s="156" t="s">
        <v>291</v>
      </c>
      <c r="V188" s="156" t="s">
        <v>1087</v>
      </c>
      <c r="W188" s="157" t="s">
        <v>710</v>
      </c>
      <c r="X188" s="158" t="s">
        <v>711</v>
      </c>
      <c r="Y188" s="7"/>
      <c r="Z188" s="156">
        <v>2.1800000000000002</v>
      </c>
      <c r="AA188" s="156">
        <v>0</v>
      </c>
      <c r="AB188" s="159">
        <v>3</v>
      </c>
    </row>
    <row r="189" spans="1:28" ht="15" customHeight="1" x14ac:dyDescent="0.15">
      <c r="A189" s="20" t="str">
        <f t="shared" si="2"/>
        <v>貨1LH</v>
      </c>
      <c r="B189" s="20" t="s">
        <v>206</v>
      </c>
      <c r="C189" s="20" t="s">
        <v>152</v>
      </c>
      <c r="D189" s="20" t="s">
        <v>713</v>
      </c>
      <c r="E189" s="20" t="s">
        <v>714</v>
      </c>
      <c r="F189" s="20">
        <v>2.1800000000000002</v>
      </c>
      <c r="G189" s="20">
        <v>0</v>
      </c>
      <c r="H189" s="20">
        <v>3</v>
      </c>
      <c r="I189" s="1" t="s">
        <v>1048</v>
      </c>
      <c r="T189" s="130" t="s">
        <v>365</v>
      </c>
      <c r="U189" s="156" t="s">
        <v>291</v>
      </c>
      <c r="V189" s="156" t="s">
        <v>1087</v>
      </c>
      <c r="W189" s="157" t="s">
        <v>713</v>
      </c>
      <c r="X189" s="158" t="s">
        <v>714</v>
      </c>
      <c r="Y189" s="7"/>
      <c r="Z189" s="156">
        <v>2.1800000000000002</v>
      </c>
      <c r="AA189" s="156">
        <v>0</v>
      </c>
      <c r="AB189" s="159">
        <v>3</v>
      </c>
    </row>
    <row r="190" spans="1:28" ht="15" customHeight="1" x14ac:dyDescent="0.15">
      <c r="A190" s="20" t="str">
        <f t="shared" si="2"/>
        <v>貨1LJ</v>
      </c>
      <c r="B190" s="20" t="s">
        <v>206</v>
      </c>
      <c r="C190" s="20" t="s">
        <v>152</v>
      </c>
      <c r="D190" s="20" t="s">
        <v>715</v>
      </c>
      <c r="E190" s="20" t="s">
        <v>814</v>
      </c>
      <c r="F190" s="20">
        <v>1</v>
      </c>
      <c r="G190" s="20">
        <v>0</v>
      </c>
      <c r="H190" s="20">
        <v>3</v>
      </c>
      <c r="I190" s="1" t="s">
        <v>1048</v>
      </c>
      <c r="T190" s="130" t="s">
        <v>365</v>
      </c>
      <c r="U190" s="156" t="s">
        <v>291</v>
      </c>
      <c r="V190" s="156" t="s">
        <v>1087</v>
      </c>
      <c r="W190" s="157" t="s">
        <v>715</v>
      </c>
      <c r="X190" s="158" t="s">
        <v>814</v>
      </c>
      <c r="Y190" s="7"/>
      <c r="Z190" s="156">
        <v>1</v>
      </c>
      <c r="AA190" s="156">
        <v>0</v>
      </c>
      <c r="AB190" s="159">
        <v>3</v>
      </c>
    </row>
    <row r="191" spans="1:28" ht="15" customHeight="1" x14ac:dyDescent="0.15">
      <c r="A191" s="20" t="str">
        <f t="shared" si="2"/>
        <v>貨1LL</v>
      </c>
      <c r="B191" s="20" t="s">
        <v>206</v>
      </c>
      <c r="C191" s="20" t="s">
        <v>152</v>
      </c>
      <c r="D191" s="20" t="s">
        <v>816</v>
      </c>
      <c r="E191" s="20" t="s">
        <v>817</v>
      </c>
      <c r="F191" s="20">
        <v>0.6</v>
      </c>
      <c r="G191" s="20">
        <v>0</v>
      </c>
      <c r="H191" s="20">
        <v>3</v>
      </c>
      <c r="I191" s="1" t="s">
        <v>1048</v>
      </c>
      <c r="T191" s="130" t="s">
        <v>365</v>
      </c>
      <c r="U191" s="156" t="s">
        <v>291</v>
      </c>
      <c r="V191" s="156" t="s">
        <v>1087</v>
      </c>
      <c r="W191" s="157" t="s">
        <v>816</v>
      </c>
      <c r="X191" s="158" t="s">
        <v>817</v>
      </c>
      <c r="Y191" s="7"/>
      <c r="Z191" s="156">
        <v>0.6</v>
      </c>
      <c r="AA191" s="156">
        <v>0</v>
      </c>
      <c r="AB191" s="159">
        <v>3</v>
      </c>
    </row>
    <row r="192" spans="1:28" ht="15" customHeight="1" x14ac:dyDescent="0.15">
      <c r="A192" s="20" t="str">
        <f t="shared" si="2"/>
        <v>貨1LR</v>
      </c>
      <c r="B192" s="20" t="s">
        <v>206</v>
      </c>
      <c r="C192" s="20" t="s">
        <v>152</v>
      </c>
      <c r="D192" s="20" t="s">
        <v>820</v>
      </c>
      <c r="E192" s="20" t="s">
        <v>883</v>
      </c>
      <c r="F192" s="20">
        <v>0.25</v>
      </c>
      <c r="G192" s="20">
        <v>0</v>
      </c>
      <c r="H192" s="20">
        <v>3</v>
      </c>
      <c r="I192" s="1" t="s">
        <v>1048</v>
      </c>
      <c r="T192" s="130" t="s">
        <v>365</v>
      </c>
      <c r="U192" s="156" t="s">
        <v>291</v>
      </c>
      <c r="V192" s="156" t="s">
        <v>1087</v>
      </c>
      <c r="W192" s="157" t="s">
        <v>820</v>
      </c>
      <c r="X192" s="158" t="s">
        <v>883</v>
      </c>
      <c r="Y192" s="7"/>
      <c r="Z192" s="156">
        <v>0.25</v>
      </c>
      <c r="AA192" s="156">
        <v>0</v>
      </c>
      <c r="AB192" s="159">
        <v>3</v>
      </c>
    </row>
    <row r="193" spans="1:28" ht="15" customHeight="1" x14ac:dyDescent="0.15">
      <c r="A193" s="20" t="str">
        <f t="shared" si="2"/>
        <v>貨1LGG</v>
      </c>
      <c r="B193" s="20" t="s">
        <v>206</v>
      </c>
      <c r="C193" s="20" t="s">
        <v>152</v>
      </c>
      <c r="D193" s="20" t="s">
        <v>820</v>
      </c>
      <c r="E193" s="20" t="s">
        <v>861</v>
      </c>
      <c r="F193" s="20">
        <v>0.25</v>
      </c>
      <c r="G193" s="20">
        <v>0</v>
      </c>
      <c r="H193" s="20">
        <v>3</v>
      </c>
      <c r="I193" s="1" t="s">
        <v>1048</v>
      </c>
      <c r="T193" s="130" t="s">
        <v>365</v>
      </c>
      <c r="U193" s="156" t="s">
        <v>291</v>
      </c>
      <c r="V193" s="156" t="s">
        <v>1087</v>
      </c>
      <c r="W193" s="157" t="s">
        <v>820</v>
      </c>
      <c r="X193" s="158" t="s">
        <v>861</v>
      </c>
      <c r="Y193" s="7"/>
      <c r="Z193" s="156">
        <v>0.25</v>
      </c>
      <c r="AA193" s="156">
        <v>0</v>
      </c>
      <c r="AB193" s="159">
        <v>3</v>
      </c>
    </row>
    <row r="194" spans="1:28" ht="15" customHeight="1" x14ac:dyDescent="0.15">
      <c r="A194" s="20" t="str">
        <f t="shared" si="2"/>
        <v>貨1LHL</v>
      </c>
      <c r="B194" s="20" t="s">
        <v>206</v>
      </c>
      <c r="C194" s="20" t="s">
        <v>152</v>
      </c>
      <c r="D194" s="20" t="s">
        <v>820</v>
      </c>
      <c r="E194" s="20" t="s">
        <v>869</v>
      </c>
      <c r="F194" s="20">
        <v>0.125</v>
      </c>
      <c r="G194" s="20">
        <v>0</v>
      </c>
      <c r="H194" s="20">
        <v>3</v>
      </c>
      <c r="I194" s="1" t="s">
        <v>1084</v>
      </c>
      <c r="J194" s="20" t="s">
        <v>1088</v>
      </c>
      <c r="T194" s="130" t="s">
        <v>365</v>
      </c>
      <c r="U194" s="156" t="s">
        <v>291</v>
      </c>
      <c r="V194" s="156" t="s">
        <v>1087</v>
      </c>
      <c r="W194" s="157" t="s">
        <v>820</v>
      </c>
      <c r="X194" s="158" t="s">
        <v>869</v>
      </c>
      <c r="Y194" s="7"/>
      <c r="Z194" s="156">
        <v>0.125</v>
      </c>
      <c r="AA194" s="156">
        <v>0</v>
      </c>
      <c r="AB194" s="159">
        <v>3</v>
      </c>
    </row>
    <row r="195" spans="1:28" ht="15" customHeight="1" x14ac:dyDescent="0.15">
      <c r="A195" s="20" t="str">
        <f t="shared" si="2"/>
        <v>貨1LGJ</v>
      </c>
      <c r="B195" s="20" t="s">
        <v>206</v>
      </c>
      <c r="C195" s="20" t="s">
        <v>152</v>
      </c>
      <c r="D195" s="20" t="s">
        <v>822</v>
      </c>
      <c r="E195" s="20" t="s">
        <v>863</v>
      </c>
      <c r="F195" s="20">
        <v>0.08</v>
      </c>
      <c r="G195" s="20">
        <v>0</v>
      </c>
      <c r="H195" s="20">
        <v>3</v>
      </c>
      <c r="I195" s="1" t="s">
        <v>1048</v>
      </c>
      <c r="T195" s="130" t="s">
        <v>365</v>
      </c>
      <c r="U195" s="156" t="s">
        <v>291</v>
      </c>
      <c r="V195" s="156" t="s">
        <v>1087</v>
      </c>
      <c r="W195" s="157" t="s">
        <v>822</v>
      </c>
      <c r="X195" s="158" t="s">
        <v>863</v>
      </c>
      <c r="Y195" s="7"/>
      <c r="Z195" s="156">
        <v>0.08</v>
      </c>
      <c r="AA195" s="156">
        <v>0</v>
      </c>
      <c r="AB195" s="159">
        <v>3</v>
      </c>
    </row>
    <row r="196" spans="1:28" ht="15" customHeight="1" x14ac:dyDescent="0.15">
      <c r="A196" s="20" t="str">
        <f t="shared" si="2"/>
        <v>貨1LHP</v>
      </c>
      <c r="B196" s="20" t="s">
        <v>206</v>
      </c>
      <c r="C196" s="20" t="s">
        <v>152</v>
      </c>
      <c r="D196" s="20" t="s">
        <v>822</v>
      </c>
      <c r="E196" s="20" t="s">
        <v>871</v>
      </c>
      <c r="F196" s="20">
        <v>0.04</v>
      </c>
      <c r="G196" s="20">
        <v>0</v>
      </c>
      <c r="H196" s="20">
        <v>3</v>
      </c>
      <c r="I196" s="1" t="s">
        <v>1084</v>
      </c>
      <c r="J196" s="20" t="s">
        <v>1088</v>
      </c>
      <c r="T196" s="130" t="s">
        <v>365</v>
      </c>
      <c r="U196" s="156" t="s">
        <v>291</v>
      </c>
      <c r="V196" s="156" t="s">
        <v>1087</v>
      </c>
      <c r="W196" s="156" t="s">
        <v>822</v>
      </c>
      <c r="X196" s="158" t="s">
        <v>871</v>
      </c>
      <c r="Y196" s="7"/>
      <c r="Z196" s="156">
        <v>0.04</v>
      </c>
      <c r="AA196" s="156">
        <v>0</v>
      </c>
      <c r="AB196" s="159">
        <v>3</v>
      </c>
    </row>
    <row r="197" spans="1:28" ht="15" customHeight="1" x14ac:dyDescent="0.15">
      <c r="A197" s="20" t="str">
        <f t="shared" ref="A197:A260" si="3">CONCATENATE(C197,E197)</f>
        <v>貨1LTB</v>
      </c>
      <c r="B197" s="20" t="s">
        <v>206</v>
      </c>
      <c r="C197" s="20" t="s">
        <v>152</v>
      </c>
      <c r="D197" s="20" t="s">
        <v>822</v>
      </c>
      <c r="E197" s="20" t="s">
        <v>885</v>
      </c>
      <c r="F197" s="20">
        <v>0.06</v>
      </c>
      <c r="G197" s="20">
        <v>0</v>
      </c>
      <c r="H197" s="20">
        <v>3</v>
      </c>
      <c r="I197" s="1" t="s">
        <v>1048</v>
      </c>
      <c r="J197" s="20" t="s">
        <v>1089</v>
      </c>
      <c r="T197" s="130" t="s">
        <v>365</v>
      </c>
      <c r="U197" s="156" t="s">
        <v>291</v>
      </c>
      <c r="V197" s="156" t="s">
        <v>1087</v>
      </c>
      <c r="W197" s="156" t="s">
        <v>822</v>
      </c>
      <c r="X197" s="158" t="s">
        <v>885</v>
      </c>
      <c r="Y197" s="7"/>
      <c r="Z197" s="156">
        <v>0.06</v>
      </c>
      <c r="AA197" s="156">
        <v>0</v>
      </c>
      <c r="AB197" s="159">
        <v>3</v>
      </c>
    </row>
    <row r="198" spans="1:28" ht="15" customHeight="1" x14ac:dyDescent="0.15">
      <c r="A198" s="20" t="str">
        <f t="shared" si="3"/>
        <v>貨1LXB</v>
      </c>
      <c r="B198" s="20" t="s">
        <v>206</v>
      </c>
      <c r="C198" s="20" t="s">
        <v>152</v>
      </c>
      <c r="D198" s="20" t="s">
        <v>822</v>
      </c>
      <c r="E198" s="20" t="s">
        <v>899</v>
      </c>
      <c r="F198" s="20">
        <v>0.06</v>
      </c>
      <c r="G198" s="20">
        <v>0</v>
      </c>
      <c r="H198" s="20">
        <v>3</v>
      </c>
      <c r="I198" s="1" t="s">
        <v>1084</v>
      </c>
      <c r="J198" s="20" t="s">
        <v>423</v>
      </c>
      <c r="T198" s="130" t="s">
        <v>365</v>
      </c>
      <c r="U198" s="156" t="s">
        <v>291</v>
      </c>
      <c r="V198" s="156" t="s">
        <v>1087</v>
      </c>
      <c r="W198" s="157" t="s">
        <v>822</v>
      </c>
      <c r="X198" s="158" t="s">
        <v>899</v>
      </c>
      <c r="Y198" s="7"/>
      <c r="Z198" s="156">
        <v>0.06</v>
      </c>
      <c r="AA198" s="156">
        <v>0</v>
      </c>
      <c r="AB198" s="159">
        <v>3</v>
      </c>
    </row>
    <row r="199" spans="1:28" ht="15" customHeight="1" x14ac:dyDescent="0.15">
      <c r="A199" s="20" t="str">
        <f t="shared" si="3"/>
        <v>貨1LLB</v>
      </c>
      <c r="B199" s="20" t="s">
        <v>206</v>
      </c>
      <c r="C199" s="20" t="s">
        <v>152</v>
      </c>
      <c r="D199" s="20" t="s">
        <v>822</v>
      </c>
      <c r="E199" s="20" t="s">
        <v>876</v>
      </c>
      <c r="F199" s="20">
        <v>0.04</v>
      </c>
      <c r="G199" s="20">
        <v>0</v>
      </c>
      <c r="H199" s="20">
        <v>3</v>
      </c>
      <c r="I199" s="1" t="s">
        <v>1048</v>
      </c>
      <c r="J199" s="20" t="s">
        <v>1090</v>
      </c>
      <c r="T199" s="130" t="s">
        <v>365</v>
      </c>
      <c r="U199" s="156" t="s">
        <v>291</v>
      </c>
      <c r="V199" s="156" t="s">
        <v>1087</v>
      </c>
      <c r="W199" s="157" t="s">
        <v>822</v>
      </c>
      <c r="X199" s="158" t="s">
        <v>876</v>
      </c>
      <c r="Y199" s="7"/>
      <c r="Z199" s="156">
        <v>0.04</v>
      </c>
      <c r="AA199" s="156">
        <v>0</v>
      </c>
      <c r="AB199" s="159">
        <v>3</v>
      </c>
    </row>
    <row r="200" spans="1:28" ht="15" customHeight="1" x14ac:dyDescent="0.15">
      <c r="A200" s="20" t="str">
        <f t="shared" si="3"/>
        <v>貨1LYB</v>
      </c>
      <c r="B200" s="20" t="s">
        <v>206</v>
      </c>
      <c r="C200" s="20" t="s">
        <v>152</v>
      </c>
      <c r="D200" s="20" t="s">
        <v>822</v>
      </c>
      <c r="E200" s="20" t="s">
        <v>903</v>
      </c>
      <c r="F200" s="20">
        <v>0.04</v>
      </c>
      <c r="G200" s="20">
        <v>0</v>
      </c>
      <c r="H200" s="20">
        <v>3</v>
      </c>
      <c r="I200" s="1" t="s">
        <v>1084</v>
      </c>
      <c r="J200" s="20" t="s">
        <v>424</v>
      </c>
      <c r="T200" s="130" t="s">
        <v>365</v>
      </c>
      <c r="U200" s="156" t="s">
        <v>291</v>
      </c>
      <c r="V200" s="156" t="s">
        <v>1087</v>
      </c>
      <c r="W200" s="157" t="s">
        <v>822</v>
      </c>
      <c r="X200" s="158" t="s">
        <v>903</v>
      </c>
      <c r="Y200" s="7"/>
      <c r="Z200" s="156">
        <v>0.04</v>
      </c>
      <c r="AA200" s="156">
        <v>0</v>
      </c>
      <c r="AB200" s="159">
        <v>3</v>
      </c>
    </row>
    <row r="201" spans="1:28" ht="15" customHeight="1" x14ac:dyDescent="0.15">
      <c r="A201" s="20" t="str">
        <f t="shared" si="3"/>
        <v>貨1LUB</v>
      </c>
      <c r="B201" s="20" t="s">
        <v>206</v>
      </c>
      <c r="C201" s="20" t="s">
        <v>152</v>
      </c>
      <c r="D201" s="20" t="s">
        <v>822</v>
      </c>
      <c r="E201" s="20" t="s">
        <v>892</v>
      </c>
      <c r="F201" s="20">
        <v>0.02</v>
      </c>
      <c r="G201" s="20">
        <v>0</v>
      </c>
      <c r="H201" s="20">
        <v>3</v>
      </c>
      <c r="I201" s="1" t="s">
        <v>1048</v>
      </c>
      <c r="J201" s="20" t="s">
        <v>1091</v>
      </c>
      <c r="T201" s="130" t="s">
        <v>365</v>
      </c>
      <c r="U201" s="156" t="s">
        <v>291</v>
      </c>
      <c r="V201" s="156" t="s">
        <v>1087</v>
      </c>
      <c r="W201" s="157" t="s">
        <v>822</v>
      </c>
      <c r="X201" s="158" t="s">
        <v>892</v>
      </c>
      <c r="Y201" s="7"/>
      <c r="Z201" s="156">
        <v>0.02</v>
      </c>
      <c r="AA201" s="156">
        <v>0</v>
      </c>
      <c r="AB201" s="159">
        <v>3</v>
      </c>
    </row>
    <row r="202" spans="1:28" ht="15" customHeight="1" x14ac:dyDescent="0.15">
      <c r="A202" s="20" t="str">
        <f t="shared" si="3"/>
        <v>貨1LZB</v>
      </c>
      <c r="B202" s="20" t="s">
        <v>206</v>
      </c>
      <c r="C202" s="20" t="s">
        <v>152</v>
      </c>
      <c r="D202" s="20" t="s">
        <v>822</v>
      </c>
      <c r="E202" s="20" t="s">
        <v>907</v>
      </c>
      <c r="F202" s="20">
        <v>0.02</v>
      </c>
      <c r="G202" s="20">
        <v>0</v>
      </c>
      <c r="H202" s="20">
        <v>3</v>
      </c>
      <c r="I202" s="1" t="s">
        <v>1084</v>
      </c>
      <c r="J202" s="20" t="s">
        <v>425</v>
      </c>
      <c r="T202" s="130" t="s">
        <v>365</v>
      </c>
      <c r="U202" s="156" t="s">
        <v>291</v>
      </c>
      <c r="V202" s="156" t="s">
        <v>1087</v>
      </c>
      <c r="W202" s="157" t="s">
        <v>822</v>
      </c>
      <c r="X202" s="158" t="s">
        <v>907</v>
      </c>
      <c r="Y202" s="7"/>
      <c r="Z202" s="156">
        <v>0.02</v>
      </c>
      <c r="AA202" s="156">
        <v>0</v>
      </c>
      <c r="AB202" s="159">
        <v>3</v>
      </c>
    </row>
    <row r="203" spans="1:28" ht="15" customHeight="1" x14ac:dyDescent="0.15">
      <c r="A203" s="20" t="str">
        <f t="shared" si="3"/>
        <v>貨1LABE</v>
      </c>
      <c r="B203" s="20" t="s">
        <v>206</v>
      </c>
      <c r="C203" s="20" t="s">
        <v>152</v>
      </c>
      <c r="D203" s="20" t="s">
        <v>185</v>
      </c>
      <c r="E203" s="20" t="s">
        <v>720</v>
      </c>
      <c r="F203" s="20">
        <v>0.05</v>
      </c>
      <c r="G203" s="20">
        <v>0</v>
      </c>
      <c r="H203" s="20">
        <v>3</v>
      </c>
      <c r="I203" s="1" t="s">
        <v>1048</v>
      </c>
      <c r="T203" s="130" t="s">
        <v>365</v>
      </c>
      <c r="U203" s="156" t="s">
        <v>291</v>
      </c>
      <c r="V203" s="156" t="s">
        <v>1087</v>
      </c>
      <c r="W203" s="157" t="s">
        <v>185</v>
      </c>
      <c r="X203" s="158" t="s">
        <v>720</v>
      </c>
      <c r="Y203" s="7"/>
      <c r="Z203" s="156">
        <v>0.05</v>
      </c>
      <c r="AA203" s="156">
        <v>0</v>
      </c>
      <c r="AB203" s="159">
        <v>3</v>
      </c>
    </row>
    <row r="204" spans="1:28" ht="15" customHeight="1" x14ac:dyDescent="0.15">
      <c r="A204" s="20" t="str">
        <f t="shared" si="3"/>
        <v>貨1LAAE</v>
      </c>
      <c r="B204" s="20" t="s">
        <v>206</v>
      </c>
      <c r="C204" s="20" t="s">
        <v>152</v>
      </c>
      <c r="D204" s="20" t="s">
        <v>185</v>
      </c>
      <c r="E204" s="20" t="s">
        <v>721</v>
      </c>
      <c r="F204" s="20">
        <v>2.5000000000000001E-2</v>
      </c>
      <c r="G204" s="20">
        <v>0</v>
      </c>
      <c r="H204" s="20">
        <v>3</v>
      </c>
      <c r="I204" s="1" t="s">
        <v>1084</v>
      </c>
      <c r="J204" s="20" t="s">
        <v>1088</v>
      </c>
      <c r="T204" s="130" t="s">
        <v>365</v>
      </c>
      <c r="U204" s="156" t="s">
        <v>291</v>
      </c>
      <c r="V204" s="156" t="s">
        <v>1087</v>
      </c>
      <c r="W204" s="157" t="s">
        <v>185</v>
      </c>
      <c r="X204" s="158" t="s">
        <v>721</v>
      </c>
      <c r="Y204" s="7"/>
      <c r="Z204" s="156">
        <v>2.5000000000000001E-2</v>
      </c>
      <c r="AA204" s="156">
        <v>0</v>
      </c>
      <c r="AB204" s="159">
        <v>3</v>
      </c>
    </row>
    <row r="205" spans="1:28" ht="15" customHeight="1" x14ac:dyDescent="0.15">
      <c r="A205" s="20" t="str">
        <f t="shared" si="3"/>
        <v>貨1LALE</v>
      </c>
      <c r="B205" s="20" t="s">
        <v>206</v>
      </c>
      <c r="C205" s="20" t="s">
        <v>152</v>
      </c>
      <c r="D205" s="20" t="s">
        <v>185</v>
      </c>
      <c r="E205" t="s">
        <v>1497</v>
      </c>
      <c r="F205" s="20">
        <v>1.2500000000000001E-2</v>
      </c>
      <c r="G205" s="20">
        <v>0</v>
      </c>
      <c r="H205" s="20">
        <v>3</v>
      </c>
      <c r="I205" s="1" t="s">
        <v>1493</v>
      </c>
      <c r="T205" s="130" t="s">
        <v>365</v>
      </c>
      <c r="U205" s="156" t="s">
        <v>291</v>
      </c>
      <c r="V205" s="156" t="s">
        <v>1087</v>
      </c>
      <c r="W205" s="157" t="s">
        <v>185</v>
      </c>
      <c r="X205" s="158" t="s">
        <v>1093</v>
      </c>
      <c r="Y205" s="7"/>
      <c r="Z205" s="156">
        <v>1.2500000000000001E-2</v>
      </c>
      <c r="AA205" s="156">
        <v>0</v>
      </c>
      <c r="AB205" s="159">
        <v>3</v>
      </c>
    </row>
    <row r="206" spans="1:28" ht="15" customHeight="1" x14ac:dyDescent="0.15">
      <c r="A206" s="20" t="str">
        <f t="shared" si="3"/>
        <v>貨1LCAE</v>
      </c>
      <c r="B206" s="20" t="s">
        <v>206</v>
      </c>
      <c r="C206" s="20" t="s">
        <v>152</v>
      </c>
      <c r="D206" s="20" t="s">
        <v>185</v>
      </c>
      <c r="E206" t="s">
        <v>187</v>
      </c>
      <c r="F206" s="20">
        <v>2.5000000000000001E-2</v>
      </c>
      <c r="G206" s="20">
        <v>0</v>
      </c>
      <c r="H206" s="20">
        <v>3</v>
      </c>
      <c r="I206" s="1" t="s">
        <v>1084</v>
      </c>
      <c r="J206" t="s">
        <v>424</v>
      </c>
      <c r="T206" s="130" t="s">
        <v>365</v>
      </c>
      <c r="U206" s="156" t="s">
        <v>291</v>
      </c>
      <c r="V206" s="39" t="s">
        <v>1087</v>
      </c>
      <c r="W206" s="157" t="s">
        <v>185</v>
      </c>
      <c r="X206" s="158" t="s">
        <v>187</v>
      </c>
      <c r="Y206" s="7"/>
      <c r="Z206" s="156">
        <v>2.5000000000000001E-2</v>
      </c>
      <c r="AA206" s="156">
        <v>0</v>
      </c>
      <c r="AB206" s="159">
        <v>3</v>
      </c>
    </row>
    <row r="207" spans="1:28" ht="15" customHeight="1" x14ac:dyDescent="0.15">
      <c r="A207" s="20" t="str">
        <f t="shared" si="3"/>
        <v>貨1LCBE</v>
      </c>
      <c r="B207" s="20" t="s">
        <v>206</v>
      </c>
      <c r="C207" s="20" t="s">
        <v>152</v>
      </c>
      <c r="D207" s="20" t="s">
        <v>185</v>
      </c>
      <c r="E207" t="s">
        <v>188</v>
      </c>
      <c r="F207" s="20">
        <v>2.5000000000000001E-2</v>
      </c>
      <c r="G207" s="20">
        <v>0</v>
      </c>
      <c r="H207" s="20">
        <v>3</v>
      </c>
      <c r="I207" s="1" t="s">
        <v>1073</v>
      </c>
      <c r="J207" t="s">
        <v>1090</v>
      </c>
      <c r="T207" s="130" t="s">
        <v>365</v>
      </c>
      <c r="U207" s="156" t="s">
        <v>291</v>
      </c>
      <c r="V207" s="39" t="s">
        <v>1087</v>
      </c>
      <c r="W207" s="157" t="s">
        <v>185</v>
      </c>
      <c r="X207" s="158" t="s">
        <v>188</v>
      </c>
      <c r="Y207" s="7" t="s">
        <v>463</v>
      </c>
      <c r="Z207" s="156">
        <v>2.5000000000000001E-2</v>
      </c>
      <c r="AA207" s="156">
        <v>0</v>
      </c>
      <c r="AB207" s="159">
        <v>3</v>
      </c>
    </row>
    <row r="208" spans="1:28" ht="15" customHeight="1" x14ac:dyDescent="0.15">
      <c r="A208" s="20" t="str">
        <f t="shared" si="3"/>
        <v>貨1LCLE</v>
      </c>
      <c r="B208" s="20" t="s">
        <v>206</v>
      </c>
      <c r="C208" s="20" t="s">
        <v>152</v>
      </c>
      <c r="D208" s="20" t="s">
        <v>185</v>
      </c>
      <c r="E208" t="s">
        <v>1498</v>
      </c>
      <c r="F208" s="20">
        <v>2.5000000000000001E-2</v>
      </c>
      <c r="G208" s="20">
        <v>0</v>
      </c>
      <c r="H208" s="20">
        <v>3</v>
      </c>
      <c r="I208" s="1" t="s">
        <v>1094</v>
      </c>
      <c r="J208"/>
      <c r="T208" s="130" t="s">
        <v>365</v>
      </c>
      <c r="U208" s="156" t="s">
        <v>291</v>
      </c>
      <c r="V208" s="39" t="s">
        <v>1087</v>
      </c>
      <c r="W208" s="157" t="s">
        <v>185</v>
      </c>
      <c r="X208" s="158" t="s">
        <v>1095</v>
      </c>
      <c r="Y208" s="7"/>
      <c r="Z208" s="156">
        <v>2.5000000000000001E-2</v>
      </c>
      <c r="AA208" s="156">
        <v>0</v>
      </c>
      <c r="AB208" s="159">
        <v>3</v>
      </c>
    </row>
    <row r="209" spans="1:28" ht="15" customHeight="1" x14ac:dyDescent="0.15">
      <c r="A209" s="20" t="str">
        <f t="shared" si="3"/>
        <v>貨1LDAE</v>
      </c>
      <c r="B209" s="20" t="s">
        <v>206</v>
      </c>
      <c r="C209" s="20" t="s">
        <v>152</v>
      </c>
      <c r="D209" s="20" t="s">
        <v>185</v>
      </c>
      <c r="E209" t="s">
        <v>189</v>
      </c>
      <c r="F209" s="20">
        <v>1.2500000000000001E-2</v>
      </c>
      <c r="G209" s="20">
        <v>0</v>
      </c>
      <c r="H209" s="20">
        <v>3</v>
      </c>
      <c r="I209" s="1" t="s">
        <v>1084</v>
      </c>
      <c r="J209" t="s">
        <v>425</v>
      </c>
      <c r="T209" s="130" t="s">
        <v>365</v>
      </c>
      <c r="U209" s="156" t="s">
        <v>291</v>
      </c>
      <c r="V209" s="39" t="s">
        <v>1087</v>
      </c>
      <c r="W209" s="157" t="s">
        <v>185</v>
      </c>
      <c r="X209" s="158" t="s">
        <v>189</v>
      </c>
      <c r="Y209" s="7"/>
      <c r="Z209" s="156">
        <v>1.2500000000000001E-2</v>
      </c>
      <c r="AA209" s="156">
        <v>0</v>
      </c>
      <c r="AB209" s="159">
        <v>3</v>
      </c>
    </row>
    <row r="210" spans="1:28" ht="15" customHeight="1" x14ac:dyDescent="0.15">
      <c r="A210" s="20" t="str">
        <f t="shared" si="3"/>
        <v>貨1LDBE</v>
      </c>
      <c r="B210" s="20" t="s">
        <v>206</v>
      </c>
      <c r="C210" s="20" t="s">
        <v>152</v>
      </c>
      <c r="D210" s="20" t="s">
        <v>185</v>
      </c>
      <c r="E210" t="s">
        <v>190</v>
      </c>
      <c r="F210" s="20">
        <v>1.2500000000000001E-2</v>
      </c>
      <c r="G210" s="20">
        <v>0</v>
      </c>
      <c r="H210" s="20">
        <v>3</v>
      </c>
      <c r="I210" s="1" t="s">
        <v>1078</v>
      </c>
      <c r="J210" t="s">
        <v>1091</v>
      </c>
      <c r="T210" s="130" t="s">
        <v>365</v>
      </c>
      <c r="U210" s="156" t="s">
        <v>291</v>
      </c>
      <c r="V210" s="39" t="s">
        <v>1087</v>
      </c>
      <c r="W210" s="157" t="s">
        <v>185</v>
      </c>
      <c r="X210" s="158" t="s">
        <v>190</v>
      </c>
      <c r="Y210" s="7" t="s">
        <v>464</v>
      </c>
      <c r="Z210" s="156">
        <v>1.2500000000000001E-2</v>
      </c>
      <c r="AA210" s="156">
        <v>0</v>
      </c>
      <c r="AB210" s="159">
        <v>3</v>
      </c>
    </row>
    <row r="211" spans="1:28" ht="15" customHeight="1" x14ac:dyDescent="0.15">
      <c r="A211" s="20" t="str">
        <f t="shared" si="3"/>
        <v>貨1LDLE</v>
      </c>
      <c r="B211" s="20" t="s">
        <v>206</v>
      </c>
      <c r="C211" s="20" t="s">
        <v>152</v>
      </c>
      <c r="D211" s="20" t="s">
        <v>185</v>
      </c>
      <c r="E211" t="s">
        <v>1499</v>
      </c>
      <c r="F211" s="20">
        <v>1.2500000000000001E-2</v>
      </c>
      <c r="G211" s="20">
        <v>0</v>
      </c>
      <c r="H211" s="20">
        <v>3</v>
      </c>
      <c r="I211" s="1" t="s">
        <v>1094</v>
      </c>
      <c r="J211"/>
      <c r="T211" s="130" t="s">
        <v>365</v>
      </c>
      <c r="U211" s="156" t="s">
        <v>291</v>
      </c>
      <c r="V211" s="39" t="s">
        <v>1087</v>
      </c>
      <c r="W211" s="157" t="s">
        <v>185</v>
      </c>
      <c r="X211" s="158" t="s">
        <v>1097</v>
      </c>
      <c r="Y211" s="7"/>
      <c r="Z211" s="156">
        <v>1.2500000000000001E-2</v>
      </c>
      <c r="AA211" s="156">
        <v>0</v>
      </c>
      <c r="AB211" s="159">
        <v>3</v>
      </c>
    </row>
    <row r="212" spans="1:28" ht="15" customHeight="1" x14ac:dyDescent="0.15">
      <c r="A212" s="20" t="str">
        <f t="shared" si="3"/>
        <v>貨1LLBE</v>
      </c>
      <c r="B212" s="20" t="s">
        <v>206</v>
      </c>
      <c r="C212" s="20" t="s">
        <v>152</v>
      </c>
      <c r="D212" s="20" t="s">
        <v>443</v>
      </c>
      <c r="E212" s="20" t="s">
        <v>574</v>
      </c>
      <c r="F212" s="20">
        <v>0.05</v>
      </c>
      <c r="G212" s="20">
        <v>0</v>
      </c>
      <c r="H212" s="20">
        <v>3</v>
      </c>
      <c r="I212" s="1" t="s">
        <v>1048</v>
      </c>
      <c r="T212" s="130" t="s">
        <v>365</v>
      </c>
      <c r="U212" s="156" t="s">
        <v>291</v>
      </c>
      <c r="V212" s="39" t="s">
        <v>1087</v>
      </c>
      <c r="W212" s="157" t="s">
        <v>443</v>
      </c>
      <c r="X212" s="158" t="s">
        <v>574</v>
      </c>
      <c r="Y212" s="7"/>
      <c r="Z212" s="156">
        <v>0.05</v>
      </c>
      <c r="AA212" s="156">
        <v>0</v>
      </c>
      <c r="AB212" s="159">
        <v>3</v>
      </c>
    </row>
    <row r="213" spans="1:28" ht="15" customHeight="1" x14ac:dyDescent="0.15">
      <c r="A213" s="20" t="str">
        <f t="shared" si="3"/>
        <v>貨1LLAE</v>
      </c>
      <c r="B213" s="20" t="s">
        <v>206</v>
      </c>
      <c r="C213" s="20" t="s">
        <v>152</v>
      </c>
      <c r="D213" s="20" t="s">
        <v>443</v>
      </c>
      <c r="E213" s="20" t="s">
        <v>570</v>
      </c>
      <c r="F213" s="20">
        <v>2.5000000000000001E-2</v>
      </c>
      <c r="G213" s="20">
        <v>0</v>
      </c>
      <c r="H213" s="20">
        <v>3</v>
      </c>
      <c r="I213" s="1" t="s">
        <v>1084</v>
      </c>
      <c r="J213" s="20" t="s">
        <v>1088</v>
      </c>
      <c r="T213" s="130" t="s">
        <v>365</v>
      </c>
      <c r="U213" s="156" t="s">
        <v>291</v>
      </c>
      <c r="V213" s="39" t="s">
        <v>1087</v>
      </c>
      <c r="W213" s="157" t="s">
        <v>443</v>
      </c>
      <c r="X213" s="158" t="s">
        <v>570</v>
      </c>
      <c r="Y213" s="7"/>
      <c r="Z213" s="156">
        <v>2.5000000000000001E-2</v>
      </c>
      <c r="AA213" s="156">
        <v>0</v>
      </c>
      <c r="AB213" s="159">
        <v>3</v>
      </c>
    </row>
    <row r="214" spans="1:28" ht="15" customHeight="1" x14ac:dyDescent="0.15">
      <c r="A214" s="20" t="str">
        <f t="shared" si="3"/>
        <v>貨1LLLE</v>
      </c>
      <c r="B214" s="20" t="s">
        <v>206</v>
      </c>
      <c r="C214" s="20" t="s">
        <v>152</v>
      </c>
      <c r="D214" s="20" t="s">
        <v>443</v>
      </c>
      <c r="E214" s="20" t="s">
        <v>1098</v>
      </c>
      <c r="F214" s="20">
        <v>1.2500000000000001E-2</v>
      </c>
      <c r="G214" s="20">
        <v>0</v>
      </c>
      <c r="H214" s="20">
        <v>3</v>
      </c>
      <c r="I214" s="1" t="s">
        <v>1094</v>
      </c>
      <c r="T214" s="130" t="s">
        <v>365</v>
      </c>
      <c r="U214" s="156" t="s">
        <v>291</v>
      </c>
      <c r="V214" s="39" t="s">
        <v>1087</v>
      </c>
      <c r="W214" s="157" t="s">
        <v>443</v>
      </c>
      <c r="X214" s="158" t="s">
        <v>1098</v>
      </c>
      <c r="Y214" s="7"/>
      <c r="Z214" s="156">
        <v>1.2500000000000001E-2</v>
      </c>
      <c r="AA214" s="156">
        <v>0</v>
      </c>
      <c r="AB214" s="159">
        <v>3</v>
      </c>
    </row>
    <row r="215" spans="1:28" ht="15" customHeight="1" x14ac:dyDescent="0.15">
      <c r="A215" s="20" t="str">
        <f t="shared" si="3"/>
        <v>貨1LMBE</v>
      </c>
      <c r="B215" s="20" t="s">
        <v>206</v>
      </c>
      <c r="C215" s="20" t="s">
        <v>152</v>
      </c>
      <c r="D215" s="20" t="s">
        <v>443</v>
      </c>
      <c r="E215" s="20" t="s">
        <v>610</v>
      </c>
      <c r="F215" s="20">
        <v>2.5000000000000001E-2</v>
      </c>
      <c r="G215" s="20">
        <v>0</v>
      </c>
      <c r="H215" s="20">
        <v>3</v>
      </c>
      <c r="I215" s="1" t="s">
        <v>1073</v>
      </c>
      <c r="J215" s="20" t="s">
        <v>463</v>
      </c>
      <c r="T215" s="130" t="s">
        <v>365</v>
      </c>
      <c r="U215" s="156" t="s">
        <v>291</v>
      </c>
      <c r="V215" s="39" t="s">
        <v>1087</v>
      </c>
      <c r="W215" s="157" t="s">
        <v>443</v>
      </c>
      <c r="X215" s="158" t="s">
        <v>610</v>
      </c>
      <c r="Y215" s="7" t="s">
        <v>463</v>
      </c>
      <c r="Z215" s="156">
        <v>2.5000000000000001E-2</v>
      </c>
      <c r="AA215" s="156">
        <v>0</v>
      </c>
      <c r="AB215" s="159">
        <v>3</v>
      </c>
    </row>
    <row r="216" spans="1:28" ht="15" customHeight="1" x14ac:dyDescent="0.15">
      <c r="A216" s="20" t="str">
        <f t="shared" si="3"/>
        <v>貨1LMAE</v>
      </c>
      <c r="B216" s="20" t="s">
        <v>206</v>
      </c>
      <c r="C216" s="20" t="s">
        <v>152</v>
      </c>
      <c r="D216" s="20" t="s">
        <v>443</v>
      </c>
      <c r="E216" s="20" t="s">
        <v>606</v>
      </c>
      <c r="F216" s="20">
        <v>2.5000000000000001E-2</v>
      </c>
      <c r="G216" s="20">
        <v>0</v>
      </c>
      <c r="H216" s="20">
        <v>3</v>
      </c>
      <c r="I216" s="1" t="s">
        <v>1084</v>
      </c>
      <c r="J216" s="20" t="s">
        <v>444</v>
      </c>
      <c r="T216" s="130" t="s">
        <v>365</v>
      </c>
      <c r="U216" s="156" t="s">
        <v>291</v>
      </c>
      <c r="V216" s="39" t="s">
        <v>1087</v>
      </c>
      <c r="W216" s="157" t="s">
        <v>443</v>
      </c>
      <c r="X216" s="158" t="s">
        <v>606</v>
      </c>
      <c r="Y216" s="7"/>
      <c r="Z216" s="156">
        <v>2.5000000000000001E-2</v>
      </c>
      <c r="AA216" s="156">
        <v>0</v>
      </c>
      <c r="AB216" s="159">
        <v>3</v>
      </c>
    </row>
    <row r="217" spans="1:28" ht="15" customHeight="1" x14ac:dyDescent="0.15">
      <c r="A217" s="20" t="str">
        <f t="shared" si="3"/>
        <v>貨1LMLE</v>
      </c>
      <c r="B217" s="20" t="s">
        <v>206</v>
      </c>
      <c r="C217" s="20" t="s">
        <v>152</v>
      </c>
      <c r="D217" s="20" t="s">
        <v>443</v>
      </c>
      <c r="E217" s="20" t="s">
        <v>1099</v>
      </c>
      <c r="F217" s="20">
        <v>2.5000000000000001E-2</v>
      </c>
      <c r="G217" s="20">
        <v>0</v>
      </c>
      <c r="H217" s="20">
        <v>3</v>
      </c>
      <c r="I217" s="1" t="s">
        <v>1094</v>
      </c>
      <c r="T217" s="130" t="s">
        <v>365</v>
      </c>
      <c r="U217" s="156" t="s">
        <v>291</v>
      </c>
      <c r="V217" s="39" t="s">
        <v>1087</v>
      </c>
      <c r="W217" s="157" t="s">
        <v>443</v>
      </c>
      <c r="X217" s="158" t="s">
        <v>1099</v>
      </c>
      <c r="Y217" s="7"/>
      <c r="Z217" s="156">
        <v>2.5000000000000001E-2</v>
      </c>
      <c r="AA217" s="156">
        <v>0</v>
      </c>
      <c r="AB217" s="159">
        <v>3</v>
      </c>
    </row>
    <row r="218" spans="1:28" ht="15" customHeight="1" x14ac:dyDescent="0.15">
      <c r="A218" s="20" t="str">
        <f t="shared" si="3"/>
        <v>貨1LRBE</v>
      </c>
      <c r="B218" s="20" t="s">
        <v>206</v>
      </c>
      <c r="C218" s="20" t="s">
        <v>152</v>
      </c>
      <c r="D218" s="20" t="s">
        <v>443</v>
      </c>
      <c r="E218" s="20" t="s">
        <v>658</v>
      </c>
      <c r="F218" s="20">
        <v>1.2500000000000001E-2</v>
      </c>
      <c r="G218" s="20">
        <v>0</v>
      </c>
      <c r="H218" s="20">
        <v>3</v>
      </c>
      <c r="I218" s="1" t="s">
        <v>1078</v>
      </c>
      <c r="J218" s="20" t="s">
        <v>464</v>
      </c>
      <c r="T218" s="130" t="s">
        <v>365</v>
      </c>
      <c r="U218" s="156" t="s">
        <v>291</v>
      </c>
      <c r="V218" s="39" t="s">
        <v>1087</v>
      </c>
      <c r="W218" s="157" t="s">
        <v>443</v>
      </c>
      <c r="X218" s="158" t="s">
        <v>658</v>
      </c>
      <c r="Y218" s="7" t="s">
        <v>464</v>
      </c>
      <c r="Z218" s="156">
        <v>1.2500000000000001E-2</v>
      </c>
      <c r="AA218" s="156">
        <v>0</v>
      </c>
      <c r="AB218" s="159">
        <v>3</v>
      </c>
    </row>
    <row r="219" spans="1:28" ht="15" customHeight="1" x14ac:dyDescent="0.15">
      <c r="A219" s="20" t="str">
        <f t="shared" si="3"/>
        <v>貨1LRAE</v>
      </c>
      <c r="B219" s="20" t="s">
        <v>206</v>
      </c>
      <c r="C219" s="20" t="s">
        <v>152</v>
      </c>
      <c r="D219" s="20" t="s">
        <v>443</v>
      </c>
      <c r="E219" s="20" t="s">
        <v>654</v>
      </c>
      <c r="F219" s="20">
        <v>1.2500000000000001E-2</v>
      </c>
      <c r="G219" s="20">
        <v>0</v>
      </c>
      <c r="H219" s="20">
        <v>3</v>
      </c>
      <c r="I219" s="1" t="s">
        <v>1084</v>
      </c>
      <c r="J219" s="20" t="s">
        <v>445</v>
      </c>
      <c r="T219" s="130" t="s">
        <v>365</v>
      </c>
      <c r="U219" s="156" t="s">
        <v>291</v>
      </c>
      <c r="V219" s="39" t="s">
        <v>1087</v>
      </c>
      <c r="W219" s="157" t="s">
        <v>443</v>
      </c>
      <c r="X219" s="158" t="s">
        <v>654</v>
      </c>
      <c r="Y219" s="7"/>
      <c r="Z219" s="156">
        <v>1.2500000000000001E-2</v>
      </c>
      <c r="AA219" s="156">
        <v>0</v>
      </c>
      <c r="AB219" s="159">
        <v>3</v>
      </c>
    </row>
    <row r="220" spans="1:28" ht="15" customHeight="1" x14ac:dyDescent="0.15">
      <c r="A220" s="20" t="str">
        <f t="shared" si="3"/>
        <v>貨1LRLE</v>
      </c>
      <c r="B220" s="20" t="s">
        <v>206</v>
      </c>
      <c r="C220" s="20" t="s">
        <v>152</v>
      </c>
      <c r="D220" s="20" t="s">
        <v>443</v>
      </c>
      <c r="E220" s="20" t="s">
        <v>1100</v>
      </c>
      <c r="F220" s="20">
        <v>1.2500000000000001E-2</v>
      </c>
      <c r="G220" s="20">
        <v>0</v>
      </c>
      <c r="H220" s="20">
        <v>3</v>
      </c>
      <c r="I220" s="1" t="s">
        <v>1094</v>
      </c>
      <c r="T220" s="130" t="s">
        <v>365</v>
      </c>
      <c r="U220" s="156" t="s">
        <v>291</v>
      </c>
      <c r="V220" s="39" t="s">
        <v>1087</v>
      </c>
      <c r="W220" s="157" t="s">
        <v>443</v>
      </c>
      <c r="X220" s="158" t="s">
        <v>1100</v>
      </c>
      <c r="Y220" s="7"/>
      <c r="Z220" s="156">
        <v>1.2500000000000001E-2</v>
      </c>
      <c r="AA220" s="156">
        <v>0</v>
      </c>
      <c r="AB220" s="159">
        <v>3</v>
      </c>
    </row>
    <row r="221" spans="1:28" ht="15" customHeight="1" x14ac:dyDescent="0.15">
      <c r="A221" s="20" t="str">
        <f t="shared" si="3"/>
        <v>貨1LQBE</v>
      </c>
      <c r="B221" s="20" t="s">
        <v>206</v>
      </c>
      <c r="C221" s="20" t="s">
        <v>152</v>
      </c>
      <c r="D221" s="20" t="s">
        <v>443</v>
      </c>
      <c r="E221" s="20" t="s">
        <v>303</v>
      </c>
      <c r="F221" s="20">
        <v>4.4999999999999998E-2</v>
      </c>
      <c r="G221" s="20">
        <v>0</v>
      </c>
      <c r="H221" s="20">
        <v>3</v>
      </c>
      <c r="I221" s="1" t="s">
        <v>1048</v>
      </c>
      <c r="J221" s="20" t="s">
        <v>1089</v>
      </c>
      <c r="T221" s="130" t="s">
        <v>365</v>
      </c>
      <c r="U221" s="156" t="s">
        <v>291</v>
      </c>
      <c r="V221" s="39" t="s">
        <v>1087</v>
      </c>
      <c r="W221" s="157" t="s">
        <v>443</v>
      </c>
      <c r="X221" s="158" t="s">
        <v>303</v>
      </c>
      <c r="Y221" s="7"/>
      <c r="Z221" s="156">
        <v>4.4999999999999998E-2</v>
      </c>
      <c r="AA221" s="156">
        <v>0</v>
      </c>
      <c r="AB221" s="159">
        <v>3</v>
      </c>
    </row>
    <row r="222" spans="1:28" ht="15" customHeight="1" x14ac:dyDescent="0.15">
      <c r="A222" s="20" t="str">
        <f t="shared" si="3"/>
        <v>貨1LQAE</v>
      </c>
      <c r="B222" s="20" t="s">
        <v>206</v>
      </c>
      <c r="C222" s="20" t="s">
        <v>152</v>
      </c>
      <c r="D222" s="20" t="s">
        <v>443</v>
      </c>
      <c r="E222" s="20" t="s">
        <v>299</v>
      </c>
      <c r="F222" s="20">
        <v>4.4999999999999998E-2</v>
      </c>
      <c r="G222" s="20">
        <v>0</v>
      </c>
      <c r="H222" s="20">
        <v>3</v>
      </c>
      <c r="I222" s="1" t="s">
        <v>1084</v>
      </c>
      <c r="J222" s="20" t="s">
        <v>423</v>
      </c>
      <c r="T222" s="130" t="s">
        <v>365</v>
      </c>
      <c r="U222" s="156" t="s">
        <v>291</v>
      </c>
      <c r="V222" s="39" t="s">
        <v>1087</v>
      </c>
      <c r="W222" s="157" t="s">
        <v>443</v>
      </c>
      <c r="X222" s="158" t="s">
        <v>299</v>
      </c>
      <c r="Y222" s="7"/>
      <c r="Z222" s="156">
        <v>4.4999999999999998E-2</v>
      </c>
      <c r="AA222" s="156">
        <v>0</v>
      </c>
      <c r="AB222" s="159">
        <v>3</v>
      </c>
    </row>
    <row r="223" spans="1:28" ht="15" customHeight="1" x14ac:dyDescent="0.15">
      <c r="A223" s="20" t="str">
        <f t="shared" si="3"/>
        <v>貨1LQLE</v>
      </c>
      <c r="B223" s="20" t="s">
        <v>206</v>
      </c>
      <c r="C223" s="20" t="s">
        <v>152</v>
      </c>
      <c r="D223" s="20" t="s">
        <v>443</v>
      </c>
      <c r="E223" s="20" t="s">
        <v>1101</v>
      </c>
      <c r="F223" s="20">
        <v>4.4999999999999998E-2</v>
      </c>
      <c r="G223" s="20">
        <v>0</v>
      </c>
      <c r="H223" s="20">
        <v>3</v>
      </c>
      <c r="I223" s="1" t="s">
        <v>1094</v>
      </c>
      <c r="T223" s="130" t="s">
        <v>365</v>
      </c>
      <c r="U223" s="156" t="s">
        <v>291</v>
      </c>
      <c r="V223" s="39" t="s">
        <v>1087</v>
      </c>
      <c r="W223" s="157" t="s">
        <v>443</v>
      </c>
      <c r="X223" s="158" t="s">
        <v>1101</v>
      </c>
      <c r="Y223" s="7"/>
      <c r="Z223" s="156">
        <v>4.4999999999999998E-2</v>
      </c>
      <c r="AA223" s="156">
        <v>0</v>
      </c>
      <c r="AB223" s="159">
        <v>3</v>
      </c>
    </row>
    <row r="224" spans="1:28" ht="15" customHeight="1" x14ac:dyDescent="0.15">
      <c r="A224" s="20" t="str">
        <f t="shared" si="3"/>
        <v>貨1L3BE</v>
      </c>
      <c r="B224" s="20" t="s">
        <v>206</v>
      </c>
      <c r="C224" s="20" t="s">
        <v>152</v>
      </c>
      <c r="D224" s="20" t="s">
        <v>1102</v>
      </c>
      <c r="E224" s="20" t="s">
        <v>1103</v>
      </c>
      <c r="F224" s="20">
        <v>0.05</v>
      </c>
      <c r="G224" s="20">
        <v>0</v>
      </c>
      <c r="H224" s="20">
        <v>3</v>
      </c>
      <c r="I224" s="1" t="s">
        <v>1048</v>
      </c>
      <c r="T224" s="130" t="s">
        <v>365</v>
      </c>
      <c r="U224" s="156" t="s">
        <v>291</v>
      </c>
      <c r="V224" s="39" t="s">
        <v>1087</v>
      </c>
      <c r="W224" s="157" t="s">
        <v>1102</v>
      </c>
      <c r="X224" s="158" t="s">
        <v>1103</v>
      </c>
      <c r="Y224" s="7"/>
      <c r="Z224" s="156">
        <v>0.05</v>
      </c>
      <c r="AA224" s="156">
        <v>0</v>
      </c>
      <c r="AB224" s="159">
        <v>3</v>
      </c>
    </row>
    <row r="225" spans="1:28" ht="15" customHeight="1" x14ac:dyDescent="0.15">
      <c r="A225" s="20" t="str">
        <f t="shared" si="3"/>
        <v>貨1L3AE</v>
      </c>
      <c r="B225" s="20" t="s">
        <v>206</v>
      </c>
      <c r="C225" s="20" t="s">
        <v>152</v>
      </c>
      <c r="D225" s="20" t="s">
        <v>1102</v>
      </c>
      <c r="E225" s="20" t="s">
        <v>1104</v>
      </c>
      <c r="F225" s="20">
        <v>2.5000000000000001E-2</v>
      </c>
      <c r="G225" s="20">
        <v>0</v>
      </c>
      <c r="H225" s="20">
        <v>3</v>
      </c>
      <c r="I225" s="1" t="s">
        <v>1084</v>
      </c>
      <c r="T225" s="130" t="s">
        <v>365</v>
      </c>
      <c r="U225" s="156" t="s">
        <v>291</v>
      </c>
      <c r="V225" s="39" t="s">
        <v>1087</v>
      </c>
      <c r="W225" s="157" t="s">
        <v>1102</v>
      </c>
      <c r="X225" s="158" t="s">
        <v>1104</v>
      </c>
      <c r="Y225" s="7"/>
      <c r="Z225" s="156">
        <v>2.5000000000000001E-2</v>
      </c>
      <c r="AA225" s="156">
        <v>0</v>
      </c>
      <c r="AB225" s="159">
        <v>3</v>
      </c>
    </row>
    <row r="226" spans="1:28" ht="15" customHeight="1" x14ac:dyDescent="0.15">
      <c r="A226" s="20" t="str">
        <f t="shared" si="3"/>
        <v>貨1L3LE</v>
      </c>
      <c r="B226" s="20" t="s">
        <v>206</v>
      </c>
      <c r="C226" s="20" t="s">
        <v>152</v>
      </c>
      <c r="D226" s="20" t="s">
        <v>1102</v>
      </c>
      <c r="E226" s="20" t="s">
        <v>1106</v>
      </c>
      <c r="F226" s="20">
        <v>1.2500000000000001E-2</v>
      </c>
      <c r="G226" s="20">
        <v>0</v>
      </c>
      <c r="H226" s="20">
        <v>3</v>
      </c>
      <c r="I226" s="1" t="s">
        <v>1094</v>
      </c>
      <c r="T226" s="130" t="s">
        <v>365</v>
      </c>
      <c r="U226" s="156" t="s">
        <v>291</v>
      </c>
      <c r="V226" s="39" t="s">
        <v>1087</v>
      </c>
      <c r="W226" s="157" t="s">
        <v>1102</v>
      </c>
      <c r="X226" s="158" t="s">
        <v>1106</v>
      </c>
      <c r="Y226" s="7"/>
      <c r="Z226" s="156">
        <v>1.2500000000000001E-2</v>
      </c>
      <c r="AA226" s="156">
        <v>0</v>
      </c>
      <c r="AB226" s="159">
        <v>3</v>
      </c>
    </row>
    <row r="227" spans="1:28" ht="15" customHeight="1" x14ac:dyDescent="0.15">
      <c r="A227" s="20" t="str">
        <f t="shared" si="3"/>
        <v>貨1L4BE</v>
      </c>
      <c r="B227" s="20" t="s">
        <v>206</v>
      </c>
      <c r="C227" s="20" t="s">
        <v>152</v>
      </c>
      <c r="D227" s="20" t="s">
        <v>1102</v>
      </c>
      <c r="E227" s="20" t="s">
        <v>1107</v>
      </c>
      <c r="F227" s="20">
        <v>3.7499999999999999E-2</v>
      </c>
      <c r="G227" s="20">
        <v>0</v>
      </c>
      <c r="H227" s="20">
        <v>3</v>
      </c>
      <c r="I227" s="1" t="s">
        <v>1073</v>
      </c>
      <c r="T227" s="130" t="s">
        <v>365</v>
      </c>
      <c r="U227" s="156" t="s">
        <v>291</v>
      </c>
      <c r="V227" s="39" t="s">
        <v>1087</v>
      </c>
      <c r="W227" s="157" t="s">
        <v>1102</v>
      </c>
      <c r="X227" s="158" t="s">
        <v>1107</v>
      </c>
      <c r="Y227" s="7" t="s">
        <v>463</v>
      </c>
      <c r="Z227" s="156">
        <v>3.7499999999999999E-2</v>
      </c>
      <c r="AA227" s="156">
        <v>0</v>
      </c>
      <c r="AB227" s="159">
        <v>3</v>
      </c>
    </row>
    <row r="228" spans="1:28" ht="15" customHeight="1" x14ac:dyDescent="0.15">
      <c r="A228" s="20" t="str">
        <f t="shared" si="3"/>
        <v>貨1L4AE</v>
      </c>
      <c r="B228" s="20" t="s">
        <v>206</v>
      </c>
      <c r="C228" s="20" t="s">
        <v>152</v>
      </c>
      <c r="D228" s="20" t="s">
        <v>1102</v>
      </c>
      <c r="E228" s="20" t="s">
        <v>1108</v>
      </c>
      <c r="F228" s="20">
        <v>3.7499999999999999E-2</v>
      </c>
      <c r="G228" s="20">
        <v>0</v>
      </c>
      <c r="H228" s="20">
        <v>3</v>
      </c>
      <c r="I228" s="1" t="s">
        <v>1084</v>
      </c>
      <c r="T228" s="130" t="s">
        <v>365</v>
      </c>
      <c r="U228" s="156" t="s">
        <v>291</v>
      </c>
      <c r="V228" s="39" t="s">
        <v>1087</v>
      </c>
      <c r="W228" s="157" t="s">
        <v>1102</v>
      </c>
      <c r="X228" s="158" t="s">
        <v>1108</v>
      </c>
      <c r="Y228" s="7"/>
      <c r="Z228" s="156">
        <v>3.7499999999999999E-2</v>
      </c>
      <c r="AA228" s="156">
        <v>0</v>
      </c>
      <c r="AB228" s="159">
        <v>3</v>
      </c>
    </row>
    <row r="229" spans="1:28" ht="15" customHeight="1" x14ac:dyDescent="0.15">
      <c r="A229" s="20" t="str">
        <f t="shared" si="3"/>
        <v>貨1L4LE</v>
      </c>
      <c r="B229" s="20" t="s">
        <v>206</v>
      </c>
      <c r="C229" s="20" t="s">
        <v>152</v>
      </c>
      <c r="D229" s="20" t="s">
        <v>1102</v>
      </c>
      <c r="E229" s="20" t="s">
        <v>1109</v>
      </c>
      <c r="F229" s="20">
        <v>3.7499999999999999E-2</v>
      </c>
      <c r="G229" s="20">
        <v>0</v>
      </c>
      <c r="H229" s="20">
        <v>3</v>
      </c>
      <c r="I229" s="1" t="s">
        <v>1094</v>
      </c>
      <c r="T229" s="130" t="s">
        <v>365</v>
      </c>
      <c r="U229" s="156" t="s">
        <v>291</v>
      </c>
      <c r="V229" s="39" t="s">
        <v>1087</v>
      </c>
      <c r="W229" s="157" t="s">
        <v>1102</v>
      </c>
      <c r="X229" s="158" t="s">
        <v>1109</v>
      </c>
      <c r="Y229" s="7"/>
      <c r="Z229" s="156">
        <v>3.7499999999999999E-2</v>
      </c>
      <c r="AA229" s="156">
        <v>0</v>
      </c>
      <c r="AB229" s="159">
        <v>3</v>
      </c>
    </row>
    <row r="230" spans="1:28" ht="15" customHeight="1" x14ac:dyDescent="0.15">
      <c r="A230" s="20" t="str">
        <f t="shared" si="3"/>
        <v>貨1L5BE</v>
      </c>
      <c r="B230" s="20" t="s">
        <v>206</v>
      </c>
      <c r="C230" s="20" t="s">
        <v>152</v>
      </c>
      <c r="D230" s="20" t="s">
        <v>1102</v>
      </c>
      <c r="E230" s="20" t="s">
        <v>1110</v>
      </c>
      <c r="F230" s="20">
        <v>2.5000000000000001E-2</v>
      </c>
      <c r="G230" s="20">
        <v>0</v>
      </c>
      <c r="H230" s="20">
        <v>3</v>
      </c>
      <c r="I230" s="1" t="s">
        <v>1078</v>
      </c>
      <c r="T230" s="130" t="s">
        <v>365</v>
      </c>
      <c r="U230" s="156" t="s">
        <v>291</v>
      </c>
      <c r="V230" s="39" t="s">
        <v>1087</v>
      </c>
      <c r="W230" s="156" t="s">
        <v>1102</v>
      </c>
      <c r="X230" s="158" t="s">
        <v>1110</v>
      </c>
      <c r="Y230" s="7" t="s">
        <v>464</v>
      </c>
      <c r="Z230" s="156">
        <v>2.5000000000000001E-2</v>
      </c>
      <c r="AA230" s="156">
        <v>0</v>
      </c>
      <c r="AB230" s="159">
        <v>3</v>
      </c>
    </row>
    <row r="231" spans="1:28" ht="15" customHeight="1" x14ac:dyDescent="0.15">
      <c r="A231" s="20" t="str">
        <f t="shared" si="3"/>
        <v>貨1L5AE</v>
      </c>
      <c r="B231" s="20" t="s">
        <v>206</v>
      </c>
      <c r="C231" s="20" t="s">
        <v>152</v>
      </c>
      <c r="D231" s="20" t="s">
        <v>1102</v>
      </c>
      <c r="E231" s="20" t="s">
        <v>1111</v>
      </c>
      <c r="F231" s="20">
        <v>2.5000000000000001E-2</v>
      </c>
      <c r="G231" s="20">
        <v>0</v>
      </c>
      <c r="H231" s="20">
        <v>3</v>
      </c>
      <c r="I231" s="1" t="s">
        <v>1084</v>
      </c>
      <c r="T231" s="130" t="s">
        <v>365</v>
      </c>
      <c r="U231" s="156" t="s">
        <v>291</v>
      </c>
      <c r="V231" s="39" t="s">
        <v>1087</v>
      </c>
      <c r="W231" s="156" t="s">
        <v>1102</v>
      </c>
      <c r="X231" s="158" t="s">
        <v>1111</v>
      </c>
      <c r="Y231" s="7"/>
      <c r="Z231" s="156">
        <v>2.5000000000000001E-2</v>
      </c>
      <c r="AA231" s="156">
        <v>0</v>
      </c>
      <c r="AB231" s="159">
        <v>3</v>
      </c>
    </row>
    <row r="232" spans="1:28" ht="15" customHeight="1" x14ac:dyDescent="0.15">
      <c r="A232" s="20" t="str">
        <f t="shared" si="3"/>
        <v>貨1L5LE</v>
      </c>
      <c r="B232" s="20" t="s">
        <v>206</v>
      </c>
      <c r="C232" s="20" t="s">
        <v>152</v>
      </c>
      <c r="D232" s="20" t="s">
        <v>1102</v>
      </c>
      <c r="E232" s="20" t="s">
        <v>1112</v>
      </c>
      <c r="F232" s="20">
        <v>2.5000000000000001E-2</v>
      </c>
      <c r="G232" s="20">
        <v>0</v>
      </c>
      <c r="H232" s="20">
        <v>3</v>
      </c>
      <c r="I232" s="1" t="s">
        <v>1094</v>
      </c>
      <c r="T232" s="130" t="s">
        <v>365</v>
      </c>
      <c r="U232" s="156" t="s">
        <v>291</v>
      </c>
      <c r="V232" s="39" t="s">
        <v>1087</v>
      </c>
      <c r="W232" s="157" t="s">
        <v>1102</v>
      </c>
      <c r="X232" s="158" t="s">
        <v>1112</v>
      </c>
      <c r="Y232" s="7"/>
      <c r="Z232" s="156">
        <v>2.5000000000000001E-2</v>
      </c>
      <c r="AA232" s="156">
        <v>0</v>
      </c>
      <c r="AB232" s="159">
        <v>3</v>
      </c>
    </row>
    <row r="233" spans="1:28" ht="15" customHeight="1" x14ac:dyDescent="0.15">
      <c r="A233" s="20" t="str">
        <f t="shared" si="3"/>
        <v>貨1L6BE</v>
      </c>
      <c r="B233" s="20" t="s">
        <v>206</v>
      </c>
      <c r="C233" s="20" t="s">
        <v>152</v>
      </c>
      <c r="D233" s="20" t="s">
        <v>1102</v>
      </c>
      <c r="E233" s="20" t="s">
        <v>1113</v>
      </c>
      <c r="F233" s="20">
        <v>1.2500000000000001E-2</v>
      </c>
      <c r="G233" s="20">
        <v>0</v>
      </c>
      <c r="H233" s="20">
        <v>3</v>
      </c>
      <c r="I233" s="1" t="s">
        <v>1139</v>
      </c>
      <c r="T233" s="130" t="s">
        <v>365</v>
      </c>
      <c r="U233" s="156" t="s">
        <v>291</v>
      </c>
      <c r="V233" s="39" t="s">
        <v>1087</v>
      </c>
      <c r="W233" s="157" t="s">
        <v>1102</v>
      </c>
      <c r="X233" s="158" t="s">
        <v>1113</v>
      </c>
      <c r="Y233" s="7" t="s">
        <v>1114</v>
      </c>
      <c r="Z233" s="156">
        <v>1.2500000000000001E-2</v>
      </c>
      <c r="AA233" s="156">
        <v>0</v>
      </c>
      <c r="AB233" s="159">
        <v>3</v>
      </c>
    </row>
    <row r="234" spans="1:28" ht="15" customHeight="1" x14ac:dyDescent="0.15">
      <c r="A234" s="20" t="str">
        <f t="shared" si="3"/>
        <v>貨1L6AE</v>
      </c>
      <c r="B234" s="20" t="s">
        <v>206</v>
      </c>
      <c r="C234" s="20" t="s">
        <v>152</v>
      </c>
      <c r="D234" s="20" t="s">
        <v>1102</v>
      </c>
      <c r="E234" s="20" t="s">
        <v>1115</v>
      </c>
      <c r="F234" s="20">
        <v>1.2500000000000001E-2</v>
      </c>
      <c r="G234" s="20">
        <v>0</v>
      </c>
      <c r="H234" s="20">
        <v>3</v>
      </c>
      <c r="I234" s="1" t="s">
        <v>1084</v>
      </c>
      <c r="T234" s="130" t="s">
        <v>365</v>
      </c>
      <c r="U234" s="156" t="s">
        <v>291</v>
      </c>
      <c r="V234" s="39" t="s">
        <v>1087</v>
      </c>
      <c r="W234" s="157" t="s">
        <v>1102</v>
      </c>
      <c r="X234" s="158" t="s">
        <v>1115</v>
      </c>
      <c r="Y234" s="7"/>
      <c r="Z234" s="156">
        <v>1.2500000000000001E-2</v>
      </c>
      <c r="AA234" s="156">
        <v>0</v>
      </c>
      <c r="AB234" s="159">
        <v>3</v>
      </c>
    </row>
    <row r="235" spans="1:28" ht="15" customHeight="1" x14ac:dyDescent="0.15">
      <c r="A235" s="20" t="str">
        <f t="shared" si="3"/>
        <v>貨1L6LE</v>
      </c>
      <c r="B235" s="20" t="s">
        <v>206</v>
      </c>
      <c r="C235" s="20" t="s">
        <v>152</v>
      </c>
      <c r="D235" s="20" t="s">
        <v>1102</v>
      </c>
      <c r="E235" s="20" t="s">
        <v>1116</v>
      </c>
      <c r="F235" s="20">
        <v>1.2500000000000001E-2</v>
      </c>
      <c r="G235" s="20">
        <v>0</v>
      </c>
      <c r="H235" s="20">
        <v>3</v>
      </c>
      <c r="I235" s="1" t="s">
        <v>1094</v>
      </c>
      <c r="T235" s="130" t="s">
        <v>365</v>
      </c>
      <c r="U235" s="156" t="s">
        <v>291</v>
      </c>
      <c r="V235" s="39" t="s">
        <v>1087</v>
      </c>
      <c r="W235" s="157" t="s">
        <v>1102</v>
      </c>
      <c r="X235" s="158" t="s">
        <v>1116</v>
      </c>
      <c r="Y235" s="7"/>
      <c r="Z235" s="156">
        <v>1.2500000000000001E-2</v>
      </c>
      <c r="AA235" s="156">
        <v>0</v>
      </c>
      <c r="AB235" s="159">
        <v>3</v>
      </c>
    </row>
    <row r="236" spans="1:28" ht="15" customHeight="1" x14ac:dyDescent="0.15">
      <c r="A236" s="20" t="str">
        <f t="shared" si="3"/>
        <v>貨2L-</v>
      </c>
      <c r="B236" s="20" t="s">
        <v>207</v>
      </c>
      <c r="C236" s="20" t="s">
        <v>153</v>
      </c>
      <c r="D236" s="20" t="s">
        <v>710</v>
      </c>
      <c r="E236" s="20" t="s">
        <v>711</v>
      </c>
      <c r="F236" s="20">
        <v>2.1800000000000002</v>
      </c>
      <c r="G236" s="20">
        <v>0</v>
      </c>
      <c r="H236" s="20">
        <v>3</v>
      </c>
      <c r="I236" s="1" t="s">
        <v>1048</v>
      </c>
      <c r="T236" s="130" t="s">
        <v>365</v>
      </c>
      <c r="U236" s="156" t="s">
        <v>291</v>
      </c>
      <c r="V236" s="39" t="s">
        <v>1117</v>
      </c>
      <c r="W236" s="157" t="s">
        <v>710</v>
      </c>
      <c r="X236" s="158" t="s">
        <v>711</v>
      </c>
      <c r="Y236" s="7"/>
      <c r="Z236" s="156">
        <v>2.1800000000000002</v>
      </c>
      <c r="AA236" s="156">
        <v>0</v>
      </c>
      <c r="AB236" s="159">
        <v>3</v>
      </c>
    </row>
    <row r="237" spans="1:28" ht="15" customHeight="1" x14ac:dyDescent="0.15">
      <c r="A237" s="20" t="str">
        <f t="shared" si="3"/>
        <v>貨2LH</v>
      </c>
      <c r="B237" s="20" t="s">
        <v>207</v>
      </c>
      <c r="C237" s="20" t="s">
        <v>153</v>
      </c>
      <c r="D237" s="20" t="s">
        <v>713</v>
      </c>
      <c r="E237" s="20" t="s">
        <v>714</v>
      </c>
      <c r="F237" s="20">
        <v>1.8</v>
      </c>
      <c r="G237" s="20">
        <v>0</v>
      </c>
      <c r="H237" s="20">
        <v>3</v>
      </c>
      <c r="I237" s="1" t="s">
        <v>1048</v>
      </c>
      <c r="T237" s="130" t="s">
        <v>365</v>
      </c>
      <c r="U237" s="156" t="s">
        <v>291</v>
      </c>
      <c r="V237" s="39" t="s">
        <v>1117</v>
      </c>
      <c r="W237" s="157" t="s">
        <v>713</v>
      </c>
      <c r="X237" s="158" t="s">
        <v>714</v>
      </c>
      <c r="Y237" s="7"/>
      <c r="Z237" s="156">
        <v>1.8</v>
      </c>
      <c r="AA237" s="156">
        <v>0</v>
      </c>
      <c r="AB237" s="159">
        <v>3</v>
      </c>
    </row>
    <row r="238" spans="1:28" ht="15" customHeight="1" x14ac:dyDescent="0.15">
      <c r="A238" s="20" t="str">
        <f t="shared" si="3"/>
        <v>貨2LJ</v>
      </c>
      <c r="B238" s="20" t="s">
        <v>207</v>
      </c>
      <c r="C238" s="20" t="s">
        <v>153</v>
      </c>
      <c r="D238" s="20" t="s">
        <v>715</v>
      </c>
      <c r="E238" s="20" t="s">
        <v>814</v>
      </c>
      <c r="F238" s="20">
        <v>1.2</v>
      </c>
      <c r="G238" s="20">
        <v>0</v>
      </c>
      <c r="H238" s="20">
        <v>3</v>
      </c>
      <c r="I238" s="1" t="s">
        <v>1048</v>
      </c>
      <c r="T238" s="130" t="s">
        <v>365</v>
      </c>
      <c r="U238" s="156" t="s">
        <v>291</v>
      </c>
      <c r="V238" s="39" t="s">
        <v>1117</v>
      </c>
      <c r="W238" s="157" t="s">
        <v>715</v>
      </c>
      <c r="X238" s="158" t="s">
        <v>814</v>
      </c>
      <c r="Y238" s="7"/>
      <c r="Z238" s="156">
        <v>1.2</v>
      </c>
      <c r="AA238" s="156">
        <v>0</v>
      </c>
      <c r="AB238" s="159">
        <v>3</v>
      </c>
    </row>
    <row r="239" spans="1:28" ht="15" customHeight="1" x14ac:dyDescent="0.15">
      <c r="A239" s="20" t="str">
        <f t="shared" si="3"/>
        <v>貨2LL</v>
      </c>
      <c r="B239" s="20" t="s">
        <v>207</v>
      </c>
      <c r="C239" s="20" t="s">
        <v>153</v>
      </c>
      <c r="D239" s="20" t="s">
        <v>816</v>
      </c>
      <c r="E239" s="20" t="s">
        <v>817</v>
      </c>
      <c r="F239" s="20">
        <v>0.9</v>
      </c>
      <c r="G239" s="20">
        <v>0</v>
      </c>
      <c r="H239" s="20">
        <v>3</v>
      </c>
      <c r="I239" s="1" t="s">
        <v>1048</v>
      </c>
      <c r="T239" s="130" t="s">
        <v>365</v>
      </c>
      <c r="U239" s="156" t="s">
        <v>291</v>
      </c>
      <c r="V239" s="39" t="s">
        <v>1117</v>
      </c>
      <c r="W239" s="157" t="s">
        <v>816</v>
      </c>
      <c r="X239" s="158" t="s">
        <v>817</v>
      </c>
      <c r="Y239" s="7"/>
      <c r="Z239" s="156">
        <v>0.9</v>
      </c>
      <c r="AA239" s="156">
        <v>0</v>
      </c>
      <c r="AB239" s="159">
        <v>3</v>
      </c>
    </row>
    <row r="240" spans="1:28" ht="15" customHeight="1" x14ac:dyDescent="0.15">
      <c r="A240" s="20" t="str">
        <f t="shared" si="3"/>
        <v>貨2LT</v>
      </c>
      <c r="B240" s="20" t="s">
        <v>207</v>
      </c>
      <c r="C240" s="20" t="s">
        <v>153</v>
      </c>
      <c r="D240" s="20" t="s">
        <v>825</v>
      </c>
      <c r="E240" s="20" t="s">
        <v>826</v>
      </c>
      <c r="F240" s="20">
        <v>0.7</v>
      </c>
      <c r="G240" s="20">
        <v>0</v>
      </c>
      <c r="H240" s="20">
        <v>3</v>
      </c>
      <c r="I240" s="1" t="s">
        <v>1048</v>
      </c>
      <c r="T240" s="130" t="s">
        <v>365</v>
      </c>
      <c r="U240" s="156" t="s">
        <v>291</v>
      </c>
      <c r="V240" s="39" t="s">
        <v>1117</v>
      </c>
      <c r="W240" s="157" t="s">
        <v>825</v>
      </c>
      <c r="X240" s="158" t="s">
        <v>826</v>
      </c>
      <c r="Y240" s="7"/>
      <c r="Z240" s="156">
        <v>0.7</v>
      </c>
      <c r="AA240" s="156">
        <v>0</v>
      </c>
      <c r="AB240" s="159">
        <v>3</v>
      </c>
    </row>
    <row r="241" spans="1:28" ht="15" customHeight="1" x14ac:dyDescent="0.15">
      <c r="A241" s="20" t="str">
        <f t="shared" si="3"/>
        <v>貨2LGA</v>
      </c>
      <c r="B241" s="20" t="s">
        <v>207</v>
      </c>
      <c r="C241" s="20" t="s">
        <v>153</v>
      </c>
      <c r="D241" s="20" t="s">
        <v>197</v>
      </c>
      <c r="E241" s="20" t="s">
        <v>856</v>
      </c>
      <c r="F241" s="20">
        <v>0.4</v>
      </c>
      <c r="G241" s="20">
        <v>0</v>
      </c>
      <c r="H241" s="20">
        <v>3</v>
      </c>
      <c r="I241" s="1" t="s">
        <v>1048</v>
      </c>
      <c r="T241" s="130" t="s">
        <v>365</v>
      </c>
      <c r="U241" s="156" t="s">
        <v>291</v>
      </c>
      <c r="V241" s="39" t="s">
        <v>1117</v>
      </c>
      <c r="W241" s="157" t="s">
        <v>197</v>
      </c>
      <c r="X241" s="158" t="s">
        <v>856</v>
      </c>
      <c r="Y241" s="7"/>
      <c r="Z241" s="156">
        <v>0.4</v>
      </c>
      <c r="AA241" s="156">
        <v>0</v>
      </c>
      <c r="AB241" s="159">
        <v>3</v>
      </c>
    </row>
    <row r="242" spans="1:28" ht="15" customHeight="1" x14ac:dyDescent="0.15">
      <c r="A242" s="20" t="str">
        <f t="shared" si="3"/>
        <v>貨2LGC</v>
      </c>
      <c r="B242" s="20" t="s">
        <v>207</v>
      </c>
      <c r="C242" s="20" t="s">
        <v>153</v>
      </c>
      <c r="D242" s="20" t="s">
        <v>197</v>
      </c>
      <c r="E242" s="20" t="s">
        <v>858</v>
      </c>
      <c r="F242" s="20">
        <v>0.4</v>
      </c>
      <c r="G242" s="20">
        <v>0</v>
      </c>
      <c r="H242" s="20">
        <v>3</v>
      </c>
      <c r="I242" s="1" t="s">
        <v>1048</v>
      </c>
      <c r="T242" s="130" t="s">
        <v>365</v>
      </c>
      <c r="U242" s="156" t="s">
        <v>291</v>
      </c>
      <c r="V242" s="39" t="s">
        <v>1117</v>
      </c>
      <c r="W242" s="157" t="s">
        <v>197</v>
      </c>
      <c r="X242" s="158" t="s">
        <v>858</v>
      </c>
      <c r="Y242" s="7"/>
      <c r="Z242" s="156">
        <v>0.4</v>
      </c>
      <c r="AA242" s="156">
        <v>0</v>
      </c>
      <c r="AB242" s="159">
        <v>3</v>
      </c>
    </row>
    <row r="243" spans="1:28" ht="15" customHeight="1" x14ac:dyDescent="0.15">
      <c r="A243" s="20" t="str">
        <f t="shared" si="3"/>
        <v>貨2LHG</v>
      </c>
      <c r="B243" s="20" t="s">
        <v>207</v>
      </c>
      <c r="C243" s="20" t="s">
        <v>153</v>
      </c>
      <c r="D243" s="20" t="s">
        <v>197</v>
      </c>
      <c r="E243" s="20" t="s">
        <v>866</v>
      </c>
      <c r="F243" s="20">
        <v>0.2</v>
      </c>
      <c r="G243" s="20">
        <v>0</v>
      </c>
      <c r="H243" s="20">
        <v>3</v>
      </c>
      <c r="I243" s="1" t="s">
        <v>1084</v>
      </c>
      <c r="J243" s="20" t="s">
        <v>1088</v>
      </c>
      <c r="T243" s="130" t="s">
        <v>365</v>
      </c>
      <c r="U243" s="156" t="s">
        <v>291</v>
      </c>
      <c r="V243" s="39" t="s">
        <v>1117</v>
      </c>
      <c r="W243" s="157" t="s">
        <v>197</v>
      </c>
      <c r="X243" s="158" t="s">
        <v>866</v>
      </c>
      <c r="Y243" s="7"/>
      <c r="Z243" s="156">
        <v>0.2</v>
      </c>
      <c r="AA243" s="156">
        <v>0</v>
      </c>
      <c r="AB243" s="159">
        <v>3</v>
      </c>
    </row>
    <row r="244" spans="1:28" ht="15" customHeight="1" x14ac:dyDescent="0.15">
      <c r="A244" s="20" t="str">
        <f t="shared" si="3"/>
        <v>貨2LGK</v>
      </c>
      <c r="B244" s="20" t="s">
        <v>207</v>
      </c>
      <c r="C244" s="20" t="s">
        <v>153</v>
      </c>
      <c r="D244" s="20" t="s">
        <v>828</v>
      </c>
      <c r="E244" s="20" t="s">
        <v>864</v>
      </c>
      <c r="F244" s="20">
        <v>0.13</v>
      </c>
      <c r="G244" s="20">
        <v>0</v>
      </c>
      <c r="H244" s="20">
        <v>3</v>
      </c>
      <c r="I244" s="1" t="s">
        <v>1048</v>
      </c>
      <c r="T244" s="130" t="s">
        <v>365</v>
      </c>
      <c r="U244" s="156" t="s">
        <v>291</v>
      </c>
      <c r="V244" s="39" t="s">
        <v>1117</v>
      </c>
      <c r="W244" s="157" t="s">
        <v>828</v>
      </c>
      <c r="X244" s="158" t="s">
        <v>864</v>
      </c>
      <c r="Y244" s="7"/>
      <c r="Z244" s="156">
        <v>0.13</v>
      </c>
      <c r="AA244" s="156">
        <v>0</v>
      </c>
      <c r="AB244" s="159">
        <v>3</v>
      </c>
    </row>
    <row r="245" spans="1:28" ht="15" customHeight="1" x14ac:dyDescent="0.15">
      <c r="A245" s="20" t="str">
        <f t="shared" si="3"/>
        <v>貨2LHQ</v>
      </c>
      <c r="B245" s="20" t="s">
        <v>207</v>
      </c>
      <c r="C245" s="20" t="s">
        <v>153</v>
      </c>
      <c r="D245" s="20" t="s">
        <v>828</v>
      </c>
      <c r="E245" s="20" t="s">
        <v>873</v>
      </c>
      <c r="F245" s="20">
        <v>6.5000000000000002E-2</v>
      </c>
      <c r="G245" s="20">
        <v>0</v>
      </c>
      <c r="H245" s="20">
        <v>3</v>
      </c>
      <c r="I245" s="1" t="s">
        <v>1084</v>
      </c>
      <c r="J245" s="20" t="s">
        <v>1088</v>
      </c>
      <c r="T245" s="130" t="s">
        <v>365</v>
      </c>
      <c r="U245" s="156" t="s">
        <v>291</v>
      </c>
      <c r="V245" s="39" t="s">
        <v>1117</v>
      </c>
      <c r="W245" s="157" t="s">
        <v>828</v>
      </c>
      <c r="X245" s="158" t="s">
        <v>873</v>
      </c>
      <c r="Y245" s="7"/>
      <c r="Z245" s="156">
        <v>6.5000000000000002E-2</v>
      </c>
      <c r="AA245" s="156">
        <v>0</v>
      </c>
      <c r="AB245" s="159">
        <v>3</v>
      </c>
    </row>
    <row r="246" spans="1:28" ht="15" customHeight="1" x14ac:dyDescent="0.15">
      <c r="A246" s="20" t="str">
        <f t="shared" si="3"/>
        <v>貨2LTC</v>
      </c>
      <c r="B246" s="20" t="s">
        <v>207</v>
      </c>
      <c r="C246" s="20" t="s">
        <v>153</v>
      </c>
      <c r="D246" s="20" t="s">
        <v>828</v>
      </c>
      <c r="E246" s="20" t="s">
        <v>886</v>
      </c>
      <c r="F246" s="20">
        <v>9.7500000000000003E-2</v>
      </c>
      <c r="G246" s="20">
        <v>0</v>
      </c>
      <c r="H246" s="20">
        <v>3</v>
      </c>
      <c r="I246" s="1" t="s">
        <v>1048</v>
      </c>
      <c r="J246" s="20" t="s">
        <v>1089</v>
      </c>
      <c r="T246" s="130" t="s">
        <v>365</v>
      </c>
      <c r="U246" s="156" t="s">
        <v>291</v>
      </c>
      <c r="V246" s="39" t="s">
        <v>1117</v>
      </c>
      <c r="W246" s="157" t="s">
        <v>828</v>
      </c>
      <c r="X246" s="158" t="s">
        <v>886</v>
      </c>
      <c r="Y246" s="7"/>
      <c r="Z246" s="156">
        <v>9.7500000000000003E-2</v>
      </c>
      <c r="AA246" s="156">
        <v>0</v>
      </c>
      <c r="AB246" s="159">
        <v>3</v>
      </c>
    </row>
    <row r="247" spans="1:28" ht="15" customHeight="1" x14ac:dyDescent="0.15">
      <c r="A247" s="20" t="str">
        <f t="shared" si="3"/>
        <v>貨2LXC</v>
      </c>
      <c r="B247" s="20" t="s">
        <v>207</v>
      </c>
      <c r="C247" s="20" t="s">
        <v>153</v>
      </c>
      <c r="D247" s="20" t="s">
        <v>828</v>
      </c>
      <c r="E247" s="20" t="s">
        <v>900</v>
      </c>
      <c r="F247" s="20">
        <v>9.7500000000000003E-2</v>
      </c>
      <c r="G247" s="20">
        <v>0</v>
      </c>
      <c r="H247" s="20">
        <v>3</v>
      </c>
      <c r="I247" s="1" t="s">
        <v>1084</v>
      </c>
      <c r="J247" s="20" t="s">
        <v>423</v>
      </c>
      <c r="T247" s="130" t="s">
        <v>365</v>
      </c>
      <c r="U247" s="156" t="s">
        <v>291</v>
      </c>
      <c r="V247" s="39" t="s">
        <v>1117</v>
      </c>
      <c r="W247" s="157" t="s">
        <v>828</v>
      </c>
      <c r="X247" s="158" t="s">
        <v>900</v>
      </c>
      <c r="Y247" s="7"/>
      <c r="Z247" s="156">
        <v>9.7500000000000003E-2</v>
      </c>
      <c r="AA247" s="156">
        <v>0</v>
      </c>
      <c r="AB247" s="159">
        <v>3</v>
      </c>
    </row>
    <row r="248" spans="1:28" ht="15" customHeight="1" x14ac:dyDescent="0.15">
      <c r="A248" s="20" t="str">
        <f t="shared" si="3"/>
        <v>貨2LLC</v>
      </c>
      <c r="B248" s="20" t="s">
        <v>207</v>
      </c>
      <c r="C248" s="20" t="s">
        <v>153</v>
      </c>
      <c r="D248" s="20" t="s">
        <v>828</v>
      </c>
      <c r="E248" s="20" t="s">
        <v>877</v>
      </c>
      <c r="F248" s="20">
        <v>6.5000000000000002E-2</v>
      </c>
      <c r="G248" s="20">
        <v>0</v>
      </c>
      <c r="H248" s="20">
        <v>3</v>
      </c>
      <c r="I248" s="1" t="s">
        <v>1048</v>
      </c>
      <c r="J248" s="20" t="s">
        <v>1090</v>
      </c>
      <c r="T248" s="130" t="s">
        <v>365</v>
      </c>
      <c r="U248" s="156" t="s">
        <v>291</v>
      </c>
      <c r="V248" s="39" t="s">
        <v>1117</v>
      </c>
      <c r="W248" s="157" t="s">
        <v>828</v>
      </c>
      <c r="X248" s="158" t="s">
        <v>877</v>
      </c>
      <c r="Y248" s="7"/>
      <c r="Z248" s="156">
        <v>6.5000000000000002E-2</v>
      </c>
      <c r="AA248" s="156">
        <v>0</v>
      </c>
      <c r="AB248" s="159">
        <v>3</v>
      </c>
    </row>
    <row r="249" spans="1:28" ht="15" customHeight="1" x14ac:dyDescent="0.15">
      <c r="A249" s="20" t="str">
        <f t="shared" si="3"/>
        <v>貨2LYC</v>
      </c>
      <c r="B249" s="20" t="s">
        <v>207</v>
      </c>
      <c r="C249" s="20" t="s">
        <v>153</v>
      </c>
      <c r="D249" s="20" t="s">
        <v>828</v>
      </c>
      <c r="E249" s="20" t="s">
        <v>904</v>
      </c>
      <c r="F249" s="20">
        <v>6.5000000000000002E-2</v>
      </c>
      <c r="G249" s="20">
        <v>0</v>
      </c>
      <c r="H249" s="20">
        <v>3</v>
      </c>
      <c r="I249" s="1" t="s">
        <v>1084</v>
      </c>
      <c r="J249" s="20" t="s">
        <v>424</v>
      </c>
      <c r="T249" s="130" t="s">
        <v>365</v>
      </c>
      <c r="U249" s="156" t="s">
        <v>291</v>
      </c>
      <c r="V249" s="39" t="s">
        <v>1117</v>
      </c>
      <c r="W249" s="157" t="s">
        <v>828</v>
      </c>
      <c r="X249" s="158" t="s">
        <v>904</v>
      </c>
      <c r="Y249" s="7"/>
      <c r="Z249" s="156">
        <v>6.5000000000000002E-2</v>
      </c>
      <c r="AA249" s="156">
        <v>0</v>
      </c>
      <c r="AB249" s="159">
        <v>3</v>
      </c>
    </row>
    <row r="250" spans="1:28" ht="15" customHeight="1" x14ac:dyDescent="0.15">
      <c r="A250" s="20" t="str">
        <f t="shared" si="3"/>
        <v>貨2LUC</v>
      </c>
      <c r="B250" s="20" t="s">
        <v>207</v>
      </c>
      <c r="C250" s="20" t="s">
        <v>153</v>
      </c>
      <c r="D250" s="20" t="s">
        <v>828</v>
      </c>
      <c r="E250" s="20" t="s">
        <v>893</v>
      </c>
      <c r="F250" s="20">
        <v>3.2500000000000001E-2</v>
      </c>
      <c r="G250" s="20">
        <v>0</v>
      </c>
      <c r="H250" s="20">
        <v>3</v>
      </c>
      <c r="I250" s="1" t="s">
        <v>1048</v>
      </c>
      <c r="J250" s="20" t="s">
        <v>1091</v>
      </c>
      <c r="T250" s="130" t="s">
        <v>365</v>
      </c>
      <c r="U250" s="156" t="s">
        <v>291</v>
      </c>
      <c r="V250" s="39" t="s">
        <v>1117</v>
      </c>
      <c r="W250" s="157" t="s">
        <v>828</v>
      </c>
      <c r="X250" s="158" t="s">
        <v>893</v>
      </c>
      <c r="Y250" s="7"/>
      <c r="Z250" s="156">
        <v>3.2500000000000001E-2</v>
      </c>
      <c r="AA250" s="156">
        <v>0</v>
      </c>
      <c r="AB250" s="159">
        <v>3</v>
      </c>
    </row>
    <row r="251" spans="1:28" ht="15" customHeight="1" x14ac:dyDescent="0.15">
      <c r="A251" s="20" t="str">
        <f t="shared" si="3"/>
        <v>貨2LZC</v>
      </c>
      <c r="B251" s="20" t="s">
        <v>207</v>
      </c>
      <c r="C251" s="20" t="s">
        <v>153</v>
      </c>
      <c r="D251" s="20" t="s">
        <v>828</v>
      </c>
      <c r="E251" s="20" t="s">
        <v>908</v>
      </c>
      <c r="F251" s="20">
        <v>3.2500000000000001E-2</v>
      </c>
      <c r="G251" s="20">
        <v>0</v>
      </c>
      <c r="H251" s="20">
        <v>3</v>
      </c>
      <c r="I251" s="1" t="s">
        <v>1084</v>
      </c>
      <c r="J251" s="20" t="s">
        <v>425</v>
      </c>
      <c r="T251" s="130" t="s">
        <v>365</v>
      </c>
      <c r="U251" s="156" t="s">
        <v>291</v>
      </c>
      <c r="V251" s="39" t="s">
        <v>1117</v>
      </c>
      <c r="W251" s="157" t="s">
        <v>828</v>
      </c>
      <c r="X251" s="158" t="s">
        <v>908</v>
      </c>
      <c r="Y251" s="7"/>
      <c r="Z251" s="156">
        <v>3.2500000000000001E-2</v>
      </c>
      <c r="AA251" s="156">
        <v>0</v>
      </c>
      <c r="AB251" s="159">
        <v>3</v>
      </c>
    </row>
    <row r="252" spans="1:28" ht="15" customHeight="1" x14ac:dyDescent="0.15">
      <c r="A252" s="20" t="str">
        <f t="shared" si="3"/>
        <v>貨2LABF</v>
      </c>
      <c r="B252" s="20" t="s">
        <v>207</v>
      </c>
      <c r="C252" s="20" t="s">
        <v>153</v>
      </c>
      <c r="D252" t="s">
        <v>185</v>
      </c>
      <c r="E252" t="s">
        <v>722</v>
      </c>
      <c r="F252" s="20">
        <v>7.0000000000000007E-2</v>
      </c>
      <c r="G252" s="20">
        <v>0</v>
      </c>
      <c r="H252" s="20">
        <v>3</v>
      </c>
      <c r="I252" s="1" t="s">
        <v>1048</v>
      </c>
      <c r="T252" s="130" t="s">
        <v>365</v>
      </c>
      <c r="U252" s="156" t="s">
        <v>291</v>
      </c>
      <c r="V252" s="39" t="s">
        <v>1117</v>
      </c>
      <c r="W252" s="157" t="s">
        <v>185</v>
      </c>
      <c r="X252" s="158" t="s">
        <v>722</v>
      </c>
      <c r="Y252" s="7"/>
      <c r="Z252" s="156">
        <v>7.0000000000000007E-2</v>
      </c>
      <c r="AA252" s="156">
        <v>0</v>
      </c>
      <c r="AB252" s="159">
        <v>3</v>
      </c>
    </row>
    <row r="253" spans="1:28" ht="15" customHeight="1" x14ac:dyDescent="0.15">
      <c r="A253" s="20" t="str">
        <f t="shared" si="3"/>
        <v>貨2LAAF</v>
      </c>
      <c r="B253" s="20" t="s">
        <v>207</v>
      </c>
      <c r="C253" s="20" t="s">
        <v>153</v>
      </c>
      <c r="D253" t="s">
        <v>185</v>
      </c>
      <c r="E253" t="s">
        <v>723</v>
      </c>
      <c r="F253" s="20">
        <v>3.5000000000000003E-2</v>
      </c>
      <c r="G253" s="20">
        <v>0</v>
      </c>
      <c r="H253" s="20">
        <v>3</v>
      </c>
      <c r="I253" s="1" t="s">
        <v>1084</v>
      </c>
      <c r="J253" t="s">
        <v>1088</v>
      </c>
      <c r="T253" s="130" t="s">
        <v>365</v>
      </c>
      <c r="U253" s="156" t="s">
        <v>291</v>
      </c>
      <c r="V253" s="39" t="s">
        <v>1117</v>
      </c>
      <c r="W253" s="157" t="s">
        <v>185</v>
      </c>
      <c r="X253" s="158" t="s">
        <v>723</v>
      </c>
      <c r="Y253" s="7"/>
      <c r="Z253" s="156">
        <v>3.5000000000000003E-2</v>
      </c>
      <c r="AA253" s="156">
        <v>0</v>
      </c>
      <c r="AB253" s="159">
        <v>3</v>
      </c>
    </row>
    <row r="254" spans="1:28" ht="15" customHeight="1" x14ac:dyDescent="0.15">
      <c r="A254" s="20" t="str">
        <f t="shared" si="3"/>
        <v>貨2LALF</v>
      </c>
      <c r="B254" s="20" t="s">
        <v>207</v>
      </c>
      <c r="C254" s="20" t="s">
        <v>153</v>
      </c>
      <c r="D254" t="s">
        <v>185</v>
      </c>
      <c r="E254" t="s">
        <v>1500</v>
      </c>
      <c r="F254" s="20">
        <v>1.7500000000000002E-2</v>
      </c>
      <c r="G254" s="20">
        <v>0</v>
      </c>
      <c r="H254" s="20">
        <v>3</v>
      </c>
      <c r="I254" s="1" t="s">
        <v>1493</v>
      </c>
      <c r="J254"/>
      <c r="T254" s="130" t="s">
        <v>365</v>
      </c>
      <c r="U254" s="156" t="s">
        <v>291</v>
      </c>
      <c r="V254" s="39" t="s">
        <v>1117</v>
      </c>
      <c r="W254" s="157" t="s">
        <v>185</v>
      </c>
      <c r="X254" s="158" t="s">
        <v>1118</v>
      </c>
      <c r="Y254" s="7"/>
      <c r="Z254" s="156">
        <v>1.7500000000000002E-2</v>
      </c>
      <c r="AA254" s="156">
        <v>0</v>
      </c>
      <c r="AB254" s="159">
        <v>3</v>
      </c>
    </row>
    <row r="255" spans="1:28" ht="15" customHeight="1" x14ac:dyDescent="0.15">
      <c r="A255" s="20" t="str">
        <f t="shared" si="3"/>
        <v>貨2LCAF</v>
      </c>
      <c r="B255" s="20" t="s">
        <v>207</v>
      </c>
      <c r="C255" s="20" t="s">
        <v>153</v>
      </c>
      <c r="D255" t="s">
        <v>185</v>
      </c>
      <c r="E255" t="s">
        <v>193</v>
      </c>
      <c r="F255" s="20">
        <v>3.5000000000000003E-2</v>
      </c>
      <c r="G255" s="20">
        <v>0</v>
      </c>
      <c r="H255" s="20">
        <v>3</v>
      </c>
      <c r="I255" s="1" t="s">
        <v>1084</v>
      </c>
      <c r="J255" t="s">
        <v>424</v>
      </c>
      <c r="T255" s="130" t="s">
        <v>365</v>
      </c>
      <c r="U255" s="156" t="s">
        <v>291</v>
      </c>
      <c r="V255" s="39" t="s">
        <v>1117</v>
      </c>
      <c r="W255" s="157" t="s">
        <v>185</v>
      </c>
      <c r="X255" s="158" t="s">
        <v>193</v>
      </c>
      <c r="Y255" s="7"/>
      <c r="Z255" s="156">
        <v>3.5000000000000003E-2</v>
      </c>
      <c r="AA255" s="156">
        <v>0</v>
      </c>
      <c r="AB255" s="159">
        <v>3</v>
      </c>
    </row>
    <row r="256" spans="1:28" ht="15" customHeight="1" x14ac:dyDescent="0.15">
      <c r="A256" s="20" t="str">
        <f t="shared" si="3"/>
        <v>貨2LCBF</v>
      </c>
      <c r="B256" s="20" t="s">
        <v>207</v>
      </c>
      <c r="C256" s="20" t="s">
        <v>153</v>
      </c>
      <c r="D256" t="s">
        <v>185</v>
      </c>
      <c r="E256" t="s">
        <v>194</v>
      </c>
      <c r="F256" s="20">
        <v>3.5000000000000003E-2</v>
      </c>
      <c r="G256" s="20">
        <v>0</v>
      </c>
      <c r="H256" s="20">
        <v>3</v>
      </c>
      <c r="I256" s="1" t="s">
        <v>1073</v>
      </c>
      <c r="J256" t="s">
        <v>1090</v>
      </c>
      <c r="T256" s="130" t="s">
        <v>365</v>
      </c>
      <c r="U256" s="156" t="s">
        <v>291</v>
      </c>
      <c r="V256" s="39" t="s">
        <v>1117</v>
      </c>
      <c r="W256" s="157" t="s">
        <v>185</v>
      </c>
      <c r="X256" s="158" t="s">
        <v>194</v>
      </c>
      <c r="Y256" s="7" t="s">
        <v>463</v>
      </c>
      <c r="Z256" s="156">
        <v>3.5000000000000003E-2</v>
      </c>
      <c r="AA256" s="156">
        <v>0</v>
      </c>
      <c r="AB256" s="159">
        <v>3</v>
      </c>
    </row>
    <row r="257" spans="1:28" ht="15" customHeight="1" x14ac:dyDescent="0.15">
      <c r="A257" s="20" t="str">
        <f t="shared" si="3"/>
        <v>貨2LCLF</v>
      </c>
      <c r="B257" s="20" t="s">
        <v>207</v>
      </c>
      <c r="C257" s="20" t="s">
        <v>153</v>
      </c>
      <c r="D257" t="s">
        <v>185</v>
      </c>
      <c r="E257" t="s">
        <v>1501</v>
      </c>
      <c r="F257" s="20">
        <v>3.5000000000000003E-2</v>
      </c>
      <c r="G257" s="20">
        <v>0</v>
      </c>
      <c r="H257" s="20">
        <v>3</v>
      </c>
      <c r="I257" s="1" t="s">
        <v>1094</v>
      </c>
      <c r="J257"/>
      <c r="T257" s="130" t="s">
        <v>365</v>
      </c>
      <c r="U257" s="156" t="s">
        <v>291</v>
      </c>
      <c r="V257" s="39" t="s">
        <v>1117</v>
      </c>
      <c r="W257" s="157" t="s">
        <v>185</v>
      </c>
      <c r="X257" s="158" t="s">
        <v>1120</v>
      </c>
      <c r="Y257" s="7"/>
      <c r="Z257" s="156">
        <v>3.5000000000000003E-2</v>
      </c>
      <c r="AA257" s="156">
        <v>0</v>
      </c>
      <c r="AB257" s="159">
        <v>3</v>
      </c>
    </row>
    <row r="258" spans="1:28" ht="15" customHeight="1" x14ac:dyDescent="0.15">
      <c r="A258" s="20" t="str">
        <f t="shared" si="3"/>
        <v>貨2LDAF</v>
      </c>
      <c r="B258" s="20" t="s">
        <v>207</v>
      </c>
      <c r="C258" s="20" t="s">
        <v>153</v>
      </c>
      <c r="D258" t="s">
        <v>185</v>
      </c>
      <c r="E258" s="20" t="s">
        <v>195</v>
      </c>
      <c r="F258" s="20">
        <v>1.7500000000000002E-2</v>
      </c>
      <c r="G258" s="20">
        <v>0</v>
      </c>
      <c r="H258" s="20">
        <v>3</v>
      </c>
      <c r="I258" s="1" t="s">
        <v>1084</v>
      </c>
      <c r="J258" s="20" t="s">
        <v>425</v>
      </c>
      <c r="T258" s="130" t="s">
        <v>365</v>
      </c>
      <c r="U258" s="156" t="s">
        <v>291</v>
      </c>
      <c r="V258" s="39" t="s">
        <v>1117</v>
      </c>
      <c r="W258" s="157" t="s">
        <v>185</v>
      </c>
      <c r="X258" s="158" t="s">
        <v>195</v>
      </c>
      <c r="Y258" s="7"/>
      <c r="Z258" s="156">
        <v>1.7500000000000002E-2</v>
      </c>
      <c r="AA258" s="156">
        <v>0</v>
      </c>
      <c r="AB258" s="159">
        <v>3</v>
      </c>
    </row>
    <row r="259" spans="1:28" ht="15" customHeight="1" x14ac:dyDescent="0.15">
      <c r="A259" s="20" t="str">
        <f t="shared" si="3"/>
        <v>貨2LDBF</v>
      </c>
      <c r="B259" s="20" t="s">
        <v>207</v>
      </c>
      <c r="C259" s="20" t="s">
        <v>153</v>
      </c>
      <c r="D259" t="s">
        <v>185</v>
      </c>
      <c r="E259" s="20" t="s">
        <v>196</v>
      </c>
      <c r="F259" s="20">
        <v>1.7500000000000002E-2</v>
      </c>
      <c r="G259" s="20">
        <v>0</v>
      </c>
      <c r="H259" s="20">
        <v>3</v>
      </c>
      <c r="I259" s="1" t="s">
        <v>1078</v>
      </c>
      <c r="J259" s="20" t="s">
        <v>1091</v>
      </c>
      <c r="T259" s="130" t="s">
        <v>365</v>
      </c>
      <c r="U259" s="156" t="s">
        <v>291</v>
      </c>
      <c r="V259" s="39" t="s">
        <v>1117</v>
      </c>
      <c r="W259" s="157" t="s">
        <v>185</v>
      </c>
      <c r="X259" s="158" t="s">
        <v>196</v>
      </c>
      <c r="Y259" s="7" t="s">
        <v>464</v>
      </c>
      <c r="Z259" s="156">
        <v>1.7500000000000002E-2</v>
      </c>
      <c r="AA259" s="156">
        <v>0</v>
      </c>
      <c r="AB259" s="159">
        <v>3</v>
      </c>
    </row>
    <row r="260" spans="1:28" ht="15" customHeight="1" x14ac:dyDescent="0.15">
      <c r="A260" s="20" t="str">
        <f t="shared" si="3"/>
        <v>貨2LDLF</v>
      </c>
      <c r="B260" s="20" t="s">
        <v>207</v>
      </c>
      <c r="C260" s="20" t="s">
        <v>153</v>
      </c>
      <c r="D260" t="s">
        <v>185</v>
      </c>
      <c r="E260" t="s">
        <v>1502</v>
      </c>
      <c r="F260">
        <v>1.7500000000000002E-2</v>
      </c>
      <c r="G260" s="20">
        <v>0</v>
      </c>
      <c r="H260" s="20">
        <v>3</v>
      </c>
      <c r="I260" s="1" t="s">
        <v>1094</v>
      </c>
      <c r="T260" s="130" t="s">
        <v>365</v>
      </c>
      <c r="U260" s="156" t="s">
        <v>291</v>
      </c>
      <c r="V260" s="39" t="s">
        <v>1117</v>
      </c>
      <c r="W260" s="157" t="s">
        <v>185</v>
      </c>
      <c r="X260" s="158" t="s">
        <v>1121</v>
      </c>
      <c r="Y260" s="7"/>
      <c r="Z260" s="156">
        <v>1.7500000000000002E-2</v>
      </c>
      <c r="AA260" s="156">
        <v>0</v>
      </c>
      <c r="AB260" s="159">
        <v>3</v>
      </c>
    </row>
    <row r="261" spans="1:28" ht="15" customHeight="1" x14ac:dyDescent="0.15">
      <c r="A261" s="20" t="str">
        <f t="shared" ref="A261:A324" si="4">CONCATENATE(C261,E261)</f>
        <v>貨2LLBF</v>
      </c>
      <c r="B261" s="20" t="s">
        <v>207</v>
      </c>
      <c r="C261" s="20" t="s">
        <v>153</v>
      </c>
      <c r="D261" s="20" t="s">
        <v>443</v>
      </c>
      <c r="E261" s="20" t="s">
        <v>575</v>
      </c>
      <c r="F261" s="20">
        <v>7.0000000000000007E-2</v>
      </c>
      <c r="G261" s="20">
        <v>0</v>
      </c>
      <c r="H261" s="20">
        <v>3</v>
      </c>
      <c r="I261" s="1" t="s">
        <v>1048</v>
      </c>
      <c r="T261" s="130" t="s">
        <v>365</v>
      </c>
      <c r="U261" s="156" t="s">
        <v>291</v>
      </c>
      <c r="V261" s="39" t="s">
        <v>1117</v>
      </c>
      <c r="W261" s="157" t="s">
        <v>443</v>
      </c>
      <c r="X261" s="158" t="s">
        <v>575</v>
      </c>
      <c r="Y261" s="7"/>
      <c r="Z261" s="156">
        <v>7.0000000000000007E-2</v>
      </c>
      <c r="AA261" s="156">
        <v>0</v>
      </c>
      <c r="AB261" s="159">
        <v>3</v>
      </c>
    </row>
    <row r="262" spans="1:28" ht="15" customHeight="1" x14ac:dyDescent="0.15">
      <c r="A262" s="20" t="str">
        <f t="shared" si="4"/>
        <v>貨2LLAF</v>
      </c>
      <c r="B262" s="20" t="s">
        <v>207</v>
      </c>
      <c r="C262" s="20" t="s">
        <v>153</v>
      </c>
      <c r="D262" s="20" t="s">
        <v>443</v>
      </c>
      <c r="E262" s="20" t="s">
        <v>571</v>
      </c>
      <c r="F262" s="20">
        <v>3.5000000000000003E-2</v>
      </c>
      <c r="G262" s="20">
        <v>0</v>
      </c>
      <c r="H262" s="20">
        <v>3</v>
      </c>
      <c r="I262" s="1" t="s">
        <v>1084</v>
      </c>
      <c r="J262" s="20" t="s">
        <v>1088</v>
      </c>
      <c r="T262" s="130" t="s">
        <v>365</v>
      </c>
      <c r="U262" s="156" t="s">
        <v>291</v>
      </c>
      <c r="V262" s="39" t="s">
        <v>1117</v>
      </c>
      <c r="W262" s="157" t="s">
        <v>443</v>
      </c>
      <c r="X262" s="158" t="s">
        <v>571</v>
      </c>
      <c r="Y262" s="7"/>
      <c r="Z262" s="156">
        <v>3.5000000000000003E-2</v>
      </c>
      <c r="AA262" s="156">
        <v>0</v>
      </c>
      <c r="AB262" s="159">
        <v>3</v>
      </c>
    </row>
    <row r="263" spans="1:28" ht="15" customHeight="1" x14ac:dyDescent="0.15">
      <c r="A263" s="20" t="str">
        <f t="shared" si="4"/>
        <v>貨2LLLF</v>
      </c>
      <c r="B263" s="20" t="s">
        <v>207</v>
      </c>
      <c r="C263" s="20" t="s">
        <v>153</v>
      </c>
      <c r="D263" s="20" t="s">
        <v>443</v>
      </c>
      <c r="E263" s="20" t="s">
        <v>1122</v>
      </c>
      <c r="F263" s="20">
        <v>1.7500000000000002E-2</v>
      </c>
      <c r="G263" s="20">
        <v>0</v>
      </c>
      <c r="H263" s="20">
        <v>3</v>
      </c>
      <c r="I263" s="1" t="s">
        <v>1094</v>
      </c>
      <c r="T263" s="130" t="s">
        <v>365</v>
      </c>
      <c r="U263" s="156" t="s">
        <v>291</v>
      </c>
      <c r="V263" s="39" t="s">
        <v>1117</v>
      </c>
      <c r="W263" s="157" t="s">
        <v>443</v>
      </c>
      <c r="X263" s="158" t="s">
        <v>1122</v>
      </c>
      <c r="Y263" s="7"/>
      <c r="Z263" s="156">
        <v>1.7500000000000002E-2</v>
      </c>
      <c r="AA263" s="156">
        <v>0</v>
      </c>
      <c r="AB263" s="159">
        <v>3</v>
      </c>
    </row>
    <row r="264" spans="1:28" ht="15" customHeight="1" x14ac:dyDescent="0.15">
      <c r="A264" s="20" t="str">
        <f t="shared" si="4"/>
        <v>貨2LMBF</v>
      </c>
      <c r="B264" s="20" t="s">
        <v>207</v>
      </c>
      <c r="C264" s="20" t="s">
        <v>153</v>
      </c>
      <c r="D264" s="20" t="s">
        <v>443</v>
      </c>
      <c r="E264" s="20" t="s">
        <v>611</v>
      </c>
      <c r="F264" s="20">
        <v>3.5000000000000003E-2</v>
      </c>
      <c r="G264" s="20">
        <v>0</v>
      </c>
      <c r="H264" s="20">
        <v>3</v>
      </c>
      <c r="I264" s="1" t="s">
        <v>1073</v>
      </c>
      <c r="J264" s="20" t="s">
        <v>463</v>
      </c>
      <c r="T264" s="130" t="s">
        <v>365</v>
      </c>
      <c r="U264" s="156" t="s">
        <v>291</v>
      </c>
      <c r="V264" s="39" t="s">
        <v>1117</v>
      </c>
      <c r="W264" s="157" t="s">
        <v>443</v>
      </c>
      <c r="X264" s="158" t="s">
        <v>611</v>
      </c>
      <c r="Y264" s="7" t="s">
        <v>463</v>
      </c>
      <c r="Z264" s="156">
        <v>3.5000000000000003E-2</v>
      </c>
      <c r="AA264" s="156">
        <v>0</v>
      </c>
      <c r="AB264" s="159">
        <v>3</v>
      </c>
    </row>
    <row r="265" spans="1:28" ht="15" customHeight="1" x14ac:dyDescent="0.15">
      <c r="A265" s="20" t="str">
        <f t="shared" si="4"/>
        <v>貨2LMAF</v>
      </c>
      <c r="B265" s="20" t="s">
        <v>207</v>
      </c>
      <c r="C265" s="20" t="s">
        <v>153</v>
      </c>
      <c r="D265" s="20" t="s">
        <v>443</v>
      </c>
      <c r="E265" s="20" t="s">
        <v>607</v>
      </c>
      <c r="F265" s="20">
        <v>3.5000000000000003E-2</v>
      </c>
      <c r="G265" s="20">
        <v>0</v>
      </c>
      <c r="H265" s="20">
        <v>3</v>
      </c>
      <c r="I265" s="1" t="s">
        <v>1084</v>
      </c>
      <c r="J265" s="20" t="s">
        <v>446</v>
      </c>
      <c r="T265" s="130" t="s">
        <v>365</v>
      </c>
      <c r="U265" s="156" t="s">
        <v>291</v>
      </c>
      <c r="V265" s="39" t="s">
        <v>1117</v>
      </c>
      <c r="W265" s="157" t="s">
        <v>443</v>
      </c>
      <c r="X265" s="158" t="s">
        <v>607</v>
      </c>
      <c r="Y265" s="7"/>
      <c r="Z265" s="156">
        <v>3.5000000000000003E-2</v>
      </c>
      <c r="AA265" s="156">
        <v>0</v>
      </c>
      <c r="AB265" s="159">
        <v>3</v>
      </c>
    </row>
    <row r="266" spans="1:28" ht="15" customHeight="1" x14ac:dyDescent="0.15">
      <c r="A266" s="20" t="str">
        <f t="shared" si="4"/>
        <v>貨2LMLF</v>
      </c>
      <c r="B266" s="20" t="s">
        <v>207</v>
      </c>
      <c r="C266" s="20" t="s">
        <v>153</v>
      </c>
      <c r="D266" s="20" t="s">
        <v>443</v>
      </c>
      <c r="E266" s="20" t="s">
        <v>1123</v>
      </c>
      <c r="F266" s="20">
        <v>3.5000000000000003E-2</v>
      </c>
      <c r="G266" s="20">
        <v>0</v>
      </c>
      <c r="H266" s="20">
        <v>3</v>
      </c>
      <c r="I266" s="1" t="s">
        <v>1094</v>
      </c>
      <c r="T266" s="130" t="s">
        <v>365</v>
      </c>
      <c r="U266" s="156" t="s">
        <v>291</v>
      </c>
      <c r="V266" s="39" t="s">
        <v>1117</v>
      </c>
      <c r="W266" s="157" t="s">
        <v>443</v>
      </c>
      <c r="X266" s="158" t="s">
        <v>1123</v>
      </c>
      <c r="Y266" s="7"/>
      <c r="Z266" s="156">
        <v>3.5000000000000003E-2</v>
      </c>
      <c r="AA266" s="156">
        <v>0</v>
      </c>
      <c r="AB266" s="159">
        <v>3</v>
      </c>
    </row>
    <row r="267" spans="1:28" ht="15" customHeight="1" x14ac:dyDescent="0.15">
      <c r="A267" s="20" t="str">
        <f t="shared" si="4"/>
        <v>貨2LRBF</v>
      </c>
      <c r="B267" s="20" t="s">
        <v>207</v>
      </c>
      <c r="C267" s="20" t="s">
        <v>153</v>
      </c>
      <c r="D267" s="20" t="s">
        <v>443</v>
      </c>
      <c r="E267" s="20" t="s">
        <v>659</v>
      </c>
      <c r="F267" s="20">
        <v>1.7500000000000002E-2</v>
      </c>
      <c r="G267" s="20">
        <v>0</v>
      </c>
      <c r="H267" s="20">
        <v>3</v>
      </c>
      <c r="I267" s="1" t="s">
        <v>1078</v>
      </c>
      <c r="J267" s="20" t="s">
        <v>464</v>
      </c>
      <c r="T267" s="130" t="s">
        <v>365</v>
      </c>
      <c r="U267" s="156" t="s">
        <v>291</v>
      </c>
      <c r="V267" s="39" t="s">
        <v>1117</v>
      </c>
      <c r="W267" s="157" t="s">
        <v>443</v>
      </c>
      <c r="X267" s="158" t="s">
        <v>659</v>
      </c>
      <c r="Y267" s="7" t="s">
        <v>464</v>
      </c>
      <c r="Z267" s="156">
        <v>1.7500000000000002E-2</v>
      </c>
      <c r="AA267" s="156">
        <v>0</v>
      </c>
      <c r="AB267" s="159">
        <v>3</v>
      </c>
    </row>
    <row r="268" spans="1:28" ht="15" customHeight="1" x14ac:dyDescent="0.15">
      <c r="A268" s="20" t="str">
        <f t="shared" si="4"/>
        <v>貨2LRAF</v>
      </c>
      <c r="B268" s="20" t="s">
        <v>207</v>
      </c>
      <c r="C268" s="20" t="s">
        <v>153</v>
      </c>
      <c r="D268" s="20" t="s">
        <v>443</v>
      </c>
      <c r="E268" s="20" t="s">
        <v>655</v>
      </c>
      <c r="F268" s="20">
        <v>1.7500000000000002E-2</v>
      </c>
      <c r="G268" s="20">
        <v>0</v>
      </c>
      <c r="H268" s="20">
        <v>3</v>
      </c>
      <c r="I268" s="1" t="s">
        <v>1084</v>
      </c>
      <c r="J268" s="20" t="s">
        <v>447</v>
      </c>
      <c r="T268" s="130" t="s">
        <v>365</v>
      </c>
      <c r="U268" s="156" t="s">
        <v>291</v>
      </c>
      <c r="V268" s="39" t="s">
        <v>1117</v>
      </c>
      <c r="W268" s="157" t="s">
        <v>443</v>
      </c>
      <c r="X268" s="158" t="s">
        <v>655</v>
      </c>
      <c r="Y268" s="7"/>
      <c r="Z268" s="156">
        <v>1.7500000000000002E-2</v>
      </c>
      <c r="AA268" s="156">
        <v>0</v>
      </c>
      <c r="AB268" s="159">
        <v>3</v>
      </c>
    </row>
    <row r="269" spans="1:28" ht="15" customHeight="1" x14ac:dyDescent="0.15">
      <c r="A269" s="20" t="str">
        <f t="shared" si="4"/>
        <v>貨2LRLF</v>
      </c>
      <c r="B269" s="20" t="s">
        <v>207</v>
      </c>
      <c r="C269" s="20" t="s">
        <v>153</v>
      </c>
      <c r="D269" s="20" t="s">
        <v>443</v>
      </c>
      <c r="E269" s="20" t="s">
        <v>1124</v>
      </c>
      <c r="F269" s="20">
        <v>1.7500000000000002E-2</v>
      </c>
      <c r="G269" s="20">
        <v>0</v>
      </c>
      <c r="H269" s="20">
        <v>3</v>
      </c>
      <c r="I269" s="1" t="s">
        <v>1094</v>
      </c>
      <c r="T269" s="130" t="s">
        <v>365</v>
      </c>
      <c r="U269" s="156" t="s">
        <v>291</v>
      </c>
      <c r="V269" s="39" t="s">
        <v>1117</v>
      </c>
      <c r="W269" s="157" t="s">
        <v>443</v>
      </c>
      <c r="X269" s="158" t="s">
        <v>1124</v>
      </c>
      <c r="Y269" s="7"/>
      <c r="Z269" s="156">
        <v>1.7500000000000002E-2</v>
      </c>
      <c r="AA269" s="156">
        <v>0</v>
      </c>
      <c r="AB269" s="159">
        <v>3</v>
      </c>
    </row>
    <row r="270" spans="1:28" ht="15" customHeight="1" x14ac:dyDescent="0.15">
      <c r="A270" s="20" t="str">
        <f t="shared" si="4"/>
        <v>貨2LQBF</v>
      </c>
      <c r="B270" s="20" t="s">
        <v>207</v>
      </c>
      <c r="C270" s="20" t="s">
        <v>153</v>
      </c>
      <c r="D270" s="20" t="s">
        <v>443</v>
      </c>
      <c r="E270" s="20" t="s">
        <v>304</v>
      </c>
      <c r="F270" s="20">
        <v>6.3E-2</v>
      </c>
      <c r="G270" s="20">
        <v>0</v>
      </c>
      <c r="H270" s="20">
        <v>3</v>
      </c>
      <c r="I270" s="1" t="s">
        <v>1048</v>
      </c>
      <c r="J270" s="20" t="s">
        <v>1089</v>
      </c>
      <c r="T270" s="130" t="s">
        <v>365</v>
      </c>
      <c r="U270" s="156" t="s">
        <v>291</v>
      </c>
      <c r="V270" s="39" t="s">
        <v>1117</v>
      </c>
      <c r="W270" s="157" t="s">
        <v>443</v>
      </c>
      <c r="X270" s="158" t="s">
        <v>304</v>
      </c>
      <c r="Y270" s="7"/>
      <c r="Z270" s="156">
        <v>6.3E-2</v>
      </c>
      <c r="AA270" s="156">
        <v>0</v>
      </c>
      <c r="AB270" s="159">
        <v>3</v>
      </c>
    </row>
    <row r="271" spans="1:28" ht="15" customHeight="1" x14ac:dyDescent="0.15">
      <c r="A271" s="20" t="str">
        <f t="shared" si="4"/>
        <v>貨2LQAF</v>
      </c>
      <c r="B271" s="20" t="s">
        <v>207</v>
      </c>
      <c r="C271" s="20" t="s">
        <v>153</v>
      </c>
      <c r="D271" s="20" t="s">
        <v>443</v>
      </c>
      <c r="E271" s="20" t="s">
        <v>300</v>
      </c>
      <c r="F271" s="20">
        <v>6.3E-2</v>
      </c>
      <c r="G271" s="20">
        <v>0</v>
      </c>
      <c r="H271" s="20">
        <v>3</v>
      </c>
      <c r="I271" s="1" t="s">
        <v>1084</v>
      </c>
      <c r="J271" s="20" t="s">
        <v>423</v>
      </c>
      <c r="T271" s="130" t="s">
        <v>365</v>
      </c>
      <c r="U271" s="156" t="s">
        <v>291</v>
      </c>
      <c r="V271" s="39" t="s">
        <v>1117</v>
      </c>
      <c r="W271" s="157" t="s">
        <v>443</v>
      </c>
      <c r="X271" s="158" t="s">
        <v>300</v>
      </c>
      <c r="Y271" s="7"/>
      <c r="Z271" s="156">
        <v>6.3E-2</v>
      </c>
      <c r="AA271" s="156">
        <v>0</v>
      </c>
      <c r="AB271" s="159">
        <v>3</v>
      </c>
    </row>
    <row r="272" spans="1:28" ht="15" customHeight="1" x14ac:dyDescent="0.15">
      <c r="A272" s="20" t="str">
        <f t="shared" si="4"/>
        <v>貨2LQLF</v>
      </c>
      <c r="B272" s="20" t="s">
        <v>207</v>
      </c>
      <c r="C272" s="20" t="s">
        <v>153</v>
      </c>
      <c r="D272" s="20" t="s">
        <v>443</v>
      </c>
      <c r="E272" s="20" t="s">
        <v>1125</v>
      </c>
      <c r="F272" s="20">
        <v>6.3E-2</v>
      </c>
      <c r="G272" s="20">
        <v>0</v>
      </c>
      <c r="H272" s="20">
        <v>3</v>
      </c>
      <c r="I272" s="1" t="s">
        <v>1094</v>
      </c>
      <c r="T272" s="130" t="s">
        <v>365</v>
      </c>
      <c r="U272" s="156" t="s">
        <v>291</v>
      </c>
      <c r="V272" s="39" t="s">
        <v>1117</v>
      </c>
      <c r="W272" s="157" t="s">
        <v>443</v>
      </c>
      <c r="X272" s="158" t="s">
        <v>1125</v>
      </c>
      <c r="Y272" s="7"/>
      <c r="Z272" s="156">
        <v>6.3E-2</v>
      </c>
      <c r="AA272" s="156">
        <v>0</v>
      </c>
      <c r="AB272" s="159">
        <v>3</v>
      </c>
    </row>
    <row r="273" spans="1:28" ht="15" customHeight="1" x14ac:dyDescent="0.15">
      <c r="A273" s="20" t="str">
        <f t="shared" si="4"/>
        <v>貨2L3BF</v>
      </c>
      <c r="B273" s="20" t="s">
        <v>207</v>
      </c>
      <c r="C273" s="20" t="s">
        <v>153</v>
      </c>
      <c r="D273" s="20" t="s">
        <v>1102</v>
      </c>
      <c r="E273" s="20" t="s">
        <v>1126</v>
      </c>
      <c r="F273" s="20">
        <v>7.0000000000000007E-2</v>
      </c>
      <c r="G273" s="20">
        <v>0</v>
      </c>
      <c r="H273" s="20">
        <v>3</v>
      </c>
      <c r="I273" s="1" t="s">
        <v>1048</v>
      </c>
      <c r="T273" s="130" t="s">
        <v>365</v>
      </c>
      <c r="U273" s="156" t="s">
        <v>291</v>
      </c>
      <c r="V273" s="39" t="s">
        <v>1117</v>
      </c>
      <c r="W273" s="157" t="s">
        <v>1102</v>
      </c>
      <c r="X273" s="158" t="s">
        <v>1126</v>
      </c>
      <c r="Y273" s="7"/>
      <c r="Z273" s="156">
        <v>7.0000000000000007E-2</v>
      </c>
      <c r="AA273" s="156">
        <v>0</v>
      </c>
      <c r="AB273" s="159">
        <v>3</v>
      </c>
    </row>
    <row r="274" spans="1:28" ht="15" customHeight="1" x14ac:dyDescent="0.15">
      <c r="A274" s="20" t="str">
        <f t="shared" si="4"/>
        <v>貨2L3AF</v>
      </c>
      <c r="B274" s="20" t="s">
        <v>207</v>
      </c>
      <c r="C274" s="20" t="s">
        <v>153</v>
      </c>
      <c r="D274" s="20" t="s">
        <v>1102</v>
      </c>
      <c r="E274" s="20" t="s">
        <v>1127</v>
      </c>
      <c r="F274" s="20">
        <v>3.5000000000000003E-2</v>
      </c>
      <c r="G274" s="20">
        <v>0</v>
      </c>
      <c r="H274" s="20">
        <v>3</v>
      </c>
      <c r="I274" s="1" t="s">
        <v>1084</v>
      </c>
      <c r="T274" s="130" t="s">
        <v>365</v>
      </c>
      <c r="U274" s="156" t="s">
        <v>291</v>
      </c>
      <c r="V274" s="39" t="s">
        <v>1117</v>
      </c>
      <c r="W274" s="157" t="s">
        <v>1102</v>
      </c>
      <c r="X274" s="158" t="s">
        <v>1127</v>
      </c>
      <c r="Y274" s="7"/>
      <c r="Z274" s="156">
        <v>3.5000000000000003E-2</v>
      </c>
      <c r="AA274" s="156">
        <v>0</v>
      </c>
      <c r="AB274" s="159">
        <v>3</v>
      </c>
    </row>
    <row r="275" spans="1:28" ht="15" customHeight="1" x14ac:dyDescent="0.15">
      <c r="A275" s="20" t="str">
        <f t="shared" si="4"/>
        <v>貨2L3LF</v>
      </c>
      <c r="B275" s="20" t="s">
        <v>207</v>
      </c>
      <c r="C275" s="20" t="s">
        <v>153</v>
      </c>
      <c r="D275" s="20" t="s">
        <v>1102</v>
      </c>
      <c r="E275" s="20" t="s">
        <v>1128</v>
      </c>
      <c r="F275" s="20">
        <v>1.7500000000000002E-2</v>
      </c>
      <c r="G275" s="20">
        <v>0</v>
      </c>
      <c r="H275" s="20">
        <v>3</v>
      </c>
      <c r="I275" s="1" t="s">
        <v>1094</v>
      </c>
      <c r="T275" s="130" t="s">
        <v>365</v>
      </c>
      <c r="U275" s="156" t="s">
        <v>291</v>
      </c>
      <c r="V275" s="39" t="s">
        <v>1117</v>
      </c>
      <c r="W275" s="157" t="s">
        <v>1102</v>
      </c>
      <c r="X275" s="158" t="s">
        <v>1128</v>
      </c>
      <c r="Y275" s="7"/>
      <c r="Z275" s="156">
        <v>1.7500000000000002E-2</v>
      </c>
      <c r="AA275" s="156">
        <v>0</v>
      </c>
      <c r="AB275" s="159">
        <v>3</v>
      </c>
    </row>
    <row r="276" spans="1:28" ht="15" customHeight="1" x14ac:dyDescent="0.15">
      <c r="A276" s="20" t="str">
        <f t="shared" si="4"/>
        <v>貨2L4BF</v>
      </c>
      <c r="B276" s="20" t="s">
        <v>207</v>
      </c>
      <c r="C276" s="20" t="s">
        <v>153</v>
      </c>
      <c r="D276" s="20" t="s">
        <v>1102</v>
      </c>
      <c r="E276" s="20" t="s">
        <v>1129</v>
      </c>
      <c r="F276" s="20">
        <v>5.2500000000000005E-2</v>
      </c>
      <c r="G276" s="20">
        <v>0</v>
      </c>
      <c r="H276" s="20">
        <v>3</v>
      </c>
      <c r="I276" s="1" t="s">
        <v>1073</v>
      </c>
      <c r="T276" s="130" t="s">
        <v>365</v>
      </c>
      <c r="U276" s="156" t="s">
        <v>291</v>
      </c>
      <c r="V276" s="39" t="s">
        <v>1117</v>
      </c>
      <c r="W276" s="157" t="s">
        <v>1102</v>
      </c>
      <c r="X276" s="158" t="s">
        <v>1129</v>
      </c>
      <c r="Y276" s="7" t="s">
        <v>463</v>
      </c>
      <c r="Z276" s="156">
        <v>5.2500000000000005E-2</v>
      </c>
      <c r="AA276" s="156">
        <v>0</v>
      </c>
      <c r="AB276" s="159">
        <v>3</v>
      </c>
    </row>
    <row r="277" spans="1:28" ht="15" customHeight="1" x14ac:dyDescent="0.15">
      <c r="A277" s="20" t="str">
        <f t="shared" si="4"/>
        <v>貨2L4AF</v>
      </c>
      <c r="B277" s="20" t="s">
        <v>207</v>
      </c>
      <c r="C277" s="20" t="s">
        <v>153</v>
      </c>
      <c r="D277" s="20" t="s">
        <v>1102</v>
      </c>
      <c r="E277" s="20" t="s">
        <v>1131</v>
      </c>
      <c r="F277" s="20">
        <v>5.2499999999999998E-2</v>
      </c>
      <c r="G277" s="20">
        <v>0</v>
      </c>
      <c r="H277" s="20">
        <v>3</v>
      </c>
      <c r="I277" s="1" t="s">
        <v>1084</v>
      </c>
      <c r="T277" s="130" t="s">
        <v>365</v>
      </c>
      <c r="U277" s="156" t="s">
        <v>291</v>
      </c>
      <c r="V277" s="39" t="s">
        <v>1117</v>
      </c>
      <c r="W277" s="157" t="s">
        <v>1102</v>
      </c>
      <c r="X277" s="158" t="s">
        <v>1131</v>
      </c>
      <c r="Y277" s="7"/>
      <c r="Z277" s="156">
        <v>5.2499999999999998E-2</v>
      </c>
      <c r="AA277" s="156">
        <v>0</v>
      </c>
      <c r="AB277" s="159">
        <v>3</v>
      </c>
    </row>
    <row r="278" spans="1:28" ht="15" customHeight="1" x14ac:dyDescent="0.15">
      <c r="A278" s="20" t="str">
        <f t="shared" si="4"/>
        <v>貨2L4LF</v>
      </c>
      <c r="B278" s="20" t="s">
        <v>207</v>
      </c>
      <c r="C278" s="20" t="s">
        <v>153</v>
      </c>
      <c r="D278" s="20" t="s">
        <v>1102</v>
      </c>
      <c r="E278" s="20" t="s">
        <v>1133</v>
      </c>
      <c r="F278" s="20">
        <v>5.2499999999999998E-2</v>
      </c>
      <c r="G278" s="20">
        <v>0</v>
      </c>
      <c r="H278" s="20">
        <v>3</v>
      </c>
      <c r="I278" s="1" t="s">
        <v>1094</v>
      </c>
      <c r="T278" s="130" t="s">
        <v>365</v>
      </c>
      <c r="U278" s="156" t="s">
        <v>291</v>
      </c>
      <c r="V278" s="39" t="s">
        <v>1117</v>
      </c>
      <c r="W278" s="157" t="s">
        <v>1102</v>
      </c>
      <c r="X278" s="158" t="s">
        <v>1133</v>
      </c>
      <c r="Y278" s="7"/>
      <c r="Z278" s="156">
        <v>5.2499999999999998E-2</v>
      </c>
      <c r="AA278" s="156">
        <v>0</v>
      </c>
      <c r="AB278" s="159">
        <v>3</v>
      </c>
    </row>
    <row r="279" spans="1:28" ht="15" customHeight="1" x14ac:dyDescent="0.15">
      <c r="A279" s="20" t="str">
        <f t="shared" si="4"/>
        <v>貨2L5BF</v>
      </c>
      <c r="B279" s="20" t="s">
        <v>207</v>
      </c>
      <c r="C279" s="20" t="s">
        <v>153</v>
      </c>
      <c r="D279" s="20" t="s">
        <v>1102</v>
      </c>
      <c r="E279" s="20" t="s">
        <v>1135</v>
      </c>
      <c r="F279" s="20">
        <v>3.5000000000000003E-2</v>
      </c>
      <c r="G279" s="20">
        <v>0</v>
      </c>
      <c r="H279" s="20">
        <v>3</v>
      </c>
      <c r="I279" s="1" t="s">
        <v>1078</v>
      </c>
      <c r="T279" s="130" t="s">
        <v>365</v>
      </c>
      <c r="U279" s="156" t="s">
        <v>291</v>
      </c>
      <c r="V279" s="39" t="s">
        <v>1117</v>
      </c>
      <c r="W279" s="157" t="s">
        <v>1102</v>
      </c>
      <c r="X279" s="158" t="s">
        <v>1135</v>
      </c>
      <c r="Y279" s="7" t="s">
        <v>464</v>
      </c>
      <c r="Z279" s="156">
        <v>3.5000000000000003E-2</v>
      </c>
      <c r="AA279" s="156">
        <v>0</v>
      </c>
      <c r="AB279" s="159">
        <v>3</v>
      </c>
    </row>
    <row r="280" spans="1:28" ht="15" customHeight="1" x14ac:dyDescent="0.15">
      <c r="A280" s="20" t="str">
        <f t="shared" si="4"/>
        <v>貨2L5AF</v>
      </c>
      <c r="B280" s="20" t="s">
        <v>207</v>
      </c>
      <c r="C280" s="20" t="s">
        <v>153</v>
      </c>
      <c r="D280" s="20" t="s">
        <v>1102</v>
      </c>
      <c r="E280" s="20" t="s">
        <v>1136</v>
      </c>
      <c r="F280" s="20">
        <v>3.5000000000000003E-2</v>
      </c>
      <c r="G280" s="20">
        <v>0</v>
      </c>
      <c r="H280" s="20">
        <v>3</v>
      </c>
      <c r="I280" s="1" t="s">
        <v>1084</v>
      </c>
      <c r="T280" s="130" t="s">
        <v>365</v>
      </c>
      <c r="U280" s="156" t="s">
        <v>291</v>
      </c>
      <c r="V280" s="39" t="s">
        <v>1117</v>
      </c>
      <c r="W280" s="157" t="s">
        <v>1102</v>
      </c>
      <c r="X280" s="158" t="s">
        <v>1136</v>
      </c>
      <c r="Y280" s="7"/>
      <c r="Z280" s="156">
        <v>3.5000000000000003E-2</v>
      </c>
      <c r="AA280" s="156">
        <v>0</v>
      </c>
      <c r="AB280" s="159">
        <v>3</v>
      </c>
    </row>
    <row r="281" spans="1:28" ht="15" customHeight="1" x14ac:dyDescent="0.15">
      <c r="A281" s="20" t="str">
        <f t="shared" si="4"/>
        <v>貨2L5LF</v>
      </c>
      <c r="B281" s="20" t="s">
        <v>207</v>
      </c>
      <c r="C281" s="20" t="s">
        <v>153</v>
      </c>
      <c r="D281" s="20" t="s">
        <v>1102</v>
      </c>
      <c r="E281" s="20" t="s">
        <v>1138</v>
      </c>
      <c r="F281" s="20">
        <v>3.5000000000000003E-2</v>
      </c>
      <c r="G281" s="20">
        <v>0</v>
      </c>
      <c r="H281" s="20">
        <v>3</v>
      </c>
      <c r="I281" s="1" t="s">
        <v>1094</v>
      </c>
      <c r="T281" s="130" t="s">
        <v>365</v>
      </c>
      <c r="U281" s="156" t="s">
        <v>291</v>
      </c>
      <c r="V281" s="39" t="s">
        <v>1117</v>
      </c>
      <c r="W281" s="157" t="s">
        <v>1102</v>
      </c>
      <c r="X281" s="158" t="s">
        <v>1138</v>
      </c>
      <c r="Y281" s="7"/>
      <c r="Z281" s="156">
        <v>3.5000000000000003E-2</v>
      </c>
      <c r="AA281" s="156">
        <v>0</v>
      </c>
      <c r="AB281" s="159">
        <v>3</v>
      </c>
    </row>
    <row r="282" spans="1:28" ht="15" customHeight="1" x14ac:dyDescent="0.15">
      <c r="A282" s="20" t="str">
        <f t="shared" si="4"/>
        <v>貨2L6BF</v>
      </c>
      <c r="B282" s="20" t="s">
        <v>207</v>
      </c>
      <c r="C282" s="20" t="s">
        <v>153</v>
      </c>
      <c r="D282" s="20" t="s">
        <v>1102</v>
      </c>
      <c r="E282" s="20" t="s">
        <v>1140</v>
      </c>
      <c r="F282" s="20">
        <v>1.7500000000000002E-2</v>
      </c>
      <c r="G282" s="20">
        <v>0</v>
      </c>
      <c r="H282" s="20">
        <v>3</v>
      </c>
      <c r="I282" s="1" t="s">
        <v>1139</v>
      </c>
      <c r="T282" s="130" t="s">
        <v>365</v>
      </c>
      <c r="U282" s="156" t="s">
        <v>291</v>
      </c>
      <c r="V282" s="39" t="s">
        <v>1117</v>
      </c>
      <c r="W282" s="157" t="s">
        <v>1102</v>
      </c>
      <c r="X282" s="158" t="s">
        <v>1140</v>
      </c>
      <c r="Y282" s="7" t="s">
        <v>1114</v>
      </c>
      <c r="Z282" s="156">
        <v>1.7500000000000002E-2</v>
      </c>
      <c r="AA282" s="156">
        <v>0</v>
      </c>
      <c r="AB282" s="159">
        <v>3</v>
      </c>
    </row>
    <row r="283" spans="1:28" ht="15" customHeight="1" x14ac:dyDescent="0.15">
      <c r="A283" s="20" t="str">
        <f t="shared" si="4"/>
        <v>貨2L6AF</v>
      </c>
      <c r="B283" s="20" t="s">
        <v>207</v>
      </c>
      <c r="C283" s="20" t="s">
        <v>153</v>
      </c>
      <c r="D283" s="20" t="s">
        <v>1102</v>
      </c>
      <c r="E283" s="20" t="s">
        <v>1141</v>
      </c>
      <c r="F283" s="20">
        <v>1.7500000000000002E-2</v>
      </c>
      <c r="G283" s="20">
        <v>0</v>
      </c>
      <c r="H283" s="20">
        <v>3</v>
      </c>
      <c r="I283" s="1" t="s">
        <v>1084</v>
      </c>
      <c r="T283" s="130" t="s">
        <v>365</v>
      </c>
      <c r="U283" s="156" t="s">
        <v>291</v>
      </c>
      <c r="V283" s="39" t="s">
        <v>1117</v>
      </c>
      <c r="W283" s="157" t="s">
        <v>1102</v>
      </c>
      <c r="X283" s="158" t="s">
        <v>1141</v>
      </c>
      <c r="Y283" s="7"/>
      <c r="Z283" s="156">
        <v>1.7500000000000002E-2</v>
      </c>
      <c r="AA283" s="156">
        <v>0</v>
      </c>
      <c r="AB283" s="159">
        <v>3</v>
      </c>
    </row>
    <row r="284" spans="1:28" ht="15" customHeight="1" x14ac:dyDescent="0.15">
      <c r="A284" s="20" t="str">
        <f t="shared" si="4"/>
        <v>貨2L6LF</v>
      </c>
      <c r="B284" s="20" t="s">
        <v>207</v>
      </c>
      <c r="C284" s="20" t="s">
        <v>153</v>
      </c>
      <c r="D284" s="20" t="s">
        <v>1102</v>
      </c>
      <c r="E284" s="20" t="s">
        <v>1142</v>
      </c>
      <c r="F284" s="20">
        <v>1.7500000000000002E-2</v>
      </c>
      <c r="G284" s="20">
        <v>0</v>
      </c>
      <c r="H284" s="20">
        <v>3</v>
      </c>
      <c r="I284" s="1" t="s">
        <v>1094</v>
      </c>
      <c r="T284" s="130" t="s">
        <v>365</v>
      </c>
      <c r="U284" s="156" t="s">
        <v>291</v>
      </c>
      <c r="V284" s="39" t="s">
        <v>1117</v>
      </c>
      <c r="W284" s="157" t="s">
        <v>1102</v>
      </c>
      <c r="X284" s="158" t="s">
        <v>1142</v>
      </c>
      <c r="Y284" s="7"/>
      <c r="Z284" s="156">
        <v>1.7500000000000002E-2</v>
      </c>
      <c r="AA284" s="156">
        <v>0</v>
      </c>
      <c r="AB284" s="159">
        <v>3</v>
      </c>
    </row>
    <row r="285" spans="1:28" ht="15" customHeight="1" x14ac:dyDescent="0.15">
      <c r="A285" s="20" t="str">
        <f t="shared" si="4"/>
        <v>貨3L-</v>
      </c>
      <c r="B285" s="20" t="s">
        <v>222</v>
      </c>
      <c r="C285" s="20" t="s">
        <v>154</v>
      </c>
      <c r="D285" s="20" t="s">
        <v>712</v>
      </c>
      <c r="E285" s="20" t="s">
        <v>711</v>
      </c>
      <c r="F285" s="20">
        <v>1.8</v>
      </c>
      <c r="G285" s="20">
        <v>0</v>
      </c>
      <c r="H285" s="20">
        <v>3</v>
      </c>
      <c r="I285" s="1" t="s">
        <v>1048</v>
      </c>
      <c r="T285" s="130" t="s">
        <v>365</v>
      </c>
      <c r="U285" s="156" t="s">
        <v>291</v>
      </c>
      <c r="V285" s="39" t="s">
        <v>1143</v>
      </c>
      <c r="W285" s="157" t="s">
        <v>712</v>
      </c>
      <c r="X285" s="158" t="s">
        <v>711</v>
      </c>
      <c r="Y285" s="7"/>
      <c r="Z285" s="156">
        <v>1.8</v>
      </c>
      <c r="AA285" s="156">
        <v>0</v>
      </c>
      <c r="AB285" s="159">
        <v>3</v>
      </c>
    </row>
    <row r="286" spans="1:28" ht="15" customHeight="1" x14ac:dyDescent="0.15">
      <c r="A286" s="20" t="str">
        <f t="shared" si="4"/>
        <v>貨3LJ</v>
      </c>
      <c r="B286" s="20" t="s">
        <v>222</v>
      </c>
      <c r="C286" s="20" t="s">
        <v>154</v>
      </c>
      <c r="D286" s="20" t="s">
        <v>715</v>
      </c>
      <c r="E286" s="20" t="s">
        <v>814</v>
      </c>
      <c r="F286" s="20">
        <v>1.2</v>
      </c>
      <c r="G286" s="20">
        <v>0</v>
      </c>
      <c r="H286" s="20">
        <v>3</v>
      </c>
      <c r="I286" s="1" t="s">
        <v>1048</v>
      </c>
      <c r="T286" s="130" t="s">
        <v>365</v>
      </c>
      <c r="U286" s="156" t="s">
        <v>291</v>
      </c>
      <c r="V286" s="39" t="s">
        <v>1143</v>
      </c>
      <c r="W286" s="157" t="s">
        <v>715</v>
      </c>
      <c r="X286" s="158" t="s">
        <v>814</v>
      </c>
      <c r="Y286" s="7"/>
      <c r="Z286" s="156">
        <v>1.2</v>
      </c>
      <c r="AA286" s="156">
        <v>0</v>
      </c>
      <c r="AB286" s="159">
        <v>3</v>
      </c>
    </row>
    <row r="287" spans="1:28" ht="15" customHeight="1" x14ac:dyDescent="0.15">
      <c r="A287" s="20" t="str">
        <f t="shared" si="4"/>
        <v>貨3LM</v>
      </c>
      <c r="B287" s="20" t="s">
        <v>222</v>
      </c>
      <c r="C287" s="20" t="s">
        <v>154</v>
      </c>
      <c r="D287" s="20" t="s">
        <v>831</v>
      </c>
      <c r="E287" s="20" t="s">
        <v>832</v>
      </c>
      <c r="F287" s="20">
        <v>0.9</v>
      </c>
      <c r="G287" s="20">
        <v>0</v>
      </c>
      <c r="H287" s="20">
        <v>3</v>
      </c>
      <c r="I287" s="1" t="s">
        <v>1048</v>
      </c>
      <c r="T287" s="130" t="s">
        <v>365</v>
      </c>
      <c r="U287" s="156" t="s">
        <v>291</v>
      </c>
      <c r="V287" s="39" t="s">
        <v>1143</v>
      </c>
      <c r="W287" s="157" t="s">
        <v>831</v>
      </c>
      <c r="X287" s="158" t="s">
        <v>832</v>
      </c>
      <c r="Y287" s="7"/>
      <c r="Z287" s="156">
        <v>0.9</v>
      </c>
      <c r="AA287" s="156">
        <v>0</v>
      </c>
      <c r="AB287" s="159">
        <v>3</v>
      </c>
    </row>
    <row r="288" spans="1:28" ht="15" customHeight="1" x14ac:dyDescent="0.15">
      <c r="A288" s="20" t="str">
        <f t="shared" si="4"/>
        <v>貨3LT</v>
      </c>
      <c r="B288" s="20" t="s">
        <v>222</v>
      </c>
      <c r="C288" s="20" t="s">
        <v>154</v>
      </c>
      <c r="D288" s="20" t="s">
        <v>825</v>
      </c>
      <c r="E288" s="20" t="s">
        <v>826</v>
      </c>
      <c r="F288" s="20">
        <v>0.7</v>
      </c>
      <c r="G288" s="20">
        <v>0</v>
      </c>
      <c r="H288" s="20">
        <v>3</v>
      </c>
      <c r="I288" s="1" t="s">
        <v>1048</v>
      </c>
      <c r="T288" s="130" t="s">
        <v>365</v>
      </c>
      <c r="U288" s="156" t="s">
        <v>291</v>
      </c>
      <c r="V288" s="39" t="s">
        <v>1143</v>
      </c>
      <c r="W288" s="157" t="s">
        <v>825</v>
      </c>
      <c r="X288" s="158" t="s">
        <v>826</v>
      </c>
      <c r="Y288" s="7"/>
      <c r="Z288" s="156">
        <v>0.7</v>
      </c>
      <c r="AA288" s="156">
        <v>0</v>
      </c>
      <c r="AB288" s="159">
        <v>3</v>
      </c>
    </row>
    <row r="289" spans="1:28" ht="15" customHeight="1" x14ac:dyDescent="0.15">
      <c r="A289" s="20" t="str">
        <f t="shared" si="4"/>
        <v>貨3LZ</v>
      </c>
      <c r="B289" s="20" t="s">
        <v>222</v>
      </c>
      <c r="C289" s="20" t="s">
        <v>154</v>
      </c>
      <c r="D289" s="20" t="s">
        <v>200</v>
      </c>
      <c r="E289" s="20" t="s">
        <v>833</v>
      </c>
      <c r="F289" s="20">
        <v>0.49</v>
      </c>
      <c r="G289" s="20">
        <v>0</v>
      </c>
      <c r="H289" s="20">
        <v>3</v>
      </c>
      <c r="I289" s="1" t="s">
        <v>1048</v>
      </c>
      <c r="T289" s="130" t="s">
        <v>365</v>
      </c>
      <c r="U289" s="156" t="s">
        <v>291</v>
      </c>
      <c r="V289" s="39" t="s">
        <v>1143</v>
      </c>
      <c r="W289" s="157" t="s">
        <v>200</v>
      </c>
      <c r="X289" s="158" t="s">
        <v>833</v>
      </c>
      <c r="Y289" s="7"/>
      <c r="Z289" s="156">
        <v>0.49</v>
      </c>
      <c r="AA289" s="156">
        <v>0</v>
      </c>
      <c r="AB289" s="159">
        <v>3</v>
      </c>
    </row>
    <row r="290" spans="1:28" ht="15" customHeight="1" x14ac:dyDescent="0.15">
      <c r="A290" s="20" t="str">
        <f t="shared" si="4"/>
        <v>貨3LGB</v>
      </c>
      <c r="B290" s="20" t="s">
        <v>222</v>
      </c>
      <c r="C290" s="20" t="s">
        <v>154</v>
      </c>
      <c r="D290" s="20" t="s">
        <v>201</v>
      </c>
      <c r="E290" s="20" t="s">
        <v>857</v>
      </c>
      <c r="F290" s="20">
        <v>0.4</v>
      </c>
      <c r="G290" s="20">
        <v>0</v>
      </c>
      <c r="H290" s="20">
        <v>3</v>
      </c>
      <c r="I290" s="1" t="s">
        <v>1048</v>
      </c>
      <c r="T290" s="130" t="s">
        <v>365</v>
      </c>
      <c r="U290" s="156" t="s">
        <v>291</v>
      </c>
      <c r="V290" s="39" t="s">
        <v>1143</v>
      </c>
      <c r="W290" s="157" t="s">
        <v>201</v>
      </c>
      <c r="X290" s="158" t="s">
        <v>857</v>
      </c>
      <c r="Y290" s="7"/>
      <c r="Z290" s="156">
        <v>0.4</v>
      </c>
      <c r="AA290" s="156">
        <v>0</v>
      </c>
      <c r="AB290" s="159">
        <v>3</v>
      </c>
    </row>
    <row r="291" spans="1:28" ht="15" customHeight="1" x14ac:dyDescent="0.15">
      <c r="A291" s="20" t="str">
        <f t="shared" si="4"/>
        <v>貨3LGE</v>
      </c>
      <c r="B291" s="20" t="s">
        <v>222</v>
      </c>
      <c r="C291" s="20" t="s">
        <v>154</v>
      </c>
      <c r="D291" s="20" t="s">
        <v>201</v>
      </c>
      <c r="E291" s="20" t="s">
        <v>859</v>
      </c>
      <c r="F291" s="20">
        <v>0.4</v>
      </c>
      <c r="G291" s="20">
        <v>0</v>
      </c>
      <c r="H291" s="20">
        <v>3</v>
      </c>
      <c r="I291" s="1" t="s">
        <v>1048</v>
      </c>
      <c r="T291" s="130" t="s">
        <v>365</v>
      </c>
      <c r="U291" s="156" t="s">
        <v>291</v>
      </c>
      <c r="V291" s="39" t="s">
        <v>1143</v>
      </c>
      <c r="W291" s="157" t="s">
        <v>201</v>
      </c>
      <c r="X291" s="158" t="s">
        <v>859</v>
      </c>
      <c r="Y291" s="7"/>
      <c r="Z291" s="156">
        <v>0.4</v>
      </c>
      <c r="AA291" s="156">
        <v>0</v>
      </c>
      <c r="AB291" s="159">
        <v>3</v>
      </c>
    </row>
    <row r="292" spans="1:28" ht="15" customHeight="1" x14ac:dyDescent="0.15">
      <c r="A292" s="20" t="str">
        <f t="shared" si="4"/>
        <v>貨3LHJ</v>
      </c>
      <c r="B292" s="20" t="s">
        <v>222</v>
      </c>
      <c r="C292" s="20" t="s">
        <v>154</v>
      </c>
      <c r="D292" s="20" t="s">
        <v>201</v>
      </c>
      <c r="E292" s="20" t="s">
        <v>867</v>
      </c>
      <c r="F292" s="20">
        <v>0.2</v>
      </c>
      <c r="G292" s="20">
        <v>0</v>
      </c>
      <c r="H292" s="20">
        <v>3</v>
      </c>
      <c r="I292" s="1" t="s">
        <v>1084</v>
      </c>
      <c r="J292" s="20" t="s">
        <v>1088</v>
      </c>
      <c r="T292" s="130" t="s">
        <v>365</v>
      </c>
      <c r="U292" s="156" t="s">
        <v>291</v>
      </c>
      <c r="V292" s="39" t="s">
        <v>1143</v>
      </c>
      <c r="W292" s="157" t="s">
        <v>201</v>
      </c>
      <c r="X292" s="158" t="s">
        <v>867</v>
      </c>
      <c r="Y292" s="7"/>
      <c r="Z292" s="156">
        <v>0.2</v>
      </c>
      <c r="AA292" s="156">
        <v>0</v>
      </c>
      <c r="AB292" s="159">
        <v>3</v>
      </c>
    </row>
    <row r="293" spans="1:28" ht="15" customHeight="1" x14ac:dyDescent="0.15">
      <c r="A293" s="20" t="str">
        <f t="shared" si="4"/>
        <v>貨3LGK</v>
      </c>
      <c r="B293" s="20" t="s">
        <v>222</v>
      </c>
      <c r="C293" s="20" t="s">
        <v>154</v>
      </c>
      <c r="D293" s="20" t="s">
        <v>828</v>
      </c>
      <c r="E293" s="20" t="s">
        <v>864</v>
      </c>
      <c r="F293" s="20">
        <v>0.13</v>
      </c>
      <c r="G293" s="20">
        <v>0</v>
      </c>
      <c r="H293" s="20">
        <v>3</v>
      </c>
      <c r="I293" s="1" t="s">
        <v>1048</v>
      </c>
      <c r="T293" s="130" t="s">
        <v>365</v>
      </c>
      <c r="U293" s="156" t="s">
        <v>291</v>
      </c>
      <c r="V293" s="39" t="s">
        <v>1143</v>
      </c>
      <c r="W293" s="157" t="s">
        <v>828</v>
      </c>
      <c r="X293" s="158" t="s">
        <v>864</v>
      </c>
      <c r="Y293" s="7"/>
      <c r="Z293" s="156">
        <v>0.13</v>
      </c>
      <c r="AA293" s="156">
        <v>0</v>
      </c>
      <c r="AB293" s="159">
        <v>3</v>
      </c>
    </row>
    <row r="294" spans="1:28" ht="15" customHeight="1" x14ac:dyDescent="0.15">
      <c r="A294" s="20" t="str">
        <f t="shared" si="4"/>
        <v>貨3LHQ</v>
      </c>
      <c r="B294" s="20" t="s">
        <v>222</v>
      </c>
      <c r="C294" s="20" t="s">
        <v>154</v>
      </c>
      <c r="D294" s="20" t="s">
        <v>828</v>
      </c>
      <c r="E294" s="20" t="s">
        <v>873</v>
      </c>
      <c r="F294" s="20">
        <v>6.5000000000000002E-2</v>
      </c>
      <c r="G294" s="20">
        <v>0</v>
      </c>
      <c r="H294" s="20">
        <v>3</v>
      </c>
      <c r="I294" s="1" t="s">
        <v>1084</v>
      </c>
      <c r="J294" s="20" t="s">
        <v>1088</v>
      </c>
      <c r="T294" s="130" t="s">
        <v>365</v>
      </c>
      <c r="U294" s="156" t="s">
        <v>291</v>
      </c>
      <c r="V294" s="39" t="s">
        <v>1143</v>
      </c>
      <c r="W294" s="157" t="s">
        <v>828</v>
      </c>
      <c r="X294" s="158" t="s">
        <v>873</v>
      </c>
      <c r="Y294" s="7"/>
      <c r="Z294" s="156">
        <v>6.5000000000000002E-2</v>
      </c>
      <c r="AA294" s="156">
        <v>0</v>
      </c>
      <c r="AB294" s="159">
        <v>3</v>
      </c>
    </row>
    <row r="295" spans="1:28" ht="15" customHeight="1" x14ac:dyDescent="0.15">
      <c r="A295" s="20" t="str">
        <f t="shared" si="4"/>
        <v>貨3LTC</v>
      </c>
      <c r="B295" s="20" t="s">
        <v>222</v>
      </c>
      <c r="C295" s="20" t="s">
        <v>154</v>
      </c>
      <c r="D295" s="20" t="s">
        <v>828</v>
      </c>
      <c r="E295" s="20" t="s">
        <v>886</v>
      </c>
      <c r="F295" s="20">
        <v>9.7500000000000003E-2</v>
      </c>
      <c r="G295" s="20">
        <v>0</v>
      </c>
      <c r="H295" s="20">
        <v>3</v>
      </c>
      <c r="I295" s="1" t="s">
        <v>1048</v>
      </c>
      <c r="J295" s="20" t="s">
        <v>1089</v>
      </c>
      <c r="T295" s="130" t="s">
        <v>365</v>
      </c>
      <c r="U295" s="156" t="s">
        <v>291</v>
      </c>
      <c r="V295" s="39" t="s">
        <v>1143</v>
      </c>
      <c r="W295" s="157" t="s">
        <v>828</v>
      </c>
      <c r="X295" s="158" t="s">
        <v>886</v>
      </c>
      <c r="Y295" s="7"/>
      <c r="Z295" s="156">
        <v>9.7500000000000003E-2</v>
      </c>
      <c r="AA295" s="156">
        <v>0</v>
      </c>
      <c r="AB295" s="159">
        <v>3</v>
      </c>
    </row>
    <row r="296" spans="1:28" ht="15" customHeight="1" x14ac:dyDescent="0.15">
      <c r="A296" s="20" t="str">
        <f t="shared" si="4"/>
        <v>貨3LXC</v>
      </c>
      <c r="B296" s="20" t="s">
        <v>222</v>
      </c>
      <c r="C296" s="20" t="s">
        <v>154</v>
      </c>
      <c r="D296" s="20" t="s">
        <v>828</v>
      </c>
      <c r="E296" s="20" t="s">
        <v>900</v>
      </c>
      <c r="F296" s="20">
        <v>9.7500000000000003E-2</v>
      </c>
      <c r="G296" s="20">
        <v>0</v>
      </c>
      <c r="H296" s="20">
        <v>3</v>
      </c>
      <c r="I296" s="1" t="s">
        <v>1084</v>
      </c>
      <c r="J296" s="20" t="s">
        <v>423</v>
      </c>
      <c r="T296" s="130" t="s">
        <v>365</v>
      </c>
      <c r="U296" s="156" t="s">
        <v>291</v>
      </c>
      <c r="V296" s="39" t="s">
        <v>1143</v>
      </c>
      <c r="W296" s="157" t="s">
        <v>828</v>
      </c>
      <c r="X296" s="158" t="s">
        <v>900</v>
      </c>
      <c r="Y296" s="7"/>
      <c r="Z296" s="156">
        <v>9.7500000000000003E-2</v>
      </c>
      <c r="AA296" s="156">
        <v>0</v>
      </c>
      <c r="AB296" s="159">
        <v>3</v>
      </c>
    </row>
    <row r="297" spans="1:28" ht="15" customHeight="1" x14ac:dyDescent="0.15">
      <c r="A297" s="20" t="str">
        <f t="shared" si="4"/>
        <v>貨3LLC</v>
      </c>
      <c r="B297" s="20" t="s">
        <v>222</v>
      </c>
      <c r="C297" s="20" t="s">
        <v>154</v>
      </c>
      <c r="D297" s="20" t="s">
        <v>828</v>
      </c>
      <c r="E297" s="20" t="s">
        <v>877</v>
      </c>
      <c r="F297" s="20">
        <v>6.5000000000000002E-2</v>
      </c>
      <c r="G297" s="20">
        <v>0</v>
      </c>
      <c r="H297" s="20">
        <v>3</v>
      </c>
      <c r="I297" s="1" t="s">
        <v>1048</v>
      </c>
      <c r="J297" s="20" t="s">
        <v>1090</v>
      </c>
      <c r="T297" s="130" t="s">
        <v>365</v>
      </c>
      <c r="U297" s="156" t="s">
        <v>291</v>
      </c>
      <c r="V297" s="39" t="s">
        <v>1143</v>
      </c>
      <c r="W297" s="157" t="s">
        <v>828</v>
      </c>
      <c r="X297" s="158" t="s">
        <v>877</v>
      </c>
      <c r="Y297" s="7"/>
      <c r="Z297" s="156">
        <v>6.5000000000000002E-2</v>
      </c>
      <c r="AA297" s="156">
        <v>0</v>
      </c>
      <c r="AB297" s="159">
        <v>3</v>
      </c>
    </row>
    <row r="298" spans="1:28" ht="15" customHeight="1" x14ac:dyDescent="0.15">
      <c r="A298" s="20" t="str">
        <f t="shared" si="4"/>
        <v>貨3LYC</v>
      </c>
      <c r="B298" s="20" t="s">
        <v>222</v>
      </c>
      <c r="C298" s="20" t="s">
        <v>154</v>
      </c>
      <c r="D298" s="20" t="s">
        <v>828</v>
      </c>
      <c r="E298" s="20" t="s">
        <v>904</v>
      </c>
      <c r="F298" s="20">
        <v>6.5000000000000002E-2</v>
      </c>
      <c r="G298" s="20">
        <v>0</v>
      </c>
      <c r="H298" s="20">
        <v>3</v>
      </c>
      <c r="I298" s="1" t="s">
        <v>1084</v>
      </c>
      <c r="J298" s="20" t="s">
        <v>424</v>
      </c>
      <c r="T298" s="130" t="s">
        <v>365</v>
      </c>
      <c r="U298" s="156" t="s">
        <v>291</v>
      </c>
      <c r="V298" s="39" t="s">
        <v>1143</v>
      </c>
      <c r="W298" s="157" t="s">
        <v>828</v>
      </c>
      <c r="X298" s="158" t="s">
        <v>904</v>
      </c>
      <c r="Y298" s="7"/>
      <c r="Z298" s="156">
        <v>6.5000000000000002E-2</v>
      </c>
      <c r="AA298" s="156">
        <v>0</v>
      </c>
      <c r="AB298" s="159">
        <v>3</v>
      </c>
    </row>
    <row r="299" spans="1:28" ht="15" customHeight="1" x14ac:dyDescent="0.15">
      <c r="A299" s="20" t="str">
        <f t="shared" si="4"/>
        <v>貨3LUC</v>
      </c>
      <c r="B299" s="20" t="s">
        <v>222</v>
      </c>
      <c r="C299" s="20" t="s">
        <v>154</v>
      </c>
      <c r="D299" t="s">
        <v>828</v>
      </c>
      <c r="E299" t="s">
        <v>893</v>
      </c>
      <c r="F299" s="20">
        <v>3.2500000000000001E-2</v>
      </c>
      <c r="G299" s="20">
        <v>0</v>
      </c>
      <c r="H299" s="20">
        <v>3</v>
      </c>
      <c r="I299" s="1" t="s">
        <v>1048</v>
      </c>
      <c r="J299" s="20" t="s">
        <v>1091</v>
      </c>
      <c r="T299" s="130" t="s">
        <v>365</v>
      </c>
      <c r="U299" s="156" t="s">
        <v>291</v>
      </c>
      <c r="V299" s="39" t="s">
        <v>1143</v>
      </c>
      <c r="W299" s="157" t="s">
        <v>828</v>
      </c>
      <c r="X299" s="158" t="s">
        <v>893</v>
      </c>
      <c r="Y299" s="7"/>
      <c r="Z299" s="156">
        <v>3.2500000000000001E-2</v>
      </c>
      <c r="AA299" s="156">
        <v>0</v>
      </c>
      <c r="AB299" s="159">
        <v>3</v>
      </c>
    </row>
    <row r="300" spans="1:28" ht="15" customHeight="1" x14ac:dyDescent="0.15">
      <c r="A300" s="20" t="str">
        <f t="shared" si="4"/>
        <v>貨3LZC</v>
      </c>
      <c r="B300" s="20" t="s">
        <v>222</v>
      </c>
      <c r="C300" s="20" t="s">
        <v>154</v>
      </c>
      <c r="D300" t="s">
        <v>828</v>
      </c>
      <c r="E300" t="s">
        <v>908</v>
      </c>
      <c r="F300" s="20">
        <v>3.2500000000000001E-2</v>
      </c>
      <c r="G300" s="20">
        <v>0</v>
      </c>
      <c r="H300" s="20">
        <v>3</v>
      </c>
      <c r="I300" s="1" t="s">
        <v>1084</v>
      </c>
      <c r="J300" t="s">
        <v>425</v>
      </c>
      <c r="T300" s="130" t="s">
        <v>365</v>
      </c>
      <c r="U300" s="156" t="s">
        <v>291</v>
      </c>
      <c r="V300" s="39" t="s">
        <v>1143</v>
      </c>
      <c r="W300" s="157" t="s">
        <v>828</v>
      </c>
      <c r="X300" s="158" t="s">
        <v>908</v>
      </c>
      <c r="Y300" s="7"/>
      <c r="Z300" s="156">
        <v>3.2500000000000001E-2</v>
      </c>
      <c r="AA300" s="156">
        <v>0</v>
      </c>
      <c r="AB300" s="159">
        <v>3</v>
      </c>
    </row>
    <row r="301" spans="1:28" ht="15" customHeight="1" x14ac:dyDescent="0.15">
      <c r="A301" s="20" t="str">
        <f t="shared" si="4"/>
        <v>貨3LABF</v>
      </c>
      <c r="B301" s="20" t="s">
        <v>222</v>
      </c>
      <c r="C301" s="20" t="s">
        <v>154</v>
      </c>
      <c r="D301" t="s">
        <v>185</v>
      </c>
      <c r="E301" t="s">
        <v>722</v>
      </c>
      <c r="F301" s="20">
        <v>7.0000000000000007E-2</v>
      </c>
      <c r="G301" s="20">
        <v>0</v>
      </c>
      <c r="H301" s="20">
        <v>3</v>
      </c>
      <c r="I301" s="1" t="s">
        <v>1048</v>
      </c>
      <c r="J301"/>
      <c r="T301" s="130" t="s">
        <v>365</v>
      </c>
      <c r="U301" s="156" t="s">
        <v>291</v>
      </c>
      <c r="V301" s="39" t="s">
        <v>1143</v>
      </c>
      <c r="W301" s="157" t="s">
        <v>185</v>
      </c>
      <c r="X301" s="158" t="s">
        <v>722</v>
      </c>
      <c r="Y301" s="7"/>
      <c r="Z301" s="156">
        <v>7.0000000000000007E-2</v>
      </c>
      <c r="AA301" s="156">
        <v>0</v>
      </c>
      <c r="AB301" s="159">
        <v>3</v>
      </c>
    </row>
    <row r="302" spans="1:28" ht="15" customHeight="1" x14ac:dyDescent="0.15">
      <c r="A302" s="20" t="str">
        <f t="shared" si="4"/>
        <v>貨3LAAF</v>
      </c>
      <c r="B302" s="20" t="s">
        <v>222</v>
      </c>
      <c r="C302" s="20" t="s">
        <v>154</v>
      </c>
      <c r="D302" t="s">
        <v>185</v>
      </c>
      <c r="E302" t="s">
        <v>723</v>
      </c>
      <c r="F302" s="20">
        <v>3.5000000000000003E-2</v>
      </c>
      <c r="G302" s="20">
        <v>0</v>
      </c>
      <c r="H302" s="20">
        <v>3</v>
      </c>
      <c r="I302" s="1" t="s">
        <v>1084</v>
      </c>
      <c r="J302" t="s">
        <v>1088</v>
      </c>
      <c r="T302" s="130" t="s">
        <v>365</v>
      </c>
      <c r="U302" s="156" t="s">
        <v>291</v>
      </c>
      <c r="V302" s="39" t="s">
        <v>1143</v>
      </c>
      <c r="W302" s="157" t="s">
        <v>185</v>
      </c>
      <c r="X302" s="158" t="s">
        <v>723</v>
      </c>
      <c r="Y302" s="7"/>
      <c r="Z302" s="156">
        <v>3.5000000000000003E-2</v>
      </c>
      <c r="AA302" s="156">
        <v>0</v>
      </c>
      <c r="AB302" s="159">
        <v>3</v>
      </c>
    </row>
    <row r="303" spans="1:28" ht="15" customHeight="1" x14ac:dyDescent="0.15">
      <c r="A303" s="20" t="str">
        <f t="shared" si="4"/>
        <v>貨3LALF</v>
      </c>
      <c r="B303" s="20" t="s">
        <v>222</v>
      </c>
      <c r="C303" s="20" t="s">
        <v>154</v>
      </c>
      <c r="D303" s="20" t="s">
        <v>185</v>
      </c>
      <c r="E303" s="20" t="s">
        <v>1118</v>
      </c>
      <c r="F303" s="20">
        <v>1.7500000000000002E-2</v>
      </c>
      <c r="G303" s="20">
        <v>0</v>
      </c>
      <c r="H303" s="20">
        <v>3</v>
      </c>
      <c r="I303" s="1" t="s">
        <v>1094</v>
      </c>
      <c r="T303" s="130" t="s">
        <v>365</v>
      </c>
      <c r="U303" s="156" t="s">
        <v>291</v>
      </c>
      <c r="V303" s="39" t="s">
        <v>1143</v>
      </c>
      <c r="W303" s="157" t="s">
        <v>185</v>
      </c>
      <c r="X303" s="158" t="s">
        <v>1118</v>
      </c>
      <c r="Y303" s="7"/>
      <c r="Z303" s="156">
        <v>1.7500000000000002E-2</v>
      </c>
      <c r="AA303" s="156">
        <v>0</v>
      </c>
      <c r="AB303" s="159">
        <v>3</v>
      </c>
    </row>
    <row r="304" spans="1:28" ht="15" customHeight="1" x14ac:dyDescent="0.15">
      <c r="A304" s="20" t="str">
        <f t="shared" si="4"/>
        <v>貨3LCAF</v>
      </c>
      <c r="B304" s="20" t="s">
        <v>222</v>
      </c>
      <c r="C304" s="20" t="s">
        <v>154</v>
      </c>
      <c r="D304" s="20" t="s">
        <v>185</v>
      </c>
      <c r="E304" s="20" t="s">
        <v>193</v>
      </c>
      <c r="F304" s="20">
        <v>3.5000000000000003E-2</v>
      </c>
      <c r="G304" s="20">
        <v>0</v>
      </c>
      <c r="H304" s="20">
        <v>3</v>
      </c>
      <c r="I304" s="1" t="s">
        <v>1084</v>
      </c>
      <c r="J304" s="20" t="s">
        <v>424</v>
      </c>
      <c r="T304" s="130" t="s">
        <v>365</v>
      </c>
      <c r="U304" s="156" t="s">
        <v>291</v>
      </c>
      <c r="V304" s="39" t="s">
        <v>1143</v>
      </c>
      <c r="W304" s="157" t="s">
        <v>185</v>
      </c>
      <c r="X304" s="158" t="s">
        <v>193</v>
      </c>
      <c r="Y304" s="7"/>
      <c r="Z304" s="156">
        <v>3.5000000000000003E-2</v>
      </c>
      <c r="AA304" s="156">
        <v>0</v>
      </c>
      <c r="AB304" s="159">
        <v>3</v>
      </c>
    </row>
    <row r="305" spans="1:28" ht="15" customHeight="1" x14ac:dyDescent="0.15">
      <c r="A305" s="20" t="str">
        <f t="shared" si="4"/>
        <v>貨3LCBF</v>
      </c>
      <c r="B305" s="20" t="s">
        <v>222</v>
      </c>
      <c r="C305" s="20" t="s">
        <v>154</v>
      </c>
      <c r="D305" s="20" t="s">
        <v>185</v>
      </c>
      <c r="E305" s="20" t="s">
        <v>194</v>
      </c>
      <c r="F305" s="20">
        <v>3.5000000000000003E-2</v>
      </c>
      <c r="G305" s="20">
        <v>0</v>
      </c>
      <c r="H305" s="20">
        <v>3</v>
      </c>
      <c r="I305" s="1" t="s">
        <v>1073</v>
      </c>
      <c r="J305" s="20" t="s">
        <v>1090</v>
      </c>
      <c r="T305" s="130" t="s">
        <v>365</v>
      </c>
      <c r="U305" s="156" t="s">
        <v>291</v>
      </c>
      <c r="V305" s="39" t="s">
        <v>1143</v>
      </c>
      <c r="W305" s="157" t="s">
        <v>185</v>
      </c>
      <c r="X305" s="158" t="s">
        <v>194</v>
      </c>
      <c r="Y305" s="7" t="s">
        <v>463</v>
      </c>
      <c r="Z305" s="156">
        <v>3.5000000000000003E-2</v>
      </c>
      <c r="AA305" s="156">
        <v>0</v>
      </c>
      <c r="AB305" s="159">
        <v>3</v>
      </c>
    </row>
    <row r="306" spans="1:28" ht="15" customHeight="1" x14ac:dyDescent="0.15">
      <c r="A306" s="20" t="str">
        <f t="shared" si="4"/>
        <v>貨3LCLF</v>
      </c>
      <c r="B306" s="20" t="s">
        <v>222</v>
      </c>
      <c r="C306" s="20" t="s">
        <v>154</v>
      </c>
      <c r="D306" s="20" t="s">
        <v>185</v>
      </c>
      <c r="E306" s="20" t="s">
        <v>1120</v>
      </c>
      <c r="F306" s="20">
        <v>3.5000000000000003E-2</v>
      </c>
      <c r="G306" s="20">
        <v>0</v>
      </c>
      <c r="H306" s="20">
        <v>3</v>
      </c>
      <c r="I306" s="1" t="s">
        <v>1094</v>
      </c>
      <c r="T306" s="130" t="s">
        <v>365</v>
      </c>
      <c r="U306" s="156" t="s">
        <v>291</v>
      </c>
      <c r="V306" s="39" t="s">
        <v>1143</v>
      </c>
      <c r="W306" s="157" t="s">
        <v>185</v>
      </c>
      <c r="X306" s="158" t="s">
        <v>1120</v>
      </c>
      <c r="Y306" s="7"/>
      <c r="Z306" s="156">
        <v>3.5000000000000003E-2</v>
      </c>
      <c r="AA306" s="156">
        <v>0</v>
      </c>
      <c r="AB306" s="159">
        <v>3</v>
      </c>
    </row>
    <row r="307" spans="1:28" ht="15" customHeight="1" x14ac:dyDescent="0.15">
      <c r="A307" s="20" t="str">
        <f t="shared" si="4"/>
        <v>貨3LDAF</v>
      </c>
      <c r="B307" s="20" t="s">
        <v>222</v>
      </c>
      <c r="C307" s="20" t="s">
        <v>154</v>
      </c>
      <c r="D307" s="20" t="s">
        <v>185</v>
      </c>
      <c r="E307" s="20" t="s">
        <v>195</v>
      </c>
      <c r="F307" s="20">
        <v>1.7500000000000002E-2</v>
      </c>
      <c r="G307" s="20">
        <v>0</v>
      </c>
      <c r="H307" s="20">
        <v>3</v>
      </c>
      <c r="I307" s="1" t="s">
        <v>1084</v>
      </c>
      <c r="J307" s="20" t="s">
        <v>425</v>
      </c>
      <c r="T307" s="130" t="s">
        <v>365</v>
      </c>
      <c r="U307" s="156" t="s">
        <v>291</v>
      </c>
      <c r="V307" s="39" t="s">
        <v>1143</v>
      </c>
      <c r="W307" s="157" t="s">
        <v>185</v>
      </c>
      <c r="X307" s="158" t="s">
        <v>195</v>
      </c>
      <c r="Y307" s="7"/>
      <c r="Z307" s="156">
        <v>1.7500000000000002E-2</v>
      </c>
      <c r="AA307" s="156">
        <v>0</v>
      </c>
      <c r="AB307" s="159">
        <v>3</v>
      </c>
    </row>
    <row r="308" spans="1:28" ht="15" customHeight="1" x14ac:dyDescent="0.15">
      <c r="A308" s="20" t="str">
        <f t="shared" si="4"/>
        <v>貨3LDBF</v>
      </c>
      <c r="B308" s="20" t="s">
        <v>222</v>
      </c>
      <c r="C308" s="20" t="s">
        <v>154</v>
      </c>
      <c r="D308" s="20" t="s">
        <v>185</v>
      </c>
      <c r="E308" s="20" t="s">
        <v>196</v>
      </c>
      <c r="F308" s="20">
        <v>1.7500000000000002E-2</v>
      </c>
      <c r="G308" s="20">
        <v>0</v>
      </c>
      <c r="H308" s="20">
        <v>3</v>
      </c>
      <c r="I308" s="1" t="s">
        <v>1078</v>
      </c>
      <c r="J308" s="20" t="s">
        <v>1091</v>
      </c>
      <c r="T308" s="130" t="s">
        <v>365</v>
      </c>
      <c r="U308" s="156" t="s">
        <v>291</v>
      </c>
      <c r="V308" s="39" t="s">
        <v>1143</v>
      </c>
      <c r="W308" s="157" t="s">
        <v>185</v>
      </c>
      <c r="X308" s="158" t="s">
        <v>196</v>
      </c>
      <c r="Y308" s="7" t="s">
        <v>464</v>
      </c>
      <c r="Z308" s="156">
        <v>1.7500000000000002E-2</v>
      </c>
      <c r="AA308" s="156">
        <v>0</v>
      </c>
      <c r="AB308" s="159">
        <v>3</v>
      </c>
    </row>
    <row r="309" spans="1:28" ht="15" customHeight="1" x14ac:dyDescent="0.15">
      <c r="A309" s="20" t="str">
        <f t="shared" si="4"/>
        <v>貨3LDLF</v>
      </c>
      <c r="B309" s="20" t="s">
        <v>222</v>
      </c>
      <c r="C309" s="20" t="s">
        <v>154</v>
      </c>
      <c r="D309" s="20" t="s">
        <v>185</v>
      </c>
      <c r="E309" s="20" t="s">
        <v>1121</v>
      </c>
      <c r="F309" s="20">
        <v>1.7500000000000002E-2</v>
      </c>
      <c r="G309" s="20">
        <v>0</v>
      </c>
      <c r="H309" s="20">
        <v>3</v>
      </c>
      <c r="I309" s="1" t="s">
        <v>1094</v>
      </c>
      <c r="T309" s="130" t="s">
        <v>365</v>
      </c>
      <c r="U309" s="156" t="s">
        <v>291</v>
      </c>
      <c r="V309" s="39" t="s">
        <v>1143</v>
      </c>
      <c r="W309" s="157" t="s">
        <v>185</v>
      </c>
      <c r="X309" s="158" t="s">
        <v>1121</v>
      </c>
      <c r="Y309" s="7"/>
      <c r="Z309" s="156">
        <v>1.7500000000000002E-2</v>
      </c>
      <c r="AA309" s="156">
        <v>0</v>
      </c>
      <c r="AB309" s="159">
        <v>3</v>
      </c>
    </row>
    <row r="310" spans="1:28" ht="15" customHeight="1" x14ac:dyDescent="0.15">
      <c r="A310" s="20" t="str">
        <f t="shared" si="4"/>
        <v>貨3LLBF</v>
      </c>
      <c r="B310" s="20" t="s">
        <v>222</v>
      </c>
      <c r="C310" s="20" t="s">
        <v>154</v>
      </c>
      <c r="D310" s="20" t="s">
        <v>443</v>
      </c>
      <c r="E310" s="20" t="s">
        <v>575</v>
      </c>
      <c r="F310" s="20">
        <v>7.0000000000000007E-2</v>
      </c>
      <c r="G310" s="20">
        <v>0</v>
      </c>
      <c r="H310" s="20">
        <v>3</v>
      </c>
      <c r="I310" s="1" t="s">
        <v>1048</v>
      </c>
      <c r="T310" s="130" t="s">
        <v>365</v>
      </c>
      <c r="U310" s="156" t="s">
        <v>291</v>
      </c>
      <c r="V310" s="39" t="s">
        <v>1143</v>
      </c>
      <c r="W310" s="157" t="s">
        <v>443</v>
      </c>
      <c r="X310" s="158" t="s">
        <v>575</v>
      </c>
      <c r="Y310" s="7"/>
      <c r="Z310" s="156">
        <v>7.0000000000000007E-2</v>
      </c>
      <c r="AA310" s="156">
        <v>0</v>
      </c>
      <c r="AB310" s="159">
        <v>3</v>
      </c>
    </row>
    <row r="311" spans="1:28" ht="15" customHeight="1" x14ac:dyDescent="0.15">
      <c r="A311" s="20" t="str">
        <f t="shared" si="4"/>
        <v>貨3LLAF</v>
      </c>
      <c r="B311" s="20" t="s">
        <v>222</v>
      </c>
      <c r="C311" s="20" t="s">
        <v>154</v>
      </c>
      <c r="D311" s="20" t="s">
        <v>443</v>
      </c>
      <c r="E311" s="20" t="s">
        <v>571</v>
      </c>
      <c r="F311" s="20">
        <v>3.5000000000000003E-2</v>
      </c>
      <c r="G311" s="20">
        <v>0</v>
      </c>
      <c r="H311" s="20">
        <v>3</v>
      </c>
      <c r="I311" s="1" t="s">
        <v>1084</v>
      </c>
      <c r="J311" s="20" t="s">
        <v>1088</v>
      </c>
      <c r="T311" s="130" t="s">
        <v>365</v>
      </c>
      <c r="U311" s="156" t="s">
        <v>291</v>
      </c>
      <c r="V311" s="39" t="s">
        <v>1143</v>
      </c>
      <c r="W311" s="157" t="s">
        <v>443</v>
      </c>
      <c r="X311" s="158" t="s">
        <v>571</v>
      </c>
      <c r="Y311" s="7"/>
      <c r="Z311" s="156">
        <v>3.5000000000000003E-2</v>
      </c>
      <c r="AA311" s="156">
        <v>0</v>
      </c>
      <c r="AB311" s="159">
        <v>3</v>
      </c>
    </row>
    <row r="312" spans="1:28" ht="15" customHeight="1" x14ac:dyDescent="0.15">
      <c r="A312" s="20" t="str">
        <f t="shared" si="4"/>
        <v>貨3LLLF</v>
      </c>
      <c r="B312" s="20" t="s">
        <v>222</v>
      </c>
      <c r="C312" s="20" t="s">
        <v>154</v>
      </c>
      <c r="D312" s="20" t="s">
        <v>443</v>
      </c>
      <c r="E312" s="20" t="s">
        <v>1122</v>
      </c>
      <c r="F312" s="20">
        <v>1.7500000000000002E-2</v>
      </c>
      <c r="G312" s="20">
        <v>0</v>
      </c>
      <c r="H312" s="20">
        <v>3</v>
      </c>
      <c r="I312" s="1" t="s">
        <v>1094</v>
      </c>
      <c r="T312" s="130" t="s">
        <v>365</v>
      </c>
      <c r="U312" s="156" t="s">
        <v>291</v>
      </c>
      <c r="V312" s="39" t="s">
        <v>1143</v>
      </c>
      <c r="W312" s="157" t="s">
        <v>443</v>
      </c>
      <c r="X312" s="158" t="s">
        <v>1122</v>
      </c>
      <c r="Y312" s="7"/>
      <c r="Z312" s="156">
        <v>1.7500000000000002E-2</v>
      </c>
      <c r="AA312" s="156">
        <v>0</v>
      </c>
      <c r="AB312" s="159">
        <v>3</v>
      </c>
    </row>
    <row r="313" spans="1:28" ht="15" customHeight="1" x14ac:dyDescent="0.15">
      <c r="A313" s="20" t="str">
        <f t="shared" si="4"/>
        <v>貨3LMBF</v>
      </c>
      <c r="B313" s="20" t="s">
        <v>222</v>
      </c>
      <c r="C313" s="20" t="s">
        <v>154</v>
      </c>
      <c r="D313" s="20" t="s">
        <v>443</v>
      </c>
      <c r="E313" s="20" t="s">
        <v>611</v>
      </c>
      <c r="F313" s="20">
        <v>3.5000000000000003E-2</v>
      </c>
      <c r="G313" s="20">
        <v>0</v>
      </c>
      <c r="H313" s="20">
        <v>3</v>
      </c>
      <c r="I313" s="1" t="s">
        <v>1073</v>
      </c>
      <c r="J313" s="20" t="s">
        <v>463</v>
      </c>
      <c r="T313" s="130" t="s">
        <v>365</v>
      </c>
      <c r="U313" s="156" t="s">
        <v>291</v>
      </c>
      <c r="V313" s="39" t="s">
        <v>1143</v>
      </c>
      <c r="W313" s="157" t="s">
        <v>443</v>
      </c>
      <c r="X313" s="158" t="s">
        <v>611</v>
      </c>
      <c r="Y313" s="7" t="s">
        <v>463</v>
      </c>
      <c r="Z313" s="156">
        <v>3.5000000000000003E-2</v>
      </c>
      <c r="AA313" s="156">
        <v>0</v>
      </c>
      <c r="AB313" s="159">
        <v>3</v>
      </c>
    </row>
    <row r="314" spans="1:28" ht="15" customHeight="1" x14ac:dyDescent="0.15">
      <c r="A314" s="20" t="str">
        <f t="shared" si="4"/>
        <v>貨3LMAF</v>
      </c>
      <c r="B314" s="20" t="s">
        <v>222</v>
      </c>
      <c r="C314" s="20" t="s">
        <v>154</v>
      </c>
      <c r="D314" s="20" t="s">
        <v>443</v>
      </c>
      <c r="E314" s="20" t="s">
        <v>607</v>
      </c>
      <c r="F314" s="20">
        <v>3.5000000000000003E-2</v>
      </c>
      <c r="G314" s="20">
        <v>0</v>
      </c>
      <c r="H314" s="20">
        <v>3</v>
      </c>
      <c r="I314" s="1" t="s">
        <v>1084</v>
      </c>
      <c r="J314" s="20" t="s">
        <v>446</v>
      </c>
      <c r="T314" s="130" t="s">
        <v>365</v>
      </c>
      <c r="U314" s="156" t="s">
        <v>291</v>
      </c>
      <c r="V314" s="39" t="s">
        <v>1143</v>
      </c>
      <c r="W314" s="157" t="s">
        <v>443</v>
      </c>
      <c r="X314" s="158" t="s">
        <v>607</v>
      </c>
      <c r="Y314" s="7"/>
      <c r="Z314" s="156">
        <v>3.5000000000000003E-2</v>
      </c>
      <c r="AA314" s="156">
        <v>0</v>
      </c>
      <c r="AB314" s="159">
        <v>3</v>
      </c>
    </row>
    <row r="315" spans="1:28" ht="15" customHeight="1" x14ac:dyDescent="0.15">
      <c r="A315" s="20" t="str">
        <f t="shared" si="4"/>
        <v>貨3LMLF</v>
      </c>
      <c r="B315" s="20" t="s">
        <v>222</v>
      </c>
      <c r="C315" s="20" t="s">
        <v>154</v>
      </c>
      <c r="D315" s="20" t="s">
        <v>443</v>
      </c>
      <c r="E315" s="20" t="s">
        <v>1123</v>
      </c>
      <c r="F315" s="20">
        <v>3.5000000000000003E-2</v>
      </c>
      <c r="G315" s="20">
        <v>0</v>
      </c>
      <c r="H315" s="20">
        <v>3</v>
      </c>
      <c r="I315" s="1" t="s">
        <v>1094</v>
      </c>
      <c r="T315" s="130" t="s">
        <v>365</v>
      </c>
      <c r="U315" s="156" t="s">
        <v>291</v>
      </c>
      <c r="V315" s="39" t="s">
        <v>1143</v>
      </c>
      <c r="W315" s="157" t="s">
        <v>443</v>
      </c>
      <c r="X315" s="158" t="s">
        <v>1123</v>
      </c>
      <c r="Y315" s="7"/>
      <c r="Z315" s="156">
        <v>3.5000000000000003E-2</v>
      </c>
      <c r="AA315" s="156">
        <v>0</v>
      </c>
      <c r="AB315" s="159">
        <v>3</v>
      </c>
    </row>
    <row r="316" spans="1:28" ht="15" customHeight="1" x14ac:dyDescent="0.15">
      <c r="A316" s="20" t="str">
        <f t="shared" si="4"/>
        <v>貨3LRBF</v>
      </c>
      <c r="B316" s="20" t="s">
        <v>222</v>
      </c>
      <c r="C316" s="20" t="s">
        <v>154</v>
      </c>
      <c r="D316" s="20" t="s">
        <v>443</v>
      </c>
      <c r="E316" s="20" t="s">
        <v>659</v>
      </c>
      <c r="F316" s="20">
        <v>1.7500000000000002E-2</v>
      </c>
      <c r="G316" s="20">
        <v>0</v>
      </c>
      <c r="H316" s="20">
        <v>3</v>
      </c>
      <c r="I316" s="1" t="s">
        <v>1078</v>
      </c>
      <c r="J316" s="20" t="s">
        <v>464</v>
      </c>
      <c r="T316" s="130" t="s">
        <v>365</v>
      </c>
      <c r="U316" s="156" t="s">
        <v>291</v>
      </c>
      <c r="V316" s="39" t="s">
        <v>1143</v>
      </c>
      <c r="W316" s="157" t="s">
        <v>443</v>
      </c>
      <c r="X316" s="158" t="s">
        <v>659</v>
      </c>
      <c r="Y316" s="7" t="s">
        <v>464</v>
      </c>
      <c r="Z316" s="156">
        <v>1.7500000000000002E-2</v>
      </c>
      <c r="AA316" s="156">
        <v>0</v>
      </c>
      <c r="AB316" s="159">
        <v>3</v>
      </c>
    </row>
    <row r="317" spans="1:28" ht="15" customHeight="1" x14ac:dyDescent="0.15">
      <c r="A317" s="20" t="str">
        <f t="shared" si="4"/>
        <v>貨3LRAF</v>
      </c>
      <c r="B317" s="20" t="s">
        <v>222</v>
      </c>
      <c r="C317" s="20" t="s">
        <v>154</v>
      </c>
      <c r="D317" s="20" t="s">
        <v>443</v>
      </c>
      <c r="E317" s="20" t="s">
        <v>655</v>
      </c>
      <c r="F317" s="20">
        <v>1.7500000000000002E-2</v>
      </c>
      <c r="G317" s="20">
        <v>0</v>
      </c>
      <c r="H317" s="20">
        <v>3</v>
      </c>
      <c r="I317" s="1" t="s">
        <v>1084</v>
      </c>
      <c r="J317" s="20" t="s">
        <v>447</v>
      </c>
      <c r="T317" s="130" t="s">
        <v>365</v>
      </c>
      <c r="U317" s="156" t="s">
        <v>291</v>
      </c>
      <c r="V317" s="39" t="s">
        <v>1143</v>
      </c>
      <c r="W317" s="157" t="s">
        <v>443</v>
      </c>
      <c r="X317" s="158" t="s">
        <v>655</v>
      </c>
      <c r="Y317" s="7"/>
      <c r="Z317" s="156">
        <v>1.7500000000000002E-2</v>
      </c>
      <c r="AA317" s="156">
        <v>0</v>
      </c>
      <c r="AB317" s="159">
        <v>3</v>
      </c>
    </row>
    <row r="318" spans="1:28" ht="15" customHeight="1" x14ac:dyDescent="0.15">
      <c r="A318" s="20" t="str">
        <f t="shared" si="4"/>
        <v>貨3LRLF</v>
      </c>
      <c r="B318" s="20" t="s">
        <v>222</v>
      </c>
      <c r="C318" s="20" t="s">
        <v>154</v>
      </c>
      <c r="D318" s="20" t="s">
        <v>443</v>
      </c>
      <c r="E318" s="20" t="s">
        <v>1124</v>
      </c>
      <c r="F318" s="20">
        <v>1.7500000000000002E-2</v>
      </c>
      <c r="G318" s="20">
        <v>0</v>
      </c>
      <c r="H318" s="20">
        <v>3</v>
      </c>
      <c r="I318" s="1" t="s">
        <v>1094</v>
      </c>
      <c r="T318" s="130" t="s">
        <v>365</v>
      </c>
      <c r="U318" s="156" t="s">
        <v>291</v>
      </c>
      <c r="V318" s="39" t="s">
        <v>1143</v>
      </c>
      <c r="W318" s="157" t="s">
        <v>443</v>
      </c>
      <c r="X318" s="158" t="s">
        <v>1124</v>
      </c>
      <c r="Y318" s="7"/>
      <c r="Z318" s="156">
        <v>1.7500000000000002E-2</v>
      </c>
      <c r="AA318" s="156">
        <v>0</v>
      </c>
      <c r="AB318" s="159">
        <v>3</v>
      </c>
    </row>
    <row r="319" spans="1:28" ht="15" customHeight="1" x14ac:dyDescent="0.15">
      <c r="A319" s="20" t="str">
        <f t="shared" si="4"/>
        <v>貨3LQBF</v>
      </c>
      <c r="B319" s="20" t="s">
        <v>222</v>
      </c>
      <c r="C319" s="20" t="s">
        <v>154</v>
      </c>
      <c r="D319" s="20" t="s">
        <v>443</v>
      </c>
      <c r="E319" s="20" t="s">
        <v>304</v>
      </c>
      <c r="F319" s="20">
        <v>6.3E-2</v>
      </c>
      <c r="G319" s="20">
        <v>0</v>
      </c>
      <c r="H319" s="20">
        <v>3</v>
      </c>
      <c r="I319" s="1" t="s">
        <v>1048</v>
      </c>
      <c r="J319" s="20" t="s">
        <v>1089</v>
      </c>
      <c r="T319" s="130" t="s">
        <v>365</v>
      </c>
      <c r="U319" s="156" t="s">
        <v>291</v>
      </c>
      <c r="V319" s="39" t="s">
        <v>1143</v>
      </c>
      <c r="W319" s="157" t="s">
        <v>443</v>
      </c>
      <c r="X319" s="158" t="s">
        <v>304</v>
      </c>
      <c r="Y319" s="7"/>
      <c r="Z319" s="156">
        <v>6.3E-2</v>
      </c>
      <c r="AA319" s="156">
        <v>0</v>
      </c>
      <c r="AB319" s="159">
        <v>3</v>
      </c>
    </row>
    <row r="320" spans="1:28" ht="15" customHeight="1" x14ac:dyDescent="0.15">
      <c r="A320" s="20" t="str">
        <f t="shared" si="4"/>
        <v>貨3LQAF</v>
      </c>
      <c r="B320" s="20" t="s">
        <v>222</v>
      </c>
      <c r="C320" s="20" t="s">
        <v>154</v>
      </c>
      <c r="D320" s="20" t="s">
        <v>443</v>
      </c>
      <c r="E320" s="20" t="s">
        <v>300</v>
      </c>
      <c r="F320" s="20">
        <v>6.3E-2</v>
      </c>
      <c r="G320" s="20">
        <v>0</v>
      </c>
      <c r="H320" s="20">
        <v>3</v>
      </c>
      <c r="I320" s="1" t="s">
        <v>1084</v>
      </c>
      <c r="J320" s="20" t="s">
        <v>423</v>
      </c>
      <c r="T320" s="130" t="s">
        <v>365</v>
      </c>
      <c r="U320" s="156" t="s">
        <v>291</v>
      </c>
      <c r="V320" s="39" t="s">
        <v>1143</v>
      </c>
      <c r="W320" s="157" t="s">
        <v>443</v>
      </c>
      <c r="X320" s="158" t="s">
        <v>300</v>
      </c>
      <c r="Y320" s="7"/>
      <c r="Z320" s="156">
        <v>6.3E-2</v>
      </c>
      <c r="AA320" s="156">
        <v>0</v>
      </c>
      <c r="AB320" s="159">
        <v>3</v>
      </c>
    </row>
    <row r="321" spans="1:28" ht="15" customHeight="1" x14ac:dyDescent="0.15">
      <c r="A321" s="20" t="str">
        <f t="shared" si="4"/>
        <v>貨3LQLF</v>
      </c>
      <c r="B321" s="20" t="s">
        <v>222</v>
      </c>
      <c r="C321" s="20" t="s">
        <v>154</v>
      </c>
      <c r="D321" s="20" t="s">
        <v>443</v>
      </c>
      <c r="E321" s="20" t="s">
        <v>1125</v>
      </c>
      <c r="F321" s="20">
        <v>6.3E-2</v>
      </c>
      <c r="G321" s="20">
        <v>0</v>
      </c>
      <c r="H321" s="20">
        <v>3</v>
      </c>
      <c r="I321" s="1" t="s">
        <v>1094</v>
      </c>
      <c r="T321" s="130" t="s">
        <v>365</v>
      </c>
      <c r="U321" s="156" t="s">
        <v>291</v>
      </c>
      <c r="V321" s="39" t="s">
        <v>1143</v>
      </c>
      <c r="W321" s="157" t="s">
        <v>443</v>
      </c>
      <c r="X321" s="158" t="s">
        <v>1125</v>
      </c>
      <c r="Y321" s="7"/>
      <c r="Z321" s="156">
        <v>6.3E-2</v>
      </c>
      <c r="AA321" s="156">
        <v>0</v>
      </c>
      <c r="AB321" s="159">
        <v>3</v>
      </c>
    </row>
    <row r="322" spans="1:28" ht="15" customHeight="1" x14ac:dyDescent="0.15">
      <c r="A322" s="20" t="str">
        <f t="shared" si="4"/>
        <v>貨3L3BF</v>
      </c>
      <c r="B322" s="20" t="s">
        <v>222</v>
      </c>
      <c r="C322" s="20" t="s">
        <v>154</v>
      </c>
      <c r="D322" s="20" t="s">
        <v>1102</v>
      </c>
      <c r="E322" s="20" t="s">
        <v>1126</v>
      </c>
      <c r="F322" s="20">
        <v>7.0000000000000007E-2</v>
      </c>
      <c r="G322" s="20">
        <v>0</v>
      </c>
      <c r="H322" s="20">
        <v>3</v>
      </c>
      <c r="I322" s="1" t="s">
        <v>1048</v>
      </c>
      <c r="T322" s="130" t="s">
        <v>365</v>
      </c>
      <c r="U322" s="156" t="s">
        <v>291</v>
      </c>
      <c r="V322" s="39" t="s">
        <v>1143</v>
      </c>
      <c r="W322" s="157" t="s">
        <v>1102</v>
      </c>
      <c r="X322" s="158" t="s">
        <v>1126</v>
      </c>
      <c r="Y322" s="7"/>
      <c r="Z322" s="156">
        <v>7.0000000000000007E-2</v>
      </c>
      <c r="AA322" s="156">
        <v>0</v>
      </c>
      <c r="AB322" s="159">
        <v>3</v>
      </c>
    </row>
    <row r="323" spans="1:28" ht="15" customHeight="1" x14ac:dyDescent="0.15">
      <c r="A323" s="20" t="str">
        <f t="shared" si="4"/>
        <v>貨3L3AF</v>
      </c>
      <c r="B323" s="20" t="s">
        <v>222</v>
      </c>
      <c r="C323" s="20" t="s">
        <v>154</v>
      </c>
      <c r="D323" s="20" t="s">
        <v>1102</v>
      </c>
      <c r="E323" s="20" t="s">
        <v>1127</v>
      </c>
      <c r="F323" s="20">
        <v>3.5000000000000003E-2</v>
      </c>
      <c r="G323" s="20">
        <v>0</v>
      </c>
      <c r="H323" s="20">
        <v>3</v>
      </c>
      <c r="I323" s="1" t="s">
        <v>1084</v>
      </c>
      <c r="T323" s="130" t="s">
        <v>365</v>
      </c>
      <c r="U323" s="156" t="s">
        <v>291</v>
      </c>
      <c r="V323" s="39" t="s">
        <v>1143</v>
      </c>
      <c r="W323" s="157" t="s">
        <v>1102</v>
      </c>
      <c r="X323" s="158" t="s">
        <v>1127</v>
      </c>
      <c r="Y323" s="7"/>
      <c r="Z323" s="156">
        <v>3.5000000000000003E-2</v>
      </c>
      <c r="AA323" s="156">
        <v>0</v>
      </c>
      <c r="AB323" s="159">
        <v>3</v>
      </c>
    </row>
    <row r="324" spans="1:28" ht="15" customHeight="1" x14ac:dyDescent="0.15">
      <c r="A324" s="20" t="str">
        <f t="shared" si="4"/>
        <v>貨3L3LF</v>
      </c>
      <c r="B324" s="20" t="s">
        <v>222</v>
      </c>
      <c r="C324" s="20" t="s">
        <v>154</v>
      </c>
      <c r="D324" s="20" t="s">
        <v>1102</v>
      </c>
      <c r="E324" s="20" t="s">
        <v>1128</v>
      </c>
      <c r="F324" s="20">
        <v>1.7500000000000002E-2</v>
      </c>
      <c r="G324" s="20">
        <v>0</v>
      </c>
      <c r="H324" s="20">
        <v>3</v>
      </c>
      <c r="I324" s="1" t="s">
        <v>1094</v>
      </c>
      <c r="T324" s="130" t="s">
        <v>365</v>
      </c>
      <c r="U324" s="156" t="s">
        <v>291</v>
      </c>
      <c r="V324" s="39" t="s">
        <v>1143</v>
      </c>
      <c r="W324" s="157" t="s">
        <v>1102</v>
      </c>
      <c r="X324" s="158" t="s">
        <v>1128</v>
      </c>
      <c r="Y324" s="7"/>
      <c r="Z324" s="156">
        <v>1.7500000000000002E-2</v>
      </c>
      <c r="AA324" s="156">
        <v>0</v>
      </c>
      <c r="AB324" s="159">
        <v>3</v>
      </c>
    </row>
    <row r="325" spans="1:28" ht="15" customHeight="1" x14ac:dyDescent="0.15">
      <c r="A325" s="20" t="str">
        <f t="shared" ref="A325:A388" si="5">CONCATENATE(C325,E325)</f>
        <v>貨3L4BF</v>
      </c>
      <c r="B325" s="20" t="s">
        <v>222</v>
      </c>
      <c r="C325" s="20" t="s">
        <v>154</v>
      </c>
      <c r="D325" s="20" t="s">
        <v>1102</v>
      </c>
      <c r="E325" s="20" t="s">
        <v>1129</v>
      </c>
      <c r="F325" s="20">
        <v>5.2500000000000005E-2</v>
      </c>
      <c r="G325" s="20">
        <v>0</v>
      </c>
      <c r="H325" s="20">
        <v>3</v>
      </c>
      <c r="I325" s="1" t="s">
        <v>1073</v>
      </c>
      <c r="T325" s="130" t="s">
        <v>365</v>
      </c>
      <c r="U325" s="156" t="s">
        <v>291</v>
      </c>
      <c r="V325" s="39" t="s">
        <v>1143</v>
      </c>
      <c r="W325" s="157" t="s">
        <v>1102</v>
      </c>
      <c r="X325" s="158" t="s">
        <v>1129</v>
      </c>
      <c r="Y325" s="7" t="s">
        <v>463</v>
      </c>
      <c r="Z325" s="156">
        <v>5.2500000000000005E-2</v>
      </c>
      <c r="AA325" s="156">
        <v>0</v>
      </c>
      <c r="AB325" s="159">
        <v>3</v>
      </c>
    </row>
    <row r="326" spans="1:28" ht="15" customHeight="1" x14ac:dyDescent="0.15">
      <c r="A326" s="20" t="str">
        <f t="shared" si="5"/>
        <v>貨3L4AF</v>
      </c>
      <c r="B326" s="20" t="s">
        <v>222</v>
      </c>
      <c r="C326" s="20" t="s">
        <v>154</v>
      </c>
      <c r="D326" s="20" t="s">
        <v>1102</v>
      </c>
      <c r="E326" s="20" t="s">
        <v>1131</v>
      </c>
      <c r="F326" s="20">
        <v>5.2499999999999998E-2</v>
      </c>
      <c r="G326" s="20">
        <v>0</v>
      </c>
      <c r="H326" s="20">
        <v>3</v>
      </c>
      <c r="I326" s="1" t="s">
        <v>1084</v>
      </c>
      <c r="T326" s="130" t="s">
        <v>365</v>
      </c>
      <c r="U326" s="156" t="s">
        <v>291</v>
      </c>
      <c r="V326" s="39" t="s">
        <v>1143</v>
      </c>
      <c r="W326" s="157" t="s">
        <v>1102</v>
      </c>
      <c r="X326" s="158" t="s">
        <v>1131</v>
      </c>
      <c r="Y326" s="7"/>
      <c r="Z326" s="156">
        <v>5.2499999999999998E-2</v>
      </c>
      <c r="AA326" s="156">
        <v>0</v>
      </c>
      <c r="AB326" s="159">
        <v>3</v>
      </c>
    </row>
    <row r="327" spans="1:28" ht="15" customHeight="1" x14ac:dyDescent="0.15">
      <c r="A327" s="20" t="str">
        <f t="shared" si="5"/>
        <v>貨3L4LF</v>
      </c>
      <c r="B327" s="20" t="s">
        <v>222</v>
      </c>
      <c r="C327" s="20" t="s">
        <v>154</v>
      </c>
      <c r="D327" s="20" t="s">
        <v>1102</v>
      </c>
      <c r="E327" s="20" t="s">
        <v>1133</v>
      </c>
      <c r="F327" s="20">
        <v>5.2499999999999998E-2</v>
      </c>
      <c r="G327" s="20">
        <v>0</v>
      </c>
      <c r="H327" s="20">
        <v>3</v>
      </c>
      <c r="I327" s="1" t="s">
        <v>1094</v>
      </c>
      <c r="T327" s="130" t="s">
        <v>365</v>
      </c>
      <c r="U327" s="156" t="s">
        <v>291</v>
      </c>
      <c r="V327" s="39" t="s">
        <v>1143</v>
      </c>
      <c r="W327" s="157" t="s">
        <v>1102</v>
      </c>
      <c r="X327" s="158" t="s">
        <v>1133</v>
      </c>
      <c r="Y327" s="7"/>
      <c r="Z327" s="156">
        <v>5.2499999999999998E-2</v>
      </c>
      <c r="AA327" s="156">
        <v>0</v>
      </c>
      <c r="AB327" s="159">
        <v>3</v>
      </c>
    </row>
    <row r="328" spans="1:28" ht="15" customHeight="1" x14ac:dyDescent="0.15">
      <c r="A328" s="20" t="str">
        <f t="shared" si="5"/>
        <v>貨3L5BF</v>
      </c>
      <c r="B328" s="20" t="s">
        <v>222</v>
      </c>
      <c r="C328" s="20" t="s">
        <v>154</v>
      </c>
      <c r="D328" s="20" t="s">
        <v>1102</v>
      </c>
      <c r="E328" s="20" t="s">
        <v>1135</v>
      </c>
      <c r="F328" s="20">
        <v>3.5000000000000003E-2</v>
      </c>
      <c r="G328" s="20">
        <v>0</v>
      </c>
      <c r="H328" s="20">
        <v>3</v>
      </c>
      <c r="I328" s="1" t="s">
        <v>1078</v>
      </c>
      <c r="T328" s="130" t="s">
        <v>365</v>
      </c>
      <c r="U328" s="156" t="s">
        <v>291</v>
      </c>
      <c r="V328" s="39" t="s">
        <v>1143</v>
      </c>
      <c r="W328" s="157" t="s">
        <v>1102</v>
      </c>
      <c r="X328" s="158" t="s">
        <v>1135</v>
      </c>
      <c r="Y328" s="7" t="s">
        <v>464</v>
      </c>
      <c r="Z328" s="156">
        <v>3.5000000000000003E-2</v>
      </c>
      <c r="AA328" s="156">
        <v>0</v>
      </c>
      <c r="AB328" s="159">
        <v>3</v>
      </c>
    </row>
    <row r="329" spans="1:28" ht="15" customHeight="1" x14ac:dyDescent="0.15">
      <c r="A329" s="20" t="str">
        <f t="shared" si="5"/>
        <v>貨3L5AF</v>
      </c>
      <c r="B329" s="20" t="s">
        <v>222</v>
      </c>
      <c r="C329" s="20" t="s">
        <v>154</v>
      </c>
      <c r="D329" s="20" t="s">
        <v>1102</v>
      </c>
      <c r="E329" s="20" t="s">
        <v>1136</v>
      </c>
      <c r="F329" s="20">
        <v>3.5000000000000003E-2</v>
      </c>
      <c r="G329" s="20">
        <v>0</v>
      </c>
      <c r="H329" s="20">
        <v>3</v>
      </c>
      <c r="I329" s="1" t="s">
        <v>1084</v>
      </c>
      <c r="T329" s="130" t="s">
        <v>365</v>
      </c>
      <c r="U329" s="156" t="s">
        <v>291</v>
      </c>
      <c r="V329" s="39" t="s">
        <v>1143</v>
      </c>
      <c r="W329" s="157" t="s">
        <v>1102</v>
      </c>
      <c r="X329" s="158" t="s">
        <v>1136</v>
      </c>
      <c r="Y329" s="7"/>
      <c r="Z329" s="156">
        <v>3.5000000000000003E-2</v>
      </c>
      <c r="AA329" s="156">
        <v>0</v>
      </c>
      <c r="AB329" s="159">
        <v>3</v>
      </c>
    </row>
    <row r="330" spans="1:28" ht="15" customHeight="1" x14ac:dyDescent="0.15">
      <c r="A330" s="20" t="str">
        <f t="shared" si="5"/>
        <v>貨3L5LF</v>
      </c>
      <c r="B330" s="20" t="s">
        <v>222</v>
      </c>
      <c r="C330" s="20" t="s">
        <v>154</v>
      </c>
      <c r="D330" s="20" t="s">
        <v>1102</v>
      </c>
      <c r="E330" s="20" t="s">
        <v>1138</v>
      </c>
      <c r="F330" s="20">
        <v>3.5000000000000003E-2</v>
      </c>
      <c r="G330" s="20">
        <v>0</v>
      </c>
      <c r="H330" s="20">
        <v>3</v>
      </c>
      <c r="I330" s="1" t="s">
        <v>1094</v>
      </c>
      <c r="T330" s="130" t="s">
        <v>365</v>
      </c>
      <c r="U330" s="156" t="s">
        <v>291</v>
      </c>
      <c r="V330" s="39" t="s">
        <v>1143</v>
      </c>
      <c r="W330" s="157" t="s">
        <v>1102</v>
      </c>
      <c r="X330" s="158" t="s">
        <v>1138</v>
      </c>
      <c r="Y330" s="7"/>
      <c r="Z330" s="156">
        <v>3.5000000000000003E-2</v>
      </c>
      <c r="AA330" s="156">
        <v>0</v>
      </c>
      <c r="AB330" s="159">
        <v>3</v>
      </c>
    </row>
    <row r="331" spans="1:28" ht="15" customHeight="1" x14ac:dyDescent="0.15">
      <c r="A331" s="20" t="str">
        <f t="shared" si="5"/>
        <v>貨3L6BF</v>
      </c>
      <c r="B331" s="20" t="s">
        <v>222</v>
      </c>
      <c r="C331" s="20" t="s">
        <v>154</v>
      </c>
      <c r="D331" s="20" t="s">
        <v>1102</v>
      </c>
      <c r="E331" s="20" t="s">
        <v>1140</v>
      </c>
      <c r="F331" s="20">
        <v>1.7500000000000002E-2</v>
      </c>
      <c r="G331" s="20">
        <v>0</v>
      </c>
      <c r="H331" s="20">
        <v>3</v>
      </c>
      <c r="I331" s="1" t="s">
        <v>1139</v>
      </c>
      <c r="T331" s="130" t="s">
        <v>365</v>
      </c>
      <c r="U331" s="156" t="s">
        <v>291</v>
      </c>
      <c r="V331" s="39" t="s">
        <v>1143</v>
      </c>
      <c r="W331" s="157" t="s">
        <v>1102</v>
      </c>
      <c r="X331" s="158" t="s">
        <v>1140</v>
      </c>
      <c r="Y331" s="7" t="s">
        <v>1114</v>
      </c>
      <c r="Z331" s="156">
        <v>1.7500000000000002E-2</v>
      </c>
      <c r="AA331" s="156">
        <v>0</v>
      </c>
      <c r="AB331" s="159">
        <v>3</v>
      </c>
    </row>
    <row r="332" spans="1:28" ht="15" customHeight="1" x14ac:dyDescent="0.15">
      <c r="A332" s="20" t="str">
        <f t="shared" si="5"/>
        <v>貨3L6AF</v>
      </c>
      <c r="B332" s="20" t="s">
        <v>222</v>
      </c>
      <c r="C332" s="20" t="s">
        <v>154</v>
      </c>
      <c r="D332" s="20" t="s">
        <v>1102</v>
      </c>
      <c r="E332" s="20" t="s">
        <v>1141</v>
      </c>
      <c r="F332" s="20">
        <v>1.7500000000000002E-2</v>
      </c>
      <c r="G332" s="20">
        <v>0</v>
      </c>
      <c r="H332" s="20">
        <v>3</v>
      </c>
      <c r="I332" s="1" t="s">
        <v>1084</v>
      </c>
      <c r="T332" s="130" t="s">
        <v>365</v>
      </c>
      <c r="U332" s="156" t="s">
        <v>291</v>
      </c>
      <c r="V332" s="39" t="s">
        <v>1143</v>
      </c>
      <c r="W332" s="157" t="s">
        <v>1102</v>
      </c>
      <c r="X332" s="158" t="s">
        <v>1141</v>
      </c>
      <c r="Y332" s="7"/>
      <c r="Z332" s="156">
        <v>1.7500000000000002E-2</v>
      </c>
      <c r="AA332" s="156">
        <v>0</v>
      </c>
      <c r="AB332" s="159">
        <v>3</v>
      </c>
    </row>
    <row r="333" spans="1:28" ht="15" customHeight="1" x14ac:dyDescent="0.15">
      <c r="A333" s="20" t="str">
        <f t="shared" si="5"/>
        <v>貨3L6LF</v>
      </c>
      <c r="B333" s="20" t="s">
        <v>222</v>
      </c>
      <c r="C333" s="20" t="s">
        <v>154</v>
      </c>
      <c r="D333" s="20" t="s">
        <v>1102</v>
      </c>
      <c r="E333" s="20" t="s">
        <v>1142</v>
      </c>
      <c r="F333" s="20">
        <v>1.7500000000000002E-2</v>
      </c>
      <c r="G333" s="20">
        <v>0</v>
      </c>
      <c r="H333" s="20">
        <v>3</v>
      </c>
      <c r="I333" s="1" t="s">
        <v>1094</v>
      </c>
      <c r="T333" s="130" t="s">
        <v>365</v>
      </c>
      <c r="U333" s="156" t="s">
        <v>291</v>
      </c>
      <c r="V333" s="39" t="s">
        <v>1143</v>
      </c>
      <c r="W333" s="157" t="s">
        <v>1102</v>
      </c>
      <c r="X333" s="158" t="s">
        <v>1142</v>
      </c>
      <c r="Y333" s="7"/>
      <c r="Z333" s="156">
        <v>1.7500000000000002E-2</v>
      </c>
      <c r="AA333" s="156">
        <v>0</v>
      </c>
      <c r="AB333" s="159">
        <v>3</v>
      </c>
    </row>
    <row r="334" spans="1:28" ht="15" customHeight="1" x14ac:dyDescent="0.15">
      <c r="A334" s="20" t="str">
        <f t="shared" si="5"/>
        <v>貨4L-</v>
      </c>
      <c r="B334" s="20" t="s">
        <v>223</v>
      </c>
      <c r="C334" s="20" t="s">
        <v>155</v>
      </c>
      <c r="D334" s="20" t="s">
        <v>712</v>
      </c>
      <c r="E334" s="20" t="s">
        <v>711</v>
      </c>
      <c r="F334" s="20">
        <v>1.17</v>
      </c>
      <c r="G334" s="20">
        <v>0</v>
      </c>
      <c r="H334" s="20">
        <v>3</v>
      </c>
      <c r="I334" s="1" t="s">
        <v>1048</v>
      </c>
      <c r="T334" s="130" t="s">
        <v>365</v>
      </c>
      <c r="U334" s="156" t="s">
        <v>291</v>
      </c>
      <c r="V334" s="39" t="s">
        <v>1144</v>
      </c>
      <c r="W334" s="157" t="s">
        <v>712</v>
      </c>
      <c r="X334" s="158" t="s">
        <v>711</v>
      </c>
      <c r="Y334" s="7"/>
      <c r="Z334" s="156">
        <v>1.17</v>
      </c>
      <c r="AA334" s="156">
        <v>0</v>
      </c>
      <c r="AB334" s="159">
        <v>3</v>
      </c>
    </row>
    <row r="335" spans="1:28" ht="15" customHeight="1" x14ac:dyDescent="0.15">
      <c r="A335" s="20" t="str">
        <f t="shared" si="5"/>
        <v>貨4LJ</v>
      </c>
      <c r="B335" s="20" t="s">
        <v>223</v>
      </c>
      <c r="C335" s="20" t="s">
        <v>155</v>
      </c>
      <c r="D335" s="20" t="s">
        <v>715</v>
      </c>
      <c r="E335" s="20" t="s">
        <v>814</v>
      </c>
      <c r="F335" s="20">
        <v>0.83</v>
      </c>
      <c r="G335" s="20">
        <v>0</v>
      </c>
      <c r="H335" s="20">
        <v>3</v>
      </c>
      <c r="I335" s="1" t="s">
        <v>1048</v>
      </c>
      <c r="T335" s="130" t="s">
        <v>365</v>
      </c>
      <c r="U335" s="156" t="s">
        <v>291</v>
      </c>
      <c r="V335" s="39" t="s">
        <v>1144</v>
      </c>
      <c r="W335" s="157" t="s">
        <v>715</v>
      </c>
      <c r="X335" s="158" t="s">
        <v>814</v>
      </c>
      <c r="Y335" s="7"/>
      <c r="Z335" s="156">
        <v>0.83</v>
      </c>
      <c r="AA335" s="156">
        <v>0</v>
      </c>
      <c r="AB335" s="159">
        <v>3</v>
      </c>
    </row>
    <row r="336" spans="1:28" ht="15" customHeight="1" x14ac:dyDescent="0.15">
      <c r="A336" s="20" t="str">
        <f t="shared" si="5"/>
        <v>貨4LM</v>
      </c>
      <c r="B336" s="20" t="s">
        <v>223</v>
      </c>
      <c r="C336" s="20" t="s">
        <v>155</v>
      </c>
      <c r="D336" s="20" t="s">
        <v>831</v>
      </c>
      <c r="E336" s="20" t="s">
        <v>832</v>
      </c>
      <c r="F336" s="20">
        <v>0.56999999999999995</v>
      </c>
      <c r="G336" s="20">
        <v>0</v>
      </c>
      <c r="H336" s="20">
        <v>3</v>
      </c>
      <c r="I336" s="1" t="s">
        <v>1048</v>
      </c>
      <c r="T336" s="130" t="s">
        <v>365</v>
      </c>
      <c r="U336" s="156" t="s">
        <v>291</v>
      </c>
      <c r="V336" s="39" t="s">
        <v>1144</v>
      </c>
      <c r="W336" s="157" t="s">
        <v>831</v>
      </c>
      <c r="X336" s="158" t="s">
        <v>832</v>
      </c>
      <c r="Y336" s="7"/>
      <c r="Z336" s="156">
        <v>0.56999999999999995</v>
      </c>
      <c r="AA336" s="156">
        <v>0</v>
      </c>
      <c r="AB336" s="159">
        <v>3</v>
      </c>
    </row>
    <row r="337" spans="1:28" ht="15" customHeight="1" x14ac:dyDescent="0.15">
      <c r="A337" s="20" t="str">
        <f t="shared" si="5"/>
        <v>貨4LT</v>
      </c>
      <c r="B337" s="20" t="s">
        <v>223</v>
      </c>
      <c r="C337" s="20" t="s">
        <v>155</v>
      </c>
      <c r="D337" s="20" t="s">
        <v>825</v>
      </c>
      <c r="E337" s="20" t="s">
        <v>826</v>
      </c>
      <c r="F337" s="20">
        <v>0.49</v>
      </c>
      <c r="G337" s="20">
        <v>0</v>
      </c>
      <c r="H337" s="20">
        <v>3</v>
      </c>
      <c r="I337" s="1" t="s">
        <v>1048</v>
      </c>
      <c r="T337" s="130" t="s">
        <v>365</v>
      </c>
      <c r="U337" s="156" t="s">
        <v>291</v>
      </c>
      <c r="V337" s="39" t="s">
        <v>1144</v>
      </c>
      <c r="W337" s="157" t="s">
        <v>825</v>
      </c>
      <c r="X337" s="158" t="s">
        <v>826</v>
      </c>
      <c r="Y337" s="7"/>
      <c r="Z337" s="156">
        <v>0.49</v>
      </c>
      <c r="AA337" s="156">
        <v>0</v>
      </c>
      <c r="AB337" s="159">
        <v>3</v>
      </c>
    </row>
    <row r="338" spans="1:28" ht="15" customHeight="1" x14ac:dyDescent="0.15">
      <c r="A338" s="20" t="str">
        <f t="shared" si="5"/>
        <v>貨4LZ</v>
      </c>
      <c r="B338" s="20" t="s">
        <v>223</v>
      </c>
      <c r="C338" s="20" t="s">
        <v>155</v>
      </c>
      <c r="D338" s="20" t="s">
        <v>200</v>
      </c>
      <c r="E338" s="20" t="s">
        <v>833</v>
      </c>
      <c r="F338" s="20">
        <v>0.4</v>
      </c>
      <c r="G338" s="20">
        <v>0</v>
      </c>
      <c r="H338" s="20">
        <v>3</v>
      </c>
      <c r="I338" s="1" t="s">
        <v>1048</v>
      </c>
      <c r="T338" s="130" t="s">
        <v>365</v>
      </c>
      <c r="U338" s="156" t="s">
        <v>291</v>
      </c>
      <c r="V338" s="39" t="s">
        <v>1144</v>
      </c>
      <c r="W338" s="157" t="s">
        <v>200</v>
      </c>
      <c r="X338" s="158" t="s">
        <v>833</v>
      </c>
      <c r="Y338" s="7"/>
      <c r="Z338" s="156">
        <v>0.4</v>
      </c>
      <c r="AA338" s="156">
        <v>0</v>
      </c>
      <c r="AB338" s="159">
        <v>3</v>
      </c>
    </row>
    <row r="339" spans="1:28" ht="15" customHeight="1" x14ac:dyDescent="0.15">
      <c r="A339" s="20" t="str">
        <f t="shared" si="5"/>
        <v>貨4LGB</v>
      </c>
      <c r="B339" s="20" t="s">
        <v>223</v>
      </c>
      <c r="C339" s="20" t="s">
        <v>155</v>
      </c>
      <c r="D339" s="20" t="s">
        <v>201</v>
      </c>
      <c r="E339" s="20" t="s">
        <v>857</v>
      </c>
      <c r="F339" s="20">
        <v>0.33</v>
      </c>
      <c r="G339" s="20">
        <v>0</v>
      </c>
      <c r="H339" s="20">
        <v>3</v>
      </c>
      <c r="I339" s="1" t="s">
        <v>1048</v>
      </c>
      <c r="T339" s="130" t="s">
        <v>365</v>
      </c>
      <c r="U339" s="156" t="s">
        <v>291</v>
      </c>
      <c r="V339" s="39" t="s">
        <v>1144</v>
      </c>
      <c r="W339" s="157" t="s">
        <v>201</v>
      </c>
      <c r="X339" s="158" t="s">
        <v>857</v>
      </c>
      <c r="Y339" s="7"/>
      <c r="Z339" s="156">
        <v>0.33</v>
      </c>
      <c r="AA339" s="156">
        <v>0</v>
      </c>
      <c r="AB339" s="159">
        <v>3</v>
      </c>
    </row>
    <row r="340" spans="1:28" ht="15" customHeight="1" x14ac:dyDescent="0.15">
      <c r="A340" s="20" t="str">
        <f t="shared" si="5"/>
        <v>貨4LGE</v>
      </c>
      <c r="B340" s="20" t="s">
        <v>223</v>
      </c>
      <c r="C340" s="20" t="s">
        <v>155</v>
      </c>
      <c r="D340" s="20" t="s">
        <v>201</v>
      </c>
      <c r="E340" s="20" t="s">
        <v>859</v>
      </c>
      <c r="F340" s="20">
        <v>0.33</v>
      </c>
      <c r="G340" s="20">
        <v>0</v>
      </c>
      <c r="H340" s="20">
        <v>3</v>
      </c>
      <c r="I340" s="1" t="s">
        <v>1048</v>
      </c>
      <c r="T340" s="130" t="s">
        <v>365</v>
      </c>
      <c r="U340" s="156" t="s">
        <v>291</v>
      </c>
      <c r="V340" s="39" t="s">
        <v>1144</v>
      </c>
      <c r="W340" s="157" t="s">
        <v>201</v>
      </c>
      <c r="X340" s="158" t="s">
        <v>859</v>
      </c>
      <c r="Y340" s="7"/>
      <c r="Z340" s="156">
        <v>0.33</v>
      </c>
      <c r="AA340" s="156">
        <v>0</v>
      </c>
      <c r="AB340" s="159">
        <v>3</v>
      </c>
    </row>
    <row r="341" spans="1:28" ht="15" customHeight="1" x14ac:dyDescent="0.15">
      <c r="A341" s="20" t="str">
        <f t="shared" si="5"/>
        <v>貨4LHJ</v>
      </c>
      <c r="B341" s="20" t="s">
        <v>223</v>
      </c>
      <c r="C341" s="20" t="s">
        <v>155</v>
      </c>
      <c r="D341" s="20" t="s">
        <v>201</v>
      </c>
      <c r="E341" s="20" t="s">
        <v>867</v>
      </c>
      <c r="F341" s="20">
        <v>0.16500000000000001</v>
      </c>
      <c r="G341" s="20">
        <v>0</v>
      </c>
      <c r="H341" s="20">
        <v>3</v>
      </c>
      <c r="I341" s="1" t="s">
        <v>1084</v>
      </c>
      <c r="J341" s="20" t="s">
        <v>1088</v>
      </c>
      <c r="T341" s="130" t="s">
        <v>365</v>
      </c>
      <c r="U341" s="156" t="s">
        <v>291</v>
      </c>
      <c r="V341" s="39" t="s">
        <v>1144</v>
      </c>
      <c r="W341" s="157" t="s">
        <v>201</v>
      </c>
      <c r="X341" s="158" t="s">
        <v>867</v>
      </c>
      <c r="Y341" s="7"/>
      <c r="Z341" s="156">
        <v>0.16500000000000001</v>
      </c>
      <c r="AA341" s="156">
        <v>0</v>
      </c>
      <c r="AB341" s="159">
        <v>3</v>
      </c>
    </row>
    <row r="342" spans="1:28" ht="15" customHeight="1" x14ac:dyDescent="0.15">
      <c r="A342" s="20" t="str">
        <f t="shared" si="5"/>
        <v>貨4LGL</v>
      </c>
      <c r="B342" s="20" t="s">
        <v>223</v>
      </c>
      <c r="C342" s="20" t="s">
        <v>155</v>
      </c>
      <c r="D342" s="20" t="s">
        <v>828</v>
      </c>
      <c r="E342" s="20" t="s">
        <v>865</v>
      </c>
      <c r="F342" s="20">
        <v>0.1</v>
      </c>
      <c r="G342" s="20">
        <v>0</v>
      </c>
      <c r="H342" s="20">
        <v>3</v>
      </c>
      <c r="I342" s="1" t="s">
        <v>1048</v>
      </c>
      <c r="T342" s="130" t="s">
        <v>365</v>
      </c>
      <c r="U342" s="156" t="s">
        <v>291</v>
      </c>
      <c r="V342" s="39" t="s">
        <v>1144</v>
      </c>
      <c r="W342" s="157" t="s">
        <v>828</v>
      </c>
      <c r="X342" s="158" t="s">
        <v>865</v>
      </c>
      <c r="Y342" s="7"/>
      <c r="Z342" s="156">
        <v>0.1</v>
      </c>
      <c r="AA342" s="156">
        <v>0</v>
      </c>
      <c r="AB342" s="159">
        <v>3</v>
      </c>
    </row>
    <row r="343" spans="1:28" ht="15" customHeight="1" x14ac:dyDescent="0.15">
      <c r="A343" s="20" t="str">
        <f t="shared" si="5"/>
        <v>貨4LHR</v>
      </c>
      <c r="B343" s="20" t="s">
        <v>223</v>
      </c>
      <c r="C343" s="20" t="s">
        <v>155</v>
      </c>
      <c r="D343" s="20" t="s">
        <v>828</v>
      </c>
      <c r="E343" s="20" t="s">
        <v>874</v>
      </c>
      <c r="F343" s="20">
        <v>0.05</v>
      </c>
      <c r="G343" s="20">
        <v>0</v>
      </c>
      <c r="H343" s="20">
        <v>3</v>
      </c>
      <c r="I343" s="1" t="s">
        <v>1084</v>
      </c>
      <c r="J343" s="20" t="s">
        <v>1088</v>
      </c>
      <c r="T343" s="130" t="s">
        <v>365</v>
      </c>
      <c r="U343" s="156" t="s">
        <v>291</v>
      </c>
      <c r="V343" s="39" t="s">
        <v>1144</v>
      </c>
      <c r="W343" s="157" t="s">
        <v>828</v>
      </c>
      <c r="X343" s="158" t="s">
        <v>874</v>
      </c>
      <c r="Y343" s="7"/>
      <c r="Z343" s="156">
        <v>0.05</v>
      </c>
      <c r="AA343" s="156">
        <v>0</v>
      </c>
      <c r="AB343" s="159">
        <v>3</v>
      </c>
    </row>
    <row r="344" spans="1:28" ht="15" customHeight="1" x14ac:dyDescent="0.15">
      <c r="A344" s="20" t="str">
        <f t="shared" si="5"/>
        <v>貨4LTD</v>
      </c>
      <c r="B344" s="20" t="s">
        <v>223</v>
      </c>
      <c r="C344" s="20" t="s">
        <v>155</v>
      </c>
      <c r="D344" s="20" t="s">
        <v>828</v>
      </c>
      <c r="E344" t="s">
        <v>887</v>
      </c>
      <c r="F344" s="20">
        <v>7.4999999999999997E-2</v>
      </c>
      <c r="G344" s="20">
        <v>0</v>
      </c>
      <c r="H344" s="20">
        <v>3</v>
      </c>
      <c r="I344" s="1" t="s">
        <v>1048</v>
      </c>
      <c r="J344" t="s">
        <v>1089</v>
      </c>
      <c r="T344" s="130" t="s">
        <v>365</v>
      </c>
      <c r="U344" s="156" t="s">
        <v>291</v>
      </c>
      <c r="V344" s="39" t="s">
        <v>1144</v>
      </c>
      <c r="W344" s="157" t="s">
        <v>828</v>
      </c>
      <c r="X344" s="158" t="s">
        <v>887</v>
      </c>
      <c r="Y344" s="7"/>
      <c r="Z344" s="156">
        <v>7.4999999999999997E-2</v>
      </c>
      <c r="AA344" s="156">
        <v>0</v>
      </c>
      <c r="AB344" s="159">
        <v>3</v>
      </c>
    </row>
    <row r="345" spans="1:28" ht="15" customHeight="1" x14ac:dyDescent="0.15">
      <c r="A345" s="20" t="str">
        <f t="shared" si="5"/>
        <v>貨4LXD</v>
      </c>
      <c r="B345" s="20" t="s">
        <v>223</v>
      </c>
      <c r="C345" s="20" t="s">
        <v>155</v>
      </c>
      <c r="D345" s="20" t="s">
        <v>828</v>
      </c>
      <c r="E345" t="s">
        <v>901</v>
      </c>
      <c r="F345" s="20">
        <v>7.4999999999999997E-2</v>
      </c>
      <c r="G345" s="20">
        <v>0</v>
      </c>
      <c r="H345" s="20">
        <v>3</v>
      </c>
      <c r="I345" s="1" t="s">
        <v>1084</v>
      </c>
      <c r="J345" t="s">
        <v>423</v>
      </c>
      <c r="T345" s="130" t="s">
        <v>365</v>
      </c>
      <c r="U345" s="156" t="s">
        <v>291</v>
      </c>
      <c r="V345" s="39" t="s">
        <v>1144</v>
      </c>
      <c r="W345" s="157" t="s">
        <v>828</v>
      </c>
      <c r="X345" s="158" t="s">
        <v>901</v>
      </c>
      <c r="Y345" s="7"/>
      <c r="Z345" s="156">
        <v>7.4999999999999997E-2</v>
      </c>
      <c r="AA345" s="156">
        <v>0</v>
      </c>
      <c r="AB345" s="159">
        <v>3</v>
      </c>
    </row>
    <row r="346" spans="1:28" ht="15" customHeight="1" x14ac:dyDescent="0.15">
      <c r="A346" s="20" t="str">
        <f t="shared" si="5"/>
        <v>貨4LLD</v>
      </c>
      <c r="B346" s="20" t="s">
        <v>223</v>
      </c>
      <c r="C346" s="20" t="s">
        <v>155</v>
      </c>
      <c r="D346" t="s">
        <v>828</v>
      </c>
      <c r="E346" t="s">
        <v>878</v>
      </c>
      <c r="F346" s="20">
        <v>0.05</v>
      </c>
      <c r="G346" s="20">
        <v>0</v>
      </c>
      <c r="H346" s="20">
        <v>3</v>
      </c>
      <c r="I346" s="1" t="s">
        <v>1048</v>
      </c>
      <c r="J346" s="20" t="s">
        <v>1090</v>
      </c>
      <c r="T346" s="130" t="s">
        <v>365</v>
      </c>
      <c r="U346" s="156" t="s">
        <v>291</v>
      </c>
      <c r="V346" s="39" t="s">
        <v>1144</v>
      </c>
      <c r="W346" s="157" t="s">
        <v>828</v>
      </c>
      <c r="X346" s="158" t="s">
        <v>878</v>
      </c>
      <c r="Y346" s="7"/>
      <c r="Z346" s="156">
        <v>0.05</v>
      </c>
      <c r="AA346" s="156">
        <v>0</v>
      </c>
      <c r="AB346" s="159">
        <v>3</v>
      </c>
    </row>
    <row r="347" spans="1:28" ht="15" customHeight="1" x14ac:dyDescent="0.15">
      <c r="A347" s="20" t="str">
        <f t="shared" si="5"/>
        <v>貨4LYD</v>
      </c>
      <c r="B347" s="20" t="s">
        <v>223</v>
      </c>
      <c r="C347" s="20" t="s">
        <v>155</v>
      </c>
      <c r="D347" t="s">
        <v>828</v>
      </c>
      <c r="E347" t="s">
        <v>905</v>
      </c>
      <c r="F347" s="20">
        <v>0.05</v>
      </c>
      <c r="G347" s="20">
        <v>0</v>
      </c>
      <c r="H347" s="20">
        <v>3</v>
      </c>
      <c r="I347" s="1" t="s">
        <v>1084</v>
      </c>
      <c r="J347" t="s">
        <v>424</v>
      </c>
      <c r="T347" s="130" t="s">
        <v>365</v>
      </c>
      <c r="U347" s="156" t="s">
        <v>291</v>
      </c>
      <c r="V347" s="39" t="s">
        <v>1144</v>
      </c>
      <c r="W347" s="157" t="s">
        <v>828</v>
      </c>
      <c r="X347" s="158" t="s">
        <v>905</v>
      </c>
      <c r="Y347" s="7"/>
      <c r="Z347" s="156">
        <v>0.05</v>
      </c>
      <c r="AA347" s="156">
        <v>0</v>
      </c>
      <c r="AB347" s="159">
        <v>3</v>
      </c>
    </row>
    <row r="348" spans="1:28" ht="15" customHeight="1" x14ac:dyDescent="0.15">
      <c r="A348" s="20" t="str">
        <f t="shared" si="5"/>
        <v>貨4LUD</v>
      </c>
      <c r="B348" s="20" t="s">
        <v>223</v>
      </c>
      <c r="C348" s="20" t="s">
        <v>155</v>
      </c>
      <c r="D348" t="s">
        <v>828</v>
      </c>
      <c r="E348" t="s">
        <v>894</v>
      </c>
      <c r="F348" s="20">
        <v>2.5000000000000001E-2</v>
      </c>
      <c r="G348" s="20">
        <v>0</v>
      </c>
      <c r="H348" s="20">
        <v>3</v>
      </c>
      <c r="I348" s="1" t="s">
        <v>1048</v>
      </c>
      <c r="J348" t="s">
        <v>1091</v>
      </c>
      <c r="T348" s="130" t="s">
        <v>365</v>
      </c>
      <c r="U348" s="156" t="s">
        <v>291</v>
      </c>
      <c r="V348" s="39" t="s">
        <v>1144</v>
      </c>
      <c r="W348" s="157" t="s">
        <v>828</v>
      </c>
      <c r="X348" s="158" t="s">
        <v>894</v>
      </c>
      <c r="Y348" s="7"/>
      <c r="Z348" s="156">
        <v>2.5000000000000001E-2</v>
      </c>
      <c r="AA348" s="156">
        <v>0</v>
      </c>
      <c r="AB348" s="159">
        <v>3</v>
      </c>
    </row>
    <row r="349" spans="1:28" ht="15" customHeight="1" x14ac:dyDescent="0.15">
      <c r="A349" s="20" t="str">
        <f t="shared" si="5"/>
        <v>貨4LZD</v>
      </c>
      <c r="B349" s="20" t="s">
        <v>223</v>
      </c>
      <c r="C349" s="20" t="s">
        <v>155</v>
      </c>
      <c r="D349" t="s">
        <v>828</v>
      </c>
      <c r="E349" t="s">
        <v>909</v>
      </c>
      <c r="F349" s="20">
        <v>2.5000000000000001E-2</v>
      </c>
      <c r="G349" s="20">
        <v>0</v>
      </c>
      <c r="H349" s="20">
        <v>3</v>
      </c>
      <c r="I349" s="1" t="s">
        <v>1084</v>
      </c>
      <c r="J349" t="s">
        <v>425</v>
      </c>
      <c r="T349" s="130" t="s">
        <v>365</v>
      </c>
      <c r="U349" s="156" t="s">
        <v>291</v>
      </c>
      <c r="V349" s="39" t="s">
        <v>1144</v>
      </c>
      <c r="W349" s="157" t="s">
        <v>828</v>
      </c>
      <c r="X349" s="158" t="s">
        <v>909</v>
      </c>
      <c r="Y349" s="7"/>
      <c r="Z349" s="156">
        <v>2.5000000000000001E-2</v>
      </c>
      <c r="AA349" s="156">
        <v>0</v>
      </c>
      <c r="AB349" s="159">
        <v>3</v>
      </c>
    </row>
    <row r="350" spans="1:28" ht="15" customHeight="1" x14ac:dyDescent="0.15">
      <c r="A350" s="20" t="str">
        <f t="shared" si="5"/>
        <v>貨4LABG</v>
      </c>
      <c r="B350" s="20" t="s">
        <v>223</v>
      </c>
      <c r="C350" s="20" t="s">
        <v>155</v>
      </c>
      <c r="D350" t="s">
        <v>185</v>
      </c>
      <c r="E350" t="s">
        <v>724</v>
      </c>
      <c r="F350" s="20">
        <v>0.05</v>
      </c>
      <c r="G350" s="20">
        <v>0</v>
      </c>
      <c r="H350" s="20">
        <v>3</v>
      </c>
      <c r="I350" s="1" t="s">
        <v>1048</v>
      </c>
      <c r="J350"/>
      <c r="T350" s="130" t="s">
        <v>365</v>
      </c>
      <c r="U350" s="156" t="s">
        <v>291</v>
      </c>
      <c r="V350" s="39" t="s">
        <v>1144</v>
      </c>
      <c r="W350" s="157" t="s">
        <v>185</v>
      </c>
      <c r="X350" s="158" t="s">
        <v>724</v>
      </c>
      <c r="Y350" s="7"/>
      <c r="Z350" s="156">
        <v>0.05</v>
      </c>
      <c r="AA350" s="156">
        <v>0</v>
      </c>
      <c r="AB350" s="159">
        <v>3</v>
      </c>
    </row>
    <row r="351" spans="1:28" ht="15" customHeight="1" x14ac:dyDescent="0.15">
      <c r="A351" s="20" t="str">
        <f t="shared" si="5"/>
        <v>貨4LAAG</v>
      </c>
      <c r="B351" s="20" t="s">
        <v>223</v>
      </c>
      <c r="C351" s="20" t="s">
        <v>155</v>
      </c>
      <c r="D351" t="s">
        <v>185</v>
      </c>
      <c r="E351" t="s">
        <v>725</v>
      </c>
      <c r="F351" s="20">
        <v>2.5000000000000001E-2</v>
      </c>
      <c r="G351" s="20">
        <v>0</v>
      </c>
      <c r="H351" s="20">
        <v>3</v>
      </c>
      <c r="I351" s="1" t="s">
        <v>1084</v>
      </c>
      <c r="J351" t="s">
        <v>1088</v>
      </c>
      <c r="T351" s="130" t="s">
        <v>365</v>
      </c>
      <c r="U351" s="156" t="s">
        <v>291</v>
      </c>
      <c r="V351" s="39" t="s">
        <v>1144</v>
      </c>
      <c r="W351" s="157" t="s">
        <v>185</v>
      </c>
      <c r="X351" s="158" t="s">
        <v>725</v>
      </c>
      <c r="Y351" s="7"/>
      <c r="Z351" s="156">
        <v>2.5000000000000001E-2</v>
      </c>
      <c r="AA351" s="156">
        <v>0</v>
      </c>
      <c r="AB351" s="159">
        <v>3</v>
      </c>
    </row>
    <row r="352" spans="1:28" ht="15" customHeight="1" x14ac:dyDescent="0.15">
      <c r="A352" s="20" t="str">
        <f t="shared" si="5"/>
        <v>貨4LALG</v>
      </c>
      <c r="B352" s="20" t="s">
        <v>223</v>
      </c>
      <c r="C352" s="20" t="s">
        <v>155</v>
      </c>
      <c r="D352" t="s">
        <v>185</v>
      </c>
      <c r="E352" t="s">
        <v>1503</v>
      </c>
      <c r="F352" s="20">
        <v>1.2500000000000001E-2</v>
      </c>
      <c r="G352" s="20">
        <v>0</v>
      </c>
      <c r="H352" s="20">
        <v>3</v>
      </c>
      <c r="I352" s="1" t="s">
        <v>1504</v>
      </c>
      <c r="J352"/>
      <c r="T352" s="130" t="s">
        <v>365</v>
      </c>
      <c r="U352" s="156" t="s">
        <v>291</v>
      </c>
      <c r="V352" s="39" t="s">
        <v>1144</v>
      </c>
      <c r="W352" s="157" t="s">
        <v>185</v>
      </c>
      <c r="X352" s="158" t="s">
        <v>1145</v>
      </c>
      <c r="Y352" s="7"/>
      <c r="Z352" s="156">
        <v>1.2500000000000001E-2</v>
      </c>
      <c r="AA352" s="156">
        <v>0</v>
      </c>
      <c r="AB352" s="159">
        <v>3</v>
      </c>
    </row>
    <row r="353" spans="1:28" ht="15" customHeight="1" x14ac:dyDescent="0.15">
      <c r="A353" s="20" t="str">
        <f t="shared" si="5"/>
        <v>貨4LBAG</v>
      </c>
      <c r="B353" s="20" t="s">
        <v>223</v>
      </c>
      <c r="C353" s="20" t="s">
        <v>155</v>
      </c>
      <c r="D353" t="s">
        <v>185</v>
      </c>
      <c r="E353" s="20" t="s">
        <v>203</v>
      </c>
      <c r="F353" s="20">
        <v>4.4999999999999998E-2</v>
      </c>
      <c r="G353" s="20">
        <v>0</v>
      </c>
      <c r="H353" s="20">
        <v>3</v>
      </c>
      <c r="I353" s="1" t="s">
        <v>1084</v>
      </c>
      <c r="J353" s="20" t="s">
        <v>423</v>
      </c>
      <c r="T353" s="130" t="s">
        <v>365</v>
      </c>
      <c r="U353" s="156" t="s">
        <v>291</v>
      </c>
      <c r="V353" s="39" t="s">
        <v>1144</v>
      </c>
      <c r="W353" s="157" t="s">
        <v>185</v>
      </c>
      <c r="X353" s="158" t="s">
        <v>203</v>
      </c>
      <c r="Y353" s="7"/>
      <c r="Z353" s="156">
        <v>4.4999999999999998E-2</v>
      </c>
      <c r="AA353" s="156">
        <v>0</v>
      </c>
      <c r="AB353" s="159">
        <v>3</v>
      </c>
    </row>
    <row r="354" spans="1:28" ht="15" customHeight="1" x14ac:dyDescent="0.15">
      <c r="A354" s="20" t="str">
        <f t="shared" si="5"/>
        <v>貨4LBBG</v>
      </c>
      <c r="B354" s="20" t="s">
        <v>223</v>
      </c>
      <c r="C354" s="20" t="s">
        <v>155</v>
      </c>
      <c r="D354" t="s">
        <v>185</v>
      </c>
      <c r="E354" s="20" t="s">
        <v>204</v>
      </c>
      <c r="F354" s="20">
        <v>4.4999999999999998E-2</v>
      </c>
      <c r="G354" s="20">
        <v>0</v>
      </c>
      <c r="H354" s="20">
        <v>3</v>
      </c>
      <c r="I354" s="1" t="s">
        <v>1048</v>
      </c>
      <c r="J354" s="20" t="s">
        <v>1089</v>
      </c>
      <c r="T354" s="130" t="s">
        <v>365</v>
      </c>
      <c r="U354" s="156" t="s">
        <v>291</v>
      </c>
      <c r="V354" s="39" t="s">
        <v>1144</v>
      </c>
      <c r="W354" s="157" t="s">
        <v>185</v>
      </c>
      <c r="X354" s="158" t="s">
        <v>204</v>
      </c>
      <c r="Y354" s="7"/>
      <c r="Z354" s="156">
        <v>4.4999999999999998E-2</v>
      </c>
      <c r="AA354" s="156">
        <v>0</v>
      </c>
      <c r="AB354" s="159">
        <v>3</v>
      </c>
    </row>
    <row r="355" spans="1:28" ht="15" customHeight="1" x14ac:dyDescent="0.15">
      <c r="A355" s="20" t="str">
        <f t="shared" si="5"/>
        <v>貨4LBLG</v>
      </c>
      <c r="B355" s="20" t="s">
        <v>223</v>
      </c>
      <c r="C355" s="20" t="s">
        <v>155</v>
      </c>
      <c r="D355" t="s">
        <v>185</v>
      </c>
      <c r="E355" t="s">
        <v>1505</v>
      </c>
      <c r="F355">
        <v>4.4999999999999998E-2</v>
      </c>
      <c r="G355" s="20">
        <v>0</v>
      </c>
      <c r="H355" s="20">
        <v>3</v>
      </c>
      <c r="I355" s="1" t="s">
        <v>1094</v>
      </c>
      <c r="T355" s="130" t="s">
        <v>365</v>
      </c>
      <c r="U355" s="156" t="s">
        <v>291</v>
      </c>
      <c r="V355" s="39" t="s">
        <v>1144</v>
      </c>
      <c r="W355" s="157" t="s">
        <v>185</v>
      </c>
      <c r="X355" s="158" t="s">
        <v>1146</v>
      </c>
      <c r="Y355" s="7"/>
      <c r="Z355" s="156">
        <v>4.4999999999999998E-2</v>
      </c>
      <c r="AA355" s="156">
        <v>0</v>
      </c>
      <c r="AB355" s="159">
        <v>3</v>
      </c>
    </row>
    <row r="356" spans="1:28" ht="15" customHeight="1" x14ac:dyDescent="0.15">
      <c r="A356" s="20" t="str">
        <f t="shared" si="5"/>
        <v>貨4LNAG</v>
      </c>
      <c r="B356" s="20" t="s">
        <v>223</v>
      </c>
      <c r="C356" s="20" t="s">
        <v>155</v>
      </c>
      <c r="D356" t="s">
        <v>185</v>
      </c>
      <c r="E356" s="20" t="s">
        <v>641</v>
      </c>
      <c r="F356" s="20">
        <v>4.4999999999999998E-2</v>
      </c>
      <c r="G356" s="20">
        <v>0</v>
      </c>
      <c r="H356" s="20">
        <v>3</v>
      </c>
      <c r="I356" s="1" t="s">
        <v>1084</v>
      </c>
      <c r="J356" s="20" t="s">
        <v>371</v>
      </c>
      <c r="T356" s="130" t="s">
        <v>365</v>
      </c>
      <c r="U356" s="156" t="s">
        <v>291</v>
      </c>
      <c r="V356" s="39" t="s">
        <v>1144</v>
      </c>
      <c r="W356" s="157" t="s">
        <v>185</v>
      </c>
      <c r="X356" s="158" t="s">
        <v>641</v>
      </c>
      <c r="Y356" s="7"/>
      <c r="Z356" s="156">
        <v>4.4999999999999998E-2</v>
      </c>
      <c r="AA356" s="156">
        <v>0</v>
      </c>
      <c r="AB356" s="159">
        <v>3</v>
      </c>
    </row>
    <row r="357" spans="1:28" ht="15" customHeight="1" x14ac:dyDescent="0.15">
      <c r="A357" s="20" t="str">
        <f t="shared" si="5"/>
        <v>貨4LNBG</v>
      </c>
      <c r="B357" s="20" t="s">
        <v>223</v>
      </c>
      <c r="C357" s="20" t="s">
        <v>155</v>
      </c>
      <c r="D357" t="s">
        <v>185</v>
      </c>
      <c r="E357" s="20" t="s">
        <v>642</v>
      </c>
      <c r="F357" s="20">
        <v>4.4999999999999998E-2</v>
      </c>
      <c r="G357" s="20">
        <v>0</v>
      </c>
      <c r="H357" s="20">
        <v>3</v>
      </c>
      <c r="I357" s="1" t="s">
        <v>1048</v>
      </c>
      <c r="J357" s="20" t="s">
        <v>1089</v>
      </c>
      <c r="T357" s="130" t="s">
        <v>365</v>
      </c>
      <c r="U357" s="156" t="s">
        <v>291</v>
      </c>
      <c r="V357" s="39" t="s">
        <v>1144</v>
      </c>
      <c r="W357" s="157" t="s">
        <v>185</v>
      </c>
      <c r="X357" s="158" t="s">
        <v>642</v>
      </c>
      <c r="Y357" s="7"/>
      <c r="Z357" s="156">
        <v>4.4999999999999998E-2</v>
      </c>
      <c r="AA357" s="156">
        <v>0</v>
      </c>
      <c r="AB357" s="159">
        <v>3</v>
      </c>
    </row>
    <row r="358" spans="1:28" ht="15" customHeight="1" x14ac:dyDescent="0.15">
      <c r="A358" s="20" t="str">
        <f t="shared" si="5"/>
        <v>貨4LNLG</v>
      </c>
      <c r="B358" s="20" t="s">
        <v>223</v>
      </c>
      <c r="C358" s="20" t="s">
        <v>155</v>
      </c>
      <c r="D358" t="s">
        <v>185</v>
      </c>
      <c r="E358" t="s">
        <v>1506</v>
      </c>
      <c r="F358">
        <v>4.4999999999999998E-2</v>
      </c>
      <c r="G358" s="20">
        <v>0</v>
      </c>
      <c r="H358" s="20">
        <v>3</v>
      </c>
      <c r="I358" s="1" t="s">
        <v>1094</v>
      </c>
      <c r="T358" s="130" t="s">
        <v>365</v>
      </c>
      <c r="U358" s="156" t="s">
        <v>291</v>
      </c>
      <c r="V358" s="39" t="s">
        <v>1144</v>
      </c>
      <c r="W358" s="157" t="s">
        <v>185</v>
      </c>
      <c r="X358" s="158" t="s">
        <v>1147</v>
      </c>
      <c r="Y358" s="7"/>
      <c r="Z358" s="156">
        <v>4.4999999999999998E-2</v>
      </c>
      <c r="AA358" s="156">
        <v>0</v>
      </c>
      <c r="AB358" s="159">
        <v>3</v>
      </c>
    </row>
    <row r="359" spans="1:28" ht="15" customHeight="1" x14ac:dyDescent="0.15">
      <c r="A359" s="20" t="str">
        <f t="shared" si="5"/>
        <v>貨4LPLG</v>
      </c>
      <c r="B359" s="20" t="s">
        <v>223</v>
      </c>
      <c r="C359" s="20" t="s">
        <v>155</v>
      </c>
      <c r="D359" t="s">
        <v>185</v>
      </c>
      <c r="E359" t="s">
        <v>1507</v>
      </c>
      <c r="F359">
        <v>0.05</v>
      </c>
      <c r="G359" s="20">
        <v>0</v>
      </c>
      <c r="H359" s="20">
        <v>3</v>
      </c>
      <c r="I359" s="1" t="s">
        <v>1094</v>
      </c>
      <c r="T359" s="130" t="s">
        <v>365</v>
      </c>
      <c r="U359" s="156" t="s">
        <v>291</v>
      </c>
      <c r="V359" s="39" t="s">
        <v>1144</v>
      </c>
      <c r="W359" s="157" t="s">
        <v>185</v>
      </c>
      <c r="X359" s="158" t="s">
        <v>1148</v>
      </c>
      <c r="Y359" s="7"/>
      <c r="Z359" s="156">
        <v>0.05</v>
      </c>
      <c r="AA359" s="156">
        <v>0</v>
      </c>
      <c r="AB359" s="159">
        <v>3</v>
      </c>
    </row>
    <row r="360" spans="1:28" ht="15" customHeight="1" x14ac:dyDescent="0.15">
      <c r="A360" s="20" t="str">
        <f t="shared" si="5"/>
        <v>貨4LLBG</v>
      </c>
      <c r="B360" s="20" t="s">
        <v>223</v>
      </c>
      <c r="C360" s="20" t="s">
        <v>155</v>
      </c>
      <c r="D360" s="20" t="s">
        <v>443</v>
      </c>
      <c r="E360" s="20" t="s">
        <v>576</v>
      </c>
      <c r="F360" s="20">
        <v>0.05</v>
      </c>
      <c r="G360" s="20">
        <v>0</v>
      </c>
      <c r="H360" s="20">
        <v>3</v>
      </c>
      <c r="I360" s="1" t="s">
        <v>1048</v>
      </c>
      <c r="T360" s="130" t="s">
        <v>365</v>
      </c>
      <c r="U360" s="156" t="s">
        <v>291</v>
      </c>
      <c r="V360" s="39" t="s">
        <v>1144</v>
      </c>
      <c r="W360" s="157" t="s">
        <v>443</v>
      </c>
      <c r="X360" s="158" t="s">
        <v>576</v>
      </c>
      <c r="Y360" s="7"/>
      <c r="Z360" s="156">
        <v>0.05</v>
      </c>
      <c r="AA360" s="156">
        <v>0</v>
      </c>
      <c r="AB360" s="159">
        <v>3</v>
      </c>
    </row>
    <row r="361" spans="1:28" ht="15" customHeight="1" x14ac:dyDescent="0.15">
      <c r="A361" s="20" t="str">
        <f t="shared" si="5"/>
        <v>貨4LLAG</v>
      </c>
      <c r="B361" s="20" t="s">
        <v>223</v>
      </c>
      <c r="C361" s="20" t="s">
        <v>155</v>
      </c>
      <c r="D361" s="20" t="s">
        <v>443</v>
      </c>
      <c r="E361" s="20" t="s">
        <v>572</v>
      </c>
      <c r="F361" s="20">
        <v>2.5000000000000001E-2</v>
      </c>
      <c r="G361" s="20">
        <v>0</v>
      </c>
      <c r="H361" s="20">
        <v>3</v>
      </c>
      <c r="I361" s="1" t="s">
        <v>1084</v>
      </c>
      <c r="J361" s="20" t="s">
        <v>1088</v>
      </c>
      <c r="T361" s="130" t="s">
        <v>365</v>
      </c>
      <c r="U361" s="156" t="s">
        <v>291</v>
      </c>
      <c r="V361" s="39" t="s">
        <v>1144</v>
      </c>
      <c r="W361" s="157" t="s">
        <v>443</v>
      </c>
      <c r="X361" s="158" t="s">
        <v>572</v>
      </c>
      <c r="Y361" s="7"/>
      <c r="Z361" s="156">
        <v>2.5000000000000001E-2</v>
      </c>
      <c r="AA361" s="156">
        <v>0</v>
      </c>
      <c r="AB361" s="159">
        <v>3</v>
      </c>
    </row>
    <row r="362" spans="1:28" ht="15" customHeight="1" x14ac:dyDescent="0.15">
      <c r="A362" s="20" t="str">
        <f t="shared" si="5"/>
        <v>貨4LLLG</v>
      </c>
      <c r="B362" s="20" t="s">
        <v>223</v>
      </c>
      <c r="C362" s="20" t="s">
        <v>155</v>
      </c>
      <c r="D362" s="20" t="s">
        <v>443</v>
      </c>
      <c r="E362" s="20" t="s">
        <v>1149</v>
      </c>
      <c r="F362" s="20">
        <v>1.2500000000000001E-2</v>
      </c>
      <c r="G362" s="20">
        <v>0</v>
      </c>
      <c r="H362" s="20">
        <v>3</v>
      </c>
      <c r="I362" s="1" t="s">
        <v>1094</v>
      </c>
      <c r="T362" s="130" t="s">
        <v>365</v>
      </c>
      <c r="U362" s="156" t="s">
        <v>291</v>
      </c>
      <c r="V362" s="39" t="s">
        <v>1144</v>
      </c>
      <c r="W362" s="157" t="s">
        <v>443</v>
      </c>
      <c r="X362" s="158" t="s">
        <v>1149</v>
      </c>
      <c r="Y362" s="7"/>
      <c r="Z362" s="156">
        <v>1.2500000000000001E-2</v>
      </c>
      <c r="AA362" s="156">
        <v>0</v>
      </c>
      <c r="AB362" s="159">
        <v>3</v>
      </c>
    </row>
    <row r="363" spans="1:28" ht="15" customHeight="1" x14ac:dyDescent="0.15">
      <c r="A363" s="20" t="str">
        <f t="shared" si="5"/>
        <v>貨4LMBG</v>
      </c>
      <c r="B363" s="20" t="s">
        <v>223</v>
      </c>
      <c r="C363" s="20" t="s">
        <v>155</v>
      </c>
      <c r="D363" s="20" t="s">
        <v>443</v>
      </c>
      <c r="E363" s="20" t="s">
        <v>612</v>
      </c>
      <c r="F363" s="20">
        <v>2.5000000000000001E-2</v>
      </c>
      <c r="G363" s="20">
        <v>0</v>
      </c>
      <c r="H363" s="20">
        <v>3</v>
      </c>
      <c r="I363" s="1" t="s">
        <v>1073</v>
      </c>
      <c r="J363" s="20" t="s">
        <v>463</v>
      </c>
      <c r="T363" s="130" t="s">
        <v>365</v>
      </c>
      <c r="U363" s="156" t="s">
        <v>291</v>
      </c>
      <c r="V363" s="39" t="s">
        <v>1144</v>
      </c>
      <c r="W363" s="157" t="s">
        <v>443</v>
      </c>
      <c r="X363" s="158" t="s">
        <v>612</v>
      </c>
      <c r="Y363" s="7" t="s">
        <v>463</v>
      </c>
      <c r="Z363" s="156">
        <v>2.5000000000000001E-2</v>
      </c>
      <c r="AA363" s="156">
        <v>0</v>
      </c>
      <c r="AB363" s="159">
        <v>3</v>
      </c>
    </row>
    <row r="364" spans="1:28" ht="15" customHeight="1" x14ac:dyDescent="0.15">
      <c r="A364" s="20" t="str">
        <f t="shared" si="5"/>
        <v>貨4LMAG</v>
      </c>
      <c r="B364" s="20" t="s">
        <v>223</v>
      </c>
      <c r="C364" s="20" t="s">
        <v>155</v>
      </c>
      <c r="D364" s="20" t="s">
        <v>443</v>
      </c>
      <c r="E364" s="20" t="s">
        <v>608</v>
      </c>
      <c r="F364" s="20">
        <v>2.5000000000000001E-2</v>
      </c>
      <c r="G364" s="20">
        <v>0</v>
      </c>
      <c r="H364" s="20">
        <v>3</v>
      </c>
      <c r="I364" s="1" t="s">
        <v>1084</v>
      </c>
      <c r="J364" s="20" t="s">
        <v>446</v>
      </c>
      <c r="T364" s="130" t="s">
        <v>365</v>
      </c>
      <c r="U364" s="156" t="s">
        <v>291</v>
      </c>
      <c r="V364" s="39" t="s">
        <v>1144</v>
      </c>
      <c r="W364" s="157" t="s">
        <v>443</v>
      </c>
      <c r="X364" s="158" t="s">
        <v>608</v>
      </c>
      <c r="Y364" s="7"/>
      <c r="Z364" s="156">
        <v>2.5000000000000001E-2</v>
      </c>
      <c r="AA364" s="156">
        <v>0</v>
      </c>
      <c r="AB364" s="159">
        <v>3</v>
      </c>
    </row>
    <row r="365" spans="1:28" ht="15" customHeight="1" x14ac:dyDescent="0.15">
      <c r="A365" s="20" t="str">
        <f t="shared" si="5"/>
        <v>貨4LMLG</v>
      </c>
      <c r="B365" s="20" t="s">
        <v>223</v>
      </c>
      <c r="C365" s="20" t="s">
        <v>155</v>
      </c>
      <c r="D365" s="20" t="s">
        <v>443</v>
      </c>
      <c r="E365" s="20" t="s">
        <v>1150</v>
      </c>
      <c r="F365" s="20">
        <v>2.5000000000000001E-2</v>
      </c>
      <c r="G365" s="20">
        <v>0</v>
      </c>
      <c r="H365" s="20">
        <v>3</v>
      </c>
      <c r="I365" s="1" t="s">
        <v>1094</v>
      </c>
      <c r="T365" s="130" t="s">
        <v>365</v>
      </c>
      <c r="U365" s="156" t="s">
        <v>291</v>
      </c>
      <c r="V365" s="39" t="s">
        <v>1144</v>
      </c>
      <c r="W365" s="157" t="s">
        <v>443</v>
      </c>
      <c r="X365" s="158" t="s">
        <v>1150</v>
      </c>
      <c r="Y365" s="7"/>
      <c r="Z365" s="156">
        <v>2.5000000000000001E-2</v>
      </c>
      <c r="AA365" s="156">
        <v>0</v>
      </c>
      <c r="AB365" s="159">
        <v>3</v>
      </c>
    </row>
    <row r="366" spans="1:28" ht="15" customHeight="1" x14ac:dyDescent="0.15">
      <c r="A366" s="20" t="str">
        <f t="shared" si="5"/>
        <v>貨4LRBG</v>
      </c>
      <c r="B366" s="20" t="s">
        <v>223</v>
      </c>
      <c r="C366" s="20" t="s">
        <v>155</v>
      </c>
      <c r="D366" s="20" t="s">
        <v>443</v>
      </c>
      <c r="E366" s="20" t="s">
        <v>660</v>
      </c>
      <c r="F366" s="20">
        <v>1.2500000000000001E-2</v>
      </c>
      <c r="G366" s="20">
        <v>0</v>
      </c>
      <c r="H366" s="20">
        <v>3</v>
      </c>
      <c r="I366" s="1" t="s">
        <v>1078</v>
      </c>
      <c r="J366" s="20" t="s">
        <v>464</v>
      </c>
      <c r="T366" s="130" t="s">
        <v>365</v>
      </c>
      <c r="U366" s="156" t="s">
        <v>291</v>
      </c>
      <c r="V366" s="39" t="s">
        <v>1144</v>
      </c>
      <c r="W366" s="157" t="s">
        <v>443</v>
      </c>
      <c r="X366" s="158" t="s">
        <v>660</v>
      </c>
      <c r="Y366" s="7" t="s">
        <v>464</v>
      </c>
      <c r="Z366" s="156">
        <v>1.2500000000000001E-2</v>
      </c>
      <c r="AA366" s="156">
        <v>0</v>
      </c>
      <c r="AB366" s="159">
        <v>3</v>
      </c>
    </row>
    <row r="367" spans="1:28" ht="15" customHeight="1" x14ac:dyDescent="0.15">
      <c r="A367" s="20" t="str">
        <f t="shared" si="5"/>
        <v>貨4LRAG</v>
      </c>
      <c r="B367" s="20" t="s">
        <v>223</v>
      </c>
      <c r="C367" s="20" t="s">
        <v>155</v>
      </c>
      <c r="D367" s="20" t="s">
        <v>443</v>
      </c>
      <c r="E367" s="20" t="s">
        <v>656</v>
      </c>
      <c r="F367" s="20">
        <v>1.2500000000000001E-2</v>
      </c>
      <c r="G367" s="20">
        <v>0</v>
      </c>
      <c r="H367" s="20">
        <v>3</v>
      </c>
      <c r="I367" s="1" t="s">
        <v>1084</v>
      </c>
      <c r="J367" s="20" t="s">
        <v>447</v>
      </c>
      <c r="T367" s="130" t="s">
        <v>365</v>
      </c>
      <c r="U367" s="156" t="s">
        <v>291</v>
      </c>
      <c r="V367" s="39" t="s">
        <v>1144</v>
      </c>
      <c r="W367" s="157" t="s">
        <v>443</v>
      </c>
      <c r="X367" s="158" t="s">
        <v>656</v>
      </c>
      <c r="Y367" s="7"/>
      <c r="Z367" s="156">
        <v>1.2500000000000001E-2</v>
      </c>
      <c r="AA367" s="156">
        <v>0</v>
      </c>
      <c r="AB367" s="159">
        <v>3</v>
      </c>
    </row>
    <row r="368" spans="1:28" ht="15" customHeight="1" x14ac:dyDescent="0.15">
      <c r="A368" s="20" t="str">
        <f t="shared" si="5"/>
        <v>貨4LRLG</v>
      </c>
      <c r="B368" s="20" t="s">
        <v>223</v>
      </c>
      <c r="C368" s="20" t="s">
        <v>155</v>
      </c>
      <c r="D368" s="20" t="s">
        <v>443</v>
      </c>
      <c r="E368" s="20" t="s">
        <v>1151</v>
      </c>
      <c r="F368" s="20">
        <v>1.2500000000000001E-2</v>
      </c>
      <c r="G368" s="20">
        <v>0</v>
      </c>
      <c r="H368" s="20">
        <v>3</v>
      </c>
      <c r="I368" s="1" t="s">
        <v>1094</v>
      </c>
      <c r="T368" s="130" t="s">
        <v>365</v>
      </c>
      <c r="U368" s="156" t="s">
        <v>291</v>
      </c>
      <c r="V368" s="39" t="s">
        <v>1144</v>
      </c>
      <c r="W368" s="157" t="s">
        <v>443</v>
      </c>
      <c r="X368" s="158" t="s">
        <v>1151</v>
      </c>
      <c r="Y368" s="7"/>
      <c r="Z368" s="156">
        <v>1.2500000000000001E-2</v>
      </c>
      <c r="AA368" s="156">
        <v>0</v>
      </c>
      <c r="AB368" s="159">
        <v>3</v>
      </c>
    </row>
    <row r="369" spans="1:28" ht="15" customHeight="1" x14ac:dyDescent="0.15">
      <c r="A369" s="20" t="str">
        <f t="shared" si="5"/>
        <v>貨4LQBG</v>
      </c>
      <c r="B369" s="20" t="s">
        <v>223</v>
      </c>
      <c r="C369" s="20" t="s">
        <v>155</v>
      </c>
      <c r="D369" s="20" t="s">
        <v>443</v>
      </c>
      <c r="E369" s="20" t="s">
        <v>305</v>
      </c>
      <c r="F369" s="20">
        <v>4.4999999999999998E-2</v>
      </c>
      <c r="G369" s="20">
        <v>0</v>
      </c>
      <c r="H369" s="20">
        <v>3</v>
      </c>
      <c r="I369" s="1" t="s">
        <v>1048</v>
      </c>
      <c r="J369" s="20" t="s">
        <v>1089</v>
      </c>
      <c r="T369" s="130" t="s">
        <v>365</v>
      </c>
      <c r="U369" s="156" t="s">
        <v>291</v>
      </c>
      <c r="V369" s="39" t="s">
        <v>1144</v>
      </c>
      <c r="W369" s="157" t="s">
        <v>443</v>
      </c>
      <c r="X369" s="158" t="s">
        <v>305</v>
      </c>
      <c r="Y369" s="7"/>
      <c r="Z369" s="156">
        <v>4.4999999999999998E-2</v>
      </c>
      <c r="AA369" s="156">
        <v>0</v>
      </c>
      <c r="AB369" s="159">
        <v>3</v>
      </c>
    </row>
    <row r="370" spans="1:28" ht="15" customHeight="1" x14ac:dyDescent="0.15">
      <c r="A370" s="20" t="str">
        <f t="shared" si="5"/>
        <v>貨4LQAG</v>
      </c>
      <c r="B370" s="20" t="s">
        <v>223</v>
      </c>
      <c r="C370" s="20" t="s">
        <v>155</v>
      </c>
      <c r="D370" s="20" t="s">
        <v>443</v>
      </c>
      <c r="E370" s="20" t="s">
        <v>301</v>
      </c>
      <c r="F370" s="20">
        <v>4.4999999999999998E-2</v>
      </c>
      <c r="G370" s="20">
        <v>0</v>
      </c>
      <c r="H370" s="20">
        <v>3</v>
      </c>
      <c r="I370" s="1" t="s">
        <v>1084</v>
      </c>
      <c r="J370" s="20" t="s">
        <v>423</v>
      </c>
      <c r="T370" s="130" t="s">
        <v>365</v>
      </c>
      <c r="U370" s="156" t="s">
        <v>291</v>
      </c>
      <c r="V370" s="39" t="s">
        <v>1144</v>
      </c>
      <c r="W370" s="157" t="s">
        <v>443</v>
      </c>
      <c r="X370" s="158" t="s">
        <v>301</v>
      </c>
      <c r="Y370" s="7"/>
      <c r="Z370" s="156">
        <v>4.4999999999999998E-2</v>
      </c>
      <c r="AA370" s="156">
        <v>0</v>
      </c>
      <c r="AB370" s="159">
        <v>3</v>
      </c>
    </row>
    <row r="371" spans="1:28" ht="15" customHeight="1" x14ac:dyDescent="0.15">
      <c r="A371" s="20" t="str">
        <f t="shared" si="5"/>
        <v>貨4LQLG</v>
      </c>
      <c r="B371" s="20" t="s">
        <v>223</v>
      </c>
      <c r="C371" s="20" t="s">
        <v>155</v>
      </c>
      <c r="D371" s="20" t="s">
        <v>443</v>
      </c>
      <c r="E371" s="20" t="s">
        <v>1153</v>
      </c>
      <c r="F371" s="20">
        <v>4.4999999999999998E-2</v>
      </c>
      <c r="G371" s="20">
        <v>0</v>
      </c>
      <c r="H371" s="20">
        <v>3</v>
      </c>
      <c r="I371" s="1" t="s">
        <v>1094</v>
      </c>
      <c r="T371" s="130" t="s">
        <v>365</v>
      </c>
      <c r="U371" s="156" t="s">
        <v>291</v>
      </c>
      <c r="V371" s="39" t="s">
        <v>1144</v>
      </c>
      <c r="W371" s="157" t="s">
        <v>443</v>
      </c>
      <c r="X371" s="158" t="s">
        <v>1153</v>
      </c>
      <c r="Y371" s="7"/>
      <c r="Z371" s="156">
        <v>4.4999999999999998E-2</v>
      </c>
      <c r="AA371" s="156">
        <v>0</v>
      </c>
      <c r="AB371" s="159">
        <v>3</v>
      </c>
    </row>
    <row r="372" spans="1:28" ht="15" customHeight="1" x14ac:dyDescent="0.15">
      <c r="A372" s="20" t="str">
        <f t="shared" si="5"/>
        <v>貨1軽-</v>
      </c>
      <c r="B372" s="20" t="s">
        <v>232</v>
      </c>
      <c r="C372" s="20" t="s">
        <v>230</v>
      </c>
      <c r="D372" s="20" t="s">
        <v>712</v>
      </c>
      <c r="E372" s="20" t="s">
        <v>711</v>
      </c>
      <c r="F372" s="20">
        <v>1.7</v>
      </c>
      <c r="G372" s="20">
        <v>0.2</v>
      </c>
      <c r="H372" s="20">
        <v>2.58</v>
      </c>
      <c r="I372" s="1" t="s">
        <v>179</v>
      </c>
      <c r="T372" s="130" t="s">
        <v>365</v>
      </c>
      <c r="U372" s="156" t="s">
        <v>374</v>
      </c>
      <c r="V372" s="39" t="s">
        <v>1087</v>
      </c>
      <c r="W372" s="157" t="s">
        <v>712</v>
      </c>
      <c r="X372" s="158" t="s">
        <v>711</v>
      </c>
      <c r="Y372" s="7"/>
      <c r="Z372" s="156">
        <v>1.7</v>
      </c>
      <c r="AA372" s="156">
        <v>0.2</v>
      </c>
      <c r="AB372" s="159">
        <v>2.58</v>
      </c>
    </row>
    <row r="373" spans="1:28" ht="15" customHeight="1" x14ac:dyDescent="0.15">
      <c r="A373" s="20" t="str">
        <f t="shared" si="5"/>
        <v>貨1軽K</v>
      </c>
      <c r="B373" s="20" t="s">
        <v>232</v>
      </c>
      <c r="C373" s="20" t="s">
        <v>230</v>
      </c>
      <c r="D373" t="s">
        <v>715</v>
      </c>
      <c r="E373" t="s">
        <v>813</v>
      </c>
      <c r="F373" s="20">
        <v>1.52</v>
      </c>
      <c r="G373" s="20">
        <v>0.2</v>
      </c>
      <c r="H373" s="20">
        <v>2.58</v>
      </c>
      <c r="I373" s="1" t="s">
        <v>179</v>
      </c>
      <c r="T373" s="130" t="s">
        <v>365</v>
      </c>
      <c r="U373" s="156" t="s">
        <v>374</v>
      </c>
      <c r="V373" s="39" t="s">
        <v>1087</v>
      </c>
      <c r="W373" s="157" t="s">
        <v>715</v>
      </c>
      <c r="X373" s="158" t="s">
        <v>813</v>
      </c>
      <c r="Y373" s="7"/>
      <c r="Z373" s="156">
        <v>1.52</v>
      </c>
      <c r="AA373" s="156">
        <v>0.2</v>
      </c>
      <c r="AB373" s="159">
        <v>2.58</v>
      </c>
    </row>
    <row r="374" spans="1:28" ht="15" customHeight="1" x14ac:dyDescent="0.15">
      <c r="A374" s="20" t="str">
        <f t="shared" si="5"/>
        <v>貨1軽N</v>
      </c>
      <c r="B374" s="20" t="s">
        <v>232</v>
      </c>
      <c r="C374" s="20" t="s">
        <v>230</v>
      </c>
      <c r="D374" s="20" t="s">
        <v>815</v>
      </c>
      <c r="E374" s="20" t="s">
        <v>941</v>
      </c>
      <c r="F374" s="20">
        <v>1.3</v>
      </c>
      <c r="G374" s="20">
        <v>0.2</v>
      </c>
      <c r="H374" s="20">
        <v>2.58</v>
      </c>
      <c r="I374" s="1" t="s">
        <v>179</v>
      </c>
      <c r="T374" s="130" t="s">
        <v>365</v>
      </c>
      <c r="U374" s="156" t="s">
        <v>374</v>
      </c>
      <c r="V374" s="39" t="s">
        <v>1087</v>
      </c>
      <c r="W374" s="157" t="s">
        <v>815</v>
      </c>
      <c r="X374" s="158" t="s">
        <v>941</v>
      </c>
      <c r="Y374" s="7"/>
      <c r="Z374" s="156">
        <v>1.3</v>
      </c>
      <c r="AA374" s="156">
        <v>0.2</v>
      </c>
      <c r="AB374" s="159">
        <v>2.58</v>
      </c>
    </row>
    <row r="375" spans="1:28" ht="15" customHeight="1" x14ac:dyDescent="0.15">
      <c r="A375" s="20" t="str">
        <f t="shared" si="5"/>
        <v>貨1軽P</v>
      </c>
      <c r="B375" s="20" t="s">
        <v>232</v>
      </c>
      <c r="C375" s="20" t="s">
        <v>230</v>
      </c>
      <c r="D375" t="s">
        <v>815</v>
      </c>
      <c r="E375" t="s">
        <v>942</v>
      </c>
      <c r="F375" s="20">
        <v>1.3</v>
      </c>
      <c r="G375" s="20">
        <v>0.2</v>
      </c>
      <c r="H375" s="20">
        <v>2.58</v>
      </c>
      <c r="I375" s="1" t="s">
        <v>179</v>
      </c>
      <c r="J375"/>
      <c r="T375" s="130" t="s">
        <v>365</v>
      </c>
      <c r="U375" s="156" t="s">
        <v>374</v>
      </c>
      <c r="V375" s="39" t="s">
        <v>1087</v>
      </c>
      <c r="W375" s="157" t="s">
        <v>815</v>
      </c>
      <c r="X375" s="158" t="s">
        <v>942</v>
      </c>
      <c r="Y375" s="7"/>
      <c r="Z375" s="156">
        <v>1.3</v>
      </c>
      <c r="AA375" s="156">
        <v>0.2</v>
      </c>
      <c r="AB375" s="159">
        <v>2.58</v>
      </c>
    </row>
    <row r="376" spans="1:28" ht="15" customHeight="1" x14ac:dyDescent="0.15">
      <c r="A376" s="20" t="str">
        <f t="shared" si="5"/>
        <v>貨1軽S</v>
      </c>
      <c r="B376" s="20" t="s">
        <v>232</v>
      </c>
      <c r="C376" s="20" t="s">
        <v>230</v>
      </c>
      <c r="D376" s="20" t="s">
        <v>818</v>
      </c>
      <c r="E376" s="20" t="s">
        <v>819</v>
      </c>
      <c r="F376" s="20">
        <v>0.9</v>
      </c>
      <c r="G376" s="20">
        <v>0.2</v>
      </c>
      <c r="H376" s="20">
        <v>2.58</v>
      </c>
      <c r="I376" s="1" t="s">
        <v>179</v>
      </c>
      <c r="J376"/>
      <c r="T376" s="130" t="s">
        <v>365</v>
      </c>
      <c r="U376" s="156" t="s">
        <v>374</v>
      </c>
      <c r="V376" s="39" t="s">
        <v>1087</v>
      </c>
      <c r="W376" s="157" t="s">
        <v>818</v>
      </c>
      <c r="X376" s="158" t="s">
        <v>819</v>
      </c>
      <c r="Y376" s="7"/>
      <c r="Z376" s="156">
        <v>0.9</v>
      </c>
      <c r="AA376" s="156">
        <v>0.2</v>
      </c>
      <c r="AB376" s="159">
        <v>2.58</v>
      </c>
    </row>
    <row r="377" spans="1:28" ht="15" customHeight="1" x14ac:dyDescent="0.15">
      <c r="A377" s="20" t="str">
        <f t="shared" si="5"/>
        <v>貨1軽KA</v>
      </c>
      <c r="B377" s="20" t="s">
        <v>232</v>
      </c>
      <c r="C377" s="20" t="s">
        <v>230</v>
      </c>
      <c r="D377" t="s">
        <v>224</v>
      </c>
      <c r="E377" t="s">
        <v>821</v>
      </c>
      <c r="F377" s="20">
        <v>0.6</v>
      </c>
      <c r="G377" s="20">
        <v>0.2</v>
      </c>
      <c r="H377" s="20">
        <v>2.58</v>
      </c>
      <c r="I377" s="1" t="s">
        <v>179</v>
      </c>
      <c r="J377"/>
      <c r="T377" s="130" t="s">
        <v>365</v>
      </c>
      <c r="U377" s="156" t="s">
        <v>374</v>
      </c>
      <c r="V377" s="39" t="s">
        <v>1087</v>
      </c>
      <c r="W377" s="157" t="s">
        <v>224</v>
      </c>
      <c r="X377" s="158" t="s">
        <v>821</v>
      </c>
      <c r="Y377" s="7"/>
      <c r="Z377" s="156">
        <v>0.6</v>
      </c>
      <c r="AA377" s="156">
        <v>0.2</v>
      </c>
      <c r="AB377" s="159">
        <v>2.58</v>
      </c>
    </row>
    <row r="378" spans="1:28" ht="15" customHeight="1" x14ac:dyDescent="0.15">
      <c r="A378" s="20" t="str">
        <f t="shared" si="5"/>
        <v>貨1軽KE</v>
      </c>
      <c r="B378" s="20" t="s">
        <v>232</v>
      </c>
      <c r="C378" s="20" t="s">
        <v>230</v>
      </c>
      <c r="D378" s="20" t="s">
        <v>225</v>
      </c>
      <c r="E378" s="20" t="s">
        <v>923</v>
      </c>
      <c r="F378" s="20">
        <v>0.4</v>
      </c>
      <c r="G378" s="20">
        <v>0.08</v>
      </c>
      <c r="H378" s="20">
        <v>2.58</v>
      </c>
      <c r="I378" s="1" t="s">
        <v>179</v>
      </c>
      <c r="T378" s="130" t="s">
        <v>365</v>
      </c>
      <c r="U378" s="156" t="s">
        <v>374</v>
      </c>
      <c r="V378" s="39" t="s">
        <v>1087</v>
      </c>
      <c r="W378" s="157" t="s">
        <v>225</v>
      </c>
      <c r="X378" s="158" t="s">
        <v>923</v>
      </c>
      <c r="Y378" s="7"/>
      <c r="Z378" s="156">
        <v>0.4</v>
      </c>
      <c r="AA378" s="156">
        <v>0.08</v>
      </c>
      <c r="AB378" s="159">
        <v>2.58</v>
      </c>
    </row>
    <row r="379" spans="1:28" ht="15" customHeight="1" x14ac:dyDescent="0.15">
      <c r="A379" s="20" t="str">
        <f t="shared" si="5"/>
        <v>貨1軽HA</v>
      </c>
      <c r="B379" s="20" t="s">
        <v>232</v>
      </c>
      <c r="C379" s="20" t="s">
        <v>230</v>
      </c>
      <c r="D379" t="s">
        <v>225</v>
      </c>
      <c r="E379" t="s">
        <v>910</v>
      </c>
      <c r="F379" s="20">
        <v>0.2</v>
      </c>
      <c r="G379" s="20">
        <v>0.04</v>
      </c>
      <c r="H379" s="20">
        <v>2.58</v>
      </c>
      <c r="I379" s="1" t="s">
        <v>1084</v>
      </c>
      <c r="J379" t="s">
        <v>1088</v>
      </c>
      <c r="T379" s="130" t="s">
        <v>365</v>
      </c>
      <c r="U379" s="156" t="s">
        <v>374</v>
      </c>
      <c r="V379" s="39" t="s">
        <v>1087</v>
      </c>
      <c r="W379" s="157" t="s">
        <v>225</v>
      </c>
      <c r="X379" s="158" t="s">
        <v>910</v>
      </c>
      <c r="Y379" s="7"/>
      <c r="Z379" s="156">
        <v>0.2</v>
      </c>
      <c r="AA379" s="156">
        <v>0.04</v>
      </c>
      <c r="AB379" s="159">
        <v>2.58</v>
      </c>
    </row>
    <row r="380" spans="1:28" ht="15" customHeight="1" x14ac:dyDescent="0.15">
      <c r="A380" s="20" t="str">
        <f t="shared" si="5"/>
        <v>貨1軽KP</v>
      </c>
      <c r="B380" s="20" t="s">
        <v>232</v>
      </c>
      <c r="C380" s="20" t="s">
        <v>230</v>
      </c>
      <c r="D380" s="20" t="s">
        <v>823</v>
      </c>
      <c r="E380" s="20" t="s">
        <v>932</v>
      </c>
      <c r="F380" s="20">
        <v>0.28000000000000003</v>
      </c>
      <c r="G380" s="20">
        <v>5.1999999999999998E-2</v>
      </c>
      <c r="H380" s="20">
        <v>2.58</v>
      </c>
      <c r="I380" s="1" t="s">
        <v>179</v>
      </c>
      <c r="J380"/>
      <c r="T380" s="130" t="s">
        <v>365</v>
      </c>
      <c r="U380" s="156" t="s">
        <v>374</v>
      </c>
      <c r="V380" s="39" t="s">
        <v>1087</v>
      </c>
      <c r="W380" s="157" t="s">
        <v>823</v>
      </c>
      <c r="X380" s="158" t="s">
        <v>932</v>
      </c>
      <c r="Y380" s="7"/>
      <c r="Z380" s="156">
        <v>0.28000000000000003</v>
      </c>
      <c r="AA380" s="156">
        <v>5.1999999999999998E-2</v>
      </c>
      <c r="AB380" s="159">
        <v>2.58</v>
      </c>
    </row>
    <row r="381" spans="1:28" ht="15" customHeight="1" x14ac:dyDescent="0.15">
      <c r="A381" s="20" t="str">
        <f t="shared" si="5"/>
        <v>貨1軽HW</v>
      </c>
      <c r="B381" s="20" t="s">
        <v>232</v>
      </c>
      <c r="C381" s="20" t="s">
        <v>230</v>
      </c>
      <c r="D381" t="s">
        <v>823</v>
      </c>
      <c r="E381" t="s">
        <v>919</v>
      </c>
      <c r="F381" s="20">
        <v>0.14000000000000001</v>
      </c>
      <c r="G381" s="20">
        <v>2.5999999999999999E-2</v>
      </c>
      <c r="H381" s="20">
        <v>2.58</v>
      </c>
      <c r="I381" s="1" t="s">
        <v>1084</v>
      </c>
      <c r="J381" t="s">
        <v>1088</v>
      </c>
      <c r="T381" s="130" t="s">
        <v>365</v>
      </c>
      <c r="U381" s="156" t="s">
        <v>374</v>
      </c>
      <c r="V381" s="39" t="s">
        <v>1087</v>
      </c>
      <c r="W381" s="157" t="s">
        <v>823</v>
      </c>
      <c r="X381" s="158" t="s">
        <v>919</v>
      </c>
      <c r="Y381" s="7"/>
      <c r="Z381" s="156">
        <v>0.14000000000000001</v>
      </c>
      <c r="AA381" s="156">
        <v>2.5999999999999999E-2</v>
      </c>
      <c r="AB381" s="159">
        <v>2.58</v>
      </c>
    </row>
    <row r="382" spans="1:28" ht="15" customHeight="1" x14ac:dyDescent="0.15">
      <c r="A382" s="20" t="str">
        <f t="shared" si="5"/>
        <v>貨1軽TH</v>
      </c>
      <c r="B382" s="20" t="s">
        <v>232</v>
      </c>
      <c r="C382" s="20" t="s">
        <v>230</v>
      </c>
      <c r="D382" s="20" t="s">
        <v>823</v>
      </c>
      <c r="E382" s="20" t="s">
        <v>959</v>
      </c>
      <c r="F382" s="20">
        <v>0.21</v>
      </c>
      <c r="G382" s="20">
        <v>3.9E-2</v>
      </c>
      <c r="H382" s="20">
        <v>2.58</v>
      </c>
      <c r="I382" s="1" t="s">
        <v>179</v>
      </c>
      <c r="J382" t="s">
        <v>1089</v>
      </c>
      <c r="T382" s="130" t="s">
        <v>365</v>
      </c>
      <c r="U382" s="156" t="s">
        <v>374</v>
      </c>
      <c r="V382" s="39" t="s">
        <v>1087</v>
      </c>
      <c r="W382" s="157" t="s">
        <v>823</v>
      </c>
      <c r="X382" s="158" t="s">
        <v>959</v>
      </c>
      <c r="Y382" s="7"/>
      <c r="Z382" s="156">
        <v>0.21</v>
      </c>
      <c r="AA382" s="156">
        <v>3.9E-2</v>
      </c>
      <c r="AB382" s="159">
        <v>2.58</v>
      </c>
    </row>
    <row r="383" spans="1:28" ht="15" customHeight="1" x14ac:dyDescent="0.15">
      <c r="A383" s="20" t="str">
        <f t="shared" si="5"/>
        <v>貨1軽XH</v>
      </c>
      <c r="B383" s="20" t="s">
        <v>232</v>
      </c>
      <c r="C383" s="20" t="s">
        <v>230</v>
      </c>
      <c r="D383" t="s">
        <v>823</v>
      </c>
      <c r="E383" t="s">
        <v>988</v>
      </c>
      <c r="F383" s="20">
        <v>0.21</v>
      </c>
      <c r="G383" s="20">
        <v>3.9E-2</v>
      </c>
      <c r="H383" s="20">
        <v>2.58</v>
      </c>
      <c r="I383" s="1" t="s">
        <v>1084</v>
      </c>
      <c r="J383" t="s">
        <v>423</v>
      </c>
      <c r="T383" s="130" t="s">
        <v>365</v>
      </c>
      <c r="U383" s="156" t="s">
        <v>374</v>
      </c>
      <c r="V383" s="39" t="s">
        <v>1087</v>
      </c>
      <c r="W383" s="157" t="s">
        <v>823</v>
      </c>
      <c r="X383" s="158" t="s">
        <v>988</v>
      </c>
      <c r="Y383" s="7"/>
      <c r="Z383" s="156">
        <v>0.21</v>
      </c>
      <c r="AA383" s="156">
        <v>3.9E-2</v>
      </c>
      <c r="AB383" s="159">
        <v>2.58</v>
      </c>
    </row>
    <row r="384" spans="1:28" ht="15" customHeight="1" x14ac:dyDescent="0.15">
      <c r="A384" s="20" t="str">
        <f t="shared" si="5"/>
        <v>貨1軽LH</v>
      </c>
      <c r="B384" s="20" t="s">
        <v>232</v>
      </c>
      <c r="C384" s="20" t="s">
        <v>230</v>
      </c>
      <c r="D384" s="20" t="s">
        <v>823</v>
      </c>
      <c r="E384" s="20" t="s">
        <v>936</v>
      </c>
      <c r="F384" s="20">
        <v>0.14000000000000001</v>
      </c>
      <c r="G384" s="20">
        <v>2.5999999999999999E-2</v>
      </c>
      <c r="H384" s="20">
        <v>2.58</v>
      </c>
      <c r="I384" s="1" t="s">
        <v>179</v>
      </c>
      <c r="J384" t="s">
        <v>1090</v>
      </c>
      <c r="T384" s="130" t="s">
        <v>365</v>
      </c>
      <c r="U384" s="156" t="s">
        <v>374</v>
      </c>
      <c r="V384" s="39" t="s">
        <v>1087</v>
      </c>
      <c r="W384" s="157" t="s">
        <v>823</v>
      </c>
      <c r="X384" s="158" t="s">
        <v>936</v>
      </c>
      <c r="Y384" s="7"/>
      <c r="Z384" s="156">
        <v>0.14000000000000001</v>
      </c>
      <c r="AA384" s="156">
        <v>2.5999999999999999E-2</v>
      </c>
      <c r="AB384" s="159">
        <v>2.58</v>
      </c>
    </row>
    <row r="385" spans="1:28" ht="15" customHeight="1" x14ac:dyDescent="0.15">
      <c r="A385" s="20" t="str">
        <f t="shared" si="5"/>
        <v>貨1軽YH</v>
      </c>
      <c r="B385" s="20" t="s">
        <v>232</v>
      </c>
      <c r="C385" s="20" t="s">
        <v>230</v>
      </c>
      <c r="D385" t="s">
        <v>823</v>
      </c>
      <c r="E385" t="s">
        <v>994</v>
      </c>
      <c r="F385" s="20">
        <v>0.14000000000000001</v>
      </c>
      <c r="G385" s="20">
        <v>2.5999999999999999E-2</v>
      </c>
      <c r="H385" s="20">
        <v>2.58</v>
      </c>
      <c r="I385" s="1" t="s">
        <v>1084</v>
      </c>
      <c r="J385" t="s">
        <v>424</v>
      </c>
      <c r="T385" s="130" t="s">
        <v>365</v>
      </c>
      <c r="U385" s="156" t="s">
        <v>374</v>
      </c>
      <c r="V385" s="39" t="s">
        <v>1087</v>
      </c>
      <c r="W385" s="157" t="s">
        <v>823</v>
      </c>
      <c r="X385" s="158" t="s">
        <v>994</v>
      </c>
      <c r="Y385" s="7"/>
      <c r="Z385" s="156">
        <v>0.14000000000000001</v>
      </c>
      <c r="AA385" s="156">
        <v>2.5999999999999999E-2</v>
      </c>
      <c r="AB385" s="159">
        <v>2.58</v>
      </c>
    </row>
    <row r="386" spans="1:28" ht="15" customHeight="1" x14ac:dyDescent="0.15">
      <c r="A386" s="20" t="str">
        <f t="shared" si="5"/>
        <v>貨1軽UH</v>
      </c>
      <c r="B386" s="20" t="s">
        <v>232</v>
      </c>
      <c r="C386" s="20" t="s">
        <v>230</v>
      </c>
      <c r="D386" s="20" t="s">
        <v>823</v>
      </c>
      <c r="E386" s="20" t="s">
        <v>965</v>
      </c>
      <c r="F386" s="20">
        <v>7.0000000000000007E-2</v>
      </c>
      <c r="G386" s="20">
        <v>1.2999999999999999E-2</v>
      </c>
      <c r="H386" s="20">
        <v>2.58</v>
      </c>
      <c r="I386" s="1" t="s">
        <v>179</v>
      </c>
      <c r="J386" t="s">
        <v>1091</v>
      </c>
      <c r="T386" s="130" t="s">
        <v>365</v>
      </c>
      <c r="U386" s="156" t="s">
        <v>374</v>
      </c>
      <c r="V386" s="39" t="s">
        <v>1087</v>
      </c>
      <c r="W386" s="157" t="s">
        <v>823</v>
      </c>
      <c r="X386" s="158" t="s">
        <v>965</v>
      </c>
      <c r="Y386" s="7"/>
      <c r="Z386" s="156">
        <v>7.0000000000000007E-2</v>
      </c>
      <c r="AA386" s="156">
        <v>1.2999999999999999E-2</v>
      </c>
      <c r="AB386" s="159">
        <v>2.58</v>
      </c>
    </row>
    <row r="387" spans="1:28" ht="15" customHeight="1" x14ac:dyDescent="0.15">
      <c r="A387" s="20" t="str">
        <f t="shared" si="5"/>
        <v>貨1軽ZH</v>
      </c>
      <c r="B387" s="20" t="s">
        <v>232</v>
      </c>
      <c r="C387" s="20" t="s">
        <v>230</v>
      </c>
      <c r="D387" t="s">
        <v>823</v>
      </c>
      <c r="E387" t="s">
        <v>999</v>
      </c>
      <c r="F387" s="20">
        <v>7.0000000000000007E-2</v>
      </c>
      <c r="G387" s="20">
        <v>1.2999999999999999E-2</v>
      </c>
      <c r="H387" s="20">
        <v>2.58</v>
      </c>
      <c r="I387" s="1" t="s">
        <v>1084</v>
      </c>
      <c r="J387" t="s">
        <v>425</v>
      </c>
      <c r="T387" s="130" t="s">
        <v>365</v>
      </c>
      <c r="U387" s="156" t="s">
        <v>374</v>
      </c>
      <c r="V387" s="39" t="s">
        <v>1087</v>
      </c>
      <c r="W387" s="157" t="s">
        <v>823</v>
      </c>
      <c r="X387" s="158" t="s">
        <v>999</v>
      </c>
      <c r="Y387" s="7"/>
      <c r="Z387" s="156">
        <v>7.0000000000000007E-2</v>
      </c>
      <c r="AA387" s="156">
        <v>1.2999999999999999E-2</v>
      </c>
      <c r="AB387" s="159">
        <v>2.58</v>
      </c>
    </row>
    <row r="388" spans="1:28" ht="15" customHeight="1" x14ac:dyDescent="0.15">
      <c r="A388" s="20" t="str">
        <f t="shared" si="5"/>
        <v>貨1軽ADE</v>
      </c>
      <c r="B388" s="20" t="s">
        <v>232</v>
      </c>
      <c r="C388" s="20" t="s">
        <v>230</v>
      </c>
      <c r="D388" s="20" t="s">
        <v>185</v>
      </c>
      <c r="E388" t="s">
        <v>726</v>
      </c>
      <c r="F388" s="20">
        <v>0.14000000000000001</v>
      </c>
      <c r="G388" s="20">
        <v>1.2999999999999999E-2</v>
      </c>
      <c r="H388" s="20">
        <v>2.58</v>
      </c>
      <c r="I388" s="1" t="s">
        <v>448</v>
      </c>
      <c r="J388"/>
      <c r="T388" s="130" t="s">
        <v>365</v>
      </c>
      <c r="U388" s="156" t="s">
        <v>374</v>
      </c>
      <c r="V388" s="39" t="s">
        <v>1087</v>
      </c>
      <c r="W388" s="157" t="s">
        <v>185</v>
      </c>
      <c r="X388" s="158" t="s">
        <v>726</v>
      </c>
      <c r="Y388" s="7" t="s">
        <v>280</v>
      </c>
      <c r="Z388" s="156">
        <v>0.14000000000000001</v>
      </c>
      <c r="AA388" s="156">
        <v>1.2999999999999999E-2</v>
      </c>
      <c r="AB388" s="159">
        <v>2.58</v>
      </c>
    </row>
    <row r="389" spans="1:28" ht="15" customHeight="1" x14ac:dyDescent="0.15">
      <c r="A389" s="20" t="str">
        <f t="shared" ref="A389:A452" si="6">CONCATENATE(C389,E389)</f>
        <v>貨1軽ACE</v>
      </c>
      <c r="B389" s="20" t="s">
        <v>232</v>
      </c>
      <c r="C389" s="20" t="s">
        <v>230</v>
      </c>
      <c r="D389" s="20" t="s">
        <v>185</v>
      </c>
      <c r="E389" t="s">
        <v>727</v>
      </c>
      <c r="F389" s="20">
        <v>7.0000000000000007E-2</v>
      </c>
      <c r="G389" s="20">
        <v>6.4999999999999997E-3</v>
      </c>
      <c r="H389" s="20">
        <v>2.58</v>
      </c>
      <c r="I389" s="1" t="s">
        <v>1084</v>
      </c>
      <c r="J389" t="s">
        <v>1088</v>
      </c>
      <c r="T389" s="130" t="s">
        <v>365</v>
      </c>
      <c r="U389" s="156" t="s">
        <v>374</v>
      </c>
      <c r="V389" s="39" t="s">
        <v>1087</v>
      </c>
      <c r="W389" s="157" t="s">
        <v>185</v>
      </c>
      <c r="X389" s="158" t="s">
        <v>727</v>
      </c>
      <c r="Y389" s="7"/>
      <c r="Z389" s="156">
        <v>7.0000000000000007E-2</v>
      </c>
      <c r="AA389" s="156">
        <v>6.4999999999999997E-3</v>
      </c>
      <c r="AB389" s="159">
        <v>2.58</v>
      </c>
    </row>
    <row r="390" spans="1:28" ht="15" customHeight="1" x14ac:dyDescent="0.15">
      <c r="A390" s="20" t="str">
        <f t="shared" si="6"/>
        <v>貨1軽AME</v>
      </c>
      <c r="B390" s="20" t="s">
        <v>232</v>
      </c>
      <c r="C390" s="20" t="s">
        <v>230</v>
      </c>
      <c r="D390" s="20" t="s">
        <v>185</v>
      </c>
      <c r="E390" t="s">
        <v>1508</v>
      </c>
      <c r="F390" s="20">
        <v>3.5000000000000003E-2</v>
      </c>
      <c r="G390" s="20">
        <v>3.2499999999999999E-3</v>
      </c>
      <c r="H390" s="20">
        <v>2.58</v>
      </c>
      <c r="I390" s="1" t="s">
        <v>1152</v>
      </c>
      <c r="J390"/>
      <c r="T390" s="130" t="s">
        <v>365</v>
      </c>
      <c r="U390" s="156" t="s">
        <v>374</v>
      </c>
      <c r="V390" s="39" t="s">
        <v>1087</v>
      </c>
      <c r="W390" s="157" t="s">
        <v>185</v>
      </c>
      <c r="X390" s="158" t="s">
        <v>1155</v>
      </c>
      <c r="Y390" s="7"/>
      <c r="Z390" s="156">
        <v>3.5000000000000003E-2</v>
      </c>
      <c r="AA390" s="156">
        <v>3.2499999999999999E-3</v>
      </c>
      <c r="AB390" s="159">
        <v>2.58</v>
      </c>
    </row>
    <row r="391" spans="1:28" ht="15" customHeight="1" x14ac:dyDescent="0.15">
      <c r="A391" s="20" t="str">
        <f t="shared" si="6"/>
        <v>貨1軽CCE</v>
      </c>
      <c r="B391" s="20" t="s">
        <v>232</v>
      </c>
      <c r="C391" s="20" t="s">
        <v>230</v>
      </c>
      <c r="D391" s="20" t="s">
        <v>185</v>
      </c>
      <c r="E391" t="s">
        <v>226</v>
      </c>
      <c r="F391" s="20">
        <v>7.0000000000000007E-2</v>
      </c>
      <c r="G391" s="20">
        <v>6.4999999999999997E-3</v>
      </c>
      <c r="H391" s="20">
        <v>2.58</v>
      </c>
      <c r="I391" s="1" t="s">
        <v>1084</v>
      </c>
      <c r="J391" s="20" t="s">
        <v>425</v>
      </c>
      <c r="T391" s="130" t="s">
        <v>365</v>
      </c>
      <c r="U391" s="156" t="s">
        <v>374</v>
      </c>
      <c r="V391" s="39" t="s">
        <v>1087</v>
      </c>
      <c r="W391" s="157" t="s">
        <v>185</v>
      </c>
      <c r="X391" s="158" t="s">
        <v>226</v>
      </c>
      <c r="Y391" s="7"/>
      <c r="Z391" s="156">
        <v>7.0000000000000007E-2</v>
      </c>
      <c r="AA391" s="156">
        <v>6.4999999999999997E-3</v>
      </c>
      <c r="AB391" s="159">
        <v>2.58</v>
      </c>
    </row>
    <row r="392" spans="1:28" ht="15" customHeight="1" x14ac:dyDescent="0.15">
      <c r="A392" s="20" t="str">
        <f t="shared" si="6"/>
        <v>貨1軽CDE</v>
      </c>
      <c r="B392" s="20" t="s">
        <v>232</v>
      </c>
      <c r="C392" s="20" t="s">
        <v>230</v>
      </c>
      <c r="D392" s="20" t="s">
        <v>185</v>
      </c>
      <c r="E392" t="s">
        <v>227</v>
      </c>
      <c r="F392" s="20">
        <v>7.0000000000000007E-2</v>
      </c>
      <c r="G392" s="20">
        <v>6.4999999999999997E-3</v>
      </c>
      <c r="H392" s="20">
        <v>2.58</v>
      </c>
      <c r="I392" s="1" t="s">
        <v>448</v>
      </c>
      <c r="J392" t="s">
        <v>1091</v>
      </c>
      <c r="T392" s="130" t="s">
        <v>365</v>
      </c>
      <c r="U392" s="156" t="s">
        <v>374</v>
      </c>
      <c r="V392" s="39" t="s">
        <v>1087</v>
      </c>
      <c r="W392" s="157" t="s">
        <v>185</v>
      </c>
      <c r="X392" s="158" t="s">
        <v>227</v>
      </c>
      <c r="Y392" s="7" t="s">
        <v>280</v>
      </c>
      <c r="Z392" s="156">
        <v>7.0000000000000007E-2</v>
      </c>
      <c r="AA392" s="156">
        <v>6.4999999999999997E-3</v>
      </c>
      <c r="AB392" s="159">
        <v>2.58</v>
      </c>
    </row>
    <row r="393" spans="1:28" ht="15" customHeight="1" x14ac:dyDescent="0.15">
      <c r="A393" s="20" t="str">
        <f t="shared" si="6"/>
        <v>貨1軽CME</v>
      </c>
      <c r="B393" s="20" t="s">
        <v>232</v>
      </c>
      <c r="C393" s="20" t="s">
        <v>230</v>
      </c>
      <c r="D393" s="20" t="s">
        <v>185</v>
      </c>
      <c r="E393" t="s">
        <v>1509</v>
      </c>
      <c r="F393" s="20">
        <v>7.0000000000000007E-2</v>
      </c>
      <c r="G393" s="20">
        <v>6.4999999999999997E-3</v>
      </c>
      <c r="H393" s="20">
        <v>2.58</v>
      </c>
      <c r="I393" s="1" t="s">
        <v>1094</v>
      </c>
      <c r="J393"/>
      <c r="T393" s="130" t="s">
        <v>365</v>
      </c>
      <c r="U393" s="156" t="s">
        <v>374</v>
      </c>
      <c r="V393" s="39" t="s">
        <v>1087</v>
      </c>
      <c r="W393" s="157" t="s">
        <v>185</v>
      </c>
      <c r="X393" s="158" t="s">
        <v>1156</v>
      </c>
      <c r="Y393" s="7"/>
      <c r="Z393" s="156">
        <v>7.0000000000000007E-2</v>
      </c>
      <c r="AA393" s="156">
        <v>6.4999999999999997E-3</v>
      </c>
      <c r="AB393" s="159">
        <v>2.58</v>
      </c>
    </row>
    <row r="394" spans="1:28" ht="15" customHeight="1" x14ac:dyDescent="0.15">
      <c r="A394" s="20" t="str">
        <f t="shared" si="6"/>
        <v>貨1軽DCE</v>
      </c>
      <c r="B394" s="20" t="s">
        <v>232</v>
      </c>
      <c r="C394" s="20" t="s">
        <v>230</v>
      </c>
      <c r="D394" s="20" t="s">
        <v>185</v>
      </c>
      <c r="E394" t="s">
        <v>228</v>
      </c>
      <c r="F394" s="20">
        <v>3.5000000000000003E-2</v>
      </c>
      <c r="G394" s="20">
        <v>3.2499999999999999E-3</v>
      </c>
      <c r="H394" s="20">
        <v>2.58</v>
      </c>
      <c r="I394" s="1" t="s">
        <v>1084</v>
      </c>
      <c r="J394" t="s">
        <v>449</v>
      </c>
      <c r="T394" s="130" t="s">
        <v>365</v>
      </c>
      <c r="U394" s="156" t="s">
        <v>374</v>
      </c>
      <c r="V394" s="39" t="s">
        <v>1087</v>
      </c>
      <c r="W394" s="157" t="s">
        <v>185</v>
      </c>
      <c r="X394" s="158" t="s">
        <v>228</v>
      </c>
      <c r="Y394" s="7"/>
      <c r="Z394" s="156">
        <v>3.5000000000000003E-2</v>
      </c>
      <c r="AA394" s="156">
        <v>3.2499999999999999E-3</v>
      </c>
      <c r="AB394" s="159">
        <v>2.58</v>
      </c>
    </row>
    <row r="395" spans="1:28" ht="15" customHeight="1" x14ac:dyDescent="0.15">
      <c r="A395" s="20" t="str">
        <f t="shared" si="6"/>
        <v>貨1軽DDE</v>
      </c>
      <c r="B395" s="20" t="s">
        <v>232</v>
      </c>
      <c r="C395" s="20" t="s">
        <v>230</v>
      </c>
      <c r="D395" s="20" t="s">
        <v>185</v>
      </c>
      <c r="E395" t="s">
        <v>229</v>
      </c>
      <c r="F395" s="20">
        <v>3.5000000000000003E-2</v>
      </c>
      <c r="G395" s="20">
        <v>3.2499999999999999E-3</v>
      </c>
      <c r="H395" s="20">
        <v>2.58</v>
      </c>
      <c r="I395" s="1" t="s">
        <v>448</v>
      </c>
      <c r="J395" t="s">
        <v>1157</v>
      </c>
      <c r="T395" s="130" t="s">
        <v>365</v>
      </c>
      <c r="U395" s="156" t="s">
        <v>374</v>
      </c>
      <c r="V395" s="39" t="s">
        <v>1087</v>
      </c>
      <c r="W395" s="157" t="s">
        <v>185</v>
      </c>
      <c r="X395" s="158" t="s">
        <v>229</v>
      </c>
      <c r="Y395" s="7" t="s">
        <v>280</v>
      </c>
      <c r="Z395" s="156">
        <v>3.5000000000000003E-2</v>
      </c>
      <c r="AA395" s="156">
        <v>3.2499999999999999E-3</v>
      </c>
      <c r="AB395" s="159">
        <v>2.58</v>
      </c>
    </row>
    <row r="396" spans="1:28" ht="15" customHeight="1" x14ac:dyDescent="0.15">
      <c r="A396" s="20" t="str">
        <f t="shared" si="6"/>
        <v>貨1軽DME</v>
      </c>
      <c r="B396" s="20" t="s">
        <v>232</v>
      </c>
      <c r="C396" s="20" t="s">
        <v>230</v>
      </c>
      <c r="D396" s="20" t="s">
        <v>185</v>
      </c>
      <c r="E396" t="s">
        <v>1510</v>
      </c>
      <c r="F396" s="20">
        <v>3.5000000000000003E-2</v>
      </c>
      <c r="G396" s="20">
        <v>3.2499999999999999E-3</v>
      </c>
      <c r="H396" s="20">
        <v>2.58</v>
      </c>
      <c r="I396" s="1" t="s">
        <v>1094</v>
      </c>
      <c r="J396"/>
      <c r="T396" s="130" t="s">
        <v>365</v>
      </c>
      <c r="U396" s="156" t="s">
        <v>374</v>
      </c>
      <c r="V396" s="39" t="s">
        <v>1087</v>
      </c>
      <c r="W396" s="157" t="s">
        <v>185</v>
      </c>
      <c r="X396" s="158" t="s">
        <v>1158</v>
      </c>
      <c r="Y396" s="7"/>
      <c r="Z396" s="156">
        <v>3.5000000000000003E-2</v>
      </c>
      <c r="AA396" s="156">
        <v>3.2499999999999999E-3</v>
      </c>
      <c r="AB396" s="159">
        <v>2.58</v>
      </c>
    </row>
    <row r="397" spans="1:28" ht="15" customHeight="1" x14ac:dyDescent="0.15">
      <c r="A397" s="20" t="str">
        <f t="shared" si="6"/>
        <v>貨1軽LDE</v>
      </c>
      <c r="B397" s="20" t="s">
        <v>232</v>
      </c>
      <c r="C397" s="20" t="s">
        <v>230</v>
      </c>
      <c r="D397" s="20" t="s">
        <v>443</v>
      </c>
      <c r="E397" s="20" t="s">
        <v>582</v>
      </c>
      <c r="F397" s="20">
        <v>0.08</v>
      </c>
      <c r="G397" s="20">
        <v>5.0000000000000001E-3</v>
      </c>
      <c r="H397" s="20">
        <v>2.58</v>
      </c>
      <c r="I397" s="1" t="s">
        <v>373</v>
      </c>
      <c r="T397" s="130" t="s">
        <v>365</v>
      </c>
      <c r="U397" s="156" t="s">
        <v>374</v>
      </c>
      <c r="V397" s="39" t="s">
        <v>1087</v>
      </c>
      <c r="W397" s="157" t="s">
        <v>443</v>
      </c>
      <c r="X397" s="158" t="s">
        <v>582</v>
      </c>
      <c r="Y397" s="7" t="s">
        <v>282</v>
      </c>
      <c r="Z397" s="156">
        <v>0.08</v>
      </c>
      <c r="AA397" s="156">
        <v>5.0000000000000001E-3</v>
      </c>
      <c r="AB397" s="159">
        <v>2.58</v>
      </c>
    </row>
    <row r="398" spans="1:28" ht="15" customHeight="1" x14ac:dyDescent="0.15">
      <c r="A398" s="20" t="str">
        <f t="shared" si="6"/>
        <v>貨1軽LCE</v>
      </c>
      <c r="B398" s="20" t="s">
        <v>232</v>
      </c>
      <c r="C398" s="20" t="s">
        <v>230</v>
      </c>
      <c r="D398" s="20" t="s">
        <v>443</v>
      </c>
      <c r="E398" s="20" t="s">
        <v>578</v>
      </c>
      <c r="F398" s="20">
        <v>0.04</v>
      </c>
      <c r="G398" s="20">
        <v>2.5000000000000001E-3</v>
      </c>
      <c r="H398" s="20">
        <v>2.58</v>
      </c>
      <c r="I398" s="1" t="s">
        <v>1084</v>
      </c>
      <c r="J398" s="20" t="s">
        <v>1088</v>
      </c>
      <c r="T398" s="130" t="s">
        <v>365</v>
      </c>
      <c r="U398" s="156" t="s">
        <v>374</v>
      </c>
      <c r="V398" s="39" t="s">
        <v>1087</v>
      </c>
      <c r="W398" s="157" t="s">
        <v>443</v>
      </c>
      <c r="X398" s="158" t="s">
        <v>578</v>
      </c>
      <c r="Y398" s="7"/>
      <c r="Z398" s="156">
        <v>0.04</v>
      </c>
      <c r="AA398" s="156">
        <v>2.5000000000000001E-3</v>
      </c>
      <c r="AB398" s="159">
        <v>2.58</v>
      </c>
    </row>
    <row r="399" spans="1:28" ht="15" customHeight="1" x14ac:dyDescent="0.15">
      <c r="A399" s="20" t="str">
        <f t="shared" si="6"/>
        <v>貨1軽LME</v>
      </c>
      <c r="B399" s="20" t="s">
        <v>232</v>
      </c>
      <c r="C399" s="20" t="s">
        <v>230</v>
      </c>
      <c r="D399" s="20" t="s">
        <v>443</v>
      </c>
      <c r="E399" t="s">
        <v>1511</v>
      </c>
      <c r="F399">
        <v>0.02</v>
      </c>
      <c r="G399">
        <v>1.25E-3</v>
      </c>
      <c r="H399" s="20">
        <v>2.58</v>
      </c>
      <c r="I399" s="1" t="s">
        <v>1152</v>
      </c>
      <c r="T399" s="130" t="s">
        <v>365</v>
      </c>
      <c r="U399" s="156" t="s">
        <v>374</v>
      </c>
      <c r="V399" s="39" t="s">
        <v>1087</v>
      </c>
      <c r="W399" s="157" t="s">
        <v>443</v>
      </c>
      <c r="X399" s="158" t="s">
        <v>1159</v>
      </c>
      <c r="Y399" s="7"/>
      <c r="Z399" s="156">
        <v>0.02</v>
      </c>
      <c r="AA399" s="156">
        <v>1.25E-3</v>
      </c>
      <c r="AB399" s="159">
        <v>2.58</v>
      </c>
    </row>
    <row r="400" spans="1:28" ht="15" customHeight="1" x14ac:dyDescent="0.15">
      <c r="A400" s="20" t="str">
        <f t="shared" si="6"/>
        <v>貨1軽MDE</v>
      </c>
      <c r="B400" s="20" t="s">
        <v>232</v>
      </c>
      <c r="C400" s="20" t="s">
        <v>230</v>
      </c>
      <c r="D400" s="20" t="s">
        <v>443</v>
      </c>
      <c r="E400" s="20" t="s">
        <v>618</v>
      </c>
      <c r="F400" s="20">
        <v>0.04</v>
      </c>
      <c r="G400" s="20">
        <v>2.5000000000000001E-3</v>
      </c>
      <c r="H400" s="20">
        <v>2.58</v>
      </c>
      <c r="I400" s="1" t="s">
        <v>373</v>
      </c>
      <c r="J400" s="20" t="s">
        <v>463</v>
      </c>
      <c r="T400" s="130" t="s">
        <v>365</v>
      </c>
      <c r="U400" s="156" t="s">
        <v>374</v>
      </c>
      <c r="V400" s="39" t="s">
        <v>1087</v>
      </c>
      <c r="W400" s="157" t="s">
        <v>443</v>
      </c>
      <c r="X400" s="158" t="s">
        <v>618</v>
      </c>
      <c r="Y400" s="7" t="s">
        <v>282</v>
      </c>
      <c r="Z400" s="156">
        <v>0.04</v>
      </c>
      <c r="AA400" s="156">
        <v>2.5000000000000001E-3</v>
      </c>
      <c r="AB400" s="159">
        <v>2.58</v>
      </c>
    </row>
    <row r="401" spans="1:28" ht="15" customHeight="1" x14ac:dyDescent="0.15">
      <c r="A401" s="20" t="str">
        <f t="shared" si="6"/>
        <v>貨1軽MCE</v>
      </c>
      <c r="B401" s="20" t="s">
        <v>232</v>
      </c>
      <c r="C401" s="20" t="s">
        <v>230</v>
      </c>
      <c r="D401" s="20" t="s">
        <v>443</v>
      </c>
      <c r="E401" s="20" t="s">
        <v>614</v>
      </c>
      <c r="F401" s="20">
        <v>0.04</v>
      </c>
      <c r="G401" s="20">
        <v>2.5000000000000001E-3</v>
      </c>
      <c r="H401" s="20">
        <v>2.58</v>
      </c>
      <c r="I401" s="1" t="s">
        <v>1084</v>
      </c>
      <c r="J401" s="20" t="s">
        <v>446</v>
      </c>
      <c r="T401" s="130" t="s">
        <v>365</v>
      </c>
      <c r="U401" s="156" t="s">
        <v>374</v>
      </c>
      <c r="V401" s="39" t="s">
        <v>1087</v>
      </c>
      <c r="W401" s="157" t="s">
        <v>443</v>
      </c>
      <c r="X401" s="158" t="s">
        <v>614</v>
      </c>
      <c r="Y401" s="7"/>
      <c r="Z401" s="156">
        <v>0.04</v>
      </c>
      <c r="AA401" s="156">
        <v>2.5000000000000001E-3</v>
      </c>
      <c r="AB401" s="159">
        <v>2.58</v>
      </c>
    </row>
    <row r="402" spans="1:28" ht="15" customHeight="1" x14ac:dyDescent="0.15">
      <c r="A402" s="20" t="str">
        <f t="shared" si="6"/>
        <v>貨1軽MME</v>
      </c>
      <c r="B402" s="20" t="s">
        <v>232</v>
      </c>
      <c r="C402" s="20" t="s">
        <v>230</v>
      </c>
      <c r="D402" s="20" t="s">
        <v>443</v>
      </c>
      <c r="E402" t="s">
        <v>1512</v>
      </c>
      <c r="F402" s="20">
        <v>0.04</v>
      </c>
      <c r="G402" s="20">
        <v>2.5000000000000001E-3</v>
      </c>
      <c r="H402" s="20">
        <v>2.58</v>
      </c>
      <c r="I402" s="1" t="s">
        <v>1152</v>
      </c>
      <c r="T402" s="130" t="s">
        <v>365</v>
      </c>
      <c r="U402" s="156" t="s">
        <v>374</v>
      </c>
      <c r="V402" s="39" t="s">
        <v>1087</v>
      </c>
      <c r="W402" s="157" t="s">
        <v>443</v>
      </c>
      <c r="X402" s="158" t="s">
        <v>1160</v>
      </c>
      <c r="Y402" s="7"/>
      <c r="Z402" s="156">
        <v>0.04</v>
      </c>
      <c r="AA402" s="156">
        <v>2.5000000000000001E-3</v>
      </c>
      <c r="AB402" s="159">
        <v>2.58</v>
      </c>
    </row>
    <row r="403" spans="1:28" ht="15" customHeight="1" x14ac:dyDescent="0.15">
      <c r="A403" s="20" t="str">
        <f t="shared" si="6"/>
        <v>貨1軽RDE</v>
      </c>
      <c r="B403" s="20" t="s">
        <v>232</v>
      </c>
      <c r="C403" s="20" t="s">
        <v>230</v>
      </c>
      <c r="D403" s="20" t="s">
        <v>443</v>
      </c>
      <c r="E403" s="20" t="s">
        <v>666</v>
      </c>
      <c r="F403" s="20">
        <v>0.02</v>
      </c>
      <c r="G403" s="20">
        <v>1.25E-3</v>
      </c>
      <c r="H403" s="20">
        <v>2.58</v>
      </c>
      <c r="I403" s="1" t="s">
        <v>373</v>
      </c>
      <c r="J403" s="20" t="s">
        <v>464</v>
      </c>
      <c r="T403" s="130" t="s">
        <v>365</v>
      </c>
      <c r="U403" s="156" t="s">
        <v>374</v>
      </c>
      <c r="V403" s="39" t="s">
        <v>1087</v>
      </c>
      <c r="W403" s="157" t="s">
        <v>443</v>
      </c>
      <c r="X403" s="158" t="s">
        <v>666</v>
      </c>
      <c r="Y403" s="7" t="s">
        <v>282</v>
      </c>
      <c r="Z403" s="156">
        <v>0.02</v>
      </c>
      <c r="AA403" s="156">
        <v>1.25E-3</v>
      </c>
      <c r="AB403" s="159">
        <v>2.58</v>
      </c>
    </row>
    <row r="404" spans="1:28" ht="15" customHeight="1" x14ac:dyDescent="0.15">
      <c r="A404" s="20" t="str">
        <f t="shared" si="6"/>
        <v>貨1軽RCE</v>
      </c>
      <c r="B404" s="20" t="s">
        <v>232</v>
      </c>
      <c r="C404" s="20" t="s">
        <v>230</v>
      </c>
      <c r="D404" s="20" t="s">
        <v>443</v>
      </c>
      <c r="E404" s="20" t="s">
        <v>662</v>
      </c>
      <c r="F404" s="20">
        <v>0.02</v>
      </c>
      <c r="G404" s="20">
        <v>1.25E-3</v>
      </c>
      <c r="H404" s="20">
        <v>2.58</v>
      </c>
      <c r="I404" s="1" t="s">
        <v>1084</v>
      </c>
      <c r="J404" s="20" t="s">
        <v>453</v>
      </c>
      <c r="T404" s="130" t="s">
        <v>365</v>
      </c>
      <c r="U404" s="156" t="s">
        <v>374</v>
      </c>
      <c r="V404" s="39" t="s">
        <v>1087</v>
      </c>
      <c r="W404" s="157" t="s">
        <v>443</v>
      </c>
      <c r="X404" s="158" t="s">
        <v>662</v>
      </c>
      <c r="Y404" s="7"/>
      <c r="Z404" s="156">
        <v>0.02</v>
      </c>
      <c r="AA404" s="156">
        <v>1.25E-3</v>
      </c>
      <c r="AB404" s="159">
        <v>2.58</v>
      </c>
    </row>
    <row r="405" spans="1:28" ht="15" customHeight="1" x14ac:dyDescent="0.15">
      <c r="A405" s="20" t="str">
        <f t="shared" si="6"/>
        <v>貨1軽RME</v>
      </c>
      <c r="B405" s="20" t="s">
        <v>232</v>
      </c>
      <c r="C405" s="20" t="s">
        <v>230</v>
      </c>
      <c r="D405" s="20" t="s">
        <v>443</v>
      </c>
      <c r="E405" t="s">
        <v>1513</v>
      </c>
      <c r="F405" s="20">
        <v>0.02</v>
      </c>
      <c r="G405" s="20">
        <v>1.25E-3</v>
      </c>
      <c r="H405" s="20">
        <v>2.58</v>
      </c>
      <c r="I405" s="1" t="s">
        <v>1152</v>
      </c>
      <c r="T405" s="130" t="s">
        <v>365</v>
      </c>
      <c r="U405" s="156" t="s">
        <v>374</v>
      </c>
      <c r="V405" s="39" t="s">
        <v>1087</v>
      </c>
      <c r="W405" s="157" t="s">
        <v>443</v>
      </c>
      <c r="X405" s="158" t="s">
        <v>1161</v>
      </c>
      <c r="Y405" s="7"/>
      <c r="Z405" s="156">
        <v>0.02</v>
      </c>
      <c r="AA405" s="156">
        <v>1.25E-3</v>
      </c>
      <c r="AB405" s="159">
        <v>2.58</v>
      </c>
    </row>
    <row r="406" spans="1:28" ht="15" customHeight="1" x14ac:dyDescent="0.15">
      <c r="A406" s="20" t="str">
        <f t="shared" si="6"/>
        <v>貨1軽QDE</v>
      </c>
      <c r="B406" s="20" t="s">
        <v>232</v>
      </c>
      <c r="C406" s="20" t="s">
        <v>230</v>
      </c>
      <c r="D406" s="20" t="s">
        <v>443</v>
      </c>
      <c r="E406" s="20" t="s">
        <v>311</v>
      </c>
      <c r="F406" s="20">
        <v>7.2000000000000008E-2</v>
      </c>
      <c r="G406" s="20">
        <v>4.5000000000000005E-3</v>
      </c>
      <c r="H406" s="20">
        <v>2.58</v>
      </c>
      <c r="I406" s="1" t="s">
        <v>373</v>
      </c>
      <c r="J406" s="20" t="s">
        <v>83</v>
      </c>
      <c r="T406" s="130" t="s">
        <v>365</v>
      </c>
      <c r="U406" s="156" t="s">
        <v>374</v>
      </c>
      <c r="V406" s="39" t="s">
        <v>1087</v>
      </c>
      <c r="W406" s="157" t="s">
        <v>443</v>
      </c>
      <c r="X406" s="158" t="s">
        <v>311</v>
      </c>
      <c r="Y406" s="7" t="s">
        <v>282</v>
      </c>
      <c r="Z406" s="156">
        <v>7.2000000000000008E-2</v>
      </c>
      <c r="AA406" s="156">
        <v>4.5000000000000005E-3</v>
      </c>
      <c r="AB406" s="159">
        <v>2.58</v>
      </c>
    </row>
    <row r="407" spans="1:28" ht="15" customHeight="1" x14ac:dyDescent="0.15">
      <c r="A407" s="20" t="str">
        <f t="shared" si="6"/>
        <v>貨1軽QCE</v>
      </c>
      <c r="B407" s="20" t="s">
        <v>232</v>
      </c>
      <c r="C407" s="20" t="s">
        <v>230</v>
      </c>
      <c r="D407" s="20" t="s">
        <v>443</v>
      </c>
      <c r="E407" s="20" t="s">
        <v>307</v>
      </c>
      <c r="F407" s="20">
        <v>7.2000000000000008E-2</v>
      </c>
      <c r="G407" s="20">
        <v>4.5000000000000005E-3</v>
      </c>
      <c r="H407" s="20">
        <v>2.58</v>
      </c>
      <c r="I407" s="1" t="s">
        <v>1084</v>
      </c>
      <c r="J407" s="20" t="s">
        <v>450</v>
      </c>
      <c r="T407" s="130" t="s">
        <v>365</v>
      </c>
      <c r="U407" s="156" t="s">
        <v>374</v>
      </c>
      <c r="V407" s="39" t="s">
        <v>1087</v>
      </c>
      <c r="W407" s="157" t="s">
        <v>443</v>
      </c>
      <c r="X407" s="158" t="s">
        <v>307</v>
      </c>
      <c r="Y407" s="7"/>
      <c r="Z407" s="156">
        <v>7.2000000000000008E-2</v>
      </c>
      <c r="AA407" s="156">
        <v>4.5000000000000005E-3</v>
      </c>
      <c r="AB407" s="159">
        <v>2.58</v>
      </c>
    </row>
    <row r="408" spans="1:28" ht="15" customHeight="1" x14ac:dyDescent="0.15">
      <c r="A408" s="20" t="str">
        <f t="shared" si="6"/>
        <v>貨1軽QME</v>
      </c>
      <c r="B408" s="20" t="s">
        <v>232</v>
      </c>
      <c r="C408" s="20" t="s">
        <v>230</v>
      </c>
      <c r="D408" s="20" t="s">
        <v>443</v>
      </c>
      <c r="E408" t="s">
        <v>1162</v>
      </c>
      <c r="F408" s="20">
        <v>7.1999999999999995E-2</v>
      </c>
      <c r="G408" s="20">
        <v>4.4999999999999997E-3</v>
      </c>
      <c r="H408" s="20">
        <v>2.58</v>
      </c>
      <c r="I408" s="1" t="s">
        <v>1434</v>
      </c>
      <c r="T408" s="130" t="s">
        <v>365</v>
      </c>
      <c r="U408" s="156" t="s">
        <v>374</v>
      </c>
      <c r="V408" s="39" t="s">
        <v>1087</v>
      </c>
      <c r="W408" s="157" t="s">
        <v>443</v>
      </c>
      <c r="X408" s="158" t="s">
        <v>1163</v>
      </c>
      <c r="Y408" s="7"/>
      <c r="Z408" s="156">
        <v>7.1999999999999995E-2</v>
      </c>
      <c r="AA408" s="156">
        <v>4.4999999999999997E-3</v>
      </c>
      <c r="AB408" s="159">
        <v>2.58</v>
      </c>
    </row>
    <row r="409" spans="1:28" ht="15" customHeight="1" x14ac:dyDescent="0.15">
      <c r="A409" s="20" t="str">
        <f t="shared" si="6"/>
        <v>貨1軽3DE</v>
      </c>
      <c r="B409" s="20" t="s">
        <v>232</v>
      </c>
      <c r="C409" s="20" t="s">
        <v>230</v>
      </c>
      <c r="D409" t="s">
        <v>1478</v>
      </c>
      <c r="E409" t="s">
        <v>1514</v>
      </c>
      <c r="F409">
        <v>0.15</v>
      </c>
      <c r="G409">
        <v>5.0000000000000001E-3</v>
      </c>
      <c r="H409" s="20">
        <v>2.58</v>
      </c>
      <c r="I409" s="1" t="s">
        <v>1165</v>
      </c>
      <c r="T409" s="130" t="s">
        <v>365</v>
      </c>
      <c r="U409" s="156" t="s">
        <v>374</v>
      </c>
      <c r="V409" s="39" t="s">
        <v>1087</v>
      </c>
      <c r="W409" s="157" t="s">
        <v>1102</v>
      </c>
      <c r="X409" s="158" t="s">
        <v>1166</v>
      </c>
      <c r="Y409" s="7" t="s">
        <v>1199</v>
      </c>
      <c r="Z409" s="156">
        <v>0.15</v>
      </c>
      <c r="AA409" s="156">
        <v>5.0000000000000001E-3</v>
      </c>
      <c r="AB409" s="159">
        <v>2.58</v>
      </c>
    </row>
    <row r="410" spans="1:28" ht="15" customHeight="1" x14ac:dyDescent="0.15">
      <c r="A410" s="20" t="str">
        <f t="shared" si="6"/>
        <v>貨1軽3CE</v>
      </c>
      <c r="B410" s="20" t="s">
        <v>232</v>
      </c>
      <c r="C410" s="20" t="s">
        <v>230</v>
      </c>
      <c r="D410" t="s">
        <v>1515</v>
      </c>
      <c r="E410" t="s">
        <v>1516</v>
      </c>
      <c r="F410">
        <v>7.4999999999999997E-2</v>
      </c>
      <c r="G410">
        <v>2.5000000000000001E-3</v>
      </c>
      <c r="H410" s="20">
        <v>2.58</v>
      </c>
      <c r="I410" s="1" t="s">
        <v>1084</v>
      </c>
      <c r="T410" s="130" t="s">
        <v>365</v>
      </c>
      <c r="U410" s="156" t="s">
        <v>374</v>
      </c>
      <c r="V410" s="39" t="s">
        <v>1087</v>
      </c>
      <c r="W410" s="157" t="s">
        <v>1102</v>
      </c>
      <c r="X410" s="158" t="s">
        <v>1167</v>
      </c>
      <c r="Y410" s="7"/>
      <c r="Z410" s="156">
        <v>7.4999999999999997E-2</v>
      </c>
      <c r="AA410" s="156">
        <v>2.5000000000000001E-3</v>
      </c>
      <c r="AB410" s="159">
        <v>2.58</v>
      </c>
    </row>
    <row r="411" spans="1:28" ht="15" customHeight="1" x14ac:dyDescent="0.15">
      <c r="A411" s="20" t="str">
        <f t="shared" si="6"/>
        <v>貨1軽3ME</v>
      </c>
      <c r="B411" s="20" t="s">
        <v>232</v>
      </c>
      <c r="C411" s="20" t="s">
        <v>230</v>
      </c>
      <c r="D411" t="s">
        <v>1517</v>
      </c>
      <c r="E411" t="s">
        <v>1518</v>
      </c>
      <c r="F411">
        <v>3.7499999999999999E-2</v>
      </c>
      <c r="G411">
        <v>1.25E-3</v>
      </c>
      <c r="H411" s="20">
        <v>2.58</v>
      </c>
      <c r="I411" s="1" t="s">
        <v>1094</v>
      </c>
      <c r="T411" s="130" t="s">
        <v>365</v>
      </c>
      <c r="U411" s="156" t="s">
        <v>374</v>
      </c>
      <c r="V411" s="39" t="s">
        <v>1087</v>
      </c>
      <c r="W411" s="157" t="s">
        <v>1102</v>
      </c>
      <c r="X411" s="158" t="s">
        <v>1168</v>
      </c>
      <c r="Y411" s="7"/>
      <c r="Z411" s="156">
        <v>3.7499999999999999E-2</v>
      </c>
      <c r="AA411" s="156">
        <v>1.25E-3</v>
      </c>
      <c r="AB411" s="159">
        <v>2.58</v>
      </c>
    </row>
    <row r="412" spans="1:28" ht="15" customHeight="1" x14ac:dyDescent="0.15">
      <c r="A412" s="20" t="str">
        <f t="shared" si="6"/>
        <v>貨1軽4DE</v>
      </c>
      <c r="B412" s="20" t="s">
        <v>232</v>
      </c>
      <c r="C412" s="20" t="s">
        <v>230</v>
      </c>
      <c r="D412" t="s">
        <v>1105</v>
      </c>
      <c r="E412" t="s">
        <v>1519</v>
      </c>
      <c r="F412" s="20">
        <v>0.11249999999999999</v>
      </c>
      <c r="G412" s="20">
        <v>3.7499999999999999E-3</v>
      </c>
      <c r="H412" s="20">
        <v>2.58</v>
      </c>
      <c r="I412" s="1" t="s">
        <v>1165</v>
      </c>
      <c r="T412" s="130" t="s">
        <v>365</v>
      </c>
      <c r="U412" s="156" t="s">
        <v>374</v>
      </c>
      <c r="V412" s="39" t="s">
        <v>1087</v>
      </c>
      <c r="W412" s="157" t="s">
        <v>1102</v>
      </c>
      <c r="X412" s="158" t="s">
        <v>1169</v>
      </c>
      <c r="Y412" s="7" t="s">
        <v>1520</v>
      </c>
      <c r="Z412" s="156">
        <v>0.11249999999999999</v>
      </c>
      <c r="AA412" s="156">
        <v>3.7499999999999999E-3</v>
      </c>
      <c r="AB412" s="159">
        <v>2.58</v>
      </c>
    </row>
    <row r="413" spans="1:28" ht="15" customHeight="1" x14ac:dyDescent="0.15">
      <c r="A413" s="20" t="str">
        <f t="shared" si="6"/>
        <v>貨1軽4CE</v>
      </c>
      <c r="B413" s="20" t="s">
        <v>232</v>
      </c>
      <c r="C413" s="20" t="s">
        <v>230</v>
      </c>
      <c r="D413" t="s">
        <v>1105</v>
      </c>
      <c r="E413" t="s">
        <v>1521</v>
      </c>
      <c r="F413" s="20">
        <v>0.11249999999999999</v>
      </c>
      <c r="G413" s="20">
        <v>3.7499999999999999E-3</v>
      </c>
      <c r="H413" s="20">
        <v>2.58</v>
      </c>
      <c r="I413" s="1" t="s">
        <v>1084</v>
      </c>
      <c r="T413" s="130" t="s">
        <v>365</v>
      </c>
      <c r="U413" s="156" t="s">
        <v>374</v>
      </c>
      <c r="V413" s="39" t="s">
        <v>1087</v>
      </c>
      <c r="W413" s="157" t="s">
        <v>1102</v>
      </c>
      <c r="X413" s="158" t="s">
        <v>1170</v>
      </c>
      <c r="Y413" s="7"/>
      <c r="Z413" s="156">
        <v>0.11249999999999999</v>
      </c>
      <c r="AA413" s="156">
        <v>3.7499999999999999E-3</v>
      </c>
      <c r="AB413" s="159">
        <v>2.58</v>
      </c>
    </row>
    <row r="414" spans="1:28" ht="15" customHeight="1" x14ac:dyDescent="0.15">
      <c r="A414" s="20" t="str">
        <f t="shared" si="6"/>
        <v>貨1軽4ME</v>
      </c>
      <c r="B414" s="20" t="s">
        <v>232</v>
      </c>
      <c r="C414" s="20" t="s">
        <v>230</v>
      </c>
      <c r="D414" t="s">
        <v>1105</v>
      </c>
      <c r="E414" t="s">
        <v>1522</v>
      </c>
      <c r="F414" s="20">
        <v>0.11249999999999999</v>
      </c>
      <c r="G414" s="20">
        <v>3.7499999999999999E-3</v>
      </c>
      <c r="H414" s="20">
        <v>2.58</v>
      </c>
      <c r="I414" s="1" t="s">
        <v>1094</v>
      </c>
      <c r="T414" s="130" t="s">
        <v>365</v>
      </c>
      <c r="U414" s="156" t="s">
        <v>374</v>
      </c>
      <c r="V414" s="39" t="s">
        <v>1087</v>
      </c>
      <c r="W414" s="157" t="s">
        <v>1102</v>
      </c>
      <c r="X414" s="158" t="s">
        <v>1171</v>
      </c>
      <c r="Y414" s="7"/>
      <c r="Z414" s="156">
        <v>0.11249999999999999</v>
      </c>
      <c r="AA414" s="156">
        <v>3.7499999999999999E-3</v>
      </c>
      <c r="AB414" s="159">
        <v>2.58</v>
      </c>
    </row>
    <row r="415" spans="1:28" ht="15" customHeight="1" x14ac:dyDescent="0.15">
      <c r="A415" s="20" t="str">
        <f t="shared" si="6"/>
        <v>貨1軽5DE</v>
      </c>
      <c r="B415" s="20" t="s">
        <v>232</v>
      </c>
      <c r="C415" s="20" t="s">
        <v>230</v>
      </c>
      <c r="D415" t="s">
        <v>1102</v>
      </c>
      <c r="E415" t="s">
        <v>1523</v>
      </c>
      <c r="F415">
        <v>7.4999999999999997E-2</v>
      </c>
      <c r="G415">
        <v>2.5000000000000001E-3</v>
      </c>
      <c r="H415" s="20">
        <v>2.58</v>
      </c>
      <c r="I415" s="1" t="s">
        <v>1165</v>
      </c>
      <c r="T415" s="130" t="s">
        <v>365</v>
      </c>
      <c r="U415" s="156" t="s">
        <v>374</v>
      </c>
      <c r="V415" s="39" t="s">
        <v>1087</v>
      </c>
      <c r="W415" s="157" t="s">
        <v>1102</v>
      </c>
      <c r="X415" s="158" t="s">
        <v>1172</v>
      </c>
      <c r="Y415" s="7" t="s">
        <v>1524</v>
      </c>
      <c r="Z415" s="156">
        <v>7.4999999999999997E-2</v>
      </c>
      <c r="AA415" s="156">
        <v>2.5000000000000001E-3</v>
      </c>
      <c r="AB415" s="159">
        <v>2.58</v>
      </c>
    </row>
    <row r="416" spans="1:28" ht="15" customHeight="1" x14ac:dyDescent="0.15">
      <c r="A416" s="20" t="str">
        <f t="shared" si="6"/>
        <v>貨1軽5CE</v>
      </c>
      <c r="B416" s="20" t="s">
        <v>232</v>
      </c>
      <c r="C416" s="20" t="s">
        <v>230</v>
      </c>
      <c r="D416" t="s">
        <v>1105</v>
      </c>
      <c r="E416" t="s">
        <v>1525</v>
      </c>
      <c r="F416">
        <v>7.4999999999999997E-2</v>
      </c>
      <c r="G416">
        <v>2.5000000000000001E-3</v>
      </c>
      <c r="H416" s="20">
        <v>2.58</v>
      </c>
      <c r="I416" s="1" t="s">
        <v>1084</v>
      </c>
      <c r="T416" s="130" t="s">
        <v>365</v>
      </c>
      <c r="U416" s="156" t="s">
        <v>374</v>
      </c>
      <c r="V416" s="39" t="s">
        <v>1087</v>
      </c>
      <c r="W416" s="157" t="s">
        <v>1102</v>
      </c>
      <c r="X416" s="158" t="s">
        <v>1173</v>
      </c>
      <c r="Y416" s="7"/>
      <c r="Z416" s="156">
        <v>7.4999999999999997E-2</v>
      </c>
      <c r="AA416" s="156">
        <v>2.5000000000000001E-3</v>
      </c>
      <c r="AB416" s="159">
        <v>2.58</v>
      </c>
    </row>
    <row r="417" spans="1:28" ht="15" customHeight="1" x14ac:dyDescent="0.15">
      <c r="A417" s="20" t="str">
        <f t="shared" si="6"/>
        <v>貨1軽5ME</v>
      </c>
      <c r="B417" s="20" t="s">
        <v>232</v>
      </c>
      <c r="C417" s="20" t="s">
        <v>230</v>
      </c>
      <c r="D417" t="s">
        <v>1105</v>
      </c>
      <c r="E417" t="s">
        <v>1526</v>
      </c>
      <c r="F417">
        <v>7.4999999999999997E-2</v>
      </c>
      <c r="G417">
        <v>2.5000000000000001E-3</v>
      </c>
      <c r="H417" s="20">
        <v>2.58</v>
      </c>
      <c r="I417" s="1" t="s">
        <v>1094</v>
      </c>
      <c r="T417" s="130" t="s">
        <v>365</v>
      </c>
      <c r="U417" s="156" t="s">
        <v>374</v>
      </c>
      <c r="V417" s="39" t="s">
        <v>1087</v>
      </c>
      <c r="W417" s="157" t="s">
        <v>1102</v>
      </c>
      <c r="X417" s="158" t="s">
        <v>1174</v>
      </c>
      <c r="Y417" s="7"/>
      <c r="Z417" s="156">
        <v>7.4999999999999997E-2</v>
      </c>
      <c r="AA417" s="156">
        <v>2.5000000000000001E-3</v>
      </c>
      <c r="AB417" s="159">
        <v>2.58</v>
      </c>
    </row>
    <row r="418" spans="1:28" ht="15" customHeight="1" x14ac:dyDescent="0.15">
      <c r="A418" s="20" t="str">
        <f t="shared" si="6"/>
        <v>貨1軽6DE</v>
      </c>
      <c r="B418" s="20" t="s">
        <v>232</v>
      </c>
      <c r="C418" s="20" t="s">
        <v>230</v>
      </c>
      <c r="D418" t="s">
        <v>1105</v>
      </c>
      <c r="E418" t="s">
        <v>1527</v>
      </c>
      <c r="F418" s="20">
        <v>3.7499999999999999E-2</v>
      </c>
      <c r="G418" s="20">
        <v>1.25E-3</v>
      </c>
      <c r="H418" s="20">
        <v>2.58</v>
      </c>
      <c r="I418" s="1" t="s">
        <v>1165</v>
      </c>
      <c r="T418" s="130" t="s">
        <v>365</v>
      </c>
      <c r="U418" s="156" t="s">
        <v>374</v>
      </c>
      <c r="V418" s="39" t="s">
        <v>1087</v>
      </c>
      <c r="W418" s="157" t="s">
        <v>1102</v>
      </c>
      <c r="X418" s="158" t="s">
        <v>1175</v>
      </c>
      <c r="Y418" s="7" t="s">
        <v>1520</v>
      </c>
      <c r="Z418" s="156">
        <v>3.7499999999999999E-2</v>
      </c>
      <c r="AA418" s="156">
        <v>1.25E-3</v>
      </c>
      <c r="AB418" s="159">
        <v>2.58</v>
      </c>
    </row>
    <row r="419" spans="1:28" ht="15" customHeight="1" x14ac:dyDescent="0.15">
      <c r="A419" s="20" t="str">
        <f t="shared" si="6"/>
        <v>貨1軽6CE</v>
      </c>
      <c r="B419" s="20" t="s">
        <v>232</v>
      </c>
      <c r="C419" s="20" t="s">
        <v>230</v>
      </c>
      <c r="D419" t="s">
        <v>1102</v>
      </c>
      <c r="E419" t="s">
        <v>1528</v>
      </c>
      <c r="F419" s="20">
        <v>3.7499999999999999E-2</v>
      </c>
      <c r="G419" s="20">
        <v>1.25E-3</v>
      </c>
      <c r="H419" s="20">
        <v>2.58</v>
      </c>
      <c r="I419" s="1" t="s">
        <v>1084</v>
      </c>
      <c r="J419"/>
      <c r="T419" s="130" t="s">
        <v>365</v>
      </c>
      <c r="U419" s="156" t="s">
        <v>374</v>
      </c>
      <c r="V419" s="39" t="s">
        <v>1087</v>
      </c>
      <c r="W419" s="157" t="s">
        <v>1102</v>
      </c>
      <c r="X419" s="158" t="s">
        <v>1176</v>
      </c>
      <c r="Y419" s="7"/>
      <c r="Z419" s="156">
        <v>3.7499999999999999E-2</v>
      </c>
      <c r="AA419" s="156">
        <v>1.25E-3</v>
      </c>
      <c r="AB419" s="159">
        <v>2.58</v>
      </c>
    </row>
    <row r="420" spans="1:28" ht="15" customHeight="1" x14ac:dyDescent="0.15">
      <c r="A420" s="20" t="str">
        <f t="shared" si="6"/>
        <v>貨1軽6ME</v>
      </c>
      <c r="B420" s="20" t="s">
        <v>232</v>
      </c>
      <c r="C420" s="20" t="s">
        <v>230</v>
      </c>
      <c r="D420" t="s">
        <v>1105</v>
      </c>
      <c r="E420" t="s">
        <v>1529</v>
      </c>
      <c r="F420" s="20">
        <v>3.7499999999999999E-2</v>
      </c>
      <c r="G420" s="20">
        <v>1.25E-3</v>
      </c>
      <c r="H420" s="20">
        <v>2.58</v>
      </c>
      <c r="I420" s="1" t="s">
        <v>1094</v>
      </c>
      <c r="J420"/>
      <c r="T420" s="130" t="s">
        <v>365</v>
      </c>
      <c r="U420" s="156" t="s">
        <v>374</v>
      </c>
      <c r="V420" s="39" t="s">
        <v>1087</v>
      </c>
      <c r="W420" s="157" t="s">
        <v>1102</v>
      </c>
      <c r="X420" s="158" t="s">
        <v>1177</v>
      </c>
      <c r="Y420" s="7"/>
      <c r="Z420" s="156">
        <v>3.7499999999999999E-2</v>
      </c>
      <c r="AA420" s="156">
        <v>1.25E-3</v>
      </c>
      <c r="AB420" s="159">
        <v>2.58</v>
      </c>
    </row>
    <row r="421" spans="1:28" ht="15" customHeight="1" x14ac:dyDescent="0.15">
      <c r="A421" s="20" t="str">
        <f t="shared" si="6"/>
        <v>貨2軽-</v>
      </c>
      <c r="B421" s="20" t="s">
        <v>239</v>
      </c>
      <c r="C421" s="20" t="s">
        <v>238</v>
      </c>
      <c r="D421" s="20" t="s">
        <v>712</v>
      </c>
      <c r="E421" s="20" t="s">
        <v>711</v>
      </c>
      <c r="F421" s="20">
        <v>2.83</v>
      </c>
      <c r="G421" s="20">
        <v>0.25</v>
      </c>
      <c r="H421" s="20">
        <v>2.58</v>
      </c>
      <c r="I421" s="1" t="s">
        <v>179</v>
      </c>
      <c r="J421"/>
      <c r="T421" s="130" t="s">
        <v>365</v>
      </c>
      <c r="U421" s="156" t="s">
        <v>374</v>
      </c>
      <c r="V421" s="39" t="s">
        <v>1117</v>
      </c>
      <c r="W421" s="157" t="s">
        <v>712</v>
      </c>
      <c r="X421" s="158" t="s">
        <v>711</v>
      </c>
      <c r="Y421" s="7"/>
      <c r="Z421" s="156">
        <v>2.83</v>
      </c>
      <c r="AA421" s="156">
        <v>0.25</v>
      </c>
      <c r="AB421" s="159">
        <v>2.58</v>
      </c>
    </row>
    <row r="422" spans="1:28" ht="15" customHeight="1" x14ac:dyDescent="0.15">
      <c r="A422" s="20" t="str">
        <f t="shared" si="6"/>
        <v>貨2軽K</v>
      </c>
      <c r="B422" s="20" t="s">
        <v>239</v>
      </c>
      <c r="C422" s="20" t="s">
        <v>238</v>
      </c>
      <c r="D422" t="s">
        <v>715</v>
      </c>
      <c r="E422" t="s">
        <v>813</v>
      </c>
      <c r="F422" s="20">
        <v>2.5299999999999998</v>
      </c>
      <c r="G422" s="20">
        <v>0.25</v>
      </c>
      <c r="H422" s="20">
        <v>2.58</v>
      </c>
      <c r="I422" s="1" t="s">
        <v>179</v>
      </c>
      <c r="J422"/>
      <c r="T422" s="130" t="s">
        <v>365</v>
      </c>
      <c r="U422" s="156" t="s">
        <v>374</v>
      </c>
      <c r="V422" s="39" t="s">
        <v>1117</v>
      </c>
      <c r="W422" s="157" t="s">
        <v>715</v>
      </c>
      <c r="X422" s="158" t="s">
        <v>813</v>
      </c>
      <c r="Y422" s="7"/>
      <c r="Z422" s="156">
        <v>2.5299999999999998</v>
      </c>
      <c r="AA422" s="156">
        <v>0.25</v>
      </c>
      <c r="AB422" s="159">
        <v>2.58</v>
      </c>
    </row>
    <row r="423" spans="1:28" ht="15" customHeight="1" x14ac:dyDescent="0.15">
      <c r="A423" s="20" t="str">
        <f t="shared" si="6"/>
        <v>貨2軽N</v>
      </c>
      <c r="B423" s="20" t="s">
        <v>239</v>
      </c>
      <c r="C423" s="20" t="s">
        <v>238</v>
      </c>
      <c r="D423" s="20" t="s">
        <v>815</v>
      </c>
      <c r="E423" s="20" t="s">
        <v>941</v>
      </c>
      <c r="F423" s="20">
        <v>2.16</v>
      </c>
      <c r="G423" s="20">
        <v>0.25</v>
      </c>
      <c r="H423" s="20">
        <v>2.58</v>
      </c>
      <c r="I423" s="1" t="s">
        <v>179</v>
      </c>
      <c r="J423"/>
      <c r="T423" s="130" t="s">
        <v>365</v>
      </c>
      <c r="U423" s="156" t="s">
        <v>374</v>
      </c>
      <c r="V423" s="39" t="s">
        <v>1117</v>
      </c>
      <c r="W423" s="157" t="s">
        <v>815</v>
      </c>
      <c r="X423" s="158" t="s">
        <v>941</v>
      </c>
      <c r="Y423" s="7"/>
      <c r="Z423" s="156">
        <v>2.16</v>
      </c>
      <c r="AA423" s="156">
        <v>0.25</v>
      </c>
      <c r="AB423" s="159">
        <v>2.58</v>
      </c>
    </row>
    <row r="424" spans="1:28" ht="15" customHeight="1" x14ac:dyDescent="0.15">
      <c r="A424" s="20" t="str">
        <f t="shared" si="6"/>
        <v>貨2軽P</v>
      </c>
      <c r="B424" s="20" t="s">
        <v>239</v>
      </c>
      <c r="C424" s="20" t="s">
        <v>238</v>
      </c>
      <c r="D424" t="s">
        <v>815</v>
      </c>
      <c r="E424" t="s">
        <v>942</v>
      </c>
      <c r="F424" s="20">
        <v>2.16</v>
      </c>
      <c r="G424" s="20">
        <v>0.25</v>
      </c>
      <c r="H424" s="20">
        <v>2.58</v>
      </c>
      <c r="I424" s="1" t="s">
        <v>179</v>
      </c>
      <c r="J424"/>
      <c r="T424" s="130" t="s">
        <v>365</v>
      </c>
      <c r="U424" s="156" t="s">
        <v>374</v>
      </c>
      <c r="V424" s="39" t="s">
        <v>1117</v>
      </c>
      <c r="W424" s="157" t="s">
        <v>815</v>
      </c>
      <c r="X424" s="158" t="s">
        <v>942</v>
      </c>
      <c r="Y424" s="7"/>
      <c r="Z424" s="156">
        <v>2.16</v>
      </c>
      <c r="AA424" s="156">
        <v>0.25</v>
      </c>
      <c r="AB424" s="159">
        <v>2.58</v>
      </c>
    </row>
    <row r="425" spans="1:28" ht="15" customHeight="1" x14ac:dyDescent="0.15">
      <c r="A425" s="20" t="str">
        <f t="shared" si="6"/>
        <v>貨2軽S</v>
      </c>
      <c r="B425" s="20" t="s">
        <v>239</v>
      </c>
      <c r="C425" s="20" t="s">
        <v>238</v>
      </c>
      <c r="D425" s="20" t="s">
        <v>818</v>
      </c>
      <c r="E425" s="20" t="s">
        <v>819</v>
      </c>
      <c r="F425" s="20">
        <v>1.93</v>
      </c>
      <c r="G425" s="20">
        <v>0.25</v>
      </c>
      <c r="H425" s="20">
        <v>2.58</v>
      </c>
      <c r="I425" s="1" t="s">
        <v>179</v>
      </c>
      <c r="J425"/>
      <c r="T425" s="130" t="s">
        <v>365</v>
      </c>
      <c r="U425" s="156" t="s">
        <v>374</v>
      </c>
      <c r="V425" s="39" t="s">
        <v>1117</v>
      </c>
      <c r="W425" s="157" t="s">
        <v>818</v>
      </c>
      <c r="X425" s="158" t="s">
        <v>819</v>
      </c>
      <c r="Y425" s="7"/>
      <c r="Z425" s="156">
        <v>1.93</v>
      </c>
      <c r="AA425" s="156">
        <v>0.25</v>
      </c>
      <c r="AB425" s="159">
        <v>2.58</v>
      </c>
    </row>
    <row r="426" spans="1:28" ht="15" customHeight="1" x14ac:dyDescent="0.15">
      <c r="A426" s="20" t="str">
        <f t="shared" si="6"/>
        <v>貨2軽KB</v>
      </c>
      <c r="B426" s="20" t="s">
        <v>239</v>
      </c>
      <c r="C426" s="20" t="s">
        <v>238</v>
      </c>
      <c r="D426" t="s">
        <v>224</v>
      </c>
      <c r="E426" t="s">
        <v>824</v>
      </c>
      <c r="F426" s="20">
        <v>1.3</v>
      </c>
      <c r="G426" s="20">
        <v>0.25</v>
      </c>
      <c r="H426" s="20">
        <v>2.58</v>
      </c>
      <c r="I426" s="1" t="s">
        <v>179</v>
      </c>
      <c r="J426"/>
      <c r="T426" s="130" t="s">
        <v>365</v>
      </c>
      <c r="U426" s="156" t="s">
        <v>374</v>
      </c>
      <c r="V426" s="39" t="s">
        <v>1117</v>
      </c>
      <c r="W426" s="157" t="s">
        <v>224</v>
      </c>
      <c r="X426" s="158" t="s">
        <v>824</v>
      </c>
      <c r="Y426" s="7"/>
      <c r="Z426" s="156">
        <v>1.3</v>
      </c>
      <c r="AA426" s="156">
        <v>0.25</v>
      </c>
      <c r="AB426" s="159">
        <v>2.58</v>
      </c>
    </row>
    <row r="427" spans="1:28" ht="15" customHeight="1" x14ac:dyDescent="0.15">
      <c r="A427" s="20" t="str">
        <f t="shared" si="6"/>
        <v>貨2軽KF</v>
      </c>
      <c r="B427" s="20" t="s">
        <v>239</v>
      </c>
      <c r="C427" s="20" t="s">
        <v>238</v>
      </c>
      <c r="D427" s="20" t="s">
        <v>233</v>
      </c>
      <c r="E427" s="20" t="s">
        <v>924</v>
      </c>
      <c r="F427" s="20">
        <v>0.7</v>
      </c>
      <c r="G427" s="20">
        <v>0.09</v>
      </c>
      <c r="H427" s="20">
        <v>2.58</v>
      </c>
      <c r="I427" s="1" t="s">
        <v>179</v>
      </c>
      <c r="J427"/>
      <c r="T427" s="130" t="s">
        <v>365</v>
      </c>
      <c r="U427" s="156" t="s">
        <v>374</v>
      </c>
      <c r="V427" s="39" t="s">
        <v>1117</v>
      </c>
      <c r="W427" s="157" t="s">
        <v>233</v>
      </c>
      <c r="X427" s="158" t="s">
        <v>924</v>
      </c>
      <c r="Y427" s="7"/>
      <c r="Z427" s="156">
        <v>0.7</v>
      </c>
      <c r="AA427" s="156">
        <v>0.09</v>
      </c>
      <c r="AB427" s="159">
        <v>2.58</v>
      </c>
    </row>
    <row r="428" spans="1:28" ht="15" customHeight="1" x14ac:dyDescent="0.15">
      <c r="A428" s="20" t="str">
        <f t="shared" si="6"/>
        <v>貨2軽HB</v>
      </c>
      <c r="B428" s="20" t="s">
        <v>239</v>
      </c>
      <c r="C428" s="20" t="s">
        <v>238</v>
      </c>
      <c r="D428" t="s">
        <v>233</v>
      </c>
      <c r="E428" t="s">
        <v>911</v>
      </c>
      <c r="F428" s="20">
        <v>0.35</v>
      </c>
      <c r="G428" s="20">
        <v>4.4999999999999998E-2</v>
      </c>
      <c r="H428" s="20">
        <v>2.58</v>
      </c>
      <c r="I428" s="1" t="s">
        <v>1084</v>
      </c>
      <c r="J428" t="s">
        <v>1088</v>
      </c>
      <c r="T428" s="130" t="s">
        <v>365</v>
      </c>
      <c r="U428" s="156" t="s">
        <v>374</v>
      </c>
      <c r="V428" s="39" t="s">
        <v>1117</v>
      </c>
      <c r="W428" s="157" t="s">
        <v>233</v>
      </c>
      <c r="X428" s="158" t="s">
        <v>911</v>
      </c>
      <c r="Y428" s="7"/>
      <c r="Z428" s="156">
        <v>0.35</v>
      </c>
      <c r="AA428" s="156">
        <v>4.4999999999999998E-2</v>
      </c>
      <c r="AB428" s="159">
        <v>2.58</v>
      </c>
    </row>
    <row r="429" spans="1:28" ht="15" customHeight="1" x14ac:dyDescent="0.15">
      <c r="A429" s="20" t="str">
        <f t="shared" si="6"/>
        <v>貨2軽KJ</v>
      </c>
      <c r="B429" s="20" t="s">
        <v>239</v>
      </c>
      <c r="C429" s="20" t="s">
        <v>238</v>
      </c>
      <c r="D429" s="20" t="s">
        <v>233</v>
      </c>
      <c r="E429" s="20" t="s">
        <v>927</v>
      </c>
      <c r="F429" s="20">
        <v>0.7</v>
      </c>
      <c r="G429" s="20">
        <v>0.09</v>
      </c>
      <c r="H429" s="20">
        <v>2.58</v>
      </c>
      <c r="I429" s="1" t="s">
        <v>179</v>
      </c>
      <c r="J429"/>
      <c r="T429" s="130" t="s">
        <v>365</v>
      </c>
      <c r="U429" s="156" t="s">
        <v>374</v>
      </c>
      <c r="V429" s="39" t="s">
        <v>1117</v>
      </c>
      <c r="W429" s="157" t="s">
        <v>233</v>
      </c>
      <c r="X429" s="158" t="s">
        <v>927</v>
      </c>
      <c r="Y429" s="7"/>
      <c r="Z429" s="156">
        <v>0.7</v>
      </c>
      <c r="AA429" s="156">
        <v>0.09</v>
      </c>
      <c r="AB429" s="159">
        <v>2.58</v>
      </c>
    </row>
    <row r="430" spans="1:28" ht="15" customHeight="1" x14ac:dyDescent="0.15">
      <c r="A430" s="20" t="str">
        <f t="shared" si="6"/>
        <v>貨2軽HE</v>
      </c>
      <c r="B430" s="20" t="s">
        <v>239</v>
      </c>
      <c r="C430" s="20" t="s">
        <v>238</v>
      </c>
      <c r="D430" t="s">
        <v>233</v>
      </c>
      <c r="E430" t="s">
        <v>914</v>
      </c>
      <c r="F430" s="20">
        <v>0.35</v>
      </c>
      <c r="G430" s="20">
        <v>4.4999999999999998E-2</v>
      </c>
      <c r="H430" s="20">
        <v>2.58</v>
      </c>
      <c r="I430" s="1" t="s">
        <v>1084</v>
      </c>
      <c r="J430" t="s">
        <v>1088</v>
      </c>
      <c r="T430" s="130" t="s">
        <v>365</v>
      </c>
      <c r="U430" s="156" t="s">
        <v>374</v>
      </c>
      <c r="V430" s="39" t="s">
        <v>1117</v>
      </c>
      <c r="W430" s="157" t="s">
        <v>233</v>
      </c>
      <c r="X430" s="158" t="s">
        <v>914</v>
      </c>
      <c r="Y430" s="7"/>
      <c r="Z430" s="156">
        <v>0.35</v>
      </c>
      <c r="AA430" s="156">
        <v>4.4999999999999998E-2</v>
      </c>
      <c r="AB430" s="159">
        <v>2.58</v>
      </c>
    </row>
    <row r="431" spans="1:28" ht="15" customHeight="1" x14ac:dyDescent="0.15">
      <c r="A431" s="20" t="str">
        <f t="shared" si="6"/>
        <v>貨2軽DD</v>
      </c>
      <c r="B431" s="20" t="s">
        <v>239</v>
      </c>
      <c r="C431" s="20" t="s">
        <v>238</v>
      </c>
      <c r="D431" s="20" t="s">
        <v>233</v>
      </c>
      <c r="E431" t="s">
        <v>728</v>
      </c>
      <c r="F431">
        <v>0.52500000000000002</v>
      </c>
      <c r="G431" s="20">
        <v>6.7500000000000004E-2</v>
      </c>
      <c r="H431" s="20">
        <v>2.58</v>
      </c>
      <c r="I431" s="1" t="s">
        <v>179</v>
      </c>
      <c r="J431" t="s">
        <v>1089</v>
      </c>
      <c r="T431" s="130" t="s">
        <v>365</v>
      </c>
      <c r="U431" s="156" t="s">
        <v>374</v>
      </c>
      <c r="V431" s="39" t="s">
        <v>1117</v>
      </c>
      <c r="W431" s="157" t="s">
        <v>233</v>
      </c>
      <c r="X431" s="158" t="s">
        <v>728</v>
      </c>
      <c r="Y431" s="7"/>
      <c r="Z431" s="156">
        <v>0.52500000000000002</v>
      </c>
      <c r="AA431" s="156">
        <v>6.7500000000000004E-2</v>
      </c>
      <c r="AB431" s="159">
        <v>2.58</v>
      </c>
    </row>
    <row r="432" spans="1:28" ht="15" customHeight="1" x14ac:dyDescent="0.15">
      <c r="A432" s="20" t="str">
        <f t="shared" si="6"/>
        <v>貨2軽WD</v>
      </c>
      <c r="B432" s="20" t="s">
        <v>239</v>
      </c>
      <c r="C432" s="20" t="s">
        <v>238</v>
      </c>
      <c r="D432" t="s">
        <v>233</v>
      </c>
      <c r="E432" t="s">
        <v>729</v>
      </c>
      <c r="F432">
        <v>0.52500000000000002</v>
      </c>
      <c r="G432" s="20">
        <v>6.7500000000000004E-2</v>
      </c>
      <c r="H432" s="20">
        <v>2.58</v>
      </c>
      <c r="I432" s="1" t="s">
        <v>1084</v>
      </c>
      <c r="J432" t="s">
        <v>423</v>
      </c>
      <c r="T432" s="130" t="s">
        <v>365</v>
      </c>
      <c r="U432" s="156" t="s">
        <v>374</v>
      </c>
      <c r="V432" s="39" t="s">
        <v>1117</v>
      </c>
      <c r="W432" s="157" t="s">
        <v>233</v>
      </c>
      <c r="X432" s="158" t="s">
        <v>729</v>
      </c>
      <c r="Y432" s="7"/>
      <c r="Z432" s="156">
        <v>0.52500000000000002</v>
      </c>
      <c r="AA432" s="156">
        <v>6.7500000000000004E-2</v>
      </c>
      <c r="AB432" s="159">
        <v>2.58</v>
      </c>
    </row>
    <row r="433" spans="1:28" ht="15" customHeight="1" x14ac:dyDescent="0.15">
      <c r="A433" s="20" t="str">
        <f t="shared" si="6"/>
        <v>貨2軽DE</v>
      </c>
      <c r="B433" s="20" t="s">
        <v>239</v>
      </c>
      <c r="C433" s="20" t="s">
        <v>238</v>
      </c>
      <c r="D433" s="20" t="s">
        <v>233</v>
      </c>
      <c r="E433" t="s">
        <v>730</v>
      </c>
      <c r="F433">
        <v>0.35</v>
      </c>
      <c r="G433" s="20">
        <v>4.4999999999999998E-2</v>
      </c>
      <c r="H433" s="20">
        <v>2.58</v>
      </c>
      <c r="I433" s="1" t="s">
        <v>179</v>
      </c>
      <c r="J433" t="s">
        <v>1090</v>
      </c>
      <c r="T433" s="130" t="s">
        <v>365</v>
      </c>
      <c r="U433" s="156" t="s">
        <v>374</v>
      </c>
      <c r="V433" s="39" t="s">
        <v>1117</v>
      </c>
      <c r="W433" s="157" t="s">
        <v>233</v>
      </c>
      <c r="X433" s="158" t="s">
        <v>730</v>
      </c>
      <c r="Y433" s="7"/>
      <c r="Z433" s="156">
        <v>0.35</v>
      </c>
      <c r="AA433" s="156">
        <v>4.4999999999999998E-2</v>
      </c>
      <c r="AB433" s="159">
        <v>2.58</v>
      </c>
    </row>
    <row r="434" spans="1:28" ht="15" customHeight="1" x14ac:dyDescent="0.15">
      <c r="A434" s="20" t="str">
        <f t="shared" si="6"/>
        <v>貨2軽WE</v>
      </c>
      <c r="B434" s="20" t="s">
        <v>239</v>
      </c>
      <c r="C434" s="20" t="s">
        <v>238</v>
      </c>
      <c r="D434" t="s">
        <v>233</v>
      </c>
      <c r="E434" t="s">
        <v>731</v>
      </c>
      <c r="F434">
        <v>0.35</v>
      </c>
      <c r="G434" s="20">
        <v>4.4999999999999998E-2</v>
      </c>
      <c r="H434" s="20">
        <v>2.58</v>
      </c>
      <c r="I434" s="1" t="s">
        <v>1084</v>
      </c>
      <c r="J434" t="s">
        <v>424</v>
      </c>
      <c r="T434" s="130" t="s">
        <v>365</v>
      </c>
      <c r="U434" s="156" t="s">
        <v>374</v>
      </c>
      <c r="V434" s="39" t="s">
        <v>1117</v>
      </c>
      <c r="W434" s="157" t="s">
        <v>233</v>
      </c>
      <c r="X434" s="158" t="s">
        <v>731</v>
      </c>
      <c r="Y434" s="7"/>
      <c r="Z434" s="156">
        <v>0.35</v>
      </c>
      <c r="AA434" s="156">
        <v>4.4999999999999998E-2</v>
      </c>
      <c r="AB434" s="159">
        <v>2.58</v>
      </c>
    </row>
    <row r="435" spans="1:28" ht="15" customHeight="1" x14ac:dyDescent="0.15">
      <c r="A435" s="20" t="str">
        <f t="shared" si="6"/>
        <v>貨2軽DF</v>
      </c>
      <c r="B435" s="20" t="s">
        <v>239</v>
      </c>
      <c r="C435" s="20" t="s">
        <v>238</v>
      </c>
      <c r="D435" s="20" t="s">
        <v>233</v>
      </c>
      <c r="E435" t="s">
        <v>732</v>
      </c>
      <c r="F435" s="20">
        <v>0.17499999999999999</v>
      </c>
      <c r="G435" s="20">
        <v>2.2499999999999999E-2</v>
      </c>
      <c r="H435" s="20">
        <v>2.58</v>
      </c>
      <c r="I435" s="1" t="s">
        <v>179</v>
      </c>
      <c r="J435" t="s">
        <v>1091</v>
      </c>
      <c r="T435" s="130" t="s">
        <v>365</v>
      </c>
      <c r="U435" s="156" t="s">
        <v>374</v>
      </c>
      <c r="V435" s="39" t="s">
        <v>1117</v>
      </c>
      <c r="W435" s="157" t="s">
        <v>233</v>
      </c>
      <c r="X435" s="158" t="s">
        <v>732</v>
      </c>
      <c r="Y435" s="7"/>
      <c r="Z435" s="156">
        <v>0.17499999999999999</v>
      </c>
      <c r="AA435" s="156">
        <v>2.2499999999999999E-2</v>
      </c>
      <c r="AB435" s="159">
        <v>2.58</v>
      </c>
    </row>
    <row r="436" spans="1:28" ht="15" customHeight="1" x14ac:dyDescent="0.15">
      <c r="A436" s="20" t="str">
        <f t="shared" si="6"/>
        <v>貨2軽WF</v>
      </c>
      <c r="B436" s="20" t="s">
        <v>239</v>
      </c>
      <c r="C436" s="20" t="s">
        <v>238</v>
      </c>
      <c r="D436" t="s">
        <v>233</v>
      </c>
      <c r="E436" t="s">
        <v>733</v>
      </c>
      <c r="F436" s="20">
        <v>0.17499999999999999</v>
      </c>
      <c r="G436" s="20">
        <v>2.2499999999999999E-2</v>
      </c>
      <c r="H436" s="20">
        <v>2.58</v>
      </c>
      <c r="I436" s="1" t="s">
        <v>1084</v>
      </c>
      <c r="J436" t="s">
        <v>425</v>
      </c>
      <c r="T436" s="130" t="s">
        <v>365</v>
      </c>
      <c r="U436" s="156" t="s">
        <v>374</v>
      </c>
      <c r="V436" s="39" t="s">
        <v>1117</v>
      </c>
      <c r="W436" s="157" t="s">
        <v>233</v>
      </c>
      <c r="X436" s="158" t="s">
        <v>733</v>
      </c>
      <c r="Y436" s="7"/>
      <c r="Z436" s="156">
        <v>0.17499999999999999</v>
      </c>
      <c r="AA436" s="156">
        <v>2.2499999999999999E-2</v>
      </c>
      <c r="AB436" s="159">
        <v>2.58</v>
      </c>
    </row>
    <row r="437" spans="1:28" ht="15" customHeight="1" x14ac:dyDescent="0.15">
      <c r="A437" s="20" t="str">
        <f t="shared" si="6"/>
        <v>貨2軽DN</v>
      </c>
      <c r="B437" s="20" t="s">
        <v>239</v>
      </c>
      <c r="C437" s="20" t="s">
        <v>238</v>
      </c>
      <c r="D437" s="20" t="s">
        <v>233</v>
      </c>
      <c r="E437" t="s">
        <v>734</v>
      </c>
      <c r="F437" s="20">
        <v>0.52500000000000002</v>
      </c>
      <c r="G437" s="20">
        <v>6.7500000000000004E-2</v>
      </c>
      <c r="H437" s="20">
        <v>2.58</v>
      </c>
      <c r="I437" s="1" t="s">
        <v>179</v>
      </c>
      <c r="J437" t="s">
        <v>1089</v>
      </c>
      <c r="T437" s="130" t="s">
        <v>365</v>
      </c>
      <c r="U437" s="156" t="s">
        <v>374</v>
      </c>
      <c r="V437" s="39" t="s">
        <v>1117</v>
      </c>
      <c r="W437" s="157" t="s">
        <v>233</v>
      </c>
      <c r="X437" s="158" t="s">
        <v>734</v>
      </c>
      <c r="Y437" s="7"/>
      <c r="Z437" s="156">
        <v>0.52500000000000002</v>
      </c>
      <c r="AA437" s="156">
        <v>6.7500000000000004E-2</v>
      </c>
      <c r="AB437" s="159">
        <v>2.58</v>
      </c>
    </row>
    <row r="438" spans="1:28" ht="15" customHeight="1" x14ac:dyDescent="0.15">
      <c r="A438" s="20" t="str">
        <f t="shared" si="6"/>
        <v>貨2軽WN</v>
      </c>
      <c r="B438" s="20" t="s">
        <v>239</v>
      </c>
      <c r="C438" s="20" t="s">
        <v>238</v>
      </c>
      <c r="D438" t="s">
        <v>233</v>
      </c>
      <c r="E438" t="s">
        <v>735</v>
      </c>
      <c r="F438" s="20">
        <v>0.52500000000000002</v>
      </c>
      <c r="G438" s="20">
        <v>6.7500000000000004E-2</v>
      </c>
      <c r="H438" s="20">
        <v>2.58</v>
      </c>
      <c r="I438" s="1" t="s">
        <v>1084</v>
      </c>
      <c r="J438" t="s">
        <v>423</v>
      </c>
      <c r="T438" s="130" t="s">
        <v>365</v>
      </c>
      <c r="U438" s="156" t="s">
        <v>374</v>
      </c>
      <c r="V438" s="39" t="s">
        <v>1117</v>
      </c>
      <c r="W438" s="157" t="s">
        <v>233</v>
      </c>
      <c r="X438" s="158" t="s">
        <v>735</v>
      </c>
      <c r="Y438" s="7"/>
      <c r="Z438" s="156">
        <v>0.52500000000000002</v>
      </c>
      <c r="AA438" s="156">
        <v>6.7500000000000004E-2</v>
      </c>
      <c r="AB438" s="159">
        <v>2.58</v>
      </c>
    </row>
    <row r="439" spans="1:28" ht="15" customHeight="1" x14ac:dyDescent="0.15">
      <c r="A439" s="20" t="str">
        <f t="shared" si="6"/>
        <v>貨2軽DP</v>
      </c>
      <c r="B439" s="20" t="s">
        <v>239</v>
      </c>
      <c r="C439" s="20" t="s">
        <v>238</v>
      </c>
      <c r="D439" t="s">
        <v>233</v>
      </c>
      <c r="E439" t="s">
        <v>736</v>
      </c>
      <c r="F439" s="20">
        <v>0.35</v>
      </c>
      <c r="G439" s="20">
        <v>4.4999999999999998E-2</v>
      </c>
      <c r="H439" s="20">
        <v>2.58</v>
      </c>
      <c r="I439" s="1" t="s">
        <v>179</v>
      </c>
      <c r="J439" s="20" t="s">
        <v>1090</v>
      </c>
      <c r="T439" s="130" t="s">
        <v>365</v>
      </c>
      <c r="U439" s="156" t="s">
        <v>374</v>
      </c>
      <c r="V439" s="39" t="s">
        <v>1117</v>
      </c>
      <c r="W439" s="157" t="s">
        <v>233</v>
      </c>
      <c r="X439" s="158" t="s">
        <v>736</v>
      </c>
      <c r="Y439" s="7"/>
      <c r="Z439" s="156">
        <v>0.35</v>
      </c>
      <c r="AA439" s="156">
        <v>4.4999999999999998E-2</v>
      </c>
      <c r="AB439" s="159">
        <v>2.58</v>
      </c>
    </row>
    <row r="440" spans="1:28" ht="15" customHeight="1" x14ac:dyDescent="0.15">
      <c r="A440" s="20" t="str">
        <f t="shared" si="6"/>
        <v>貨2軽WP</v>
      </c>
      <c r="B440" s="20" t="s">
        <v>239</v>
      </c>
      <c r="C440" s="20" t="s">
        <v>238</v>
      </c>
      <c r="D440" t="s">
        <v>233</v>
      </c>
      <c r="E440" t="s">
        <v>737</v>
      </c>
      <c r="F440" s="20">
        <v>0.35</v>
      </c>
      <c r="G440" s="20">
        <v>4.4999999999999998E-2</v>
      </c>
      <c r="H440" s="20">
        <v>2.58</v>
      </c>
      <c r="I440" s="1" t="s">
        <v>1084</v>
      </c>
      <c r="J440" s="20" t="s">
        <v>424</v>
      </c>
      <c r="T440" s="130" t="s">
        <v>365</v>
      </c>
      <c r="U440" s="156" t="s">
        <v>374</v>
      </c>
      <c r="V440" s="39" t="s">
        <v>1117</v>
      </c>
      <c r="W440" s="157" t="s">
        <v>233</v>
      </c>
      <c r="X440" s="158" t="s">
        <v>737</v>
      </c>
      <c r="Y440" s="7"/>
      <c r="Z440" s="156">
        <v>0.35</v>
      </c>
      <c r="AA440" s="156">
        <v>4.4999999999999998E-2</v>
      </c>
      <c r="AB440" s="159">
        <v>2.58</v>
      </c>
    </row>
    <row r="441" spans="1:28" ht="15" customHeight="1" x14ac:dyDescent="0.15">
      <c r="A441" s="20" t="str">
        <f t="shared" si="6"/>
        <v>貨2軽DQ</v>
      </c>
      <c r="B441" s="20" t="s">
        <v>239</v>
      </c>
      <c r="C441" s="20" t="s">
        <v>238</v>
      </c>
      <c r="D441" t="s">
        <v>233</v>
      </c>
      <c r="E441" t="s">
        <v>738</v>
      </c>
      <c r="F441" s="20">
        <v>0.17499999999999999</v>
      </c>
      <c r="G441" s="20">
        <v>2.2499999999999999E-2</v>
      </c>
      <c r="H441" s="20">
        <v>2.58</v>
      </c>
      <c r="I441" s="1" t="s">
        <v>179</v>
      </c>
      <c r="J441" t="s">
        <v>1091</v>
      </c>
      <c r="T441" s="130" t="s">
        <v>365</v>
      </c>
      <c r="U441" s="156" t="s">
        <v>374</v>
      </c>
      <c r="V441" s="39" t="s">
        <v>1117</v>
      </c>
      <c r="W441" s="157" t="s">
        <v>233</v>
      </c>
      <c r="X441" s="158" t="s">
        <v>738</v>
      </c>
      <c r="Y441" s="7"/>
      <c r="Z441" s="156">
        <v>0.17499999999999999</v>
      </c>
      <c r="AA441" s="156">
        <v>2.2499999999999999E-2</v>
      </c>
      <c r="AB441" s="159">
        <v>2.58</v>
      </c>
    </row>
    <row r="442" spans="1:28" ht="15" customHeight="1" x14ac:dyDescent="0.15">
      <c r="A442" s="20" t="str">
        <f t="shared" si="6"/>
        <v>貨2軽WQ</v>
      </c>
      <c r="B442" s="20" t="s">
        <v>239</v>
      </c>
      <c r="C442" s="20" t="s">
        <v>238</v>
      </c>
      <c r="D442" t="s">
        <v>233</v>
      </c>
      <c r="E442" t="s">
        <v>739</v>
      </c>
      <c r="F442" s="20">
        <v>0.17499999999999999</v>
      </c>
      <c r="G442" s="20">
        <v>2.2499999999999999E-2</v>
      </c>
      <c r="H442" s="20">
        <v>2.58</v>
      </c>
      <c r="I442" s="1" t="s">
        <v>1084</v>
      </c>
      <c r="J442" t="s">
        <v>425</v>
      </c>
      <c r="T442" s="130" t="s">
        <v>365</v>
      </c>
      <c r="U442" s="156" t="s">
        <v>374</v>
      </c>
      <c r="V442" s="39" t="s">
        <v>1117</v>
      </c>
      <c r="W442" s="157" t="s">
        <v>233</v>
      </c>
      <c r="X442" s="158" t="s">
        <v>739</v>
      </c>
      <c r="Y442" s="7"/>
      <c r="Z442" s="156">
        <v>0.17499999999999999</v>
      </c>
      <c r="AA442" s="156">
        <v>2.2499999999999999E-2</v>
      </c>
      <c r="AB442" s="159">
        <v>2.58</v>
      </c>
    </row>
    <row r="443" spans="1:28" ht="15" customHeight="1" x14ac:dyDescent="0.15">
      <c r="A443" s="20" t="str">
        <f t="shared" si="6"/>
        <v>貨2軽KQ</v>
      </c>
      <c r="B443" s="20" t="s">
        <v>239</v>
      </c>
      <c r="C443" s="20" t="s">
        <v>238</v>
      </c>
      <c r="D443" s="20" t="s">
        <v>827</v>
      </c>
      <c r="E443" s="20" t="s">
        <v>933</v>
      </c>
      <c r="F443" s="20">
        <v>0.49</v>
      </c>
      <c r="G443" s="20">
        <v>0.06</v>
      </c>
      <c r="H443" s="20">
        <v>2.58</v>
      </c>
      <c r="I443" s="1" t="s">
        <v>179</v>
      </c>
      <c r="T443" s="130" t="s">
        <v>365</v>
      </c>
      <c r="U443" s="156" t="s">
        <v>374</v>
      </c>
      <c r="V443" s="39" t="s">
        <v>1117</v>
      </c>
      <c r="W443" s="157" t="s">
        <v>827</v>
      </c>
      <c r="X443" s="158" t="s">
        <v>933</v>
      </c>
      <c r="Y443" s="7"/>
      <c r="Z443" s="156">
        <v>0.49</v>
      </c>
      <c r="AA443" s="156">
        <v>0.06</v>
      </c>
      <c r="AB443" s="159">
        <v>2.58</v>
      </c>
    </row>
    <row r="444" spans="1:28" ht="15" customHeight="1" x14ac:dyDescent="0.15">
      <c r="A444" s="20" t="str">
        <f t="shared" si="6"/>
        <v>貨2軽HX</v>
      </c>
      <c r="B444" s="20" t="s">
        <v>239</v>
      </c>
      <c r="C444" s="20" t="s">
        <v>238</v>
      </c>
      <c r="D444" s="20" t="s">
        <v>827</v>
      </c>
      <c r="E444" s="20" t="s">
        <v>920</v>
      </c>
      <c r="F444" s="20">
        <v>0.245</v>
      </c>
      <c r="G444" s="20">
        <v>0.03</v>
      </c>
      <c r="H444" s="20">
        <v>2.58</v>
      </c>
      <c r="I444" s="1" t="s">
        <v>1084</v>
      </c>
      <c r="J444" s="20" t="s">
        <v>1088</v>
      </c>
      <c r="T444" s="130" t="s">
        <v>365</v>
      </c>
      <c r="U444" s="156" t="s">
        <v>374</v>
      </c>
      <c r="V444" s="39" t="s">
        <v>1117</v>
      </c>
      <c r="W444" s="157" t="s">
        <v>827</v>
      </c>
      <c r="X444" s="158" t="s">
        <v>920</v>
      </c>
      <c r="Y444" s="7"/>
      <c r="Z444" s="156">
        <v>0.245</v>
      </c>
      <c r="AA444" s="156">
        <v>0.03</v>
      </c>
      <c r="AB444" s="159">
        <v>2.58</v>
      </c>
    </row>
    <row r="445" spans="1:28" ht="15" customHeight="1" x14ac:dyDescent="0.15">
      <c r="A445" s="20" t="str">
        <f t="shared" si="6"/>
        <v>貨2軽TJ</v>
      </c>
      <c r="B445" s="20" t="s">
        <v>239</v>
      </c>
      <c r="C445" s="20" t="s">
        <v>238</v>
      </c>
      <c r="D445" s="20" t="s">
        <v>827</v>
      </c>
      <c r="E445" s="20" t="s">
        <v>960</v>
      </c>
      <c r="F445" s="20">
        <v>0.36749999999999999</v>
      </c>
      <c r="G445" s="20">
        <v>4.4999999999999998E-2</v>
      </c>
      <c r="H445" s="20">
        <v>2.58</v>
      </c>
      <c r="I445" s="1" t="s">
        <v>179</v>
      </c>
      <c r="J445" s="20" t="s">
        <v>1089</v>
      </c>
      <c r="T445" s="130" t="s">
        <v>365</v>
      </c>
      <c r="U445" s="156" t="s">
        <v>374</v>
      </c>
      <c r="V445" s="39" t="s">
        <v>1117</v>
      </c>
      <c r="W445" s="157" t="s">
        <v>827</v>
      </c>
      <c r="X445" s="158" t="s">
        <v>960</v>
      </c>
      <c r="Y445" s="7"/>
      <c r="Z445" s="156">
        <v>0.36749999999999999</v>
      </c>
      <c r="AA445" s="156">
        <v>4.4999999999999998E-2</v>
      </c>
      <c r="AB445" s="159">
        <v>2.58</v>
      </c>
    </row>
    <row r="446" spans="1:28" ht="15" customHeight="1" x14ac:dyDescent="0.15">
      <c r="A446" s="20" t="str">
        <f t="shared" si="6"/>
        <v>貨2軽XJ</v>
      </c>
      <c r="B446" s="20" t="s">
        <v>239</v>
      </c>
      <c r="C446" s="20" t="s">
        <v>238</v>
      </c>
      <c r="D446" s="20" t="s">
        <v>827</v>
      </c>
      <c r="E446" s="20" t="s">
        <v>989</v>
      </c>
      <c r="F446" s="20">
        <v>0.36749999999999999</v>
      </c>
      <c r="G446" s="20">
        <v>4.4999999999999998E-2</v>
      </c>
      <c r="H446" s="20">
        <v>2.58</v>
      </c>
      <c r="I446" s="1" t="s">
        <v>1084</v>
      </c>
      <c r="J446" s="20" t="s">
        <v>423</v>
      </c>
      <c r="T446" s="130" t="s">
        <v>365</v>
      </c>
      <c r="U446" s="156" t="s">
        <v>374</v>
      </c>
      <c r="V446" s="39" t="s">
        <v>1117</v>
      </c>
      <c r="W446" s="157" t="s">
        <v>827</v>
      </c>
      <c r="X446" s="158" t="s">
        <v>989</v>
      </c>
      <c r="Y446" s="7"/>
      <c r="Z446" s="156">
        <v>0.36749999999999999</v>
      </c>
      <c r="AA446" s="156">
        <v>4.4999999999999998E-2</v>
      </c>
      <c r="AB446" s="159">
        <v>2.58</v>
      </c>
    </row>
    <row r="447" spans="1:28" ht="15" customHeight="1" x14ac:dyDescent="0.15">
      <c r="A447" s="20" t="str">
        <f t="shared" si="6"/>
        <v>貨2軽LJ</v>
      </c>
      <c r="B447" s="20" t="s">
        <v>239</v>
      </c>
      <c r="C447" s="20" t="s">
        <v>238</v>
      </c>
      <c r="D447" s="20" t="s">
        <v>827</v>
      </c>
      <c r="E447" s="20" t="s">
        <v>937</v>
      </c>
      <c r="F447" s="20">
        <v>0.245</v>
      </c>
      <c r="G447" s="20">
        <v>0.03</v>
      </c>
      <c r="H447" s="20">
        <v>2.58</v>
      </c>
      <c r="I447" s="1" t="s">
        <v>179</v>
      </c>
      <c r="J447" s="20" t="s">
        <v>1090</v>
      </c>
      <c r="T447" s="130" t="s">
        <v>365</v>
      </c>
      <c r="U447" s="156" t="s">
        <v>374</v>
      </c>
      <c r="V447" s="39" t="s">
        <v>1117</v>
      </c>
      <c r="W447" s="157" t="s">
        <v>827</v>
      </c>
      <c r="X447" s="158" t="s">
        <v>937</v>
      </c>
      <c r="Y447" s="7"/>
      <c r="Z447" s="156">
        <v>0.245</v>
      </c>
      <c r="AA447" s="156">
        <v>0.03</v>
      </c>
      <c r="AB447" s="159">
        <v>2.58</v>
      </c>
    </row>
    <row r="448" spans="1:28" ht="15" customHeight="1" x14ac:dyDescent="0.15">
      <c r="A448" s="20" t="str">
        <f t="shared" si="6"/>
        <v>貨2軽YJ</v>
      </c>
      <c r="B448" s="20" t="s">
        <v>239</v>
      </c>
      <c r="C448" s="20" t="s">
        <v>238</v>
      </c>
      <c r="D448" s="20" t="s">
        <v>827</v>
      </c>
      <c r="E448" s="20" t="s">
        <v>995</v>
      </c>
      <c r="F448" s="20">
        <v>0.245</v>
      </c>
      <c r="G448" s="20">
        <v>0.03</v>
      </c>
      <c r="H448" s="20">
        <v>2.58</v>
      </c>
      <c r="I448" s="1" t="s">
        <v>1084</v>
      </c>
      <c r="J448" s="20" t="s">
        <v>424</v>
      </c>
      <c r="T448" s="130" t="s">
        <v>365</v>
      </c>
      <c r="U448" s="156" t="s">
        <v>374</v>
      </c>
      <c r="V448" s="39" t="s">
        <v>1117</v>
      </c>
      <c r="W448" s="157" t="s">
        <v>827</v>
      </c>
      <c r="X448" s="158" t="s">
        <v>995</v>
      </c>
      <c r="Y448" s="7"/>
      <c r="Z448" s="156">
        <v>0.245</v>
      </c>
      <c r="AA448" s="156">
        <v>0.03</v>
      </c>
      <c r="AB448" s="159">
        <v>2.58</v>
      </c>
    </row>
    <row r="449" spans="1:28" ht="15" customHeight="1" x14ac:dyDescent="0.15">
      <c r="A449" s="20" t="str">
        <f t="shared" si="6"/>
        <v>貨2軽UJ</v>
      </c>
      <c r="B449" s="20" t="s">
        <v>239</v>
      </c>
      <c r="C449" s="20" t="s">
        <v>238</v>
      </c>
      <c r="D449" s="20" t="s">
        <v>827</v>
      </c>
      <c r="E449" s="20" t="s">
        <v>966</v>
      </c>
      <c r="F449" s="20">
        <v>0.1225</v>
      </c>
      <c r="G449" s="20">
        <v>1.4999999999999999E-2</v>
      </c>
      <c r="H449" s="20">
        <v>2.58</v>
      </c>
      <c r="I449" s="1" t="s">
        <v>179</v>
      </c>
      <c r="J449" s="20" t="s">
        <v>1091</v>
      </c>
      <c r="T449" s="130" t="s">
        <v>365</v>
      </c>
      <c r="U449" s="156" t="s">
        <v>374</v>
      </c>
      <c r="V449" s="39" t="s">
        <v>1117</v>
      </c>
      <c r="W449" s="157" t="s">
        <v>827</v>
      </c>
      <c r="X449" s="158" t="s">
        <v>966</v>
      </c>
      <c r="Y449" s="7"/>
      <c r="Z449" s="156">
        <v>0.1225</v>
      </c>
      <c r="AA449" s="156">
        <v>1.4999999999999999E-2</v>
      </c>
      <c r="AB449" s="159">
        <v>2.58</v>
      </c>
    </row>
    <row r="450" spans="1:28" ht="15" customHeight="1" x14ac:dyDescent="0.15">
      <c r="A450" s="20" t="str">
        <f t="shared" si="6"/>
        <v>貨2軽ZJ</v>
      </c>
      <c r="B450" s="20" t="s">
        <v>239</v>
      </c>
      <c r="C450" s="20" t="s">
        <v>238</v>
      </c>
      <c r="D450" s="20" t="s">
        <v>827</v>
      </c>
      <c r="E450" s="20" t="s">
        <v>1000</v>
      </c>
      <c r="F450" s="20">
        <v>0.1225</v>
      </c>
      <c r="G450" s="20">
        <v>1.4999999999999999E-2</v>
      </c>
      <c r="H450" s="20">
        <v>2.58</v>
      </c>
      <c r="I450" s="1" t="s">
        <v>1084</v>
      </c>
      <c r="J450" s="20" t="s">
        <v>425</v>
      </c>
      <c r="T450" s="130" t="s">
        <v>365</v>
      </c>
      <c r="U450" s="156" t="s">
        <v>374</v>
      </c>
      <c r="V450" s="39" t="s">
        <v>1117</v>
      </c>
      <c r="W450" s="157" t="s">
        <v>827</v>
      </c>
      <c r="X450" s="158" t="s">
        <v>1000</v>
      </c>
      <c r="Y450" s="7"/>
      <c r="Z450" s="156">
        <v>0.1225</v>
      </c>
      <c r="AA450" s="156">
        <v>1.4999999999999999E-2</v>
      </c>
      <c r="AB450" s="159">
        <v>2.58</v>
      </c>
    </row>
    <row r="451" spans="1:28" ht="15" customHeight="1" x14ac:dyDescent="0.15">
      <c r="A451" s="20" t="str">
        <f t="shared" si="6"/>
        <v>貨2軽ADF</v>
      </c>
      <c r="B451" s="20" t="s">
        <v>239</v>
      </c>
      <c r="C451" s="20" t="s">
        <v>238</v>
      </c>
      <c r="D451" s="20" t="s">
        <v>185</v>
      </c>
      <c r="E451" s="20" t="s">
        <v>740</v>
      </c>
      <c r="F451" s="20">
        <v>0.25</v>
      </c>
      <c r="G451" s="20">
        <v>1.4999999999999999E-2</v>
      </c>
      <c r="H451" s="20">
        <v>2.58</v>
      </c>
      <c r="I451" s="1" t="s">
        <v>448</v>
      </c>
      <c r="T451" s="130" t="s">
        <v>365</v>
      </c>
      <c r="U451" s="156" t="s">
        <v>374</v>
      </c>
      <c r="V451" s="39" t="s">
        <v>1117</v>
      </c>
      <c r="W451" s="157" t="s">
        <v>185</v>
      </c>
      <c r="X451" s="158" t="s">
        <v>740</v>
      </c>
      <c r="Y451" s="7" t="s">
        <v>280</v>
      </c>
      <c r="Z451" s="156">
        <v>0.25</v>
      </c>
      <c r="AA451" s="156">
        <v>1.4999999999999999E-2</v>
      </c>
      <c r="AB451" s="159">
        <v>2.58</v>
      </c>
    </row>
    <row r="452" spans="1:28" ht="15" customHeight="1" x14ac:dyDescent="0.15">
      <c r="A452" s="20" t="str">
        <f t="shared" si="6"/>
        <v>貨2軽ACF</v>
      </c>
      <c r="B452" s="20" t="s">
        <v>239</v>
      </c>
      <c r="C452" s="20" t="s">
        <v>238</v>
      </c>
      <c r="D452" s="20" t="s">
        <v>185</v>
      </c>
      <c r="E452" s="20" t="s">
        <v>741</v>
      </c>
      <c r="F452" s="20">
        <v>0.125</v>
      </c>
      <c r="G452" s="20">
        <v>7.4999999999999997E-3</v>
      </c>
      <c r="H452" s="20">
        <v>2.58</v>
      </c>
      <c r="I452" s="1" t="s">
        <v>1084</v>
      </c>
      <c r="J452" s="20" t="s">
        <v>1088</v>
      </c>
      <c r="T452" s="130" t="s">
        <v>365</v>
      </c>
      <c r="U452" s="156" t="s">
        <v>374</v>
      </c>
      <c r="V452" s="39" t="s">
        <v>1117</v>
      </c>
      <c r="W452" s="157" t="s">
        <v>185</v>
      </c>
      <c r="X452" s="158" t="s">
        <v>741</v>
      </c>
      <c r="Y452" s="7"/>
      <c r="Z452" s="156">
        <v>0.125</v>
      </c>
      <c r="AA452" s="156">
        <v>7.4999999999999997E-3</v>
      </c>
      <c r="AB452" s="159">
        <v>2.58</v>
      </c>
    </row>
    <row r="453" spans="1:28" ht="15" customHeight="1" x14ac:dyDescent="0.15">
      <c r="A453" s="20" t="str">
        <f t="shared" ref="A453:A516" si="7">CONCATENATE(C453,E453)</f>
        <v>貨2軽AMF</v>
      </c>
      <c r="B453" s="20" t="s">
        <v>239</v>
      </c>
      <c r="C453" s="20" t="s">
        <v>238</v>
      </c>
      <c r="D453" s="20" t="s">
        <v>185</v>
      </c>
      <c r="E453" t="s">
        <v>1530</v>
      </c>
      <c r="F453">
        <v>6.25E-2</v>
      </c>
      <c r="G453">
        <v>3.7499999999999999E-3</v>
      </c>
      <c r="H453" s="20">
        <v>2.58</v>
      </c>
      <c r="I453" s="1" t="s">
        <v>1493</v>
      </c>
      <c r="T453" s="130" t="s">
        <v>365</v>
      </c>
      <c r="U453" s="156" t="s">
        <v>374</v>
      </c>
      <c r="V453" s="39" t="s">
        <v>1117</v>
      </c>
      <c r="W453" s="157" t="s">
        <v>185</v>
      </c>
      <c r="X453" s="158" t="s">
        <v>1178</v>
      </c>
      <c r="Y453" s="7"/>
      <c r="Z453" s="156">
        <v>6.25E-2</v>
      </c>
      <c r="AA453" s="156">
        <v>3.7499999999999999E-3</v>
      </c>
      <c r="AB453" s="159">
        <v>2.58</v>
      </c>
    </row>
    <row r="454" spans="1:28" ht="15" customHeight="1" x14ac:dyDescent="0.15">
      <c r="A454" s="20" t="str">
        <f t="shared" si="7"/>
        <v>貨2軽CCF</v>
      </c>
      <c r="B454" s="20" t="s">
        <v>239</v>
      </c>
      <c r="C454" s="20" t="s">
        <v>238</v>
      </c>
      <c r="D454" s="20" t="s">
        <v>185</v>
      </c>
      <c r="E454" s="20" t="s">
        <v>234</v>
      </c>
      <c r="F454" s="20">
        <v>0.125</v>
      </c>
      <c r="G454" s="20">
        <v>7.4999999999999997E-3</v>
      </c>
      <c r="H454" s="20">
        <v>2.58</v>
      </c>
      <c r="I454" s="1" t="s">
        <v>1084</v>
      </c>
      <c r="J454" s="20" t="s">
        <v>425</v>
      </c>
      <c r="T454" s="130" t="s">
        <v>365</v>
      </c>
      <c r="U454" s="156" t="s">
        <v>374</v>
      </c>
      <c r="V454" s="39" t="s">
        <v>1117</v>
      </c>
      <c r="W454" s="157" t="s">
        <v>185</v>
      </c>
      <c r="X454" s="158" t="s">
        <v>234</v>
      </c>
      <c r="Y454" s="7"/>
      <c r="Z454" s="156">
        <v>0.125</v>
      </c>
      <c r="AA454" s="156">
        <v>7.4999999999999997E-3</v>
      </c>
      <c r="AB454" s="159">
        <v>2.58</v>
      </c>
    </row>
    <row r="455" spans="1:28" ht="15" customHeight="1" x14ac:dyDescent="0.15">
      <c r="A455" s="20" t="str">
        <f t="shared" si="7"/>
        <v>貨2軽CDF</v>
      </c>
      <c r="B455" s="20" t="s">
        <v>239</v>
      </c>
      <c r="C455" s="20" t="s">
        <v>238</v>
      </c>
      <c r="D455" s="20" t="s">
        <v>185</v>
      </c>
      <c r="E455" s="20" t="s">
        <v>235</v>
      </c>
      <c r="F455" s="20">
        <v>0.125</v>
      </c>
      <c r="G455" s="20">
        <v>7.4999999999999997E-3</v>
      </c>
      <c r="H455" s="20">
        <v>2.58</v>
      </c>
      <c r="I455" s="1" t="s">
        <v>448</v>
      </c>
      <c r="J455" s="20" t="s">
        <v>1091</v>
      </c>
      <c r="T455" s="130" t="s">
        <v>365</v>
      </c>
      <c r="U455" s="156" t="s">
        <v>374</v>
      </c>
      <c r="V455" s="39" t="s">
        <v>1117</v>
      </c>
      <c r="W455" s="157" t="s">
        <v>185</v>
      </c>
      <c r="X455" s="158" t="s">
        <v>235</v>
      </c>
      <c r="Y455" s="7" t="s">
        <v>280</v>
      </c>
      <c r="Z455" s="156">
        <v>0.125</v>
      </c>
      <c r="AA455" s="156">
        <v>7.4999999999999997E-3</v>
      </c>
      <c r="AB455" s="159">
        <v>2.58</v>
      </c>
    </row>
    <row r="456" spans="1:28" ht="15" customHeight="1" x14ac:dyDescent="0.15">
      <c r="A456" s="20" t="str">
        <f t="shared" si="7"/>
        <v>貨2軽CMF</v>
      </c>
      <c r="B456" s="20" t="s">
        <v>239</v>
      </c>
      <c r="C456" s="20" t="s">
        <v>238</v>
      </c>
      <c r="D456" s="20" t="s">
        <v>185</v>
      </c>
      <c r="E456" t="s">
        <v>1531</v>
      </c>
      <c r="F456" s="20">
        <v>0.125</v>
      </c>
      <c r="G456" s="20">
        <v>7.4999999999999997E-3</v>
      </c>
      <c r="H456" s="20">
        <v>2.58</v>
      </c>
      <c r="I456" s="1" t="s">
        <v>1094</v>
      </c>
      <c r="T456" s="130" t="s">
        <v>365</v>
      </c>
      <c r="U456" s="156" t="s">
        <v>374</v>
      </c>
      <c r="V456" s="39" t="s">
        <v>1117</v>
      </c>
      <c r="W456" s="157" t="s">
        <v>185</v>
      </c>
      <c r="X456" s="158" t="s">
        <v>1179</v>
      </c>
      <c r="Y456" s="7"/>
      <c r="Z456" s="156">
        <v>0.125</v>
      </c>
      <c r="AA456" s="156">
        <v>7.4999999999999997E-3</v>
      </c>
      <c r="AB456" s="159">
        <v>2.58</v>
      </c>
    </row>
    <row r="457" spans="1:28" ht="15" customHeight="1" x14ac:dyDescent="0.15">
      <c r="A457" s="20" t="str">
        <f t="shared" si="7"/>
        <v>貨2軽DCF</v>
      </c>
      <c r="B457" s="20" t="s">
        <v>239</v>
      </c>
      <c r="C457" s="20" t="s">
        <v>238</v>
      </c>
      <c r="D457" s="20" t="s">
        <v>185</v>
      </c>
      <c r="E457" s="20" t="s">
        <v>236</v>
      </c>
      <c r="F457" s="20">
        <v>6.25E-2</v>
      </c>
      <c r="G457" s="20">
        <v>3.7499999999999999E-3</v>
      </c>
      <c r="H457" s="20">
        <v>2.58</v>
      </c>
      <c r="I457" s="1" t="s">
        <v>1084</v>
      </c>
      <c r="J457" s="20" t="s">
        <v>449</v>
      </c>
      <c r="T457" s="130" t="s">
        <v>365</v>
      </c>
      <c r="U457" s="156" t="s">
        <v>374</v>
      </c>
      <c r="V457" s="39" t="s">
        <v>1117</v>
      </c>
      <c r="W457" s="157" t="s">
        <v>185</v>
      </c>
      <c r="X457" s="158" t="s">
        <v>236</v>
      </c>
      <c r="Y457" s="7"/>
      <c r="Z457" s="156">
        <v>6.25E-2</v>
      </c>
      <c r="AA457" s="156">
        <v>3.7499999999999999E-3</v>
      </c>
      <c r="AB457" s="159">
        <v>2.58</v>
      </c>
    </row>
    <row r="458" spans="1:28" ht="15" customHeight="1" x14ac:dyDescent="0.15">
      <c r="A458" s="20" t="str">
        <f t="shared" si="7"/>
        <v>貨2軽DDF</v>
      </c>
      <c r="B458" s="20" t="s">
        <v>239</v>
      </c>
      <c r="C458" s="20" t="s">
        <v>238</v>
      </c>
      <c r="D458" s="20" t="s">
        <v>185</v>
      </c>
      <c r="E458" s="20" t="s">
        <v>237</v>
      </c>
      <c r="F458" s="20">
        <v>6.25E-2</v>
      </c>
      <c r="G458" s="20">
        <v>3.7499999999999999E-3</v>
      </c>
      <c r="H458" s="20">
        <v>2.58</v>
      </c>
      <c r="I458" s="1" t="s">
        <v>448</v>
      </c>
      <c r="J458" s="20" t="s">
        <v>1157</v>
      </c>
      <c r="T458" s="130" t="s">
        <v>365</v>
      </c>
      <c r="U458" s="156" t="s">
        <v>374</v>
      </c>
      <c r="V458" s="39" t="s">
        <v>1117</v>
      </c>
      <c r="W458" s="157" t="s">
        <v>185</v>
      </c>
      <c r="X458" s="158" t="s">
        <v>237</v>
      </c>
      <c r="Y458" s="7" t="s">
        <v>280</v>
      </c>
      <c r="Z458" s="156">
        <v>6.25E-2</v>
      </c>
      <c r="AA458" s="156">
        <v>3.7499999999999999E-3</v>
      </c>
      <c r="AB458" s="159">
        <v>2.58</v>
      </c>
    </row>
    <row r="459" spans="1:28" ht="15" customHeight="1" x14ac:dyDescent="0.15">
      <c r="A459" s="20" t="str">
        <f t="shared" si="7"/>
        <v>貨2軽DMF</v>
      </c>
      <c r="B459" s="20" t="s">
        <v>239</v>
      </c>
      <c r="C459" s="20" t="s">
        <v>238</v>
      </c>
      <c r="D459" s="20" t="s">
        <v>185</v>
      </c>
      <c r="E459" t="s">
        <v>1532</v>
      </c>
      <c r="F459" s="20">
        <v>6.25E-2</v>
      </c>
      <c r="G459" s="20">
        <v>3.7499999999999999E-3</v>
      </c>
      <c r="H459" s="20">
        <v>2.58</v>
      </c>
      <c r="I459" s="1" t="s">
        <v>1094</v>
      </c>
      <c r="T459" s="130" t="s">
        <v>365</v>
      </c>
      <c r="U459" s="156" t="s">
        <v>374</v>
      </c>
      <c r="V459" s="39" t="s">
        <v>1117</v>
      </c>
      <c r="W459" s="157" t="s">
        <v>185</v>
      </c>
      <c r="X459" s="158" t="s">
        <v>1180</v>
      </c>
      <c r="Y459" s="7"/>
      <c r="Z459" s="156">
        <v>6.25E-2</v>
      </c>
      <c r="AA459" s="156">
        <v>3.7499999999999999E-3</v>
      </c>
      <c r="AB459" s="159">
        <v>2.58</v>
      </c>
    </row>
    <row r="460" spans="1:28" ht="15" customHeight="1" x14ac:dyDescent="0.15">
      <c r="A460" s="20" t="str">
        <f t="shared" si="7"/>
        <v>貨2軽SDF</v>
      </c>
      <c r="B460" s="20" t="s">
        <v>239</v>
      </c>
      <c r="C460" s="20" t="s">
        <v>238</v>
      </c>
      <c r="D460" t="s">
        <v>454</v>
      </c>
      <c r="E460" t="s">
        <v>691</v>
      </c>
      <c r="F460" s="20">
        <v>0.15</v>
      </c>
      <c r="G460" s="20">
        <v>7.0000000000000001E-3</v>
      </c>
      <c r="H460" s="20">
        <v>2.58</v>
      </c>
      <c r="I460" s="1" t="s">
        <v>373</v>
      </c>
      <c r="J460"/>
      <c r="T460" s="130" t="s">
        <v>365</v>
      </c>
      <c r="U460" s="156" t="s">
        <v>374</v>
      </c>
      <c r="V460" s="39" t="s">
        <v>1117</v>
      </c>
      <c r="W460" s="157" t="s">
        <v>454</v>
      </c>
      <c r="X460" s="158" t="s">
        <v>691</v>
      </c>
      <c r="Y460" s="7" t="s">
        <v>282</v>
      </c>
      <c r="Z460" s="156">
        <v>0.15</v>
      </c>
      <c r="AA460" s="156">
        <v>7.0000000000000001E-3</v>
      </c>
      <c r="AB460" s="159">
        <v>2.58</v>
      </c>
    </row>
    <row r="461" spans="1:28" ht="15" customHeight="1" x14ac:dyDescent="0.15">
      <c r="A461" s="20" t="str">
        <f t="shared" si="7"/>
        <v>貨2軽SCF</v>
      </c>
      <c r="B461" s="20" t="s">
        <v>239</v>
      </c>
      <c r="C461" s="20" t="s">
        <v>238</v>
      </c>
      <c r="D461" t="s">
        <v>454</v>
      </c>
      <c r="E461" t="s">
        <v>689</v>
      </c>
      <c r="F461" s="20">
        <v>7.4999999999999997E-2</v>
      </c>
      <c r="G461" s="20">
        <v>3.5000000000000001E-3</v>
      </c>
      <c r="H461" s="20">
        <v>2.58</v>
      </c>
      <c r="I461" s="1" t="s">
        <v>1084</v>
      </c>
      <c r="J461" t="s">
        <v>1088</v>
      </c>
      <c r="T461" s="130" t="s">
        <v>365</v>
      </c>
      <c r="U461" s="156" t="s">
        <v>374</v>
      </c>
      <c r="V461" s="39" t="s">
        <v>1117</v>
      </c>
      <c r="W461" s="157" t="s">
        <v>454</v>
      </c>
      <c r="X461" s="158" t="s">
        <v>689</v>
      </c>
      <c r="Y461" s="7"/>
      <c r="Z461" s="156">
        <v>7.4999999999999997E-2</v>
      </c>
      <c r="AA461" s="156">
        <v>3.5000000000000001E-3</v>
      </c>
      <c r="AB461" s="159">
        <v>2.58</v>
      </c>
    </row>
    <row r="462" spans="1:28" ht="15" customHeight="1" x14ac:dyDescent="0.15">
      <c r="A462" s="20" t="str">
        <f t="shared" si="7"/>
        <v>貨2軽SMF</v>
      </c>
      <c r="B462" s="20" t="s">
        <v>239</v>
      </c>
      <c r="C462" s="20" t="s">
        <v>238</v>
      </c>
      <c r="D462" t="s">
        <v>454</v>
      </c>
      <c r="E462" t="s">
        <v>1533</v>
      </c>
      <c r="F462" s="20">
        <v>3.7499999999999999E-2</v>
      </c>
      <c r="G462" s="20">
        <v>1.75E-3</v>
      </c>
      <c r="H462" s="20">
        <v>2.58</v>
      </c>
      <c r="I462" s="1" t="s">
        <v>1493</v>
      </c>
      <c r="J462"/>
      <c r="T462" s="130" t="s">
        <v>365</v>
      </c>
      <c r="U462" s="156" t="s">
        <v>374</v>
      </c>
      <c r="V462" s="39" t="s">
        <v>1117</v>
      </c>
      <c r="W462" s="157" t="s">
        <v>454</v>
      </c>
      <c r="X462" s="158" t="s">
        <v>1181</v>
      </c>
      <c r="Y462" s="7"/>
      <c r="Z462" s="156">
        <v>3.7499999999999999E-2</v>
      </c>
      <c r="AA462" s="156">
        <v>1.75E-3</v>
      </c>
      <c r="AB462" s="159">
        <v>2.58</v>
      </c>
    </row>
    <row r="463" spans="1:28" ht="15" customHeight="1" x14ac:dyDescent="0.15">
      <c r="A463" s="20" t="str">
        <f t="shared" si="7"/>
        <v>貨2軽TDF</v>
      </c>
      <c r="B463" s="20" t="s">
        <v>239</v>
      </c>
      <c r="C463" s="20" t="s">
        <v>238</v>
      </c>
      <c r="D463" t="s">
        <v>454</v>
      </c>
      <c r="E463" t="s">
        <v>348</v>
      </c>
      <c r="F463" s="20">
        <v>0.13500000000000001</v>
      </c>
      <c r="G463" s="20">
        <v>6.3E-3</v>
      </c>
      <c r="H463" s="20">
        <v>2.58</v>
      </c>
      <c r="I463" s="1" t="s">
        <v>373</v>
      </c>
      <c r="J463" t="s">
        <v>83</v>
      </c>
      <c r="T463" s="130" t="s">
        <v>365</v>
      </c>
      <c r="U463" s="156" t="s">
        <v>374</v>
      </c>
      <c r="V463" s="39" t="s">
        <v>1117</v>
      </c>
      <c r="W463" s="157" t="s">
        <v>454</v>
      </c>
      <c r="X463" s="158" t="s">
        <v>348</v>
      </c>
      <c r="Y463" s="7" t="s">
        <v>282</v>
      </c>
      <c r="Z463" s="156">
        <v>0.13500000000000001</v>
      </c>
      <c r="AA463" s="156">
        <v>6.3E-3</v>
      </c>
      <c r="AB463" s="159">
        <v>2.58</v>
      </c>
    </row>
    <row r="464" spans="1:28" ht="15" customHeight="1" x14ac:dyDescent="0.15">
      <c r="A464" s="20" t="str">
        <f t="shared" si="7"/>
        <v>貨2軽TCF</v>
      </c>
      <c r="B464" s="20" t="s">
        <v>239</v>
      </c>
      <c r="C464" s="20" t="s">
        <v>238</v>
      </c>
      <c r="D464" t="s">
        <v>454</v>
      </c>
      <c r="E464" t="s">
        <v>346</v>
      </c>
      <c r="F464" s="20">
        <v>0.13500000000000001</v>
      </c>
      <c r="G464" s="20">
        <v>6.3E-3</v>
      </c>
      <c r="H464" s="20">
        <v>2.58</v>
      </c>
      <c r="I464" s="1" t="s">
        <v>1084</v>
      </c>
      <c r="J464" t="s">
        <v>450</v>
      </c>
      <c r="T464" s="130" t="s">
        <v>365</v>
      </c>
      <c r="U464" s="156" t="s">
        <v>374</v>
      </c>
      <c r="V464" s="39" t="s">
        <v>1117</v>
      </c>
      <c r="W464" s="157" t="s">
        <v>454</v>
      </c>
      <c r="X464" s="158" t="s">
        <v>346</v>
      </c>
      <c r="Y464" s="7"/>
      <c r="Z464" s="156">
        <v>0.13500000000000001</v>
      </c>
      <c r="AA464" s="156">
        <v>6.3E-3</v>
      </c>
      <c r="AB464" s="159">
        <v>2.58</v>
      </c>
    </row>
    <row r="465" spans="1:28" ht="15" customHeight="1" x14ac:dyDescent="0.15">
      <c r="A465" s="20" t="str">
        <f t="shared" si="7"/>
        <v>貨2軽TMF</v>
      </c>
      <c r="B465" s="20" t="s">
        <v>239</v>
      </c>
      <c r="C465" s="20" t="s">
        <v>238</v>
      </c>
      <c r="D465" t="s">
        <v>454</v>
      </c>
      <c r="E465" t="s">
        <v>1534</v>
      </c>
      <c r="F465" s="20">
        <v>0.13500000000000001</v>
      </c>
      <c r="G465" s="20">
        <v>6.3E-3</v>
      </c>
      <c r="H465" s="20">
        <v>2.58</v>
      </c>
      <c r="I465" s="1" t="s">
        <v>1493</v>
      </c>
      <c r="J465"/>
      <c r="T465" s="130" t="s">
        <v>365</v>
      </c>
      <c r="U465" s="156" t="s">
        <v>374</v>
      </c>
      <c r="V465" s="39" t="s">
        <v>1117</v>
      </c>
      <c r="W465" s="157" t="s">
        <v>454</v>
      </c>
      <c r="X465" s="158" t="s">
        <v>1182</v>
      </c>
      <c r="Y465" s="7"/>
      <c r="Z465" s="156">
        <v>0.13500000000000001</v>
      </c>
      <c r="AA465" s="156">
        <v>6.3E-3</v>
      </c>
      <c r="AB465" s="159">
        <v>2.58</v>
      </c>
    </row>
    <row r="466" spans="1:28" ht="15" customHeight="1" x14ac:dyDescent="0.15">
      <c r="A466" s="20" t="str">
        <f t="shared" si="7"/>
        <v>貨2軽3DF</v>
      </c>
      <c r="B466" s="20" t="s">
        <v>239</v>
      </c>
      <c r="C466" s="20" t="s">
        <v>238</v>
      </c>
      <c r="D466" t="s">
        <v>1457</v>
      </c>
      <c r="E466" t="s">
        <v>1535</v>
      </c>
      <c r="F466" s="20">
        <v>0.24</v>
      </c>
      <c r="G466" s="20">
        <v>7.0000000000000001E-3</v>
      </c>
      <c r="H466" s="20">
        <v>2.58</v>
      </c>
      <c r="I466" s="1" t="s">
        <v>1165</v>
      </c>
      <c r="J466"/>
      <c r="T466" s="130" t="s">
        <v>365</v>
      </c>
      <c r="U466" s="156" t="s">
        <v>374</v>
      </c>
      <c r="V466" s="39" t="s">
        <v>1117</v>
      </c>
      <c r="W466" s="157" t="s">
        <v>1102</v>
      </c>
      <c r="X466" s="158" t="s">
        <v>1183</v>
      </c>
      <c r="Y466" s="7" t="s">
        <v>1536</v>
      </c>
      <c r="Z466" s="156">
        <v>0.24</v>
      </c>
      <c r="AA466" s="156">
        <v>7.0000000000000001E-3</v>
      </c>
      <c r="AB466" s="159">
        <v>2.58</v>
      </c>
    </row>
    <row r="467" spans="1:28" ht="15" customHeight="1" x14ac:dyDescent="0.15">
      <c r="A467" s="20" t="str">
        <f t="shared" si="7"/>
        <v>貨2軽3CF</v>
      </c>
      <c r="B467" s="20" t="s">
        <v>239</v>
      </c>
      <c r="C467" s="20" t="s">
        <v>238</v>
      </c>
      <c r="D467" t="s">
        <v>1457</v>
      </c>
      <c r="E467" t="s">
        <v>1537</v>
      </c>
      <c r="F467" s="20">
        <v>0.12</v>
      </c>
      <c r="G467" s="20">
        <v>3.5000000000000001E-3</v>
      </c>
      <c r="H467" s="20">
        <v>2.58</v>
      </c>
      <c r="I467" s="1" t="s">
        <v>1084</v>
      </c>
      <c r="J467"/>
      <c r="T467" s="130" t="s">
        <v>365</v>
      </c>
      <c r="U467" s="156" t="s">
        <v>374</v>
      </c>
      <c r="V467" s="39" t="s">
        <v>1117</v>
      </c>
      <c r="W467" s="157" t="s">
        <v>1102</v>
      </c>
      <c r="X467" s="158" t="s">
        <v>1184</v>
      </c>
      <c r="Y467" s="7"/>
      <c r="Z467" s="156">
        <v>0.12</v>
      </c>
      <c r="AA467" s="156">
        <v>3.5000000000000001E-3</v>
      </c>
      <c r="AB467" s="159">
        <v>2.58</v>
      </c>
    </row>
    <row r="468" spans="1:28" ht="15" customHeight="1" x14ac:dyDescent="0.15">
      <c r="A468" s="20" t="str">
        <f t="shared" si="7"/>
        <v>貨2軽3MF</v>
      </c>
      <c r="B468" s="20" t="s">
        <v>239</v>
      </c>
      <c r="C468" s="20" t="s">
        <v>238</v>
      </c>
      <c r="D468" t="s">
        <v>1102</v>
      </c>
      <c r="E468" t="s">
        <v>1538</v>
      </c>
      <c r="F468" s="20">
        <v>0.06</v>
      </c>
      <c r="G468" s="20">
        <v>1.75E-3</v>
      </c>
      <c r="H468" s="20">
        <v>2.58</v>
      </c>
      <c r="I468" s="1" t="s">
        <v>1094</v>
      </c>
      <c r="J468"/>
      <c r="T468" s="130" t="s">
        <v>365</v>
      </c>
      <c r="U468" s="156" t="s">
        <v>374</v>
      </c>
      <c r="V468" s="39" t="s">
        <v>1117</v>
      </c>
      <c r="W468" s="157" t="s">
        <v>1102</v>
      </c>
      <c r="X468" s="158" t="s">
        <v>1185</v>
      </c>
      <c r="Y468" s="7"/>
      <c r="Z468" s="156">
        <v>0.06</v>
      </c>
      <c r="AA468" s="156">
        <v>1.75E-3</v>
      </c>
      <c r="AB468" s="159">
        <v>2.58</v>
      </c>
    </row>
    <row r="469" spans="1:28" ht="15" customHeight="1" x14ac:dyDescent="0.15">
      <c r="A469" s="20" t="str">
        <f t="shared" si="7"/>
        <v>貨2軽4DF</v>
      </c>
      <c r="B469" s="20" t="s">
        <v>239</v>
      </c>
      <c r="C469" s="20" t="s">
        <v>238</v>
      </c>
      <c r="D469" t="s">
        <v>1102</v>
      </c>
      <c r="E469" t="s">
        <v>1539</v>
      </c>
      <c r="F469" s="20">
        <v>0.18</v>
      </c>
      <c r="G469" s="20">
        <v>5.2500000000000003E-3</v>
      </c>
      <c r="H469" s="20">
        <v>2.58</v>
      </c>
      <c r="I469" s="1" t="s">
        <v>1165</v>
      </c>
      <c r="J469"/>
      <c r="T469" s="130" t="s">
        <v>365</v>
      </c>
      <c r="U469" s="156" t="s">
        <v>374</v>
      </c>
      <c r="V469" s="39" t="s">
        <v>1117</v>
      </c>
      <c r="W469" s="157" t="s">
        <v>1102</v>
      </c>
      <c r="X469" s="158" t="s">
        <v>1186</v>
      </c>
      <c r="Y469" s="7" t="s">
        <v>1536</v>
      </c>
      <c r="Z469" s="156">
        <v>0.18</v>
      </c>
      <c r="AA469" s="156">
        <v>5.2500000000000003E-3</v>
      </c>
      <c r="AB469" s="159">
        <v>2.58</v>
      </c>
    </row>
    <row r="470" spans="1:28" ht="15" customHeight="1" x14ac:dyDescent="0.15">
      <c r="A470" s="20" t="str">
        <f t="shared" si="7"/>
        <v>貨2軽4CF</v>
      </c>
      <c r="B470" s="20" t="s">
        <v>239</v>
      </c>
      <c r="C470" s="20" t="s">
        <v>238</v>
      </c>
      <c r="D470" t="s">
        <v>1102</v>
      </c>
      <c r="E470" t="s">
        <v>1540</v>
      </c>
      <c r="F470" s="20">
        <v>0.18</v>
      </c>
      <c r="G470" s="20">
        <v>5.2500000000000003E-3</v>
      </c>
      <c r="H470" s="20">
        <v>2.58</v>
      </c>
      <c r="I470" s="1" t="s">
        <v>1084</v>
      </c>
      <c r="J470"/>
      <c r="T470" s="130" t="s">
        <v>365</v>
      </c>
      <c r="U470" s="156" t="s">
        <v>374</v>
      </c>
      <c r="V470" s="39" t="s">
        <v>1117</v>
      </c>
      <c r="W470" s="157" t="s">
        <v>1102</v>
      </c>
      <c r="X470" s="158" t="s">
        <v>1187</v>
      </c>
      <c r="Y470" s="7"/>
      <c r="Z470" s="156">
        <v>0.18</v>
      </c>
      <c r="AA470" s="156">
        <v>5.2500000000000003E-3</v>
      </c>
      <c r="AB470" s="159">
        <v>2.58</v>
      </c>
    </row>
    <row r="471" spans="1:28" ht="15" customHeight="1" x14ac:dyDescent="0.15">
      <c r="A471" s="20" t="str">
        <f t="shared" si="7"/>
        <v>貨2軽4MF</v>
      </c>
      <c r="B471" s="20" t="s">
        <v>239</v>
      </c>
      <c r="C471" s="20" t="s">
        <v>238</v>
      </c>
      <c r="D471" t="s">
        <v>1102</v>
      </c>
      <c r="E471" t="s">
        <v>1541</v>
      </c>
      <c r="F471" s="20">
        <v>0.18</v>
      </c>
      <c r="G471" s="20">
        <v>5.2500000000000003E-3</v>
      </c>
      <c r="H471" s="20">
        <v>2.58</v>
      </c>
      <c r="I471" s="1" t="s">
        <v>1094</v>
      </c>
      <c r="J471"/>
      <c r="T471" s="130" t="s">
        <v>365</v>
      </c>
      <c r="U471" s="156" t="s">
        <v>374</v>
      </c>
      <c r="V471" s="39" t="s">
        <v>1117</v>
      </c>
      <c r="W471" s="157" t="s">
        <v>1102</v>
      </c>
      <c r="X471" s="158" t="s">
        <v>1188</v>
      </c>
      <c r="Y471" s="7"/>
      <c r="Z471" s="156">
        <v>0.18</v>
      </c>
      <c r="AA471" s="156">
        <v>5.2500000000000003E-3</v>
      </c>
      <c r="AB471" s="159">
        <v>2.58</v>
      </c>
    </row>
    <row r="472" spans="1:28" ht="15" customHeight="1" x14ac:dyDescent="0.15">
      <c r="A472" s="20" t="str">
        <f t="shared" si="7"/>
        <v>貨2軽5DF</v>
      </c>
      <c r="B472" s="20" t="s">
        <v>239</v>
      </c>
      <c r="C472" s="20" t="s">
        <v>238</v>
      </c>
      <c r="D472" t="s">
        <v>1102</v>
      </c>
      <c r="E472" t="s">
        <v>1542</v>
      </c>
      <c r="F472" s="20">
        <v>0.12</v>
      </c>
      <c r="G472" s="20">
        <v>0.35</v>
      </c>
      <c r="H472" s="20">
        <v>2.58</v>
      </c>
      <c r="I472" s="1" t="s">
        <v>1165</v>
      </c>
      <c r="J472"/>
      <c r="T472" s="130" t="s">
        <v>365</v>
      </c>
      <c r="U472" s="156" t="s">
        <v>374</v>
      </c>
      <c r="V472" s="39" t="s">
        <v>1117</v>
      </c>
      <c r="W472" s="157" t="s">
        <v>1102</v>
      </c>
      <c r="X472" s="158" t="s">
        <v>1189</v>
      </c>
      <c r="Y472" s="7" t="s">
        <v>1536</v>
      </c>
      <c r="Z472" s="156">
        <v>0.12</v>
      </c>
      <c r="AA472" s="156">
        <v>0.35</v>
      </c>
      <c r="AB472" s="159">
        <v>2.58</v>
      </c>
    </row>
    <row r="473" spans="1:28" ht="15" customHeight="1" x14ac:dyDescent="0.15">
      <c r="A473" s="20" t="str">
        <f t="shared" si="7"/>
        <v>貨2軽5CF</v>
      </c>
      <c r="B473" s="20" t="s">
        <v>239</v>
      </c>
      <c r="C473" s="20" t="s">
        <v>238</v>
      </c>
      <c r="D473" t="s">
        <v>1102</v>
      </c>
      <c r="E473" t="s">
        <v>1543</v>
      </c>
      <c r="F473" s="20">
        <v>0.12</v>
      </c>
      <c r="G473" s="20">
        <v>0.35</v>
      </c>
      <c r="H473" s="20">
        <v>2.58</v>
      </c>
      <c r="I473" s="1" t="s">
        <v>1084</v>
      </c>
      <c r="J473"/>
      <c r="T473" s="130" t="s">
        <v>365</v>
      </c>
      <c r="U473" s="156" t="s">
        <v>374</v>
      </c>
      <c r="V473" s="39" t="s">
        <v>1117</v>
      </c>
      <c r="W473" s="157" t="s">
        <v>1102</v>
      </c>
      <c r="X473" s="158" t="s">
        <v>1190</v>
      </c>
      <c r="Y473" s="7"/>
      <c r="Z473" s="156">
        <v>0.12</v>
      </c>
      <c r="AA473" s="156">
        <v>0.35</v>
      </c>
      <c r="AB473" s="159">
        <v>2.58</v>
      </c>
    </row>
    <row r="474" spans="1:28" ht="15" customHeight="1" x14ac:dyDescent="0.15">
      <c r="A474" s="20" t="str">
        <f t="shared" si="7"/>
        <v>貨2軽5MF</v>
      </c>
      <c r="B474" s="20" t="s">
        <v>239</v>
      </c>
      <c r="C474" s="20" t="s">
        <v>238</v>
      </c>
      <c r="D474" t="s">
        <v>1102</v>
      </c>
      <c r="E474" t="s">
        <v>1544</v>
      </c>
      <c r="F474" s="20">
        <v>0.12</v>
      </c>
      <c r="G474" s="20">
        <v>0.35</v>
      </c>
      <c r="H474" s="20">
        <v>2.58</v>
      </c>
      <c r="I474" s="1" t="s">
        <v>1094</v>
      </c>
      <c r="J474"/>
      <c r="T474" s="130" t="s">
        <v>365</v>
      </c>
      <c r="U474" s="156" t="s">
        <v>374</v>
      </c>
      <c r="V474" s="39" t="s">
        <v>1117</v>
      </c>
      <c r="W474" s="157" t="s">
        <v>1102</v>
      </c>
      <c r="X474" s="158" t="s">
        <v>1191</v>
      </c>
      <c r="Y474" s="7"/>
      <c r="Z474" s="156">
        <v>0.12</v>
      </c>
      <c r="AA474" s="156">
        <v>0.35</v>
      </c>
      <c r="AB474" s="159">
        <v>2.58</v>
      </c>
    </row>
    <row r="475" spans="1:28" ht="15" customHeight="1" x14ac:dyDescent="0.15">
      <c r="A475" s="20" t="str">
        <f t="shared" si="7"/>
        <v>貨2軽6DF</v>
      </c>
      <c r="B475" s="20" t="s">
        <v>239</v>
      </c>
      <c r="C475" s="20" t="s">
        <v>238</v>
      </c>
      <c r="D475" t="s">
        <v>1102</v>
      </c>
      <c r="E475" t="s">
        <v>1545</v>
      </c>
      <c r="F475" s="20">
        <v>0.06</v>
      </c>
      <c r="G475" s="20">
        <v>1.75E-3</v>
      </c>
      <c r="H475" s="20">
        <v>2.58</v>
      </c>
      <c r="I475" s="1" t="s">
        <v>1165</v>
      </c>
      <c r="J475"/>
      <c r="T475" s="130" t="s">
        <v>365</v>
      </c>
      <c r="U475" s="156" t="s">
        <v>374</v>
      </c>
      <c r="V475" s="39" t="s">
        <v>1117</v>
      </c>
      <c r="W475" s="157" t="s">
        <v>1102</v>
      </c>
      <c r="X475" s="158" t="s">
        <v>1192</v>
      </c>
      <c r="Y475" s="7" t="s">
        <v>1536</v>
      </c>
      <c r="Z475" s="156">
        <v>0.06</v>
      </c>
      <c r="AA475" s="156">
        <v>1.75E-3</v>
      </c>
      <c r="AB475" s="159">
        <v>2.58</v>
      </c>
    </row>
    <row r="476" spans="1:28" ht="15" customHeight="1" x14ac:dyDescent="0.15">
      <c r="A476" s="20" t="str">
        <f t="shared" si="7"/>
        <v>貨2軽6CF</v>
      </c>
      <c r="B476" s="20" t="s">
        <v>239</v>
      </c>
      <c r="C476" s="20" t="s">
        <v>238</v>
      </c>
      <c r="D476" t="s">
        <v>1102</v>
      </c>
      <c r="E476" t="s">
        <v>1546</v>
      </c>
      <c r="F476" s="20">
        <v>0.06</v>
      </c>
      <c r="G476" s="20">
        <v>1.75E-3</v>
      </c>
      <c r="H476" s="20">
        <v>2.58</v>
      </c>
      <c r="I476" s="1" t="s">
        <v>1084</v>
      </c>
      <c r="J476"/>
      <c r="T476" s="130" t="s">
        <v>365</v>
      </c>
      <c r="U476" s="156" t="s">
        <v>374</v>
      </c>
      <c r="V476" s="39" t="s">
        <v>1117</v>
      </c>
      <c r="W476" s="157" t="s">
        <v>1102</v>
      </c>
      <c r="X476" s="158" t="s">
        <v>1193</v>
      </c>
      <c r="Y476" s="7"/>
      <c r="Z476" s="156">
        <v>0.06</v>
      </c>
      <c r="AA476" s="156">
        <v>1.75E-3</v>
      </c>
      <c r="AB476" s="159">
        <v>2.58</v>
      </c>
    </row>
    <row r="477" spans="1:28" ht="15" customHeight="1" x14ac:dyDescent="0.15">
      <c r="A477" s="20" t="str">
        <f t="shared" si="7"/>
        <v>貨2軽6MF</v>
      </c>
      <c r="B477" s="20" t="s">
        <v>239</v>
      </c>
      <c r="C477" s="20" t="s">
        <v>238</v>
      </c>
      <c r="D477" t="s">
        <v>1102</v>
      </c>
      <c r="E477" t="s">
        <v>1547</v>
      </c>
      <c r="F477" s="20">
        <v>0.06</v>
      </c>
      <c r="G477" s="20">
        <v>1.75E-3</v>
      </c>
      <c r="H477" s="20">
        <v>2.58</v>
      </c>
      <c r="I477" s="1" t="s">
        <v>1094</v>
      </c>
      <c r="J477"/>
      <c r="T477" s="130" t="s">
        <v>365</v>
      </c>
      <c r="U477" s="156" t="s">
        <v>374</v>
      </c>
      <c r="V477" s="39" t="s">
        <v>1117</v>
      </c>
      <c r="W477" s="157" t="s">
        <v>1102</v>
      </c>
      <c r="X477" s="158" t="s">
        <v>1194</v>
      </c>
      <c r="Y477" s="7"/>
      <c r="Z477" s="156">
        <v>0.06</v>
      </c>
      <c r="AA477" s="156">
        <v>1.75E-3</v>
      </c>
      <c r="AB477" s="159">
        <v>2.58</v>
      </c>
    </row>
    <row r="478" spans="1:28" ht="15" customHeight="1" x14ac:dyDescent="0.15">
      <c r="A478" s="20" t="str">
        <f t="shared" si="7"/>
        <v>貨3軽-</v>
      </c>
      <c r="B478" s="20" t="s">
        <v>253</v>
      </c>
      <c r="C478" s="20" t="s">
        <v>252</v>
      </c>
      <c r="D478" t="s">
        <v>712</v>
      </c>
      <c r="E478" t="s">
        <v>711</v>
      </c>
      <c r="F478" s="20">
        <v>2.83</v>
      </c>
      <c r="G478" s="20">
        <v>0.25</v>
      </c>
      <c r="H478" s="20">
        <v>2.58</v>
      </c>
      <c r="I478" s="1" t="s">
        <v>179</v>
      </c>
      <c r="T478" s="130" t="s">
        <v>365</v>
      </c>
      <c r="U478" s="156" t="s">
        <v>374</v>
      </c>
      <c r="V478" s="39" t="s">
        <v>1143</v>
      </c>
      <c r="W478" s="157" t="s">
        <v>712</v>
      </c>
      <c r="X478" s="158" t="s">
        <v>711</v>
      </c>
      <c r="Y478" s="7"/>
      <c r="Z478" s="156">
        <v>2.83</v>
      </c>
      <c r="AA478" s="156">
        <v>0.25</v>
      </c>
      <c r="AB478" s="159">
        <v>2.58</v>
      </c>
    </row>
    <row r="479" spans="1:28" ht="15" customHeight="1" x14ac:dyDescent="0.15">
      <c r="A479" s="20" t="str">
        <f t="shared" si="7"/>
        <v>貨3軽K</v>
      </c>
      <c r="B479" s="20" t="s">
        <v>253</v>
      </c>
      <c r="C479" s="20" t="s">
        <v>252</v>
      </c>
      <c r="D479" t="s">
        <v>715</v>
      </c>
      <c r="E479" t="s">
        <v>813</v>
      </c>
      <c r="F479" s="20">
        <v>2.5299999999999998</v>
      </c>
      <c r="G479" s="20">
        <v>0.25</v>
      </c>
      <c r="H479" s="20">
        <v>2.58</v>
      </c>
      <c r="I479" s="1" t="s">
        <v>179</v>
      </c>
      <c r="J479"/>
      <c r="T479" s="130" t="s">
        <v>365</v>
      </c>
      <c r="U479" s="156" t="s">
        <v>374</v>
      </c>
      <c r="V479" s="39" t="s">
        <v>1143</v>
      </c>
      <c r="W479" s="157" t="s">
        <v>715</v>
      </c>
      <c r="X479" s="158" t="s">
        <v>813</v>
      </c>
      <c r="Y479" s="7"/>
      <c r="Z479" s="156">
        <v>2.5299999999999998</v>
      </c>
      <c r="AA479" s="156">
        <v>0.25</v>
      </c>
      <c r="AB479" s="159">
        <v>2.58</v>
      </c>
    </row>
    <row r="480" spans="1:28" ht="15" customHeight="1" x14ac:dyDescent="0.15">
      <c r="A480" s="20" t="str">
        <f t="shared" si="7"/>
        <v>貨3軽N</v>
      </c>
      <c r="B480" s="20" t="s">
        <v>253</v>
      </c>
      <c r="C480" s="20" t="s">
        <v>252</v>
      </c>
      <c r="D480" t="s">
        <v>815</v>
      </c>
      <c r="E480" t="s">
        <v>941</v>
      </c>
      <c r="F480" s="20">
        <v>2.16</v>
      </c>
      <c r="G480" s="20">
        <v>0.25</v>
      </c>
      <c r="H480" s="20">
        <v>2.58</v>
      </c>
      <c r="I480" s="1" t="s">
        <v>179</v>
      </c>
      <c r="J480"/>
      <c r="T480" s="130" t="s">
        <v>365</v>
      </c>
      <c r="U480" s="156" t="s">
        <v>374</v>
      </c>
      <c r="V480" s="39" t="s">
        <v>1143</v>
      </c>
      <c r="W480" s="157" t="s">
        <v>815</v>
      </c>
      <c r="X480" s="158" t="s">
        <v>941</v>
      </c>
      <c r="Y480" s="7"/>
      <c r="Z480" s="156">
        <v>2.16</v>
      </c>
      <c r="AA480" s="156">
        <v>0.25</v>
      </c>
      <c r="AB480" s="159">
        <v>2.58</v>
      </c>
    </row>
    <row r="481" spans="1:28" ht="15" customHeight="1" x14ac:dyDescent="0.15">
      <c r="A481" s="20" t="str">
        <f t="shared" si="7"/>
        <v>貨3軽P</v>
      </c>
      <c r="B481" s="20" t="s">
        <v>253</v>
      </c>
      <c r="C481" s="20" t="s">
        <v>252</v>
      </c>
      <c r="D481" t="s">
        <v>815</v>
      </c>
      <c r="E481" t="s">
        <v>942</v>
      </c>
      <c r="F481" s="20">
        <v>2.16</v>
      </c>
      <c r="G481" s="20">
        <v>0.25</v>
      </c>
      <c r="H481" s="20">
        <v>2.58</v>
      </c>
      <c r="I481" s="1" t="s">
        <v>179</v>
      </c>
      <c r="J481"/>
      <c r="T481" s="130" t="s">
        <v>365</v>
      </c>
      <c r="U481" s="156" t="s">
        <v>374</v>
      </c>
      <c r="V481" s="39" t="s">
        <v>1143</v>
      </c>
      <c r="W481" s="157" t="s">
        <v>815</v>
      </c>
      <c r="X481" s="158" t="s">
        <v>942</v>
      </c>
      <c r="Y481" s="7"/>
      <c r="Z481" s="156">
        <v>2.16</v>
      </c>
      <c r="AA481" s="156">
        <v>0.25</v>
      </c>
      <c r="AB481" s="159">
        <v>2.58</v>
      </c>
    </row>
    <row r="482" spans="1:28" ht="15" customHeight="1" x14ac:dyDescent="0.15">
      <c r="A482" s="20" t="str">
        <f t="shared" si="7"/>
        <v>貨3軽S</v>
      </c>
      <c r="B482" s="20" t="s">
        <v>253</v>
      </c>
      <c r="C482" s="20" t="s">
        <v>252</v>
      </c>
      <c r="D482" t="s">
        <v>829</v>
      </c>
      <c r="E482" t="s">
        <v>819</v>
      </c>
      <c r="F482" s="20">
        <v>1.93</v>
      </c>
      <c r="G482" s="20">
        <v>0.25</v>
      </c>
      <c r="H482" s="20">
        <v>2.58</v>
      </c>
      <c r="I482" s="1" t="s">
        <v>179</v>
      </c>
      <c r="J482"/>
      <c r="T482" s="130" t="s">
        <v>365</v>
      </c>
      <c r="U482" s="156" t="s">
        <v>374</v>
      </c>
      <c r="V482" s="39" t="s">
        <v>1143</v>
      </c>
      <c r="W482" s="157" t="s">
        <v>829</v>
      </c>
      <c r="X482" s="158" t="s">
        <v>819</v>
      </c>
      <c r="Y482" s="7"/>
      <c r="Z482" s="156">
        <v>1.93</v>
      </c>
      <c r="AA482" s="156">
        <v>0.25</v>
      </c>
      <c r="AB482" s="159">
        <v>2.58</v>
      </c>
    </row>
    <row r="483" spans="1:28" ht="15" customHeight="1" x14ac:dyDescent="0.15">
      <c r="A483" s="20" t="str">
        <f t="shared" si="7"/>
        <v>貨3軽U</v>
      </c>
      <c r="B483" s="20" t="s">
        <v>253</v>
      </c>
      <c r="C483" s="20" t="s">
        <v>252</v>
      </c>
      <c r="D483" t="s">
        <v>829</v>
      </c>
      <c r="E483" t="s">
        <v>964</v>
      </c>
      <c r="F483" s="20">
        <v>1.93</v>
      </c>
      <c r="G483" s="20">
        <v>0.25</v>
      </c>
      <c r="H483" s="20">
        <v>2.58</v>
      </c>
      <c r="I483" s="1" t="s">
        <v>179</v>
      </c>
      <c r="J483"/>
      <c r="T483" s="130" t="s">
        <v>365</v>
      </c>
      <c r="U483" s="156" t="s">
        <v>374</v>
      </c>
      <c r="V483" s="39" t="s">
        <v>1143</v>
      </c>
      <c r="W483" s="157" t="s">
        <v>829</v>
      </c>
      <c r="X483" s="158" t="s">
        <v>964</v>
      </c>
      <c r="Y483" s="7"/>
      <c r="Z483" s="156">
        <v>1.93</v>
      </c>
      <c r="AA483" s="156">
        <v>0.25</v>
      </c>
      <c r="AB483" s="159">
        <v>2.58</v>
      </c>
    </row>
    <row r="484" spans="1:28" ht="15" customHeight="1" x14ac:dyDescent="0.15">
      <c r="A484" s="20" t="str">
        <f t="shared" si="7"/>
        <v>貨3軽KC</v>
      </c>
      <c r="B484" s="20" t="s">
        <v>253</v>
      </c>
      <c r="C484" s="20" t="s">
        <v>252</v>
      </c>
      <c r="D484" t="s">
        <v>840</v>
      </c>
      <c r="E484" t="s">
        <v>830</v>
      </c>
      <c r="F484" s="20">
        <v>1.3</v>
      </c>
      <c r="G484" s="20">
        <v>0.25</v>
      </c>
      <c r="H484" s="20">
        <v>2.58</v>
      </c>
      <c r="I484" s="1" t="s">
        <v>179</v>
      </c>
      <c r="J484"/>
      <c r="T484" s="130" t="s">
        <v>365</v>
      </c>
      <c r="U484" s="156" t="s">
        <v>374</v>
      </c>
      <c r="V484" s="39" t="s">
        <v>1143</v>
      </c>
      <c r="W484" s="157" t="s">
        <v>840</v>
      </c>
      <c r="X484" s="158" t="s">
        <v>830</v>
      </c>
      <c r="Y484" s="7"/>
      <c r="Z484" s="156">
        <v>1.3</v>
      </c>
      <c r="AA484" s="156">
        <v>0.25</v>
      </c>
      <c r="AB484" s="159">
        <v>2.58</v>
      </c>
    </row>
    <row r="485" spans="1:28" ht="15" customHeight="1" x14ac:dyDescent="0.15">
      <c r="A485" s="20" t="str">
        <f t="shared" si="7"/>
        <v>貨3軽KG</v>
      </c>
      <c r="B485" s="20" t="s">
        <v>253</v>
      </c>
      <c r="C485" s="20" t="s">
        <v>252</v>
      </c>
      <c r="D485" t="s">
        <v>225</v>
      </c>
      <c r="E485" t="s">
        <v>925</v>
      </c>
      <c r="F485" s="20">
        <v>0.7</v>
      </c>
      <c r="G485" s="20">
        <v>0.09</v>
      </c>
      <c r="H485" s="20">
        <v>2.58</v>
      </c>
      <c r="I485" s="1" t="s">
        <v>179</v>
      </c>
      <c r="J485"/>
      <c r="T485" s="130" t="s">
        <v>365</v>
      </c>
      <c r="U485" s="156" t="s">
        <v>374</v>
      </c>
      <c r="V485" s="39" t="s">
        <v>1143</v>
      </c>
      <c r="W485" s="157" t="s">
        <v>225</v>
      </c>
      <c r="X485" s="158" t="s">
        <v>925</v>
      </c>
      <c r="Y485" s="7"/>
      <c r="Z485" s="156">
        <v>0.7</v>
      </c>
      <c r="AA485" s="156">
        <v>0.09</v>
      </c>
      <c r="AB485" s="159">
        <v>2.58</v>
      </c>
    </row>
    <row r="486" spans="1:28" ht="15" customHeight="1" x14ac:dyDescent="0.15">
      <c r="A486" s="20" t="str">
        <f t="shared" si="7"/>
        <v>貨3軽HC</v>
      </c>
      <c r="B486" s="20" t="s">
        <v>253</v>
      </c>
      <c r="C486" s="20" t="s">
        <v>252</v>
      </c>
      <c r="D486" t="s">
        <v>225</v>
      </c>
      <c r="E486" t="s">
        <v>912</v>
      </c>
      <c r="F486" s="20">
        <v>0.35</v>
      </c>
      <c r="G486" s="20">
        <v>4.4999999999999998E-2</v>
      </c>
      <c r="H486" s="20">
        <v>2.58</v>
      </c>
      <c r="I486" s="1" t="s">
        <v>1084</v>
      </c>
      <c r="J486" t="s">
        <v>1088</v>
      </c>
      <c r="T486" s="130" t="s">
        <v>365</v>
      </c>
      <c r="U486" s="156" t="s">
        <v>374</v>
      </c>
      <c r="V486" s="39" t="s">
        <v>1143</v>
      </c>
      <c r="W486" s="157" t="s">
        <v>225</v>
      </c>
      <c r="X486" s="158" t="s">
        <v>912</v>
      </c>
      <c r="Y486" s="7"/>
      <c r="Z486" s="156">
        <v>0.35</v>
      </c>
      <c r="AA486" s="156">
        <v>4.4999999999999998E-2</v>
      </c>
      <c r="AB486" s="159">
        <v>2.58</v>
      </c>
    </row>
    <row r="487" spans="1:28" ht="15" customHeight="1" x14ac:dyDescent="0.15">
      <c r="A487" s="20" t="str">
        <f t="shared" si="7"/>
        <v>貨3軽DG</v>
      </c>
      <c r="B487" s="20" t="s">
        <v>239</v>
      </c>
      <c r="C487" s="20" t="s">
        <v>252</v>
      </c>
      <c r="D487" t="s">
        <v>225</v>
      </c>
      <c r="E487" t="s">
        <v>742</v>
      </c>
      <c r="F487" s="20">
        <v>0.52500000000000002</v>
      </c>
      <c r="G487" s="20">
        <v>6.7500000000000004E-2</v>
      </c>
      <c r="H487" s="20">
        <v>2.58</v>
      </c>
      <c r="I487" s="1" t="s">
        <v>179</v>
      </c>
      <c r="J487" t="s">
        <v>1089</v>
      </c>
      <c r="T487" s="130" t="s">
        <v>365</v>
      </c>
      <c r="U487" s="156" t="s">
        <v>374</v>
      </c>
      <c r="V487" s="39" t="s">
        <v>1143</v>
      </c>
      <c r="W487" s="157" t="s">
        <v>225</v>
      </c>
      <c r="X487" s="158" t="s">
        <v>742</v>
      </c>
      <c r="Y487" s="7"/>
      <c r="Z487" s="156">
        <v>0.52500000000000002</v>
      </c>
      <c r="AA487" s="156">
        <v>6.7500000000000004E-2</v>
      </c>
      <c r="AB487" s="159">
        <v>2.58</v>
      </c>
    </row>
    <row r="488" spans="1:28" ht="15" customHeight="1" x14ac:dyDescent="0.15">
      <c r="A488" s="20" t="str">
        <f t="shared" si="7"/>
        <v>貨3軽WG</v>
      </c>
      <c r="B488" s="20" t="s">
        <v>239</v>
      </c>
      <c r="C488" s="20" t="s">
        <v>252</v>
      </c>
      <c r="D488" t="s">
        <v>225</v>
      </c>
      <c r="E488" t="s">
        <v>743</v>
      </c>
      <c r="F488" s="20">
        <v>0.52500000000000002</v>
      </c>
      <c r="G488" s="20">
        <v>6.7500000000000004E-2</v>
      </c>
      <c r="H488" s="20">
        <v>2.58</v>
      </c>
      <c r="I488" s="1" t="s">
        <v>1084</v>
      </c>
      <c r="J488" t="s">
        <v>423</v>
      </c>
      <c r="T488" s="130" t="s">
        <v>365</v>
      </c>
      <c r="U488" s="156" t="s">
        <v>374</v>
      </c>
      <c r="V488" s="39" t="s">
        <v>1143</v>
      </c>
      <c r="W488" s="157" t="s">
        <v>225</v>
      </c>
      <c r="X488" s="158" t="s">
        <v>743</v>
      </c>
      <c r="Y488" s="7"/>
      <c r="Z488" s="156">
        <v>0.52500000000000002</v>
      </c>
      <c r="AA488" s="156">
        <v>6.7500000000000004E-2</v>
      </c>
      <c r="AB488" s="159">
        <v>2.58</v>
      </c>
    </row>
    <row r="489" spans="1:28" ht="15" customHeight="1" x14ac:dyDescent="0.15">
      <c r="A489" s="20" t="str">
        <f t="shared" si="7"/>
        <v>貨3軽DH</v>
      </c>
      <c r="B489" s="20" t="s">
        <v>239</v>
      </c>
      <c r="C489" s="20" t="s">
        <v>252</v>
      </c>
      <c r="D489" s="20" t="s">
        <v>225</v>
      </c>
      <c r="E489" s="20" t="s">
        <v>744</v>
      </c>
      <c r="F489" s="20">
        <v>0.35</v>
      </c>
      <c r="G489" s="20">
        <v>4.4999999999999998E-2</v>
      </c>
      <c r="H489" s="20">
        <v>2.58</v>
      </c>
      <c r="I489" s="1" t="s">
        <v>179</v>
      </c>
      <c r="J489" s="20" t="s">
        <v>1090</v>
      </c>
      <c r="T489" s="130" t="s">
        <v>365</v>
      </c>
      <c r="U489" s="156" t="s">
        <v>374</v>
      </c>
      <c r="V489" s="39" t="s">
        <v>1143</v>
      </c>
      <c r="W489" s="157" t="s">
        <v>225</v>
      </c>
      <c r="X489" s="158" t="s">
        <v>744</v>
      </c>
      <c r="Y489" s="7"/>
      <c r="Z489" s="156">
        <v>0.35</v>
      </c>
      <c r="AA489" s="156">
        <v>4.4999999999999998E-2</v>
      </c>
      <c r="AB489" s="159">
        <v>2.58</v>
      </c>
    </row>
    <row r="490" spans="1:28" ht="15" customHeight="1" x14ac:dyDescent="0.15">
      <c r="A490" s="20" t="str">
        <f t="shared" si="7"/>
        <v>貨3軽WH</v>
      </c>
      <c r="B490" s="20" t="s">
        <v>239</v>
      </c>
      <c r="C490" s="20" t="s">
        <v>252</v>
      </c>
      <c r="D490" s="20" t="s">
        <v>225</v>
      </c>
      <c r="E490" s="20" t="s">
        <v>745</v>
      </c>
      <c r="F490" s="20">
        <v>0.35</v>
      </c>
      <c r="G490" s="20">
        <v>4.4999999999999998E-2</v>
      </c>
      <c r="H490" s="20">
        <v>2.58</v>
      </c>
      <c r="I490" s="1" t="s">
        <v>1084</v>
      </c>
      <c r="J490" s="20" t="s">
        <v>424</v>
      </c>
      <c r="T490" s="130" t="s">
        <v>365</v>
      </c>
      <c r="U490" s="156" t="s">
        <v>374</v>
      </c>
      <c r="V490" s="39" t="s">
        <v>1143</v>
      </c>
      <c r="W490" s="157" t="s">
        <v>225</v>
      </c>
      <c r="X490" s="158" t="s">
        <v>745</v>
      </c>
      <c r="Y490" s="7"/>
      <c r="Z490" s="156">
        <v>0.35</v>
      </c>
      <c r="AA490" s="156">
        <v>4.4999999999999998E-2</v>
      </c>
      <c r="AB490" s="159">
        <v>2.58</v>
      </c>
    </row>
    <row r="491" spans="1:28" ht="15" customHeight="1" x14ac:dyDescent="0.15">
      <c r="A491" s="20" t="str">
        <f t="shared" si="7"/>
        <v>貨3軽DJ</v>
      </c>
      <c r="B491" s="20" t="s">
        <v>239</v>
      </c>
      <c r="C491" s="20" t="s">
        <v>252</v>
      </c>
      <c r="D491" s="20" t="s">
        <v>225</v>
      </c>
      <c r="E491" s="20" t="s">
        <v>746</v>
      </c>
      <c r="F491" s="20">
        <v>0.17499999999999999</v>
      </c>
      <c r="G491" s="20">
        <v>2.2499999999999999E-2</v>
      </c>
      <c r="H491" s="20">
        <v>2.58</v>
      </c>
      <c r="I491" s="1" t="s">
        <v>179</v>
      </c>
      <c r="J491" s="20" t="s">
        <v>1091</v>
      </c>
      <c r="T491" s="130" t="s">
        <v>365</v>
      </c>
      <c r="U491" s="156" t="s">
        <v>374</v>
      </c>
      <c r="V491" s="39" t="s">
        <v>1143</v>
      </c>
      <c r="W491" s="157" t="s">
        <v>225</v>
      </c>
      <c r="X491" s="158" t="s">
        <v>746</v>
      </c>
      <c r="Y491" s="7"/>
      <c r="Z491" s="156">
        <v>0.17499999999999999</v>
      </c>
      <c r="AA491" s="156">
        <v>2.2499999999999999E-2</v>
      </c>
      <c r="AB491" s="159">
        <v>2.58</v>
      </c>
    </row>
    <row r="492" spans="1:28" ht="15" customHeight="1" x14ac:dyDescent="0.15">
      <c r="A492" s="20" t="str">
        <f t="shared" si="7"/>
        <v>貨3軽WJ</v>
      </c>
      <c r="B492" s="20" t="s">
        <v>239</v>
      </c>
      <c r="C492" s="20" t="s">
        <v>252</v>
      </c>
      <c r="D492" s="20" t="s">
        <v>225</v>
      </c>
      <c r="E492" s="20" t="s">
        <v>747</v>
      </c>
      <c r="F492" s="20">
        <v>0.17499999999999999</v>
      </c>
      <c r="G492" s="20">
        <v>2.2499999999999999E-2</v>
      </c>
      <c r="H492" s="20">
        <v>2.58</v>
      </c>
      <c r="I492" s="1" t="s">
        <v>1084</v>
      </c>
      <c r="J492" s="20" t="s">
        <v>425</v>
      </c>
      <c r="T492" s="130" t="s">
        <v>365</v>
      </c>
      <c r="U492" s="156" t="s">
        <v>374</v>
      </c>
      <c r="V492" s="39" t="s">
        <v>1143</v>
      </c>
      <c r="W492" s="157" t="s">
        <v>225</v>
      </c>
      <c r="X492" s="158" t="s">
        <v>747</v>
      </c>
      <c r="Y492" s="7"/>
      <c r="Z492" s="156">
        <v>0.17499999999999999</v>
      </c>
      <c r="AA492" s="156">
        <v>2.2499999999999999E-2</v>
      </c>
      <c r="AB492" s="159">
        <v>2.58</v>
      </c>
    </row>
    <row r="493" spans="1:28" ht="15" customHeight="1" x14ac:dyDescent="0.15">
      <c r="A493" s="20" t="str">
        <f t="shared" si="7"/>
        <v>貨3軽KR</v>
      </c>
      <c r="B493" s="20" t="s">
        <v>253</v>
      </c>
      <c r="C493" s="20" t="s">
        <v>252</v>
      </c>
      <c r="D493" s="20" t="s">
        <v>827</v>
      </c>
      <c r="E493" s="20" t="s">
        <v>934</v>
      </c>
      <c r="F493" s="20">
        <v>0.49</v>
      </c>
      <c r="G493" s="20">
        <v>0.06</v>
      </c>
      <c r="H493" s="20">
        <v>2.58</v>
      </c>
      <c r="I493" s="1" t="s">
        <v>179</v>
      </c>
      <c r="T493" s="130" t="s">
        <v>365</v>
      </c>
      <c r="U493" s="156" t="s">
        <v>374</v>
      </c>
      <c r="V493" s="39" t="s">
        <v>1143</v>
      </c>
      <c r="W493" s="157" t="s">
        <v>827</v>
      </c>
      <c r="X493" s="158" t="s">
        <v>934</v>
      </c>
      <c r="Y493" s="7"/>
      <c r="Z493" s="156">
        <v>0.49</v>
      </c>
      <c r="AA493" s="156">
        <v>0.06</v>
      </c>
      <c r="AB493" s="159">
        <v>2.58</v>
      </c>
    </row>
    <row r="494" spans="1:28" ht="15" customHeight="1" x14ac:dyDescent="0.15">
      <c r="A494" s="20" t="str">
        <f t="shared" si="7"/>
        <v>貨3軽HY</v>
      </c>
      <c r="B494" s="20" t="s">
        <v>253</v>
      </c>
      <c r="C494" s="20" t="s">
        <v>252</v>
      </c>
      <c r="D494" s="20" t="s">
        <v>827</v>
      </c>
      <c r="E494" s="20" t="s">
        <v>921</v>
      </c>
      <c r="F494" s="20">
        <v>0.245</v>
      </c>
      <c r="G494" s="20">
        <v>0.03</v>
      </c>
      <c r="H494" s="20">
        <v>2.58</v>
      </c>
      <c r="I494" s="1" t="s">
        <v>1084</v>
      </c>
      <c r="J494" s="20" t="s">
        <v>1088</v>
      </c>
      <c r="T494" s="130" t="s">
        <v>365</v>
      </c>
      <c r="U494" s="156" t="s">
        <v>374</v>
      </c>
      <c r="V494" s="39" t="s">
        <v>1143</v>
      </c>
      <c r="W494" s="157" t="s">
        <v>827</v>
      </c>
      <c r="X494" s="158" t="s">
        <v>921</v>
      </c>
      <c r="Y494" s="7"/>
      <c r="Z494" s="156">
        <v>0.245</v>
      </c>
      <c r="AA494" s="156">
        <v>0.03</v>
      </c>
      <c r="AB494" s="159">
        <v>2.58</v>
      </c>
    </row>
    <row r="495" spans="1:28" ht="15" customHeight="1" x14ac:dyDescent="0.15">
      <c r="A495" s="20" t="str">
        <f t="shared" si="7"/>
        <v>貨3軽TK</v>
      </c>
      <c r="B495" s="20" t="s">
        <v>253</v>
      </c>
      <c r="C495" s="20" t="s">
        <v>252</v>
      </c>
      <c r="D495" s="20" t="s">
        <v>827</v>
      </c>
      <c r="E495" s="20" t="s">
        <v>961</v>
      </c>
      <c r="F495" s="20">
        <v>0.36749999999999999</v>
      </c>
      <c r="G495" s="20">
        <v>4.4999999999999998E-2</v>
      </c>
      <c r="H495" s="20">
        <v>2.58</v>
      </c>
      <c r="I495" s="1" t="s">
        <v>179</v>
      </c>
      <c r="J495" s="20" t="s">
        <v>1089</v>
      </c>
      <c r="T495" s="130" t="s">
        <v>365</v>
      </c>
      <c r="U495" s="156" t="s">
        <v>374</v>
      </c>
      <c r="V495" s="39" t="s">
        <v>1143</v>
      </c>
      <c r="W495" s="157" t="s">
        <v>827</v>
      </c>
      <c r="X495" s="158" t="s">
        <v>961</v>
      </c>
      <c r="Y495" s="7"/>
      <c r="Z495" s="156">
        <v>0.36749999999999999</v>
      </c>
      <c r="AA495" s="156">
        <v>4.4999999999999998E-2</v>
      </c>
      <c r="AB495" s="159">
        <v>2.58</v>
      </c>
    </row>
    <row r="496" spans="1:28" ht="15" customHeight="1" x14ac:dyDescent="0.15">
      <c r="A496" s="20" t="str">
        <f t="shared" si="7"/>
        <v>貨3軽XK</v>
      </c>
      <c r="B496" s="20" t="s">
        <v>253</v>
      </c>
      <c r="C496" s="20" t="s">
        <v>252</v>
      </c>
      <c r="D496" s="20" t="s">
        <v>827</v>
      </c>
      <c r="E496" s="20" t="s">
        <v>990</v>
      </c>
      <c r="F496" s="20">
        <v>0.36749999999999999</v>
      </c>
      <c r="G496" s="20">
        <v>4.4999999999999998E-2</v>
      </c>
      <c r="H496" s="20">
        <v>2.58</v>
      </c>
      <c r="I496" s="1" t="s">
        <v>1084</v>
      </c>
      <c r="J496" s="20" t="s">
        <v>423</v>
      </c>
      <c r="T496" s="130" t="s">
        <v>365</v>
      </c>
      <c r="U496" s="156" t="s">
        <v>374</v>
      </c>
      <c r="V496" s="39" t="s">
        <v>1143</v>
      </c>
      <c r="W496" s="157" t="s">
        <v>827</v>
      </c>
      <c r="X496" s="158" t="s">
        <v>990</v>
      </c>
      <c r="Y496" s="7"/>
      <c r="Z496" s="156">
        <v>0.36749999999999999</v>
      </c>
      <c r="AA496" s="156">
        <v>4.4999999999999998E-2</v>
      </c>
      <c r="AB496" s="159">
        <v>2.58</v>
      </c>
    </row>
    <row r="497" spans="1:28" ht="15" customHeight="1" x14ac:dyDescent="0.15">
      <c r="A497" s="20" t="str">
        <f t="shared" si="7"/>
        <v>貨3軽LK</v>
      </c>
      <c r="B497" s="20" t="s">
        <v>253</v>
      </c>
      <c r="C497" s="20" t="s">
        <v>252</v>
      </c>
      <c r="D497" s="20" t="s">
        <v>827</v>
      </c>
      <c r="E497" s="20" t="s">
        <v>938</v>
      </c>
      <c r="F497" s="20">
        <v>0.245</v>
      </c>
      <c r="G497" s="20">
        <v>0.03</v>
      </c>
      <c r="H497" s="20">
        <v>2.58</v>
      </c>
      <c r="I497" s="1" t="s">
        <v>179</v>
      </c>
      <c r="J497" s="20" t="s">
        <v>1090</v>
      </c>
      <c r="T497" s="130" t="s">
        <v>365</v>
      </c>
      <c r="U497" s="156" t="s">
        <v>374</v>
      </c>
      <c r="V497" s="39" t="s">
        <v>1143</v>
      </c>
      <c r="W497" s="157" t="s">
        <v>827</v>
      </c>
      <c r="X497" s="158" t="s">
        <v>938</v>
      </c>
      <c r="Y497" s="7"/>
      <c r="Z497" s="156">
        <v>0.245</v>
      </c>
      <c r="AA497" s="156">
        <v>0.03</v>
      </c>
      <c r="AB497" s="159">
        <v>2.58</v>
      </c>
    </row>
    <row r="498" spans="1:28" ht="15" customHeight="1" x14ac:dyDescent="0.15">
      <c r="A498" s="20" t="str">
        <f t="shared" si="7"/>
        <v>貨3軽YK</v>
      </c>
      <c r="B498" s="20" t="s">
        <v>253</v>
      </c>
      <c r="C498" s="20" t="s">
        <v>252</v>
      </c>
      <c r="D498" s="20" t="s">
        <v>827</v>
      </c>
      <c r="E498" s="20" t="s">
        <v>996</v>
      </c>
      <c r="F498" s="20">
        <v>0.245</v>
      </c>
      <c r="G498" s="20">
        <v>0.03</v>
      </c>
      <c r="H498" s="20">
        <v>2.58</v>
      </c>
      <c r="I498" s="1" t="s">
        <v>1084</v>
      </c>
      <c r="J498" s="20" t="s">
        <v>424</v>
      </c>
      <c r="T498" s="130" t="s">
        <v>365</v>
      </c>
      <c r="U498" s="156" t="s">
        <v>374</v>
      </c>
      <c r="V498" s="39" t="s">
        <v>1143</v>
      </c>
      <c r="W498" s="157" t="s">
        <v>827</v>
      </c>
      <c r="X498" s="158" t="s">
        <v>996</v>
      </c>
      <c r="Y498" s="7"/>
      <c r="Z498" s="156">
        <v>0.245</v>
      </c>
      <c r="AA498" s="156">
        <v>0.03</v>
      </c>
      <c r="AB498" s="159">
        <v>2.58</v>
      </c>
    </row>
    <row r="499" spans="1:28" ht="15" customHeight="1" x14ac:dyDescent="0.15">
      <c r="A499" s="20" t="str">
        <f t="shared" si="7"/>
        <v>貨3軽UK</v>
      </c>
      <c r="B499" s="20" t="s">
        <v>253</v>
      </c>
      <c r="C499" s="20" t="s">
        <v>252</v>
      </c>
      <c r="D499" s="20" t="s">
        <v>827</v>
      </c>
      <c r="E499" s="20" t="s">
        <v>967</v>
      </c>
      <c r="F499" s="20">
        <v>0.1225</v>
      </c>
      <c r="G499" s="20">
        <v>1.4999999999999999E-2</v>
      </c>
      <c r="H499" s="20">
        <v>2.58</v>
      </c>
      <c r="I499" s="1" t="s">
        <v>179</v>
      </c>
      <c r="J499" s="20" t="s">
        <v>1091</v>
      </c>
      <c r="T499" s="130" t="s">
        <v>365</v>
      </c>
      <c r="U499" s="156" t="s">
        <v>374</v>
      </c>
      <c r="V499" s="39" t="s">
        <v>1143</v>
      </c>
      <c r="W499" s="157" t="s">
        <v>827</v>
      </c>
      <c r="X499" s="158" t="s">
        <v>967</v>
      </c>
      <c r="Y499" s="7"/>
      <c r="Z499" s="156">
        <v>0.1225</v>
      </c>
      <c r="AA499" s="156">
        <v>1.4999999999999999E-2</v>
      </c>
      <c r="AB499" s="159">
        <v>2.58</v>
      </c>
    </row>
    <row r="500" spans="1:28" ht="15" customHeight="1" x14ac:dyDescent="0.15">
      <c r="A500" s="20" t="str">
        <f t="shared" si="7"/>
        <v>貨3軽ZK</v>
      </c>
      <c r="B500" s="20" t="s">
        <v>253</v>
      </c>
      <c r="C500" s="20" t="s">
        <v>252</v>
      </c>
      <c r="D500" s="20" t="s">
        <v>827</v>
      </c>
      <c r="E500" s="20" t="s">
        <v>1001</v>
      </c>
      <c r="F500" s="20">
        <v>0.1225</v>
      </c>
      <c r="G500" s="20">
        <v>1.4999999999999999E-2</v>
      </c>
      <c r="H500" s="20">
        <v>2.58</v>
      </c>
      <c r="I500" s="1" t="s">
        <v>1084</v>
      </c>
      <c r="J500" s="20" t="s">
        <v>425</v>
      </c>
      <c r="T500" s="130" t="s">
        <v>365</v>
      </c>
      <c r="U500" s="156" t="s">
        <v>374</v>
      </c>
      <c r="V500" s="39" t="s">
        <v>1143</v>
      </c>
      <c r="W500" s="157" t="s">
        <v>827</v>
      </c>
      <c r="X500" s="158" t="s">
        <v>1001</v>
      </c>
      <c r="Y500" s="7"/>
      <c r="Z500" s="156">
        <v>0.1225</v>
      </c>
      <c r="AA500" s="156">
        <v>1.4999999999999999E-2</v>
      </c>
      <c r="AB500" s="159">
        <v>2.58</v>
      </c>
    </row>
    <row r="501" spans="1:28" ht="15" customHeight="1" x14ac:dyDescent="0.15">
      <c r="A501" s="20" t="str">
        <f t="shared" si="7"/>
        <v>貨3軽ADF</v>
      </c>
      <c r="B501" s="20" t="s">
        <v>253</v>
      </c>
      <c r="C501" s="20" t="s">
        <v>252</v>
      </c>
      <c r="D501" s="20" t="s">
        <v>185</v>
      </c>
      <c r="E501" s="20" t="s">
        <v>740</v>
      </c>
      <c r="F501" s="20">
        <v>0.25</v>
      </c>
      <c r="G501" s="20">
        <v>1.4999999999999999E-2</v>
      </c>
      <c r="H501" s="20">
        <v>2.58</v>
      </c>
      <c r="I501" s="1" t="s">
        <v>448</v>
      </c>
      <c r="T501" s="130" t="s">
        <v>365</v>
      </c>
      <c r="U501" s="156" t="s">
        <v>374</v>
      </c>
      <c r="V501" s="39" t="s">
        <v>1143</v>
      </c>
      <c r="W501" s="157" t="s">
        <v>185</v>
      </c>
      <c r="X501" s="158" t="s">
        <v>740</v>
      </c>
      <c r="Y501" s="7" t="s">
        <v>280</v>
      </c>
      <c r="Z501" s="156">
        <v>0.25</v>
      </c>
      <c r="AA501" s="156">
        <v>1.4999999999999999E-2</v>
      </c>
      <c r="AB501" s="159">
        <v>2.58</v>
      </c>
    </row>
    <row r="502" spans="1:28" ht="15" customHeight="1" x14ac:dyDescent="0.15">
      <c r="A502" s="20" t="str">
        <f t="shared" si="7"/>
        <v>貨3軽ACF</v>
      </c>
      <c r="B502" s="20" t="s">
        <v>253</v>
      </c>
      <c r="C502" s="20" t="s">
        <v>252</v>
      </c>
      <c r="D502" s="20" t="s">
        <v>185</v>
      </c>
      <c r="E502" s="20" t="s">
        <v>741</v>
      </c>
      <c r="F502" s="20">
        <v>0.125</v>
      </c>
      <c r="G502" s="20">
        <v>7.4999999999999997E-3</v>
      </c>
      <c r="H502" s="20">
        <v>2.58</v>
      </c>
      <c r="I502" s="1" t="s">
        <v>1084</v>
      </c>
      <c r="J502" s="20" t="s">
        <v>1088</v>
      </c>
      <c r="T502" s="130" t="s">
        <v>365</v>
      </c>
      <c r="U502" s="156" t="s">
        <v>374</v>
      </c>
      <c r="V502" s="39" t="s">
        <v>1143</v>
      </c>
      <c r="W502" s="157" t="s">
        <v>185</v>
      </c>
      <c r="X502" s="158" t="s">
        <v>741</v>
      </c>
      <c r="Y502" s="7"/>
      <c r="Z502" s="156">
        <v>0.125</v>
      </c>
      <c r="AA502" s="156">
        <v>7.4999999999999997E-3</v>
      </c>
      <c r="AB502" s="159">
        <v>2.58</v>
      </c>
    </row>
    <row r="503" spans="1:28" ht="15" customHeight="1" x14ac:dyDescent="0.15">
      <c r="A503" s="20" t="str">
        <f t="shared" si="7"/>
        <v>貨3軽AMF</v>
      </c>
      <c r="B503" s="20" t="s">
        <v>253</v>
      </c>
      <c r="C503" s="20" t="s">
        <v>252</v>
      </c>
      <c r="D503" s="20" t="s">
        <v>185</v>
      </c>
      <c r="E503" s="20" t="s">
        <v>1178</v>
      </c>
      <c r="F503" s="20">
        <v>6.25E-2</v>
      </c>
      <c r="G503" s="20">
        <v>3.7499999999999999E-3</v>
      </c>
      <c r="H503" s="20">
        <v>2.58</v>
      </c>
      <c r="I503" s="1" t="s">
        <v>1094</v>
      </c>
      <c r="T503" s="130" t="s">
        <v>365</v>
      </c>
      <c r="U503" s="156" t="s">
        <v>374</v>
      </c>
      <c r="V503" s="39" t="s">
        <v>1143</v>
      </c>
      <c r="W503" s="157" t="s">
        <v>185</v>
      </c>
      <c r="X503" s="158" t="s">
        <v>1178</v>
      </c>
      <c r="Y503" s="7"/>
      <c r="Z503" s="156">
        <v>6.25E-2</v>
      </c>
      <c r="AA503" s="156">
        <v>3.7499999999999999E-3</v>
      </c>
      <c r="AB503" s="159">
        <v>2.58</v>
      </c>
    </row>
    <row r="504" spans="1:28" ht="15" customHeight="1" x14ac:dyDescent="0.15">
      <c r="A504" s="20" t="str">
        <f t="shared" si="7"/>
        <v>貨3軽CCF</v>
      </c>
      <c r="B504" s="20" t="s">
        <v>253</v>
      </c>
      <c r="C504" s="20" t="s">
        <v>252</v>
      </c>
      <c r="D504" s="20" t="s">
        <v>185</v>
      </c>
      <c r="E504" s="20" t="s">
        <v>234</v>
      </c>
      <c r="F504" s="20">
        <v>0.125</v>
      </c>
      <c r="G504" s="20">
        <v>7.4999999999999997E-3</v>
      </c>
      <c r="H504" s="20">
        <v>2.58</v>
      </c>
      <c r="I504" s="1" t="s">
        <v>1084</v>
      </c>
      <c r="J504" s="20" t="s">
        <v>425</v>
      </c>
      <c r="T504" s="130" t="s">
        <v>365</v>
      </c>
      <c r="U504" s="156" t="s">
        <v>374</v>
      </c>
      <c r="V504" s="39" t="s">
        <v>1143</v>
      </c>
      <c r="W504" s="157" t="s">
        <v>185</v>
      </c>
      <c r="X504" s="158" t="s">
        <v>234</v>
      </c>
      <c r="Y504" s="7"/>
      <c r="Z504" s="156">
        <v>0.125</v>
      </c>
      <c r="AA504" s="156">
        <v>7.4999999999999997E-3</v>
      </c>
      <c r="AB504" s="159">
        <v>2.58</v>
      </c>
    </row>
    <row r="505" spans="1:28" ht="15" customHeight="1" x14ac:dyDescent="0.15">
      <c r="A505" s="20" t="str">
        <f t="shared" si="7"/>
        <v>貨3軽CDF</v>
      </c>
      <c r="B505" s="20" t="s">
        <v>253</v>
      </c>
      <c r="C505" s="20" t="s">
        <v>252</v>
      </c>
      <c r="D505" s="20" t="s">
        <v>185</v>
      </c>
      <c r="E505" s="20" t="s">
        <v>235</v>
      </c>
      <c r="F505" s="20">
        <v>0.125</v>
      </c>
      <c r="G505" s="20">
        <v>7.4999999999999997E-3</v>
      </c>
      <c r="H505" s="20">
        <v>2.58</v>
      </c>
      <c r="I505" s="1" t="s">
        <v>448</v>
      </c>
      <c r="J505" s="20" t="s">
        <v>1091</v>
      </c>
      <c r="T505" s="130" t="s">
        <v>365</v>
      </c>
      <c r="U505" s="156" t="s">
        <v>374</v>
      </c>
      <c r="V505" s="39" t="s">
        <v>1143</v>
      </c>
      <c r="W505" s="157" t="s">
        <v>185</v>
      </c>
      <c r="X505" s="158" t="s">
        <v>235</v>
      </c>
      <c r="Y505" s="7" t="s">
        <v>280</v>
      </c>
      <c r="Z505" s="156">
        <v>0.125</v>
      </c>
      <c r="AA505" s="156">
        <v>7.4999999999999997E-3</v>
      </c>
      <c r="AB505" s="159">
        <v>2.58</v>
      </c>
    </row>
    <row r="506" spans="1:28" ht="15" customHeight="1" x14ac:dyDescent="0.15">
      <c r="A506" s="20" t="str">
        <f t="shared" si="7"/>
        <v>貨3軽CMF</v>
      </c>
      <c r="B506" s="20" t="s">
        <v>253</v>
      </c>
      <c r="C506" s="20" t="s">
        <v>252</v>
      </c>
      <c r="D506" s="20" t="s">
        <v>185</v>
      </c>
      <c r="E506" s="20" t="s">
        <v>1179</v>
      </c>
      <c r="F506" s="20">
        <v>0.125</v>
      </c>
      <c r="G506" s="20">
        <v>7.4999999999999997E-3</v>
      </c>
      <c r="H506" s="20">
        <v>2.58</v>
      </c>
      <c r="I506" s="1" t="s">
        <v>1094</v>
      </c>
      <c r="T506" s="130" t="s">
        <v>365</v>
      </c>
      <c r="U506" s="156" t="s">
        <v>374</v>
      </c>
      <c r="V506" s="39" t="s">
        <v>1143</v>
      </c>
      <c r="W506" s="157" t="s">
        <v>185</v>
      </c>
      <c r="X506" s="158" t="s">
        <v>1179</v>
      </c>
      <c r="Y506" s="7"/>
      <c r="Z506" s="156">
        <v>0.125</v>
      </c>
      <c r="AA506" s="156">
        <v>7.4999999999999997E-3</v>
      </c>
      <c r="AB506" s="159">
        <v>2.58</v>
      </c>
    </row>
    <row r="507" spans="1:28" ht="15" customHeight="1" x14ac:dyDescent="0.15">
      <c r="A507" s="20" t="str">
        <f t="shared" si="7"/>
        <v>貨3軽DCF</v>
      </c>
      <c r="B507" s="20" t="s">
        <v>253</v>
      </c>
      <c r="C507" s="20" t="s">
        <v>252</v>
      </c>
      <c r="D507" s="20" t="s">
        <v>185</v>
      </c>
      <c r="E507" s="20" t="s">
        <v>236</v>
      </c>
      <c r="F507" s="20">
        <v>6.25E-2</v>
      </c>
      <c r="G507" s="20">
        <v>3.7499999999999999E-3</v>
      </c>
      <c r="H507" s="20">
        <v>2.58</v>
      </c>
      <c r="I507" s="1" t="s">
        <v>1084</v>
      </c>
      <c r="J507" s="20" t="s">
        <v>449</v>
      </c>
      <c r="T507" s="130" t="s">
        <v>365</v>
      </c>
      <c r="U507" s="156" t="s">
        <v>374</v>
      </c>
      <c r="V507" s="39" t="s">
        <v>1143</v>
      </c>
      <c r="W507" s="157" t="s">
        <v>185</v>
      </c>
      <c r="X507" s="158" t="s">
        <v>236</v>
      </c>
      <c r="Y507" s="7"/>
      <c r="Z507" s="156">
        <v>6.25E-2</v>
      </c>
      <c r="AA507" s="156">
        <v>3.7499999999999999E-3</v>
      </c>
      <c r="AB507" s="159">
        <v>2.58</v>
      </c>
    </row>
    <row r="508" spans="1:28" ht="15" customHeight="1" x14ac:dyDescent="0.15">
      <c r="A508" s="20" t="str">
        <f t="shared" si="7"/>
        <v>貨3軽DDF</v>
      </c>
      <c r="B508" s="20" t="s">
        <v>253</v>
      </c>
      <c r="C508" s="20" t="s">
        <v>252</v>
      </c>
      <c r="D508" s="20" t="s">
        <v>185</v>
      </c>
      <c r="E508" s="20" t="s">
        <v>237</v>
      </c>
      <c r="F508" s="20">
        <v>6.25E-2</v>
      </c>
      <c r="G508" s="20">
        <v>3.7499999999999999E-3</v>
      </c>
      <c r="H508" s="20">
        <v>2.58</v>
      </c>
      <c r="I508" s="1" t="s">
        <v>448</v>
      </c>
      <c r="J508" s="20" t="s">
        <v>1157</v>
      </c>
      <c r="T508" s="130" t="s">
        <v>365</v>
      </c>
      <c r="U508" s="156" t="s">
        <v>374</v>
      </c>
      <c r="V508" s="39" t="s">
        <v>1143</v>
      </c>
      <c r="W508" s="157" t="s">
        <v>185</v>
      </c>
      <c r="X508" s="158" t="s">
        <v>237</v>
      </c>
      <c r="Y508" s="7" t="s">
        <v>280</v>
      </c>
      <c r="Z508" s="156">
        <v>6.25E-2</v>
      </c>
      <c r="AA508" s="156">
        <v>3.7499999999999999E-3</v>
      </c>
      <c r="AB508" s="159">
        <v>2.58</v>
      </c>
    </row>
    <row r="509" spans="1:28" ht="15" customHeight="1" x14ac:dyDescent="0.15">
      <c r="A509" s="20" t="str">
        <f t="shared" si="7"/>
        <v>貨3軽DMF</v>
      </c>
      <c r="B509" s="20" t="s">
        <v>253</v>
      </c>
      <c r="C509" s="20" t="s">
        <v>252</v>
      </c>
      <c r="D509" s="20" t="s">
        <v>185</v>
      </c>
      <c r="E509" s="20" t="s">
        <v>1180</v>
      </c>
      <c r="F509" s="20">
        <v>6.25E-2</v>
      </c>
      <c r="G509" s="20">
        <v>3.7499999999999999E-3</v>
      </c>
      <c r="H509" s="20">
        <v>2.58</v>
      </c>
      <c r="I509" s="1" t="s">
        <v>1094</v>
      </c>
      <c r="T509" s="130" t="s">
        <v>365</v>
      </c>
      <c r="U509" s="156" t="s">
        <v>374</v>
      </c>
      <c r="V509" s="39" t="s">
        <v>1143</v>
      </c>
      <c r="W509" s="157" t="s">
        <v>185</v>
      </c>
      <c r="X509" s="158" t="s">
        <v>1180</v>
      </c>
      <c r="Y509" s="7"/>
      <c r="Z509" s="156">
        <v>6.25E-2</v>
      </c>
      <c r="AA509" s="156">
        <v>3.7499999999999999E-3</v>
      </c>
      <c r="AB509" s="159">
        <v>2.58</v>
      </c>
    </row>
    <row r="510" spans="1:28" ht="15" customHeight="1" x14ac:dyDescent="0.15">
      <c r="A510" s="20" t="str">
        <f t="shared" si="7"/>
        <v>貨3軽LDF</v>
      </c>
      <c r="B510" s="20" t="s">
        <v>253</v>
      </c>
      <c r="C510" s="20" t="s">
        <v>252</v>
      </c>
      <c r="D510" s="20" t="s">
        <v>443</v>
      </c>
      <c r="E510" s="20" t="s">
        <v>583</v>
      </c>
      <c r="F510" s="20">
        <v>0.15</v>
      </c>
      <c r="G510" s="20">
        <v>7.0000000000000001E-3</v>
      </c>
      <c r="H510" s="20">
        <v>2.58</v>
      </c>
      <c r="I510" s="1" t="s">
        <v>373</v>
      </c>
      <c r="T510" s="130" t="s">
        <v>365</v>
      </c>
      <c r="U510" s="156" t="s">
        <v>374</v>
      </c>
      <c r="V510" s="39" t="s">
        <v>1143</v>
      </c>
      <c r="W510" s="157" t="s">
        <v>443</v>
      </c>
      <c r="X510" s="158" t="s">
        <v>583</v>
      </c>
      <c r="Y510" s="7" t="s">
        <v>282</v>
      </c>
      <c r="Z510" s="156">
        <v>0.15</v>
      </c>
      <c r="AA510" s="156">
        <v>7.0000000000000001E-3</v>
      </c>
      <c r="AB510" s="159">
        <v>2.58</v>
      </c>
    </row>
    <row r="511" spans="1:28" ht="15" customHeight="1" x14ac:dyDescent="0.15">
      <c r="A511" s="20" t="str">
        <f t="shared" si="7"/>
        <v>貨3軽LCF</v>
      </c>
      <c r="B511" s="20" t="s">
        <v>253</v>
      </c>
      <c r="C511" s="20" t="s">
        <v>252</v>
      </c>
      <c r="D511" s="20" t="s">
        <v>443</v>
      </c>
      <c r="E511" s="20" t="s">
        <v>579</v>
      </c>
      <c r="F511" s="20">
        <v>7.4999999999999997E-2</v>
      </c>
      <c r="G511" s="20">
        <v>3.5000000000000001E-3</v>
      </c>
      <c r="H511" s="20">
        <v>2.58</v>
      </c>
      <c r="I511" s="1" t="s">
        <v>1084</v>
      </c>
      <c r="J511" s="20" t="s">
        <v>1088</v>
      </c>
      <c r="T511" s="130" t="s">
        <v>365</v>
      </c>
      <c r="U511" s="156" t="s">
        <v>374</v>
      </c>
      <c r="V511" s="39" t="s">
        <v>1143</v>
      </c>
      <c r="W511" s="157" t="s">
        <v>443</v>
      </c>
      <c r="X511" s="158" t="s">
        <v>579</v>
      </c>
      <c r="Y511" s="7"/>
      <c r="Z511" s="156">
        <v>7.4999999999999997E-2</v>
      </c>
      <c r="AA511" s="156">
        <v>3.5000000000000001E-3</v>
      </c>
      <c r="AB511" s="159">
        <v>2.58</v>
      </c>
    </row>
    <row r="512" spans="1:28" ht="15" customHeight="1" x14ac:dyDescent="0.15">
      <c r="A512" s="20" t="str">
        <f t="shared" si="7"/>
        <v>貨3軽LMF</v>
      </c>
      <c r="B512" s="20" t="s">
        <v>253</v>
      </c>
      <c r="C512" s="20" t="s">
        <v>252</v>
      </c>
      <c r="D512" s="20" t="s">
        <v>443</v>
      </c>
      <c r="E512" t="s">
        <v>1548</v>
      </c>
      <c r="F512">
        <v>3.7499999999999999E-2</v>
      </c>
      <c r="G512">
        <v>1.75E-3</v>
      </c>
      <c r="H512" s="20">
        <v>2.58</v>
      </c>
      <c r="I512" s="1" t="s">
        <v>1493</v>
      </c>
      <c r="T512" s="130" t="s">
        <v>365</v>
      </c>
      <c r="U512" s="156" t="s">
        <v>374</v>
      </c>
      <c r="V512" s="39" t="s">
        <v>1143</v>
      </c>
      <c r="W512" s="157" t="s">
        <v>443</v>
      </c>
      <c r="X512" s="158" t="s">
        <v>1195</v>
      </c>
      <c r="Y512" s="7"/>
      <c r="Z512" s="156">
        <v>3.7499999999999999E-2</v>
      </c>
      <c r="AA512" s="156">
        <v>1.75E-3</v>
      </c>
      <c r="AB512" s="159">
        <v>2.58</v>
      </c>
    </row>
    <row r="513" spans="1:28" ht="15" customHeight="1" x14ac:dyDescent="0.15">
      <c r="A513" s="20" t="str">
        <f t="shared" si="7"/>
        <v>貨3軽MDF</v>
      </c>
      <c r="B513" s="20" t="s">
        <v>253</v>
      </c>
      <c r="C513" s="20" t="s">
        <v>252</v>
      </c>
      <c r="D513" s="20" t="s">
        <v>443</v>
      </c>
      <c r="E513" s="20" t="s">
        <v>619</v>
      </c>
      <c r="F513" s="20">
        <v>7.4999999999999997E-2</v>
      </c>
      <c r="G513" s="20">
        <v>3.5000000000000001E-3</v>
      </c>
      <c r="H513" s="20">
        <v>2.58</v>
      </c>
      <c r="I513" s="1" t="s">
        <v>373</v>
      </c>
      <c r="J513" s="20" t="s">
        <v>463</v>
      </c>
      <c r="T513" s="130" t="s">
        <v>365</v>
      </c>
      <c r="U513" s="156" t="s">
        <v>374</v>
      </c>
      <c r="V513" s="39" t="s">
        <v>1143</v>
      </c>
      <c r="W513" s="157" t="s">
        <v>443</v>
      </c>
      <c r="X513" s="158" t="s">
        <v>619</v>
      </c>
      <c r="Y513" s="7" t="s">
        <v>282</v>
      </c>
      <c r="Z513" s="156">
        <v>7.4999999999999997E-2</v>
      </c>
      <c r="AA513" s="156">
        <v>3.5000000000000001E-3</v>
      </c>
      <c r="AB513" s="159">
        <v>2.58</v>
      </c>
    </row>
    <row r="514" spans="1:28" ht="15" customHeight="1" x14ac:dyDescent="0.15">
      <c r="A514" s="20" t="str">
        <f t="shared" si="7"/>
        <v>貨3軽MCF</v>
      </c>
      <c r="B514" s="20" t="s">
        <v>253</v>
      </c>
      <c r="C514" s="20" t="s">
        <v>252</v>
      </c>
      <c r="D514" s="20" t="s">
        <v>443</v>
      </c>
      <c r="E514" s="20" t="s">
        <v>615</v>
      </c>
      <c r="F514" s="20">
        <v>7.4999999999999997E-2</v>
      </c>
      <c r="G514" s="20">
        <v>3.5000000000000001E-3</v>
      </c>
      <c r="H514" s="20">
        <v>2.58</v>
      </c>
      <c r="I514" s="1" t="s">
        <v>1084</v>
      </c>
      <c r="J514" s="20" t="s">
        <v>446</v>
      </c>
      <c r="T514" s="130" t="s">
        <v>365</v>
      </c>
      <c r="U514" s="156" t="s">
        <v>374</v>
      </c>
      <c r="V514" s="39" t="s">
        <v>1143</v>
      </c>
      <c r="W514" s="157" t="s">
        <v>443</v>
      </c>
      <c r="X514" s="158" t="s">
        <v>615</v>
      </c>
      <c r="Y514" s="7"/>
      <c r="Z514" s="156">
        <v>7.4999999999999997E-2</v>
      </c>
      <c r="AA514" s="156">
        <v>3.5000000000000001E-3</v>
      </c>
      <c r="AB514" s="159">
        <v>2.58</v>
      </c>
    </row>
    <row r="515" spans="1:28" ht="15" customHeight="1" x14ac:dyDescent="0.15">
      <c r="A515" s="20" t="str">
        <f t="shared" si="7"/>
        <v>貨3軽MMF</v>
      </c>
      <c r="B515" s="20" t="s">
        <v>253</v>
      </c>
      <c r="C515" s="20" t="s">
        <v>252</v>
      </c>
      <c r="D515" s="20" t="s">
        <v>443</v>
      </c>
      <c r="E515" t="s">
        <v>1549</v>
      </c>
      <c r="F515" s="20">
        <v>7.4999999999999997E-2</v>
      </c>
      <c r="G515" s="20">
        <v>3.5000000000000001E-3</v>
      </c>
      <c r="H515" s="20">
        <v>2.58</v>
      </c>
      <c r="I515" s="1" t="s">
        <v>1493</v>
      </c>
      <c r="T515" s="130" t="s">
        <v>365</v>
      </c>
      <c r="U515" s="156" t="s">
        <v>374</v>
      </c>
      <c r="V515" s="39" t="s">
        <v>1143</v>
      </c>
      <c r="W515" s="157" t="s">
        <v>443</v>
      </c>
      <c r="X515" s="158" t="s">
        <v>1196</v>
      </c>
      <c r="Y515" s="7"/>
      <c r="Z515" s="156">
        <v>7.4999999999999997E-2</v>
      </c>
      <c r="AA515" s="156">
        <v>3.5000000000000001E-3</v>
      </c>
      <c r="AB515" s="159">
        <v>2.58</v>
      </c>
    </row>
    <row r="516" spans="1:28" ht="15" customHeight="1" x14ac:dyDescent="0.15">
      <c r="A516" s="20" t="str">
        <f t="shared" si="7"/>
        <v>貨3軽RDF</v>
      </c>
      <c r="B516" s="20" t="s">
        <v>253</v>
      </c>
      <c r="C516" s="20" t="s">
        <v>252</v>
      </c>
      <c r="D516" s="20" t="s">
        <v>443</v>
      </c>
      <c r="E516" s="20" t="s">
        <v>667</v>
      </c>
      <c r="F516" s="20">
        <v>3.7499999999999999E-2</v>
      </c>
      <c r="G516" s="20">
        <v>1.75E-3</v>
      </c>
      <c r="H516" s="20">
        <v>2.58</v>
      </c>
      <c r="I516" s="1" t="s">
        <v>373</v>
      </c>
      <c r="J516" s="20" t="s">
        <v>464</v>
      </c>
      <c r="T516" s="130" t="s">
        <v>365</v>
      </c>
      <c r="U516" s="156" t="s">
        <v>374</v>
      </c>
      <c r="V516" s="39" t="s">
        <v>1143</v>
      </c>
      <c r="W516" s="157" t="s">
        <v>443</v>
      </c>
      <c r="X516" s="158" t="s">
        <v>667</v>
      </c>
      <c r="Y516" s="7" t="s">
        <v>282</v>
      </c>
      <c r="Z516" s="156">
        <v>3.7499999999999999E-2</v>
      </c>
      <c r="AA516" s="156">
        <v>1.75E-3</v>
      </c>
      <c r="AB516" s="159">
        <v>2.58</v>
      </c>
    </row>
    <row r="517" spans="1:28" ht="15" customHeight="1" x14ac:dyDescent="0.15">
      <c r="A517" s="20" t="str">
        <f t="shared" ref="A517:A580" si="8">CONCATENATE(C517,E517)</f>
        <v>貨3軽RCF</v>
      </c>
      <c r="B517" s="20" t="s">
        <v>253</v>
      </c>
      <c r="C517" s="20" t="s">
        <v>252</v>
      </c>
      <c r="D517" s="20" t="s">
        <v>443</v>
      </c>
      <c r="E517" s="20" t="s">
        <v>663</v>
      </c>
      <c r="F517" s="20">
        <v>3.7499999999999999E-2</v>
      </c>
      <c r="G517" s="20">
        <v>1.75E-3</v>
      </c>
      <c r="H517" s="20">
        <v>2.58</v>
      </c>
      <c r="I517" s="1" t="s">
        <v>1084</v>
      </c>
      <c r="J517" s="20" t="s">
        <v>453</v>
      </c>
      <c r="T517" s="130" t="s">
        <v>365</v>
      </c>
      <c r="U517" s="156" t="s">
        <v>374</v>
      </c>
      <c r="V517" s="39" t="s">
        <v>1143</v>
      </c>
      <c r="W517" s="157" t="s">
        <v>443</v>
      </c>
      <c r="X517" s="158" t="s">
        <v>663</v>
      </c>
      <c r="Y517" s="7"/>
      <c r="Z517" s="156">
        <v>3.7499999999999999E-2</v>
      </c>
      <c r="AA517" s="156">
        <v>1.75E-3</v>
      </c>
      <c r="AB517" s="159">
        <v>2.58</v>
      </c>
    </row>
    <row r="518" spans="1:28" ht="15" customHeight="1" x14ac:dyDescent="0.15">
      <c r="A518" s="20" t="str">
        <f t="shared" si="8"/>
        <v>貨3軽RMF</v>
      </c>
      <c r="B518" s="20" t="s">
        <v>253</v>
      </c>
      <c r="C518" s="20" t="s">
        <v>252</v>
      </c>
      <c r="D518" s="20" t="s">
        <v>443</v>
      </c>
      <c r="E518" t="s">
        <v>1550</v>
      </c>
      <c r="F518" s="20">
        <v>3.7499999999999999E-2</v>
      </c>
      <c r="G518" s="20">
        <v>1.75E-3</v>
      </c>
      <c r="H518" s="20">
        <v>2.58</v>
      </c>
      <c r="I518" s="1" t="s">
        <v>1493</v>
      </c>
      <c r="T518" s="130" t="s">
        <v>365</v>
      </c>
      <c r="U518" s="156" t="s">
        <v>374</v>
      </c>
      <c r="V518" s="39" t="s">
        <v>1143</v>
      </c>
      <c r="W518" s="157" t="s">
        <v>443</v>
      </c>
      <c r="X518" s="158" t="s">
        <v>1197</v>
      </c>
      <c r="Y518" s="7"/>
      <c r="Z518" s="156">
        <v>3.7499999999999999E-2</v>
      </c>
      <c r="AA518" s="156">
        <v>1.75E-3</v>
      </c>
      <c r="AB518" s="159">
        <v>2.58</v>
      </c>
    </row>
    <row r="519" spans="1:28" ht="15" customHeight="1" x14ac:dyDescent="0.15">
      <c r="A519" s="20" t="str">
        <f t="shared" si="8"/>
        <v>貨3軽QDF</v>
      </c>
      <c r="B519" s="20" t="s">
        <v>253</v>
      </c>
      <c r="C519" s="20" t="s">
        <v>252</v>
      </c>
      <c r="D519" s="20" t="s">
        <v>443</v>
      </c>
      <c r="E519" s="20" t="s">
        <v>312</v>
      </c>
      <c r="F519" s="20">
        <v>0.13500000000000001</v>
      </c>
      <c r="G519" s="20">
        <v>6.3E-3</v>
      </c>
      <c r="H519" s="20">
        <v>2.58</v>
      </c>
      <c r="I519" s="1" t="s">
        <v>373</v>
      </c>
      <c r="J519" s="20" t="s">
        <v>83</v>
      </c>
      <c r="T519" s="130" t="s">
        <v>365</v>
      </c>
      <c r="U519" s="156" t="s">
        <v>374</v>
      </c>
      <c r="V519" s="39" t="s">
        <v>1143</v>
      </c>
      <c r="W519" s="157" t="s">
        <v>443</v>
      </c>
      <c r="X519" s="158" t="s">
        <v>312</v>
      </c>
      <c r="Y519" s="7" t="s">
        <v>282</v>
      </c>
      <c r="Z519" s="156">
        <v>0.13500000000000001</v>
      </c>
      <c r="AA519" s="156">
        <v>6.3E-3</v>
      </c>
      <c r="AB519" s="159">
        <v>2.58</v>
      </c>
    </row>
    <row r="520" spans="1:28" ht="15" customHeight="1" x14ac:dyDescent="0.15">
      <c r="A520" s="20" t="str">
        <f t="shared" si="8"/>
        <v>貨3軽QCF</v>
      </c>
      <c r="B520" s="20" t="s">
        <v>253</v>
      </c>
      <c r="C520" s="20" t="s">
        <v>252</v>
      </c>
      <c r="D520" s="20" t="s">
        <v>443</v>
      </c>
      <c r="E520" s="20" t="s">
        <v>308</v>
      </c>
      <c r="F520" s="20">
        <v>0.13500000000000001</v>
      </c>
      <c r="G520" s="20">
        <v>6.3E-3</v>
      </c>
      <c r="H520" s="20">
        <v>2.58</v>
      </c>
      <c r="I520" s="1" t="s">
        <v>1084</v>
      </c>
      <c r="J520" s="20" t="s">
        <v>450</v>
      </c>
      <c r="T520" s="130" t="s">
        <v>365</v>
      </c>
      <c r="U520" s="156" t="s">
        <v>374</v>
      </c>
      <c r="V520" s="39" t="s">
        <v>1143</v>
      </c>
      <c r="W520" s="157" t="s">
        <v>443</v>
      </c>
      <c r="X520" s="158" t="s">
        <v>308</v>
      </c>
      <c r="Y520" s="7"/>
      <c r="Z520" s="156">
        <v>0.13500000000000001</v>
      </c>
      <c r="AA520" s="156">
        <v>6.3E-3</v>
      </c>
      <c r="AB520" s="159">
        <v>2.58</v>
      </c>
    </row>
    <row r="521" spans="1:28" ht="15" customHeight="1" x14ac:dyDescent="0.15">
      <c r="A521" s="20" t="str">
        <f t="shared" si="8"/>
        <v>貨3軽QMF</v>
      </c>
      <c r="B521" s="20" t="s">
        <v>253</v>
      </c>
      <c r="C521" s="20" t="s">
        <v>252</v>
      </c>
      <c r="D521" s="20" t="s">
        <v>443</v>
      </c>
      <c r="E521" t="s">
        <v>1551</v>
      </c>
      <c r="F521" s="20">
        <v>0.13500000000000001</v>
      </c>
      <c r="G521" s="20">
        <v>6.3E-3</v>
      </c>
      <c r="H521" s="20">
        <v>2.58</v>
      </c>
      <c r="I521" s="1" t="s">
        <v>1493</v>
      </c>
      <c r="T521" s="130" t="s">
        <v>365</v>
      </c>
      <c r="U521" s="156" t="s">
        <v>374</v>
      </c>
      <c r="V521" s="39" t="s">
        <v>1143</v>
      </c>
      <c r="W521" s="157" t="s">
        <v>443</v>
      </c>
      <c r="X521" s="158" t="s">
        <v>1198</v>
      </c>
      <c r="Y521" s="7"/>
      <c r="Z521" s="156">
        <v>0.13500000000000001</v>
      </c>
      <c r="AA521" s="156">
        <v>6.3E-3</v>
      </c>
      <c r="AB521" s="159">
        <v>2.58</v>
      </c>
    </row>
    <row r="522" spans="1:28" ht="15" customHeight="1" x14ac:dyDescent="0.15">
      <c r="A522" s="20" t="str">
        <f t="shared" si="8"/>
        <v>貨3軽3DF</v>
      </c>
      <c r="B522" s="20" t="s">
        <v>253</v>
      </c>
      <c r="C522" s="20" t="s">
        <v>252</v>
      </c>
      <c r="D522" t="s">
        <v>1102</v>
      </c>
      <c r="E522" s="20" t="s">
        <v>1183</v>
      </c>
      <c r="F522" s="20">
        <v>0.24</v>
      </c>
      <c r="G522" s="20">
        <v>7.0000000000000001E-3</v>
      </c>
      <c r="H522" s="20">
        <v>2.58</v>
      </c>
      <c r="I522" s="1" t="s">
        <v>1165</v>
      </c>
      <c r="T522" s="130" t="s">
        <v>365</v>
      </c>
      <c r="U522" s="156" t="s">
        <v>374</v>
      </c>
      <c r="V522" s="39" t="s">
        <v>1143</v>
      </c>
      <c r="W522" s="157" t="s">
        <v>1102</v>
      </c>
      <c r="X522" s="158" t="s">
        <v>1183</v>
      </c>
      <c r="Y522" s="7" t="s">
        <v>1536</v>
      </c>
      <c r="Z522" s="156">
        <v>0.24</v>
      </c>
      <c r="AA522" s="156">
        <v>7.0000000000000001E-3</v>
      </c>
      <c r="AB522" s="159">
        <v>2.58</v>
      </c>
    </row>
    <row r="523" spans="1:28" ht="15" customHeight="1" x14ac:dyDescent="0.15">
      <c r="A523" s="20" t="str">
        <f t="shared" si="8"/>
        <v>貨3軽3CF</v>
      </c>
      <c r="B523" s="20" t="s">
        <v>253</v>
      </c>
      <c r="C523" s="20" t="s">
        <v>252</v>
      </c>
      <c r="D523" t="s">
        <v>1102</v>
      </c>
      <c r="E523" s="20" t="s">
        <v>1184</v>
      </c>
      <c r="F523" s="20">
        <v>0.12</v>
      </c>
      <c r="G523" s="20">
        <v>3.5000000000000001E-3</v>
      </c>
      <c r="H523" s="20">
        <v>2.58</v>
      </c>
      <c r="I523" s="1" t="s">
        <v>1084</v>
      </c>
      <c r="T523" s="130" t="s">
        <v>365</v>
      </c>
      <c r="U523" s="156" t="s">
        <v>374</v>
      </c>
      <c r="V523" s="39" t="s">
        <v>1143</v>
      </c>
      <c r="W523" s="157" t="s">
        <v>1102</v>
      </c>
      <c r="X523" s="158" t="s">
        <v>1184</v>
      </c>
      <c r="Y523" s="7"/>
      <c r="Z523" s="156">
        <v>0.12</v>
      </c>
      <c r="AA523" s="156">
        <v>3.5000000000000001E-3</v>
      </c>
      <c r="AB523" s="159">
        <v>2.58</v>
      </c>
    </row>
    <row r="524" spans="1:28" ht="15" customHeight="1" x14ac:dyDescent="0.15">
      <c r="A524" s="20" t="str">
        <f t="shared" si="8"/>
        <v>貨3軽3MF</v>
      </c>
      <c r="B524" s="20" t="s">
        <v>253</v>
      </c>
      <c r="C524" s="20" t="s">
        <v>252</v>
      </c>
      <c r="D524" t="s">
        <v>1102</v>
      </c>
      <c r="E524" s="20" t="s">
        <v>1185</v>
      </c>
      <c r="F524" s="20">
        <v>0.06</v>
      </c>
      <c r="G524" s="20">
        <v>1.75E-3</v>
      </c>
      <c r="H524" s="20">
        <v>2.58</v>
      </c>
      <c r="I524" s="1" t="s">
        <v>1094</v>
      </c>
      <c r="T524" s="130" t="s">
        <v>365</v>
      </c>
      <c r="U524" s="156" t="s">
        <v>374</v>
      </c>
      <c r="V524" s="39" t="s">
        <v>1143</v>
      </c>
      <c r="W524" s="157" t="s">
        <v>1102</v>
      </c>
      <c r="X524" s="158" t="s">
        <v>1185</v>
      </c>
      <c r="Y524" s="7"/>
      <c r="Z524" s="156">
        <v>0.06</v>
      </c>
      <c r="AA524" s="156">
        <v>1.75E-3</v>
      </c>
      <c r="AB524" s="159">
        <v>2.58</v>
      </c>
    </row>
    <row r="525" spans="1:28" ht="15" customHeight="1" x14ac:dyDescent="0.15">
      <c r="A525" s="20" t="str">
        <f t="shared" si="8"/>
        <v>貨3軽4DF</v>
      </c>
      <c r="B525" s="20" t="s">
        <v>253</v>
      </c>
      <c r="C525" s="20" t="s">
        <v>252</v>
      </c>
      <c r="D525" t="s">
        <v>1102</v>
      </c>
      <c r="E525" s="20" t="s">
        <v>1186</v>
      </c>
      <c r="F525" s="20">
        <v>0.18</v>
      </c>
      <c r="G525" s="20">
        <v>5.2500000000000003E-3</v>
      </c>
      <c r="H525" s="20">
        <v>2.58</v>
      </c>
      <c r="I525" s="1" t="s">
        <v>1165</v>
      </c>
      <c r="T525" s="130" t="s">
        <v>365</v>
      </c>
      <c r="U525" s="156" t="s">
        <v>374</v>
      </c>
      <c r="V525" s="39" t="s">
        <v>1143</v>
      </c>
      <c r="W525" s="157" t="s">
        <v>1102</v>
      </c>
      <c r="X525" s="158" t="s">
        <v>1186</v>
      </c>
      <c r="Y525" s="7" t="s">
        <v>1536</v>
      </c>
      <c r="Z525" s="156">
        <v>0.18</v>
      </c>
      <c r="AA525" s="156">
        <v>5.2500000000000003E-3</v>
      </c>
      <c r="AB525" s="159">
        <v>2.58</v>
      </c>
    </row>
    <row r="526" spans="1:28" ht="15" customHeight="1" x14ac:dyDescent="0.15">
      <c r="A526" s="20" t="str">
        <f t="shared" si="8"/>
        <v>貨3軽4CF</v>
      </c>
      <c r="B526" s="20" t="s">
        <v>253</v>
      </c>
      <c r="C526" s="20" t="s">
        <v>252</v>
      </c>
      <c r="D526" t="s">
        <v>1102</v>
      </c>
      <c r="E526" s="20" t="s">
        <v>1187</v>
      </c>
      <c r="F526" s="20">
        <v>0.18</v>
      </c>
      <c r="G526" s="20">
        <v>5.2500000000000003E-3</v>
      </c>
      <c r="H526" s="20">
        <v>2.58</v>
      </c>
      <c r="I526" s="1" t="s">
        <v>1084</v>
      </c>
      <c r="T526" s="130" t="s">
        <v>365</v>
      </c>
      <c r="U526" s="156" t="s">
        <v>374</v>
      </c>
      <c r="V526" s="39" t="s">
        <v>1143</v>
      </c>
      <c r="W526" s="157" t="s">
        <v>1102</v>
      </c>
      <c r="X526" s="158" t="s">
        <v>1187</v>
      </c>
      <c r="Y526" s="7"/>
      <c r="Z526" s="156">
        <v>0.18</v>
      </c>
      <c r="AA526" s="156">
        <v>5.2500000000000003E-3</v>
      </c>
      <c r="AB526" s="159">
        <v>2.58</v>
      </c>
    </row>
    <row r="527" spans="1:28" ht="15" customHeight="1" x14ac:dyDescent="0.15">
      <c r="A527" s="20" t="str">
        <f t="shared" si="8"/>
        <v>貨3軽4MF</v>
      </c>
      <c r="B527" s="20" t="s">
        <v>253</v>
      </c>
      <c r="C527" s="20" t="s">
        <v>252</v>
      </c>
      <c r="D527" t="s">
        <v>1102</v>
      </c>
      <c r="E527" s="20" t="s">
        <v>1188</v>
      </c>
      <c r="F527" s="20">
        <v>0.18</v>
      </c>
      <c r="G527" s="20">
        <v>5.2500000000000003E-3</v>
      </c>
      <c r="H527" s="20">
        <v>2.58</v>
      </c>
      <c r="I527" s="1" t="s">
        <v>1094</v>
      </c>
      <c r="T527" s="130" t="s">
        <v>365</v>
      </c>
      <c r="U527" s="156" t="s">
        <v>374</v>
      </c>
      <c r="V527" s="39" t="s">
        <v>1143</v>
      </c>
      <c r="W527" s="157" t="s">
        <v>1102</v>
      </c>
      <c r="X527" s="158" t="s">
        <v>1188</v>
      </c>
      <c r="Y527" s="7"/>
      <c r="Z527" s="156">
        <v>0.18</v>
      </c>
      <c r="AA527" s="156">
        <v>5.2500000000000003E-3</v>
      </c>
      <c r="AB527" s="159">
        <v>2.58</v>
      </c>
    </row>
    <row r="528" spans="1:28" ht="15" customHeight="1" x14ac:dyDescent="0.15">
      <c r="A528" s="20" t="str">
        <f t="shared" si="8"/>
        <v>貨3軽5DF</v>
      </c>
      <c r="B528" s="20" t="s">
        <v>253</v>
      </c>
      <c r="C528" s="20" t="s">
        <v>252</v>
      </c>
      <c r="D528" t="s">
        <v>1102</v>
      </c>
      <c r="E528" s="20" t="s">
        <v>1189</v>
      </c>
      <c r="F528" s="20">
        <v>0.12</v>
      </c>
      <c r="G528" s="20">
        <v>0.35</v>
      </c>
      <c r="H528" s="20">
        <v>2.58</v>
      </c>
      <c r="I528" s="1" t="s">
        <v>1165</v>
      </c>
      <c r="T528" s="130" t="s">
        <v>365</v>
      </c>
      <c r="U528" s="156" t="s">
        <v>374</v>
      </c>
      <c r="V528" s="39" t="s">
        <v>1143</v>
      </c>
      <c r="W528" s="157" t="s">
        <v>1102</v>
      </c>
      <c r="X528" s="158" t="s">
        <v>1189</v>
      </c>
      <c r="Y528" s="7" t="s">
        <v>1536</v>
      </c>
      <c r="Z528" s="156">
        <v>0.12</v>
      </c>
      <c r="AA528" s="156">
        <v>0.35</v>
      </c>
      <c r="AB528" s="159">
        <v>2.58</v>
      </c>
    </row>
    <row r="529" spans="1:28" ht="15" customHeight="1" x14ac:dyDescent="0.15">
      <c r="A529" s="20" t="str">
        <f t="shared" si="8"/>
        <v>貨3軽5CF</v>
      </c>
      <c r="B529" s="20" t="s">
        <v>253</v>
      </c>
      <c r="C529" s="20" t="s">
        <v>252</v>
      </c>
      <c r="D529" t="s">
        <v>1102</v>
      </c>
      <c r="E529" s="20" t="s">
        <v>1190</v>
      </c>
      <c r="F529" s="20">
        <v>0.12</v>
      </c>
      <c r="G529" s="20">
        <v>0.35</v>
      </c>
      <c r="H529" s="20">
        <v>2.58</v>
      </c>
      <c r="I529" s="1" t="s">
        <v>1084</v>
      </c>
      <c r="T529" s="130" t="s">
        <v>365</v>
      </c>
      <c r="U529" s="156" t="s">
        <v>374</v>
      </c>
      <c r="V529" s="39" t="s">
        <v>1143</v>
      </c>
      <c r="W529" s="157" t="s">
        <v>1102</v>
      </c>
      <c r="X529" s="158" t="s">
        <v>1190</v>
      </c>
      <c r="Y529" s="7"/>
      <c r="Z529" s="156">
        <v>0.12</v>
      </c>
      <c r="AA529" s="156">
        <v>0.35</v>
      </c>
      <c r="AB529" s="159">
        <v>2.58</v>
      </c>
    </row>
    <row r="530" spans="1:28" ht="15" customHeight="1" x14ac:dyDescent="0.15">
      <c r="A530" s="20" t="str">
        <f t="shared" si="8"/>
        <v>貨3軽5MF</v>
      </c>
      <c r="B530" s="20" t="s">
        <v>253</v>
      </c>
      <c r="C530" s="20" t="s">
        <v>252</v>
      </c>
      <c r="D530" t="s">
        <v>1102</v>
      </c>
      <c r="E530" s="20" t="s">
        <v>1191</v>
      </c>
      <c r="F530" s="20">
        <v>0.12</v>
      </c>
      <c r="G530" s="20">
        <v>0.35</v>
      </c>
      <c r="H530" s="20">
        <v>2.58</v>
      </c>
      <c r="I530" s="1" t="s">
        <v>1094</v>
      </c>
      <c r="T530" s="130" t="s">
        <v>365</v>
      </c>
      <c r="U530" s="156" t="s">
        <v>374</v>
      </c>
      <c r="V530" s="39" t="s">
        <v>1143</v>
      </c>
      <c r="W530" s="157" t="s">
        <v>1102</v>
      </c>
      <c r="X530" s="158" t="s">
        <v>1191</v>
      </c>
      <c r="Y530" s="7"/>
      <c r="Z530" s="156">
        <v>0.12</v>
      </c>
      <c r="AA530" s="156">
        <v>0.35</v>
      </c>
      <c r="AB530" s="159">
        <v>2.58</v>
      </c>
    </row>
    <row r="531" spans="1:28" ht="15" customHeight="1" x14ac:dyDescent="0.15">
      <c r="A531" s="20" t="str">
        <f t="shared" si="8"/>
        <v>貨3軽6DF</v>
      </c>
      <c r="B531" s="20" t="s">
        <v>253</v>
      </c>
      <c r="C531" s="20" t="s">
        <v>252</v>
      </c>
      <c r="D531" t="s">
        <v>1102</v>
      </c>
      <c r="E531" s="20" t="s">
        <v>1192</v>
      </c>
      <c r="F531" s="20">
        <v>0.06</v>
      </c>
      <c r="G531" s="20">
        <v>1.75E-3</v>
      </c>
      <c r="H531" s="20">
        <v>2.58</v>
      </c>
      <c r="I531" s="1" t="s">
        <v>1165</v>
      </c>
      <c r="T531" s="130" t="s">
        <v>365</v>
      </c>
      <c r="U531" s="156" t="s">
        <v>374</v>
      </c>
      <c r="V531" s="39" t="s">
        <v>1143</v>
      </c>
      <c r="W531" s="157" t="s">
        <v>1102</v>
      </c>
      <c r="X531" s="158" t="s">
        <v>1192</v>
      </c>
      <c r="Y531" s="7" t="s">
        <v>1536</v>
      </c>
      <c r="Z531" s="156">
        <v>0.06</v>
      </c>
      <c r="AA531" s="156">
        <v>1.75E-3</v>
      </c>
      <c r="AB531" s="159">
        <v>2.58</v>
      </c>
    </row>
    <row r="532" spans="1:28" ht="15" customHeight="1" x14ac:dyDescent="0.15">
      <c r="A532" s="20" t="str">
        <f t="shared" si="8"/>
        <v>貨3軽6CF</v>
      </c>
      <c r="B532" s="20" t="s">
        <v>253</v>
      </c>
      <c r="C532" s="20" t="s">
        <v>252</v>
      </c>
      <c r="D532" t="s">
        <v>1102</v>
      </c>
      <c r="E532" s="20" t="s">
        <v>1193</v>
      </c>
      <c r="F532" s="20">
        <v>0.06</v>
      </c>
      <c r="G532" s="20">
        <v>1.75E-3</v>
      </c>
      <c r="H532" s="20">
        <v>2.58</v>
      </c>
      <c r="I532" s="1" t="s">
        <v>1084</v>
      </c>
      <c r="T532" s="130" t="s">
        <v>365</v>
      </c>
      <c r="U532" s="156" t="s">
        <v>374</v>
      </c>
      <c r="V532" s="39" t="s">
        <v>1143</v>
      </c>
      <c r="W532" s="157" t="s">
        <v>1102</v>
      </c>
      <c r="X532" s="158" t="s">
        <v>1193</v>
      </c>
      <c r="Y532" s="819"/>
      <c r="Z532" s="156">
        <v>0.06</v>
      </c>
      <c r="AA532" s="156">
        <v>1.75E-3</v>
      </c>
      <c r="AB532" s="159">
        <v>2.58</v>
      </c>
    </row>
    <row r="533" spans="1:28" ht="15" customHeight="1" x14ac:dyDescent="0.15">
      <c r="A533" s="20" t="str">
        <f t="shared" si="8"/>
        <v>貨3軽6MF</v>
      </c>
      <c r="B533" s="20" t="s">
        <v>253</v>
      </c>
      <c r="C533" s="20" t="s">
        <v>252</v>
      </c>
      <c r="D533" t="s">
        <v>1102</v>
      </c>
      <c r="E533" s="20" t="s">
        <v>1194</v>
      </c>
      <c r="F533" s="20">
        <v>0.06</v>
      </c>
      <c r="G533" s="20">
        <v>1.75E-3</v>
      </c>
      <c r="H533" s="20">
        <v>2.58</v>
      </c>
      <c r="I533" s="1" t="s">
        <v>1094</v>
      </c>
      <c r="T533" s="130" t="s">
        <v>365</v>
      </c>
      <c r="U533" s="156" t="s">
        <v>374</v>
      </c>
      <c r="V533" s="39" t="s">
        <v>1143</v>
      </c>
      <c r="W533" s="157" t="s">
        <v>1102</v>
      </c>
      <c r="X533" s="158" t="s">
        <v>1194</v>
      </c>
      <c r="Y533" s="820"/>
      <c r="Z533" s="156">
        <v>0.06</v>
      </c>
      <c r="AA533" s="156">
        <v>1.75E-3</v>
      </c>
      <c r="AB533" s="159">
        <v>2.58</v>
      </c>
    </row>
    <row r="534" spans="1:28" ht="15" customHeight="1" x14ac:dyDescent="0.15">
      <c r="A534" s="20" t="str">
        <f t="shared" si="8"/>
        <v>貨4軽-</v>
      </c>
      <c r="B534" s="20" t="s">
        <v>231</v>
      </c>
      <c r="C534" s="20" t="s">
        <v>254</v>
      </c>
      <c r="D534" s="20" t="s">
        <v>712</v>
      </c>
      <c r="E534" s="20" t="s">
        <v>711</v>
      </c>
      <c r="F534" s="20">
        <v>0.9</v>
      </c>
      <c r="G534" s="20">
        <v>6.5000000000000002E-2</v>
      </c>
      <c r="H534" s="20">
        <v>2.58</v>
      </c>
      <c r="I534" s="1" t="s">
        <v>179</v>
      </c>
      <c r="T534" s="130" t="s">
        <v>365</v>
      </c>
      <c r="U534" s="156" t="s">
        <v>374</v>
      </c>
      <c r="V534" s="39" t="s">
        <v>1144</v>
      </c>
      <c r="W534" s="157" t="s">
        <v>712</v>
      </c>
      <c r="X534" s="158" t="s">
        <v>711</v>
      </c>
      <c r="Y534" s="819"/>
      <c r="Z534" s="156">
        <v>0.9</v>
      </c>
      <c r="AA534" s="156">
        <v>6.5000000000000002E-2</v>
      </c>
      <c r="AB534" s="159">
        <v>2.58</v>
      </c>
    </row>
    <row r="535" spans="1:28" ht="15" customHeight="1" x14ac:dyDescent="0.15">
      <c r="A535" s="20" t="str">
        <f t="shared" si="8"/>
        <v>貨4軽K</v>
      </c>
      <c r="B535" s="20" t="s">
        <v>231</v>
      </c>
      <c r="C535" s="20" t="s">
        <v>254</v>
      </c>
      <c r="D535" s="20" t="s">
        <v>715</v>
      </c>
      <c r="E535" s="20" t="s">
        <v>813</v>
      </c>
      <c r="F535" s="20">
        <v>0.75</v>
      </c>
      <c r="G535" s="20">
        <v>6.5000000000000002E-2</v>
      </c>
      <c r="H535" s="20">
        <v>2.58</v>
      </c>
      <c r="I535" s="1" t="s">
        <v>179</v>
      </c>
      <c r="T535" s="130" t="s">
        <v>365</v>
      </c>
      <c r="U535" s="156" t="s">
        <v>374</v>
      </c>
      <c r="V535" s="39" t="s">
        <v>1144</v>
      </c>
      <c r="W535" s="157" t="s">
        <v>715</v>
      </c>
      <c r="X535" s="158" t="s">
        <v>813</v>
      </c>
      <c r="Y535" s="820"/>
      <c r="Z535" s="156">
        <v>0.75</v>
      </c>
      <c r="AA535" s="156">
        <v>6.5000000000000002E-2</v>
      </c>
      <c r="AB535" s="159">
        <v>2.58</v>
      </c>
    </row>
    <row r="536" spans="1:28" ht="15" customHeight="1" x14ac:dyDescent="0.15">
      <c r="A536" s="20" t="str">
        <f t="shared" si="8"/>
        <v>貨4軽N</v>
      </c>
      <c r="B536" s="20" t="s">
        <v>231</v>
      </c>
      <c r="C536" s="20" t="s">
        <v>254</v>
      </c>
      <c r="D536" s="20" t="s">
        <v>815</v>
      </c>
      <c r="E536" s="20" t="s">
        <v>941</v>
      </c>
      <c r="F536" s="20">
        <v>0.65</v>
      </c>
      <c r="G536" s="20">
        <v>6.5000000000000002E-2</v>
      </c>
      <c r="H536" s="20">
        <v>2.58</v>
      </c>
      <c r="I536" s="1" t="s">
        <v>179</v>
      </c>
      <c r="T536" s="130" t="s">
        <v>365</v>
      </c>
      <c r="U536" s="156" t="s">
        <v>374</v>
      </c>
      <c r="V536" s="39" t="s">
        <v>1144</v>
      </c>
      <c r="W536" s="157" t="s">
        <v>815</v>
      </c>
      <c r="X536" s="158" t="s">
        <v>941</v>
      </c>
      <c r="Y536" s="819"/>
      <c r="Z536" s="156">
        <v>0.65</v>
      </c>
      <c r="AA536" s="156">
        <v>6.5000000000000002E-2</v>
      </c>
      <c r="AB536" s="159">
        <v>2.58</v>
      </c>
    </row>
    <row r="537" spans="1:28" ht="15" customHeight="1" x14ac:dyDescent="0.15">
      <c r="A537" s="20" t="str">
        <f t="shared" si="8"/>
        <v>貨4軽P</v>
      </c>
      <c r="B537" s="20" t="s">
        <v>231</v>
      </c>
      <c r="C537" s="20" t="s">
        <v>254</v>
      </c>
      <c r="D537" s="20" t="s">
        <v>815</v>
      </c>
      <c r="E537" s="20" t="s">
        <v>942</v>
      </c>
      <c r="F537" s="20">
        <v>0.65</v>
      </c>
      <c r="G537" s="20">
        <v>6.5000000000000002E-2</v>
      </c>
      <c r="H537" s="20">
        <v>2.58</v>
      </c>
      <c r="I537" s="1" t="s">
        <v>179</v>
      </c>
      <c r="T537" s="130" t="s">
        <v>365</v>
      </c>
      <c r="U537" s="156" t="s">
        <v>374</v>
      </c>
      <c r="V537" s="39" t="s">
        <v>1144</v>
      </c>
      <c r="W537" s="157" t="s">
        <v>815</v>
      </c>
      <c r="X537" s="158" t="s">
        <v>942</v>
      </c>
      <c r="Y537" s="820"/>
      <c r="Z537" s="156">
        <v>0.65</v>
      </c>
      <c r="AA537" s="156">
        <v>6.5000000000000002E-2</v>
      </c>
      <c r="AB537" s="159">
        <v>2.58</v>
      </c>
    </row>
    <row r="538" spans="1:28" ht="15" customHeight="1" x14ac:dyDescent="0.15">
      <c r="A538" s="20" t="str">
        <f t="shared" si="8"/>
        <v>貨4軽U</v>
      </c>
      <c r="B538" s="20" t="s">
        <v>231</v>
      </c>
      <c r="C538" s="20" t="s">
        <v>254</v>
      </c>
      <c r="D538" t="s">
        <v>834</v>
      </c>
      <c r="E538" t="s">
        <v>964</v>
      </c>
      <c r="F538" s="20">
        <v>0.56000000000000005</v>
      </c>
      <c r="G538" s="20">
        <v>6.5000000000000002E-2</v>
      </c>
      <c r="H538" s="20">
        <v>2.58</v>
      </c>
      <c r="I538" s="1" t="s">
        <v>179</v>
      </c>
      <c r="T538" s="130" t="s">
        <v>365</v>
      </c>
      <c r="U538" s="156" t="s">
        <v>374</v>
      </c>
      <c r="V538" s="39" t="s">
        <v>1144</v>
      </c>
      <c r="W538" s="157" t="s">
        <v>834</v>
      </c>
      <c r="X538" s="158" t="s">
        <v>964</v>
      </c>
      <c r="Y538" s="819"/>
      <c r="Z538" s="156">
        <v>0.56000000000000005</v>
      </c>
      <c r="AA538" s="156">
        <v>6.5000000000000002E-2</v>
      </c>
      <c r="AB538" s="159">
        <v>2.58</v>
      </c>
    </row>
    <row r="539" spans="1:28" ht="15" customHeight="1" x14ac:dyDescent="0.15">
      <c r="A539" s="20" t="str">
        <f t="shared" si="8"/>
        <v>貨4軽W</v>
      </c>
      <c r="B539" s="20" t="s">
        <v>231</v>
      </c>
      <c r="C539" s="20" t="s">
        <v>254</v>
      </c>
      <c r="D539" s="20" t="s">
        <v>834</v>
      </c>
      <c r="E539" s="20" t="s">
        <v>986</v>
      </c>
      <c r="F539" s="20">
        <v>0.56000000000000005</v>
      </c>
      <c r="G539" s="20">
        <v>6.5000000000000002E-2</v>
      </c>
      <c r="H539" s="20">
        <v>2.58</v>
      </c>
      <c r="I539" s="1" t="s">
        <v>179</v>
      </c>
      <c r="T539" s="130" t="s">
        <v>365</v>
      </c>
      <c r="U539" s="156" t="s">
        <v>374</v>
      </c>
      <c r="V539" s="39" t="s">
        <v>1144</v>
      </c>
      <c r="W539" s="157" t="s">
        <v>834</v>
      </c>
      <c r="X539" s="158" t="s">
        <v>986</v>
      </c>
      <c r="Y539" s="820"/>
      <c r="Z539" s="156">
        <v>0.56000000000000005</v>
      </c>
      <c r="AA539" s="156">
        <v>6.5000000000000002E-2</v>
      </c>
      <c r="AB539" s="159">
        <v>2.58</v>
      </c>
    </row>
    <row r="540" spans="1:28" ht="15" customHeight="1" x14ac:dyDescent="0.15">
      <c r="A540" s="20" t="str">
        <f t="shared" si="8"/>
        <v>貨4軽KC</v>
      </c>
      <c r="B540" s="20" t="s">
        <v>231</v>
      </c>
      <c r="C540" s="20" t="s">
        <v>254</v>
      </c>
      <c r="D540" t="s">
        <v>840</v>
      </c>
      <c r="E540" t="s">
        <v>830</v>
      </c>
      <c r="F540" s="20">
        <v>0.46</v>
      </c>
      <c r="G540" s="20">
        <v>6.5000000000000002E-2</v>
      </c>
      <c r="H540" s="20">
        <v>2.58</v>
      </c>
      <c r="I540" s="1" t="s">
        <v>179</v>
      </c>
      <c r="J540"/>
      <c r="T540" s="130" t="s">
        <v>365</v>
      </c>
      <c r="U540" s="156" t="s">
        <v>374</v>
      </c>
      <c r="V540" s="39" t="s">
        <v>1144</v>
      </c>
      <c r="W540" s="157" t="s">
        <v>840</v>
      </c>
      <c r="X540" s="158" t="s">
        <v>830</v>
      </c>
      <c r="Y540" s="819"/>
      <c r="Z540" s="156">
        <v>0.46</v>
      </c>
      <c r="AA540" s="156">
        <v>6.5000000000000002E-2</v>
      </c>
      <c r="AB540" s="159">
        <v>2.58</v>
      </c>
    </row>
    <row r="541" spans="1:28" ht="15" customHeight="1" x14ac:dyDescent="0.15">
      <c r="A541" s="20" t="str">
        <f t="shared" si="8"/>
        <v>貨4軽KK</v>
      </c>
      <c r="B541" s="20" t="s">
        <v>231</v>
      </c>
      <c r="C541" s="20" t="s">
        <v>254</v>
      </c>
      <c r="D541" s="20" t="s">
        <v>835</v>
      </c>
      <c r="E541" s="20" t="s">
        <v>928</v>
      </c>
      <c r="F541" s="20">
        <v>0.35</v>
      </c>
      <c r="G541" s="20">
        <v>2.3E-2</v>
      </c>
      <c r="H541" s="20">
        <v>2.58</v>
      </c>
      <c r="I541" s="1" t="s">
        <v>179</v>
      </c>
      <c r="T541" s="130" t="s">
        <v>365</v>
      </c>
      <c r="U541" s="156" t="s">
        <v>374</v>
      </c>
      <c r="V541" s="39" t="s">
        <v>1144</v>
      </c>
      <c r="W541" s="157" t="s">
        <v>835</v>
      </c>
      <c r="X541" s="158" t="s">
        <v>928</v>
      </c>
      <c r="Y541" s="820"/>
      <c r="Z541" s="156">
        <v>0.35</v>
      </c>
      <c r="AA541" s="156">
        <v>2.3E-2</v>
      </c>
      <c r="AB541" s="159">
        <v>2.58</v>
      </c>
    </row>
    <row r="542" spans="1:28" ht="15" customHeight="1" x14ac:dyDescent="0.15">
      <c r="A542" s="20" t="str">
        <f t="shared" si="8"/>
        <v>貨4軽HF</v>
      </c>
      <c r="B542" s="20" t="s">
        <v>231</v>
      </c>
      <c r="C542" s="20" t="s">
        <v>254</v>
      </c>
      <c r="D542" t="s">
        <v>835</v>
      </c>
      <c r="E542" t="s">
        <v>915</v>
      </c>
      <c r="F542" s="20">
        <v>0.17499999999999999</v>
      </c>
      <c r="G542" s="20">
        <v>1.15E-2</v>
      </c>
      <c r="H542" s="20">
        <v>2.58</v>
      </c>
      <c r="I542" s="1" t="s">
        <v>1084</v>
      </c>
      <c r="J542" t="s">
        <v>1088</v>
      </c>
      <c r="T542" s="130" t="s">
        <v>365</v>
      </c>
      <c r="U542" s="156" t="s">
        <v>374</v>
      </c>
      <c r="V542" s="39" t="s">
        <v>1144</v>
      </c>
      <c r="W542" s="157" t="s">
        <v>835</v>
      </c>
      <c r="X542" s="158" t="s">
        <v>915</v>
      </c>
      <c r="Y542" s="819"/>
      <c r="Z542" s="156">
        <v>0.17499999999999999</v>
      </c>
      <c r="AA542" s="156">
        <v>1.15E-2</v>
      </c>
      <c r="AB542" s="159">
        <v>2.58</v>
      </c>
    </row>
    <row r="543" spans="1:28" ht="15" customHeight="1" x14ac:dyDescent="0.15">
      <c r="A543" s="20" t="str">
        <f t="shared" si="8"/>
        <v>貨4軽KL</v>
      </c>
      <c r="B543" s="20" t="s">
        <v>231</v>
      </c>
      <c r="C543" s="20" t="s">
        <v>254</v>
      </c>
      <c r="D543" s="20" t="s">
        <v>835</v>
      </c>
      <c r="E543" s="20" t="s">
        <v>929</v>
      </c>
      <c r="F543" s="20">
        <v>0.35</v>
      </c>
      <c r="G543" s="20">
        <v>2.3E-2</v>
      </c>
      <c r="H543" s="20">
        <v>2.58</v>
      </c>
      <c r="I543" s="1" t="s">
        <v>179</v>
      </c>
      <c r="T543" s="130" t="s">
        <v>365</v>
      </c>
      <c r="U543" s="156" t="s">
        <v>374</v>
      </c>
      <c r="V543" s="39" t="s">
        <v>1144</v>
      </c>
      <c r="W543" s="157" t="s">
        <v>835</v>
      </c>
      <c r="X543" s="158" t="s">
        <v>929</v>
      </c>
      <c r="Y543" s="820"/>
      <c r="Z543" s="156">
        <v>0.35</v>
      </c>
      <c r="AA543" s="156">
        <v>2.3E-2</v>
      </c>
      <c r="AB543" s="159">
        <v>2.58</v>
      </c>
    </row>
    <row r="544" spans="1:28" ht="15" customHeight="1" x14ac:dyDescent="0.15">
      <c r="A544" s="20" t="str">
        <f t="shared" si="8"/>
        <v>貨4軽HM</v>
      </c>
      <c r="B544" s="20" t="s">
        <v>231</v>
      </c>
      <c r="C544" s="20" t="s">
        <v>254</v>
      </c>
      <c r="D544" t="s">
        <v>835</v>
      </c>
      <c r="E544" t="s">
        <v>916</v>
      </c>
      <c r="F544" s="20">
        <v>0.17499999999999999</v>
      </c>
      <c r="G544" s="20">
        <v>1.15E-2</v>
      </c>
      <c r="H544" s="20">
        <v>2.58</v>
      </c>
      <c r="I544" s="1" t="s">
        <v>1084</v>
      </c>
      <c r="J544" t="s">
        <v>1088</v>
      </c>
      <c r="T544" s="130" t="s">
        <v>365</v>
      </c>
      <c r="U544" s="156" t="s">
        <v>374</v>
      </c>
      <c r="V544" s="39" t="s">
        <v>1144</v>
      </c>
      <c r="W544" s="157" t="s">
        <v>835</v>
      </c>
      <c r="X544" s="158" t="s">
        <v>916</v>
      </c>
      <c r="Y544" s="7"/>
      <c r="Z544" s="156">
        <v>0.17499999999999999</v>
      </c>
      <c r="AA544" s="156">
        <v>1.15E-2</v>
      </c>
      <c r="AB544" s="159">
        <v>2.58</v>
      </c>
    </row>
    <row r="545" spans="1:28" ht="15" customHeight="1" x14ac:dyDescent="0.15">
      <c r="A545" s="20" t="str">
        <f t="shared" si="8"/>
        <v>貨4軽DR</v>
      </c>
      <c r="B545" s="20" t="s">
        <v>231</v>
      </c>
      <c r="C545" s="20" t="s">
        <v>254</v>
      </c>
      <c r="D545" s="20" t="s">
        <v>1200</v>
      </c>
      <c r="E545" s="20" t="s">
        <v>748</v>
      </c>
      <c r="F545" s="20">
        <v>0.26250000000000001</v>
      </c>
      <c r="G545" s="20">
        <v>1.7250000000000001E-2</v>
      </c>
      <c r="H545" s="20">
        <v>2.58</v>
      </c>
      <c r="I545" s="1" t="s">
        <v>179</v>
      </c>
      <c r="J545" t="s">
        <v>1089</v>
      </c>
      <c r="T545" s="130" t="s">
        <v>365</v>
      </c>
      <c r="U545" s="156" t="s">
        <v>374</v>
      </c>
      <c r="V545" s="39" t="s">
        <v>1144</v>
      </c>
      <c r="W545" s="157" t="s">
        <v>1200</v>
      </c>
      <c r="X545" s="158" t="s">
        <v>748</v>
      </c>
      <c r="Y545" s="7"/>
      <c r="Z545" s="156">
        <v>0.26250000000000001</v>
      </c>
      <c r="AA545" s="156">
        <v>1.7250000000000001E-2</v>
      </c>
      <c r="AB545" s="159">
        <v>2.58</v>
      </c>
    </row>
    <row r="546" spans="1:28" ht="15" customHeight="1" x14ac:dyDescent="0.15">
      <c r="A546" s="20" t="str">
        <f t="shared" si="8"/>
        <v>貨4軽WR</v>
      </c>
      <c r="B546" s="20" t="s">
        <v>231</v>
      </c>
      <c r="C546" s="20" t="s">
        <v>254</v>
      </c>
      <c r="D546" t="s">
        <v>1200</v>
      </c>
      <c r="E546" t="s">
        <v>749</v>
      </c>
      <c r="F546" s="20">
        <v>0.26250000000000001</v>
      </c>
      <c r="G546" s="20">
        <v>1.7250000000000001E-2</v>
      </c>
      <c r="H546" s="20">
        <v>2.58</v>
      </c>
      <c r="I546" s="1" t="s">
        <v>1084</v>
      </c>
      <c r="J546" t="s">
        <v>423</v>
      </c>
      <c r="T546" s="130" t="s">
        <v>365</v>
      </c>
      <c r="U546" s="156" t="s">
        <v>374</v>
      </c>
      <c r="V546" s="39" t="s">
        <v>1144</v>
      </c>
      <c r="W546" s="157" t="s">
        <v>1200</v>
      </c>
      <c r="X546" s="158" t="s">
        <v>749</v>
      </c>
      <c r="Y546" s="7"/>
      <c r="Z546" s="156">
        <v>0.26250000000000001</v>
      </c>
      <c r="AA546" s="156">
        <v>1.7250000000000001E-2</v>
      </c>
      <c r="AB546" s="159">
        <v>2.58</v>
      </c>
    </row>
    <row r="547" spans="1:28" ht="15" customHeight="1" x14ac:dyDescent="0.15">
      <c r="A547" s="20" t="str">
        <f t="shared" si="8"/>
        <v>貨4軽DS</v>
      </c>
      <c r="B547" s="20" t="s">
        <v>231</v>
      </c>
      <c r="C547" s="20" t="s">
        <v>254</v>
      </c>
      <c r="D547" s="20" t="s">
        <v>1200</v>
      </c>
      <c r="E547" s="20" t="s">
        <v>750</v>
      </c>
      <c r="F547" s="20">
        <v>0.17499999999999999</v>
      </c>
      <c r="G547" s="20">
        <v>1.15E-2</v>
      </c>
      <c r="H547" s="20">
        <v>2.58</v>
      </c>
      <c r="I547" s="1" t="s">
        <v>179</v>
      </c>
      <c r="J547" t="s">
        <v>1090</v>
      </c>
      <c r="T547" s="130" t="s">
        <v>365</v>
      </c>
      <c r="U547" s="156" t="s">
        <v>374</v>
      </c>
      <c r="V547" s="39" t="s">
        <v>1144</v>
      </c>
      <c r="W547" s="157" t="s">
        <v>1200</v>
      </c>
      <c r="X547" s="158" t="s">
        <v>750</v>
      </c>
      <c r="Y547" s="7"/>
      <c r="Z547" s="156">
        <v>0.17499999999999999</v>
      </c>
      <c r="AA547" s="156">
        <v>1.15E-2</v>
      </c>
      <c r="AB547" s="159">
        <v>2.58</v>
      </c>
    </row>
    <row r="548" spans="1:28" ht="15" customHeight="1" x14ac:dyDescent="0.15">
      <c r="A548" s="20" t="str">
        <f t="shared" si="8"/>
        <v>貨4軽WS</v>
      </c>
      <c r="B548" s="20" t="s">
        <v>231</v>
      </c>
      <c r="C548" s="20" t="s">
        <v>254</v>
      </c>
      <c r="D548" t="s">
        <v>1200</v>
      </c>
      <c r="E548" t="s">
        <v>751</v>
      </c>
      <c r="F548" s="20">
        <v>0.17499999999999999</v>
      </c>
      <c r="G548" s="20">
        <v>1.15E-2</v>
      </c>
      <c r="H548" s="20">
        <v>2.58</v>
      </c>
      <c r="I548" s="1" t="s">
        <v>1084</v>
      </c>
      <c r="J548" t="s">
        <v>424</v>
      </c>
      <c r="T548" s="130" t="s">
        <v>365</v>
      </c>
      <c r="U548" s="156" t="s">
        <v>374</v>
      </c>
      <c r="V548" s="39" t="s">
        <v>1144</v>
      </c>
      <c r="W548" s="157" t="s">
        <v>1200</v>
      </c>
      <c r="X548" s="158" t="s">
        <v>751</v>
      </c>
      <c r="Y548" s="7"/>
      <c r="Z548" s="156">
        <v>0.17499999999999999</v>
      </c>
      <c r="AA548" s="156">
        <v>1.15E-2</v>
      </c>
      <c r="AB548" s="159">
        <v>2.58</v>
      </c>
    </row>
    <row r="549" spans="1:28" ht="15" customHeight="1" x14ac:dyDescent="0.15">
      <c r="A549" s="20" t="str">
        <f t="shared" si="8"/>
        <v>貨4軽DT</v>
      </c>
      <c r="B549" s="20" t="s">
        <v>231</v>
      </c>
      <c r="C549" s="20" t="s">
        <v>254</v>
      </c>
      <c r="D549" s="20" t="s">
        <v>1200</v>
      </c>
      <c r="E549" s="20" t="s">
        <v>752</v>
      </c>
      <c r="F549" s="20">
        <v>8.7499999999999994E-2</v>
      </c>
      <c r="G549" s="20">
        <v>5.7499999999999999E-3</v>
      </c>
      <c r="H549" s="20">
        <v>2.58</v>
      </c>
      <c r="I549" s="1" t="s">
        <v>179</v>
      </c>
      <c r="J549" t="s">
        <v>1091</v>
      </c>
      <c r="T549" s="130" t="s">
        <v>365</v>
      </c>
      <c r="U549" s="156" t="s">
        <v>374</v>
      </c>
      <c r="V549" s="39" t="s">
        <v>1144</v>
      </c>
      <c r="W549" s="157" t="s">
        <v>1200</v>
      </c>
      <c r="X549" s="158" t="s">
        <v>752</v>
      </c>
      <c r="Y549" s="7"/>
      <c r="Z549" s="156">
        <v>8.7499999999999994E-2</v>
      </c>
      <c r="AA549" s="156">
        <v>5.7499999999999999E-3</v>
      </c>
      <c r="AB549" s="159">
        <v>2.58</v>
      </c>
    </row>
    <row r="550" spans="1:28" ht="15" customHeight="1" x14ac:dyDescent="0.15">
      <c r="A550" s="20" t="str">
        <f t="shared" si="8"/>
        <v>貨4軽WT</v>
      </c>
      <c r="B550" s="20" t="s">
        <v>231</v>
      </c>
      <c r="C550" s="20" t="s">
        <v>254</v>
      </c>
      <c r="D550" t="s">
        <v>1200</v>
      </c>
      <c r="E550" t="s">
        <v>753</v>
      </c>
      <c r="F550" s="20">
        <v>8.7499999999999994E-2</v>
      </c>
      <c r="G550" s="20">
        <v>5.7499999999999999E-3</v>
      </c>
      <c r="H550" s="20">
        <v>2.58</v>
      </c>
      <c r="I550" s="1" t="s">
        <v>1084</v>
      </c>
      <c r="J550" t="s">
        <v>425</v>
      </c>
      <c r="T550" s="130" t="s">
        <v>365</v>
      </c>
      <c r="U550" s="156" t="s">
        <v>374</v>
      </c>
      <c r="V550" s="39" t="s">
        <v>1144</v>
      </c>
      <c r="W550" s="157" t="s">
        <v>1200</v>
      </c>
      <c r="X550" s="158" t="s">
        <v>753</v>
      </c>
      <c r="Y550" s="7"/>
      <c r="Z550" s="156">
        <v>8.7499999999999994E-2</v>
      </c>
      <c r="AA550" s="156">
        <v>5.7499999999999999E-3</v>
      </c>
      <c r="AB550" s="159">
        <v>2.58</v>
      </c>
    </row>
    <row r="551" spans="1:28" ht="15" customHeight="1" x14ac:dyDescent="0.15">
      <c r="A551" s="20" t="str">
        <f t="shared" si="8"/>
        <v>貨4軽DU</v>
      </c>
      <c r="B551" s="20" t="s">
        <v>231</v>
      </c>
      <c r="C551" s="20" t="s">
        <v>254</v>
      </c>
      <c r="D551" s="20" t="s">
        <v>1201</v>
      </c>
      <c r="E551" s="20" t="s">
        <v>754</v>
      </c>
      <c r="F551" s="20">
        <v>0.26250000000000001</v>
      </c>
      <c r="G551" s="20">
        <v>1.7250000000000001E-2</v>
      </c>
      <c r="H551" s="20">
        <v>2.58</v>
      </c>
      <c r="I551" s="1" t="s">
        <v>179</v>
      </c>
      <c r="J551" t="s">
        <v>1089</v>
      </c>
      <c r="T551" s="130" t="s">
        <v>365</v>
      </c>
      <c r="U551" s="156" t="s">
        <v>374</v>
      </c>
      <c r="V551" s="39" t="s">
        <v>1144</v>
      </c>
      <c r="W551" s="157" t="s">
        <v>1201</v>
      </c>
      <c r="X551" s="158" t="s">
        <v>754</v>
      </c>
      <c r="Y551" s="7"/>
      <c r="Z551" s="156">
        <v>0.26250000000000001</v>
      </c>
      <c r="AA551" s="156">
        <v>1.7250000000000001E-2</v>
      </c>
      <c r="AB551" s="159">
        <v>2.58</v>
      </c>
    </row>
    <row r="552" spans="1:28" ht="15" customHeight="1" x14ac:dyDescent="0.15">
      <c r="A552" s="20" t="str">
        <f t="shared" si="8"/>
        <v>貨4軽WU</v>
      </c>
      <c r="B552" s="20" t="s">
        <v>231</v>
      </c>
      <c r="C552" s="20" t="s">
        <v>254</v>
      </c>
      <c r="D552" t="s">
        <v>1201</v>
      </c>
      <c r="E552" t="s">
        <v>755</v>
      </c>
      <c r="F552" s="20">
        <v>0.26250000000000001</v>
      </c>
      <c r="G552" s="20">
        <v>1.7250000000000001E-2</v>
      </c>
      <c r="H552" s="20">
        <v>2.58</v>
      </c>
      <c r="I552" s="1" t="s">
        <v>1084</v>
      </c>
      <c r="J552" t="s">
        <v>423</v>
      </c>
      <c r="T552" s="130" t="s">
        <v>365</v>
      </c>
      <c r="U552" s="156" t="s">
        <v>374</v>
      </c>
      <c r="V552" s="39" t="s">
        <v>1144</v>
      </c>
      <c r="W552" s="157" t="s">
        <v>1201</v>
      </c>
      <c r="X552" s="158" t="s">
        <v>755</v>
      </c>
      <c r="Y552" s="7"/>
      <c r="Z552" s="156">
        <v>0.26250000000000001</v>
      </c>
      <c r="AA552" s="156">
        <v>1.7250000000000001E-2</v>
      </c>
      <c r="AB552" s="159">
        <v>2.58</v>
      </c>
    </row>
    <row r="553" spans="1:28" ht="15" customHeight="1" x14ac:dyDescent="0.15">
      <c r="A553" s="20" t="str">
        <f t="shared" si="8"/>
        <v>貨4軽DV</v>
      </c>
      <c r="B553" s="20" t="s">
        <v>231</v>
      </c>
      <c r="C553" s="20" t="s">
        <v>254</v>
      </c>
      <c r="D553" s="20" t="s">
        <v>1201</v>
      </c>
      <c r="E553" t="s">
        <v>756</v>
      </c>
      <c r="F553" s="20">
        <v>0.17499999999999999</v>
      </c>
      <c r="G553" s="20">
        <v>1.15E-2</v>
      </c>
      <c r="H553" s="20">
        <v>2.58</v>
      </c>
      <c r="I553" s="1" t="s">
        <v>179</v>
      </c>
      <c r="J553" t="s">
        <v>1090</v>
      </c>
      <c r="T553" s="130" t="s">
        <v>365</v>
      </c>
      <c r="U553" s="156" t="s">
        <v>374</v>
      </c>
      <c r="V553" s="39" t="s">
        <v>1144</v>
      </c>
      <c r="W553" s="157" t="s">
        <v>1201</v>
      </c>
      <c r="X553" s="158" t="s">
        <v>756</v>
      </c>
      <c r="Y553" s="7"/>
      <c r="Z553" s="156">
        <v>0.17499999999999999</v>
      </c>
      <c r="AA553" s="156">
        <v>1.15E-2</v>
      </c>
      <c r="AB553" s="159">
        <v>2.58</v>
      </c>
    </row>
    <row r="554" spans="1:28" ht="15" customHeight="1" x14ac:dyDescent="0.15">
      <c r="A554" s="20" t="str">
        <f t="shared" si="8"/>
        <v>貨4軽WV</v>
      </c>
      <c r="B554" s="20" t="s">
        <v>231</v>
      </c>
      <c r="C554" s="20" t="s">
        <v>254</v>
      </c>
      <c r="D554" t="s">
        <v>1201</v>
      </c>
      <c r="E554" t="s">
        <v>757</v>
      </c>
      <c r="F554" s="20">
        <v>0.17499999999999999</v>
      </c>
      <c r="G554" s="20">
        <v>1.15E-2</v>
      </c>
      <c r="H554" s="20">
        <v>2.58</v>
      </c>
      <c r="I554" s="1" t="s">
        <v>1084</v>
      </c>
      <c r="J554" t="s">
        <v>424</v>
      </c>
      <c r="T554" s="130" t="s">
        <v>365</v>
      </c>
      <c r="U554" s="156" t="s">
        <v>374</v>
      </c>
      <c r="V554" s="39" t="s">
        <v>1144</v>
      </c>
      <c r="W554" s="157" t="s">
        <v>1201</v>
      </c>
      <c r="X554" s="158" t="s">
        <v>757</v>
      </c>
      <c r="Y554" s="819"/>
      <c r="Z554" s="156">
        <v>0.17499999999999999</v>
      </c>
      <c r="AA554" s="156">
        <v>1.15E-2</v>
      </c>
      <c r="AB554" s="159">
        <v>2.58</v>
      </c>
    </row>
    <row r="555" spans="1:28" ht="15" customHeight="1" x14ac:dyDescent="0.15">
      <c r="A555" s="20" t="str">
        <f t="shared" si="8"/>
        <v>貨4軽DW</v>
      </c>
      <c r="B555" s="20" t="s">
        <v>231</v>
      </c>
      <c r="C555" s="20" t="s">
        <v>254</v>
      </c>
      <c r="D555" s="20" t="s">
        <v>1201</v>
      </c>
      <c r="E555" t="s">
        <v>758</v>
      </c>
      <c r="F555" s="20">
        <v>8.7499999999999994E-2</v>
      </c>
      <c r="G555" s="20">
        <v>5.7499999999999999E-3</v>
      </c>
      <c r="H555" s="20">
        <v>2.58</v>
      </c>
      <c r="I555" s="1" t="s">
        <v>179</v>
      </c>
      <c r="J555" t="s">
        <v>1091</v>
      </c>
      <c r="T555" s="130" t="s">
        <v>365</v>
      </c>
      <c r="U555" s="156" t="s">
        <v>374</v>
      </c>
      <c r="V555" s="39" t="s">
        <v>1144</v>
      </c>
      <c r="W555" s="157" t="s">
        <v>1201</v>
      </c>
      <c r="X555" s="158" t="s">
        <v>758</v>
      </c>
      <c r="Y555" s="820"/>
      <c r="Z555" s="156">
        <v>8.7499999999999994E-2</v>
      </c>
      <c r="AA555" s="156">
        <v>5.7499999999999999E-3</v>
      </c>
      <c r="AB555" s="159">
        <v>2.58</v>
      </c>
    </row>
    <row r="556" spans="1:28" ht="15" customHeight="1" x14ac:dyDescent="0.15">
      <c r="A556" s="20" t="str">
        <f t="shared" si="8"/>
        <v>貨4軽WW</v>
      </c>
      <c r="B556" s="20" t="s">
        <v>231</v>
      </c>
      <c r="C556" s="20" t="s">
        <v>254</v>
      </c>
      <c r="D556" t="s">
        <v>1201</v>
      </c>
      <c r="E556" t="s">
        <v>759</v>
      </c>
      <c r="F556" s="20">
        <v>8.7499999999999994E-2</v>
      </c>
      <c r="G556" s="20">
        <v>5.7499999999999999E-3</v>
      </c>
      <c r="H556" s="20">
        <v>2.58</v>
      </c>
      <c r="I556" s="1" t="s">
        <v>1084</v>
      </c>
      <c r="J556" t="s">
        <v>425</v>
      </c>
      <c r="T556" s="130" t="s">
        <v>365</v>
      </c>
      <c r="U556" s="156" t="s">
        <v>374</v>
      </c>
      <c r="V556" s="39" t="s">
        <v>1144</v>
      </c>
      <c r="W556" s="157" t="s">
        <v>1201</v>
      </c>
      <c r="X556" s="158" t="s">
        <v>759</v>
      </c>
      <c r="Y556" s="819"/>
      <c r="Z556" s="156">
        <v>8.7499999999999994E-2</v>
      </c>
      <c r="AA556" s="156">
        <v>5.7499999999999999E-3</v>
      </c>
      <c r="AB556" s="159">
        <v>2.58</v>
      </c>
    </row>
    <row r="557" spans="1:28" ht="15" customHeight="1" x14ac:dyDescent="0.15">
      <c r="A557" s="20" t="str">
        <f t="shared" si="8"/>
        <v>貨4軽KR</v>
      </c>
      <c r="B557" s="20" t="s">
        <v>231</v>
      </c>
      <c r="C557" s="20" t="s">
        <v>254</v>
      </c>
      <c r="D557" s="20" t="s">
        <v>836</v>
      </c>
      <c r="E557" t="s">
        <v>934</v>
      </c>
      <c r="F557" s="20">
        <v>0.26</v>
      </c>
      <c r="G557" s="20">
        <v>1.7000000000000001E-2</v>
      </c>
      <c r="H557" s="20">
        <v>2.58</v>
      </c>
      <c r="I557" s="1" t="s">
        <v>179</v>
      </c>
      <c r="J557"/>
      <c r="T557" s="130" t="s">
        <v>365</v>
      </c>
      <c r="U557" s="156" t="s">
        <v>374</v>
      </c>
      <c r="V557" s="39" t="s">
        <v>1144</v>
      </c>
      <c r="W557" s="157" t="s">
        <v>836</v>
      </c>
      <c r="X557" s="158" t="s">
        <v>934</v>
      </c>
      <c r="Y557" s="820"/>
      <c r="Z557" s="156">
        <v>0.26</v>
      </c>
      <c r="AA557" s="156">
        <v>1.7000000000000001E-2</v>
      </c>
      <c r="AB557" s="159">
        <v>2.58</v>
      </c>
    </row>
    <row r="558" spans="1:28" ht="15" customHeight="1" x14ac:dyDescent="0.15">
      <c r="A558" s="20" t="str">
        <f t="shared" si="8"/>
        <v>貨4軽HY</v>
      </c>
      <c r="B558" s="20" t="s">
        <v>231</v>
      </c>
      <c r="C558" s="20" t="s">
        <v>254</v>
      </c>
      <c r="D558" t="s">
        <v>836</v>
      </c>
      <c r="E558" t="s">
        <v>921</v>
      </c>
      <c r="F558" s="20">
        <v>0.13</v>
      </c>
      <c r="G558" s="20">
        <v>8.5000000000000006E-3</v>
      </c>
      <c r="H558" s="20">
        <v>2.58</v>
      </c>
      <c r="I558" s="1" t="s">
        <v>1084</v>
      </c>
      <c r="J558" t="s">
        <v>1088</v>
      </c>
      <c r="T558" s="130" t="s">
        <v>365</v>
      </c>
      <c r="U558" s="156" t="s">
        <v>374</v>
      </c>
      <c r="V558" s="39" t="s">
        <v>1144</v>
      </c>
      <c r="W558" s="157" t="s">
        <v>836</v>
      </c>
      <c r="X558" s="158" t="s">
        <v>921</v>
      </c>
      <c r="Y558" s="819"/>
      <c r="Z558" s="156">
        <v>0.13</v>
      </c>
      <c r="AA558" s="156">
        <v>8.5000000000000006E-3</v>
      </c>
      <c r="AB558" s="159">
        <v>2.58</v>
      </c>
    </row>
    <row r="559" spans="1:28" ht="15" customHeight="1" x14ac:dyDescent="0.15">
      <c r="A559" s="20" t="str">
        <f t="shared" si="8"/>
        <v>貨4軽KS</v>
      </c>
      <c r="B559" s="20" t="s">
        <v>231</v>
      </c>
      <c r="C559" s="20" t="s">
        <v>254</v>
      </c>
      <c r="D559" s="20" t="s">
        <v>836</v>
      </c>
      <c r="E559" t="s">
        <v>935</v>
      </c>
      <c r="F559" s="20">
        <v>0.26</v>
      </c>
      <c r="G559" s="20">
        <v>1.7000000000000001E-2</v>
      </c>
      <c r="H559" s="20">
        <v>2.58</v>
      </c>
      <c r="I559" s="1" t="s">
        <v>179</v>
      </c>
      <c r="J559"/>
      <c r="T559" s="130" t="s">
        <v>365</v>
      </c>
      <c r="U559" s="156" t="s">
        <v>374</v>
      </c>
      <c r="V559" s="39" t="s">
        <v>1144</v>
      </c>
      <c r="W559" s="157" t="s">
        <v>836</v>
      </c>
      <c r="X559" s="158" t="s">
        <v>935</v>
      </c>
      <c r="Y559" s="820"/>
      <c r="Z559" s="156">
        <v>0.26</v>
      </c>
      <c r="AA559" s="156">
        <v>1.7000000000000001E-2</v>
      </c>
      <c r="AB559" s="159">
        <v>2.58</v>
      </c>
    </row>
    <row r="560" spans="1:28" ht="15" customHeight="1" x14ac:dyDescent="0.15">
      <c r="A560" s="20" t="str">
        <f t="shared" si="8"/>
        <v>貨4軽HZ</v>
      </c>
      <c r="B560" s="20" t="s">
        <v>231</v>
      </c>
      <c r="C560" s="20" t="s">
        <v>254</v>
      </c>
      <c r="D560" t="s">
        <v>836</v>
      </c>
      <c r="E560" t="s">
        <v>922</v>
      </c>
      <c r="F560" s="20">
        <v>0.13</v>
      </c>
      <c r="G560" s="20">
        <v>8.5000000000000006E-3</v>
      </c>
      <c r="H560" s="20">
        <v>2.58</v>
      </c>
      <c r="I560" s="1" t="s">
        <v>1084</v>
      </c>
      <c r="J560" t="s">
        <v>1088</v>
      </c>
      <c r="T560" s="130" t="s">
        <v>365</v>
      </c>
      <c r="U560" s="156" t="s">
        <v>374</v>
      </c>
      <c r="V560" s="39" t="s">
        <v>1144</v>
      </c>
      <c r="W560" s="157" t="s">
        <v>836</v>
      </c>
      <c r="X560" s="158" t="s">
        <v>922</v>
      </c>
      <c r="Y560" s="819"/>
      <c r="Z560" s="156">
        <v>0.13</v>
      </c>
      <c r="AA560" s="156">
        <v>8.5000000000000006E-3</v>
      </c>
      <c r="AB560" s="159">
        <v>2.58</v>
      </c>
    </row>
    <row r="561" spans="1:28" ht="15" customHeight="1" x14ac:dyDescent="0.15">
      <c r="A561" s="20" t="str">
        <f t="shared" si="8"/>
        <v>貨4軽TL</v>
      </c>
      <c r="B561" s="20" t="s">
        <v>231</v>
      </c>
      <c r="C561" s="20" t="s">
        <v>254</v>
      </c>
      <c r="D561" t="s">
        <v>836</v>
      </c>
      <c r="E561" t="s">
        <v>962</v>
      </c>
      <c r="F561" s="20">
        <v>0.19500000000000001</v>
      </c>
      <c r="G561" s="20">
        <v>1.2750000000000001E-2</v>
      </c>
      <c r="H561" s="20">
        <v>2.58</v>
      </c>
      <c r="I561" s="1" t="s">
        <v>179</v>
      </c>
      <c r="J561" s="20" t="s">
        <v>1089</v>
      </c>
      <c r="T561" s="130" t="s">
        <v>365</v>
      </c>
      <c r="U561" s="156" t="s">
        <v>374</v>
      </c>
      <c r="V561" s="39" t="s">
        <v>1144</v>
      </c>
      <c r="W561" s="157" t="s">
        <v>836</v>
      </c>
      <c r="X561" s="158" t="s">
        <v>962</v>
      </c>
      <c r="Y561" s="820"/>
      <c r="Z561" s="156">
        <v>0.19500000000000001</v>
      </c>
      <c r="AA561" s="156">
        <v>1.2750000000000001E-2</v>
      </c>
      <c r="AB561" s="159">
        <v>2.58</v>
      </c>
    </row>
    <row r="562" spans="1:28" ht="15" customHeight="1" x14ac:dyDescent="0.15">
      <c r="A562" s="20" t="str">
        <f t="shared" si="8"/>
        <v>貨4軽XL</v>
      </c>
      <c r="B562" s="20" t="s">
        <v>231</v>
      </c>
      <c r="C562" s="20" t="s">
        <v>254</v>
      </c>
      <c r="D562" t="s">
        <v>836</v>
      </c>
      <c r="E562" t="s">
        <v>991</v>
      </c>
      <c r="F562" s="20">
        <v>0.19500000000000001</v>
      </c>
      <c r="G562" s="20">
        <v>1.2750000000000001E-2</v>
      </c>
      <c r="H562" s="20">
        <v>2.58</v>
      </c>
      <c r="I562" s="1" t="s">
        <v>1084</v>
      </c>
      <c r="J562" s="20" t="s">
        <v>423</v>
      </c>
      <c r="T562" s="130" t="s">
        <v>365</v>
      </c>
      <c r="U562" s="156" t="s">
        <v>374</v>
      </c>
      <c r="V562" s="39" t="s">
        <v>1144</v>
      </c>
      <c r="W562" s="157" t="s">
        <v>836</v>
      </c>
      <c r="X562" s="158" t="s">
        <v>991</v>
      </c>
      <c r="Y562" s="819"/>
      <c r="Z562" s="156">
        <v>0.19500000000000001</v>
      </c>
      <c r="AA562" s="156">
        <v>1.2750000000000001E-2</v>
      </c>
      <c r="AB562" s="159">
        <v>2.58</v>
      </c>
    </row>
    <row r="563" spans="1:28" ht="15" customHeight="1" x14ac:dyDescent="0.15">
      <c r="A563" s="20" t="str">
        <f t="shared" si="8"/>
        <v>貨4軽LL</v>
      </c>
      <c r="B563" s="20" t="s">
        <v>231</v>
      </c>
      <c r="C563" s="20" t="s">
        <v>254</v>
      </c>
      <c r="D563" t="s">
        <v>836</v>
      </c>
      <c r="E563" t="s">
        <v>939</v>
      </c>
      <c r="F563" s="20">
        <v>0.13</v>
      </c>
      <c r="G563" s="20">
        <v>8.5000000000000006E-3</v>
      </c>
      <c r="H563" s="20">
        <v>2.58</v>
      </c>
      <c r="I563" s="1" t="s">
        <v>179</v>
      </c>
      <c r="J563" t="s">
        <v>1090</v>
      </c>
      <c r="T563" s="130" t="s">
        <v>365</v>
      </c>
      <c r="U563" s="156" t="s">
        <v>374</v>
      </c>
      <c r="V563" s="39" t="s">
        <v>1144</v>
      </c>
      <c r="W563" s="157" t="s">
        <v>836</v>
      </c>
      <c r="X563" s="158" t="s">
        <v>939</v>
      </c>
      <c r="Y563" s="820"/>
      <c r="Z563" s="156">
        <v>0.13</v>
      </c>
      <c r="AA563" s="156">
        <v>8.5000000000000006E-3</v>
      </c>
      <c r="AB563" s="159">
        <v>2.58</v>
      </c>
    </row>
    <row r="564" spans="1:28" ht="15" customHeight="1" x14ac:dyDescent="0.15">
      <c r="A564" s="20" t="str">
        <f t="shared" si="8"/>
        <v>貨4軽YL</v>
      </c>
      <c r="B564" s="20" t="s">
        <v>231</v>
      </c>
      <c r="C564" s="20" t="s">
        <v>254</v>
      </c>
      <c r="D564" t="s">
        <v>836</v>
      </c>
      <c r="E564" t="s">
        <v>997</v>
      </c>
      <c r="F564" s="20">
        <v>0.13</v>
      </c>
      <c r="G564" s="20">
        <v>8.5000000000000006E-3</v>
      </c>
      <c r="H564" s="20">
        <v>2.58</v>
      </c>
      <c r="I564" s="1" t="s">
        <v>1084</v>
      </c>
      <c r="J564" t="s">
        <v>424</v>
      </c>
      <c r="T564" s="130" t="s">
        <v>365</v>
      </c>
      <c r="U564" s="156" t="s">
        <v>374</v>
      </c>
      <c r="V564" s="39" t="s">
        <v>1144</v>
      </c>
      <c r="W564" s="157" t="s">
        <v>836</v>
      </c>
      <c r="X564" s="158" t="s">
        <v>997</v>
      </c>
      <c r="Y564" s="819"/>
      <c r="Z564" s="156">
        <v>0.13</v>
      </c>
      <c r="AA564" s="156">
        <v>8.5000000000000006E-3</v>
      </c>
      <c r="AB564" s="159">
        <v>2.58</v>
      </c>
    </row>
    <row r="565" spans="1:28" ht="15" customHeight="1" x14ac:dyDescent="0.15">
      <c r="A565" s="20" t="str">
        <f t="shared" si="8"/>
        <v>貨4軽UL</v>
      </c>
      <c r="B565" s="20" t="s">
        <v>231</v>
      </c>
      <c r="C565" s="20" t="s">
        <v>254</v>
      </c>
      <c r="D565" t="s">
        <v>836</v>
      </c>
      <c r="E565" t="s">
        <v>968</v>
      </c>
      <c r="F565" s="20">
        <v>6.5000000000000002E-2</v>
      </c>
      <c r="G565" s="20">
        <v>4.2500000000000003E-3</v>
      </c>
      <c r="H565" s="20">
        <v>2.58</v>
      </c>
      <c r="I565" s="1" t="s">
        <v>179</v>
      </c>
      <c r="J565" t="s">
        <v>1091</v>
      </c>
      <c r="T565" s="130" t="s">
        <v>365</v>
      </c>
      <c r="U565" s="156" t="s">
        <v>374</v>
      </c>
      <c r="V565" s="39" t="s">
        <v>1144</v>
      </c>
      <c r="W565" s="157" t="s">
        <v>836</v>
      </c>
      <c r="X565" s="158" t="s">
        <v>968</v>
      </c>
      <c r="Y565" s="820"/>
      <c r="Z565" s="156">
        <v>6.5000000000000002E-2</v>
      </c>
      <c r="AA565" s="156">
        <v>4.2500000000000003E-3</v>
      </c>
      <c r="AB565" s="159">
        <v>2.58</v>
      </c>
    </row>
    <row r="566" spans="1:28" ht="15" customHeight="1" x14ac:dyDescent="0.15">
      <c r="A566" s="20" t="str">
        <f t="shared" si="8"/>
        <v>貨4軽ZL</v>
      </c>
      <c r="B566" s="20" t="s">
        <v>231</v>
      </c>
      <c r="C566" s="20" t="s">
        <v>254</v>
      </c>
      <c r="D566" t="s">
        <v>836</v>
      </c>
      <c r="E566" t="s">
        <v>1002</v>
      </c>
      <c r="F566" s="20">
        <v>6.5000000000000002E-2</v>
      </c>
      <c r="G566" s="20">
        <v>4.2500000000000003E-3</v>
      </c>
      <c r="H566" s="20">
        <v>2.58</v>
      </c>
      <c r="I566" s="1" t="s">
        <v>1084</v>
      </c>
      <c r="J566" t="s">
        <v>425</v>
      </c>
      <c r="T566" s="130" t="s">
        <v>365</v>
      </c>
      <c r="U566" s="156" t="s">
        <v>374</v>
      </c>
      <c r="V566" s="39" t="s">
        <v>1144</v>
      </c>
      <c r="W566" s="157" t="s">
        <v>836</v>
      </c>
      <c r="X566" s="158" t="s">
        <v>1002</v>
      </c>
      <c r="Y566" s="7"/>
      <c r="Z566" s="156">
        <v>6.5000000000000002E-2</v>
      </c>
      <c r="AA566" s="156">
        <v>4.2500000000000003E-3</v>
      </c>
      <c r="AB566" s="159">
        <v>2.58</v>
      </c>
    </row>
    <row r="567" spans="1:28" ht="15" customHeight="1" x14ac:dyDescent="0.15">
      <c r="A567" s="20" t="str">
        <f t="shared" si="8"/>
        <v>貨4軽PA</v>
      </c>
      <c r="B567" s="20" t="s">
        <v>231</v>
      </c>
      <c r="C567" s="20" t="s">
        <v>254</v>
      </c>
      <c r="D567" t="s">
        <v>836</v>
      </c>
      <c r="E567" t="s">
        <v>943</v>
      </c>
      <c r="F567" s="20">
        <v>0.26</v>
      </c>
      <c r="G567" s="20">
        <v>4.2500000000000003E-3</v>
      </c>
      <c r="H567" s="20">
        <v>2.58</v>
      </c>
      <c r="I567" s="1" t="s">
        <v>179</v>
      </c>
      <c r="J567" t="s">
        <v>1202</v>
      </c>
      <c r="T567" s="130" t="s">
        <v>365</v>
      </c>
      <c r="U567" s="156" t="s">
        <v>374</v>
      </c>
      <c r="V567" s="39" t="s">
        <v>1144</v>
      </c>
      <c r="W567" s="157" t="s">
        <v>836</v>
      </c>
      <c r="X567" s="158" t="s">
        <v>943</v>
      </c>
      <c r="Y567" s="7"/>
      <c r="Z567" s="156">
        <v>0.26</v>
      </c>
      <c r="AA567" s="156">
        <v>4.2500000000000003E-3</v>
      </c>
      <c r="AB567" s="159">
        <v>2.58</v>
      </c>
    </row>
    <row r="568" spans="1:28" ht="15" customHeight="1" x14ac:dyDescent="0.15">
      <c r="A568" s="20" t="str">
        <f t="shared" si="8"/>
        <v>貨4軽VA</v>
      </c>
      <c r="B568" s="20" t="s">
        <v>231</v>
      </c>
      <c r="C568" s="20" t="s">
        <v>254</v>
      </c>
      <c r="D568" t="s">
        <v>836</v>
      </c>
      <c r="E568" t="s">
        <v>970</v>
      </c>
      <c r="F568" s="20">
        <v>0.13</v>
      </c>
      <c r="G568" s="20">
        <v>4.2500000000000003E-3</v>
      </c>
      <c r="H568" s="20">
        <v>2.58</v>
      </c>
      <c r="I568" s="1" t="s">
        <v>1084</v>
      </c>
      <c r="J568" t="s">
        <v>1203</v>
      </c>
      <c r="T568" s="130" t="s">
        <v>365</v>
      </c>
      <c r="U568" s="156" t="s">
        <v>374</v>
      </c>
      <c r="V568" s="39" t="s">
        <v>1144</v>
      </c>
      <c r="W568" s="157" t="s">
        <v>836</v>
      </c>
      <c r="X568" s="158" t="s">
        <v>970</v>
      </c>
      <c r="Y568" s="7"/>
      <c r="Z568" s="156">
        <v>0.13</v>
      </c>
      <c r="AA568" s="156">
        <v>4.2500000000000003E-3</v>
      </c>
      <c r="AB568" s="159">
        <v>2.58</v>
      </c>
    </row>
    <row r="569" spans="1:28" ht="15" customHeight="1" x14ac:dyDescent="0.15">
      <c r="A569" s="20" t="str">
        <f t="shared" si="8"/>
        <v>貨4軽PB</v>
      </c>
      <c r="B569" s="20" t="s">
        <v>231</v>
      </c>
      <c r="C569" s="20" t="s">
        <v>254</v>
      </c>
      <c r="D569" t="s">
        <v>836</v>
      </c>
      <c r="E569" t="s">
        <v>944</v>
      </c>
      <c r="F569" s="20">
        <v>0.26</v>
      </c>
      <c r="G569" s="20">
        <v>2.5500000000000002E-3</v>
      </c>
      <c r="H569" s="20">
        <v>2.58</v>
      </c>
      <c r="I569" s="1" t="s">
        <v>179</v>
      </c>
      <c r="J569" t="s">
        <v>1204</v>
      </c>
      <c r="T569" s="130" t="s">
        <v>365</v>
      </c>
      <c r="U569" s="156" t="s">
        <v>374</v>
      </c>
      <c r="V569" s="39" t="s">
        <v>1144</v>
      </c>
      <c r="W569" s="157" t="s">
        <v>836</v>
      </c>
      <c r="X569" s="158" t="s">
        <v>944</v>
      </c>
      <c r="Y569" s="7"/>
      <c r="Z569" s="156">
        <v>0.26</v>
      </c>
      <c r="AA569" s="156">
        <v>2.5500000000000002E-3</v>
      </c>
      <c r="AB569" s="159">
        <v>2.58</v>
      </c>
    </row>
    <row r="570" spans="1:28" ht="15" customHeight="1" x14ac:dyDescent="0.15">
      <c r="A570" s="20" t="str">
        <f t="shared" si="8"/>
        <v>貨4軽VB</v>
      </c>
      <c r="B570" s="20" t="s">
        <v>231</v>
      </c>
      <c r="C570" s="20" t="s">
        <v>254</v>
      </c>
      <c r="D570" t="s">
        <v>836</v>
      </c>
      <c r="E570" t="s">
        <v>971</v>
      </c>
      <c r="F570" s="20">
        <v>0.13</v>
      </c>
      <c r="G570" s="20">
        <v>2.5500000000000002E-3</v>
      </c>
      <c r="H570" s="20">
        <v>2.58</v>
      </c>
      <c r="I570" s="1" t="s">
        <v>1084</v>
      </c>
      <c r="J570" t="s">
        <v>1205</v>
      </c>
      <c r="T570" s="130" t="s">
        <v>365</v>
      </c>
      <c r="U570" s="156" t="s">
        <v>374</v>
      </c>
      <c r="V570" s="39" t="s">
        <v>1144</v>
      </c>
      <c r="W570" s="157" t="s">
        <v>836</v>
      </c>
      <c r="X570" s="158" t="s">
        <v>971</v>
      </c>
      <c r="Y570" s="7"/>
      <c r="Z570" s="156">
        <v>0.13</v>
      </c>
      <c r="AA570" s="156">
        <v>2.5500000000000002E-3</v>
      </c>
      <c r="AB570" s="159">
        <v>2.58</v>
      </c>
    </row>
    <row r="571" spans="1:28" ht="15" customHeight="1" x14ac:dyDescent="0.15">
      <c r="A571" s="20" t="str">
        <f t="shared" si="8"/>
        <v>貨4軽PC</v>
      </c>
      <c r="B571" s="20" t="s">
        <v>231</v>
      </c>
      <c r="C571" s="20" t="s">
        <v>254</v>
      </c>
      <c r="D571" t="s">
        <v>836</v>
      </c>
      <c r="E571" t="s">
        <v>945</v>
      </c>
      <c r="F571" s="20">
        <v>0.19500000000000001</v>
      </c>
      <c r="G571" s="20">
        <v>4.2500000000000003E-3</v>
      </c>
      <c r="H571" s="20">
        <v>2.58</v>
      </c>
      <c r="I571" s="1" t="s">
        <v>179</v>
      </c>
      <c r="J571" t="s">
        <v>1206</v>
      </c>
      <c r="T571" s="130" t="s">
        <v>365</v>
      </c>
      <c r="U571" s="156" t="s">
        <v>374</v>
      </c>
      <c r="V571" s="39" t="s">
        <v>1144</v>
      </c>
      <c r="W571" s="157" t="s">
        <v>836</v>
      </c>
      <c r="X571" s="158" t="s">
        <v>945</v>
      </c>
      <c r="Y571" s="7"/>
      <c r="Z571" s="156">
        <v>0.19500000000000001</v>
      </c>
      <c r="AA571" s="156">
        <v>4.2500000000000003E-3</v>
      </c>
      <c r="AB571" s="159">
        <v>2.58</v>
      </c>
    </row>
    <row r="572" spans="1:28" ht="15" customHeight="1" x14ac:dyDescent="0.15">
      <c r="A572" s="20" t="str">
        <f t="shared" si="8"/>
        <v>貨4軽VC</v>
      </c>
      <c r="B572" s="20" t="s">
        <v>231</v>
      </c>
      <c r="C572" s="20" t="s">
        <v>254</v>
      </c>
      <c r="D572" t="s">
        <v>836</v>
      </c>
      <c r="E572" t="s">
        <v>972</v>
      </c>
      <c r="F572" s="20">
        <v>0.19500000000000001</v>
      </c>
      <c r="G572" s="20">
        <v>4.2500000000000003E-3</v>
      </c>
      <c r="H572" s="20">
        <v>2.58</v>
      </c>
      <c r="I572" s="1" t="s">
        <v>1084</v>
      </c>
      <c r="J572" t="s">
        <v>1207</v>
      </c>
      <c r="T572" s="130" t="s">
        <v>365</v>
      </c>
      <c r="U572" s="156" t="s">
        <v>374</v>
      </c>
      <c r="V572" s="39" t="s">
        <v>1144</v>
      </c>
      <c r="W572" s="157" t="s">
        <v>836</v>
      </c>
      <c r="X572" s="158" t="s">
        <v>972</v>
      </c>
      <c r="Y572" s="7"/>
      <c r="Z572" s="156">
        <v>0.19500000000000001</v>
      </c>
      <c r="AA572" s="156">
        <v>4.2500000000000003E-3</v>
      </c>
      <c r="AB572" s="159">
        <v>2.58</v>
      </c>
    </row>
    <row r="573" spans="1:28" ht="15" customHeight="1" x14ac:dyDescent="0.15">
      <c r="A573" s="20" t="str">
        <f t="shared" si="8"/>
        <v>貨4軽PD</v>
      </c>
      <c r="B573" s="20" t="s">
        <v>231</v>
      </c>
      <c r="C573" s="20" t="s">
        <v>254</v>
      </c>
      <c r="D573" t="s">
        <v>836</v>
      </c>
      <c r="E573" t="s">
        <v>946</v>
      </c>
      <c r="F573" s="20">
        <v>0.19500000000000001</v>
      </c>
      <c r="G573" s="20">
        <v>2.5500000000000002E-3</v>
      </c>
      <c r="H573" s="20">
        <v>2.58</v>
      </c>
      <c r="I573" s="1" t="s">
        <v>179</v>
      </c>
      <c r="J573" s="20" t="s">
        <v>1208</v>
      </c>
      <c r="T573" s="130" t="s">
        <v>365</v>
      </c>
      <c r="U573" s="156" t="s">
        <v>374</v>
      </c>
      <c r="V573" s="39" t="s">
        <v>1144</v>
      </c>
      <c r="W573" s="157" t="s">
        <v>836</v>
      </c>
      <c r="X573" s="158" t="s">
        <v>946</v>
      </c>
      <c r="Y573" s="7"/>
      <c r="Z573" s="156">
        <v>0.19500000000000001</v>
      </c>
      <c r="AA573" s="156">
        <v>2.5500000000000002E-3</v>
      </c>
      <c r="AB573" s="159">
        <v>2.58</v>
      </c>
    </row>
    <row r="574" spans="1:28" ht="15" customHeight="1" x14ac:dyDescent="0.15">
      <c r="A574" s="20" t="str">
        <f t="shared" si="8"/>
        <v>貨4軽VD</v>
      </c>
      <c r="B574" s="20" t="s">
        <v>231</v>
      </c>
      <c r="C574" s="20" t="s">
        <v>254</v>
      </c>
      <c r="D574" t="s">
        <v>836</v>
      </c>
      <c r="E574" t="s">
        <v>973</v>
      </c>
      <c r="F574" s="20">
        <v>0.19500000000000001</v>
      </c>
      <c r="G574" s="20">
        <v>2.5500000000000002E-3</v>
      </c>
      <c r="H574" s="20">
        <v>2.58</v>
      </c>
      <c r="I574" s="1" t="s">
        <v>1084</v>
      </c>
      <c r="J574" s="20" t="s">
        <v>1209</v>
      </c>
      <c r="T574" s="130" t="s">
        <v>365</v>
      </c>
      <c r="U574" s="156" t="s">
        <v>374</v>
      </c>
      <c r="V574" s="39" t="s">
        <v>1144</v>
      </c>
      <c r="W574" s="157" t="s">
        <v>836</v>
      </c>
      <c r="X574" s="158" t="s">
        <v>973</v>
      </c>
      <c r="Y574" s="7"/>
      <c r="Z574" s="156">
        <v>0.19500000000000001</v>
      </c>
      <c r="AA574" s="156">
        <v>2.5500000000000002E-3</v>
      </c>
      <c r="AB574" s="159">
        <v>2.58</v>
      </c>
    </row>
    <row r="575" spans="1:28" ht="15" customHeight="1" x14ac:dyDescent="0.15">
      <c r="A575" s="20" t="str">
        <f t="shared" si="8"/>
        <v>貨4軽PE</v>
      </c>
      <c r="B575" s="20" t="s">
        <v>231</v>
      </c>
      <c r="C575" s="20" t="s">
        <v>254</v>
      </c>
      <c r="D575" t="s">
        <v>836</v>
      </c>
      <c r="E575" t="s">
        <v>947</v>
      </c>
      <c r="F575" s="20">
        <v>0.13</v>
      </c>
      <c r="G575" s="20">
        <v>4.2500000000000003E-3</v>
      </c>
      <c r="H575" s="20">
        <v>2.58</v>
      </c>
      <c r="I575" s="1" t="s">
        <v>179</v>
      </c>
      <c r="J575" t="s">
        <v>1210</v>
      </c>
      <c r="T575" s="130" t="s">
        <v>365</v>
      </c>
      <c r="U575" s="156" t="s">
        <v>374</v>
      </c>
      <c r="V575" s="39" t="s">
        <v>1144</v>
      </c>
      <c r="W575" s="157" t="s">
        <v>836</v>
      </c>
      <c r="X575" s="158" t="s">
        <v>947</v>
      </c>
      <c r="Y575" s="7"/>
      <c r="Z575" s="156">
        <v>0.13</v>
      </c>
      <c r="AA575" s="156">
        <v>4.2500000000000003E-3</v>
      </c>
      <c r="AB575" s="159">
        <v>2.58</v>
      </c>
    </row>
    <row r="576" spans="1:28" ht="15" customHeight="1" x14ac:dyDescent="0.15">
      <c r="A576" s="20" t="str">
        <f t="shared" si="8"/>
        <v>貨4軽VE</v>
      </c>
      <c r="B576" s="20" t="s">
        <v>231</v>
      </c>
      <c r="C576" s="20" t="s">
        <v>254</v>
      </c>
      <c r="D576" t="s">
        <v>836</v>
      </c>
      <c r="E576" t="s">
        <v>974</v>
      </c>
      <c r="F576" s="20">
        <v>0.13</v>
      </c>
      <c r="G576" s="20">
        <v>4.2500000000000003E-3</v>
      </c>
      <c r="H576" s="20">
        <v>2.58</v>
      </c>
      <c r="I576" s="1" t="s">
        <v>1084</v>
      </c>
      <c r="J576" t="s">
        <v>1211</v>
      </c>
      <c r="T576" s="130" t="s">
        <v>365</v>
      </c>
      <c r="U576" s="156" t="s">
        <v>374</v>
      </c>
      <c r="V576" s="39" t="s">
        <v>1144</v>
      </c>
      <c r="W576" s="157" t="s">
        <v>836</v>
      </c>
      <c r="X576" s="158" t="s">
        <v>974</v>
      </c>
      <c r="Y576" s="7"/>
      <c r="Z576" s="156">
        <v>0.13</v>
      </c>
      <c r="AA576" s="156">
        <v>4.2500000000000003E-3</v>
      </c>
      <c r="AB576" s="159">
        <v>2.58</v>
      </c>
    </row>
    <row r="577" spans="1:28" ht="15" customHeight="1" x14ac:dyDescent="0.15">
      <c r="A577" s="20" t="str">
        <f t="shared" si="8"/>
        <v>貨4軽PF</v>
      </c>
      <c r="B577" s="20" t="s">
        <v>231</v>
      </c>
      <c r="C577" s="20" t="s">
        <v>254</v>
      </c>
      <c r="D577" s="20" t="s">
        <v>836</v>
      </c>
      <c r="E577" s="20" t="s">
        <v>948</v>
      </c>
      <c r="F577" s="20">
        <v>0.13</v>
      </c>
      <c r="G577" s="20">
        <v>2.5500000000000002E-3</v>
      </c>
      <c r="H577" s="20">
        <v>2.58</v>
      </c>
      <c r="I577" s="1" t="s">
        <v>179</v>
      </c>
      <c r="J577" s="20" t="s">
        <v>1212</v>
      </c>
      <c r="T577" s="130" t="s">
        <v>365</v>
      </c>
      <c r="U577" s="156" t="s">
        <v>374</v>
      </c>
      <c r="V577" s="39" t="s">
        <v>1144</v>
      </c>
      <c r="W577" s="157" t="s">
        <v>836</v>
      </c>
      <c r="X577" s="158" t="s">
        <v>948</v>
      </c>
      <c r="Y577" s="7"/>
      <c r="Z577" s="156">
        <v>0.13</v>
      </c>
      <c r="AA577" s="156">
        <v>2.5500000000000002E-3</v>
      </c>
      <c r="AB577" s="159">
        <v>2.58</v>
      </c>
    </row>
    <row r="578" spans="1:28" ht="15" customHeight="1" x14ac:dyDescent="0.15">
      <c r="A578" s="20" t="str">
        <f t="shared" si="8"/>
        <v>貨4軽VF</v>
      </c>
      <c r="B578" s="20" t="s">
        <v>231</v>
      </c>
      <c r="C578" s="20" t="s">
        <v>254</v>
      </c>
      <c r="D578" s="20" t="s">
        <v>836</v>
      </c>
      <c r="E578" s="20" t="s">
        <v>975</v>
      </c>
      <c r="F578" s="20">
        <v>0.13</v>
      </c>
      <c r="G578" s="20">
        <v>2.5500000000000002E-3</v>
      </c>
      <c r="H578" s="20">
        <v>2.58</v>
      </c>
      <c r="I578" s="1" t="s">
        <v>1084</v>
      </c>
      <c r="J578" s="20" t="s">
        <v>1213</v>
      </c>
      <c r="T578" s="130" t="s">
        <v>365</v>
      </c>
      <c r="U578" s="156" t="s">
        <v>374</v>
      </c>
      <c r="V578" s="39" t="s">
        <v>1144</v>
      </c>
      <c r="W578" s="157" t="s">
        <v>836</v>
      </c>
      <c r="X578" s="158" t="s">
        <v>975</v>
      </c>
      <c r="Y578" s="7"/>
      <c r="Z578" s="156">
        <v>0.13</v>
      </c>
      <c r="AA578" s="156">
        <v>2.5500000000000002E-3</v>
      </c>
      <c r="AB578" s="159">
        <v>2.58</v>
      </c>
    </row>
    <row r="579" spans="1:28" ht="15" customHeight="1" x14ac:dyDescent="0.15">
      <c r="A579" s="20" t="str">
        <f t="shared" si="8"/>
        <v>貨4軽PG</v>
      </c>
      <c r="B579" s="20" t="s">
        <v>231</v>
      </c>
      <c r="C579" s="20" t="s">
        <v>254</v>
      </c>
      <c r="D579" s="20" t="s">
        <v>836</v>
      </c>
      <c r="E579" s="20" t="s">
        <v>949</v>
      </c>
      <c r="F579" s="20">
        <v>6.5000000000000002E-2</v>
      </c>
      <c r="G579" s="20">
        <v>4.2500000000000003E-3</v>
      </c>
      <c r="H579" s="20">
        <v>2.58</v>
      </c>
      <c r="I579" s="1" t="s">
        <v>179</v>
      </c>
      <c r="J579" s="20" t="s">
        <v>1214</v>
      </c>
      <c r="T579" s="130" t="s">
        <v>365</v>
      </c>
      <c r="U579" s="156" t="s">
        <v>374</v>
      </c>
      <c r="V579" s="39" t="s">
        <v>1144</v>
      </c>
      <c r="W579" s="157" t="s">
        <v>836</v>
      </c>
      <c r="X579" s="158" t="s">
        <v>949</v>
      </c>
      <c r="Y579" s="7"/>
      <c r="Z579" s="156">
        <v>6.5000000000000002E-2</v>
      </c>
      <c r="AA579" s="156">
        <v>4.2500000000000003E-3</v>
      </c>
      <c r="AB579" s="159">
        <v>2.58</v>
      </c>
    </row>
    <row r="580" spans="1:28" ht="15" customHeight="1" x14ac:dyDescent="0.15">
      <c r="A580" s="20" t="str">
        <f t="shared" si="8"/>
        <v>貨4軽VG</v>
      </c>
      <c r="B580" s="20" t="s">
        <v>231</v>
      </c>
      <c r="C580" s="20" t="s">
        <v>254</v>
      </c>
      <c r="D580" s="20" t="s">
        <v>836</v>
      </c>
      <c r="E580" s="20" t="s">
        <v>976</v>
      </c>
      <c r="F580" s="20">
        <v>6.5000000000000002E-2</v>
      </c>
      <c r="G580" s="20">
        <v>4.2500000000000003E-3</v>
      </c>
      <c r="H580" s="20">
        <v>2.58</v>
      </c>
      <c r="I580" s="1" t="s">
        <v>1084</v>
      </c>
      <c r="J580" s="20" t="s">
        <v>1215</v>
      </c>
      <c r="T580" s="130" t="s">
        <v>365</v>
      </c>
      <c r="U580" s="156" t="s">
        <v>374</v>
      </c>
      <c r="V580" s="39" t="s">
        <v>1144</v>
      </c>
      <c r="W580" s="157" t="s">
        <v>836</v>
      </c>
      <c r="X580" s="158" t="s">
        <v>976</v>
      </c>
      <c r="Y580" s="7"/>
      <c r="Z580" s="156">
        <v>6.5000000000000002E-2</v>
      </c>
      <c r="AA580" s="156">
        <v>4.2500000000000003E-3</v>
      </c>
      <c r="AB580" s="159">
        <v>2.58</v>
      </c>
    </row>
    <row r="581" spans="1:28" ht="15" customHeight="1" x14ac:dyDescent="0.15">
      <c r="A581" s="20" t="str">
        <f t="shared" ref="A581:A644" si="9">CONCATENATE(C581,E581)</f>
        <v>貨4軽PH</v>
      </c>
      <c r="B581" s="20" t="s">
        <v>231</v>
      </c>
      <c r="C581" s="20" t="s">
        <v>254</v>
      </c>
      <c r="D581" s="20" t="s">
        <v>836</v>
      </c>
      <c r="E581" s="20" t="s">
        <v>950</v>
      </c>
      <c r="F581" s="20">
        <v>6.5000000000000002E-2</v>
      </c>
      <c r="G581" s="20">
        <v>2.5500000000000002E-3</v>
      </c>
      <c r="H581" s="20">
        <v>2.58</v>
      </c>
      <c r="I581" s="1" t="s">
        <v>179</v>
      </c>
      <c r="J581" s="20" t="s">
        <v>1216</v>
      </c>
      <c r="T581" s="130" t="s">
        <v>365</v>
      </c>
      <c r="U581" s="156" t="s">
        <v>374</v>
      </c>
      <c r="V581" s="39" t="s">
        <v>1144</v>
      </c>
      <c r="W581" s="157" t="s">
        <v>836</v>
      </c>
      <c r="X581" s="158" t="s">
        <v>950</v>
      </c>
      <c r="Y581" s="7"/>
      <c r="Z581" s="156">
        <v>6.5000000000000002E-2</v>
      </c>
      <c r="AA581" s="156">
        <v>2.5500000000000002E-3</v>
      </c>
      <c r="AB581" s="159">
        <v>2.58</v>
      </c>
    </row>
    <row r="582" spans="1:28" ht="15" customHeight="1" x14ac:dyDescent="0.15">
      <c r="A582" s="20" t="str">
        <f t="shared" si="9"/>
        <v>貨4軽VH</v>
      </c>
      <c r="B582" s="20" t="s">
        <v>231</v>
      </c>
      <c r="C582" s="20" t="s">
        <v>254</v>
      </c>
      <c r="D582" s="20" t="s">
        <v>836</v>
      </c>
      <c r="E582" s="20" t="s">
        <v>977</v>
      </c>
      <c r="F582" s="20">
        <v>6.5000000000000002E-2</v>
      </c>
      <c r="G582" s="20">
        <v>2.5500000000000002E-3</v>
      </c>
      <c r="H582" s="20">
        <v>2.58</v>
      </c>
      <c r="I582" s="1" t="s">
        <v>1084</v>
      </c>
      <c r="J582" s="20" t="s">
        <v>1217</v>
      </c>
      <c r="T582" s="130" t="s">
        <v>365</v>
      </c>
      <c r="U582" s="156" t="s">
        <v>374</v>
      </c>
      <c r="V582" s="39" t="s">
        <v>1144</v>
      </c>
      <c r="W582" s="157" t="s">
        <v>836</v>
      </c>
      <c r="X582" s="158" t="s">
        <v>977</v>
      </c>
      <c r="Y582" s="7"/>
      <c r="Z582" s="156">
        <v>6.5000000000000002E-2</v>
      </c>
      <c r="AA582" s="156">
        <v>2.5500000000000002E-3</v>
      </c>
      <c r="AB582" s="159">
        <v>2.58</v>
      </c>
    </row>
    <row r="583" spans="1:28" ht="15" customHeight="1" x14ac:dyDescent="0.15">
      <c r="A583" s="20" t="str">
        <f t="shared" si="9"/>
        <v>貨4軽TM</v>
      </c>
      <c r="B583" s="20" t="s">
        <v>231</v>
      </c>
      <c r="C583" s="20" t="s">
        <v>254</v>
      </c>
      <c r="D583" s="20" t="s">
        <v>836</v>
      </c>
      <c r="E583" s="20" t="s">
        <v>963</v>
      </c>
      <c r="F583" s="20">
        <v>0.19500000000000001</v>
      </c>
      <c r="G583" s="20">
        <v>1.2750000000000001E-2</v>
      </c>
      <c r="H583" s="20">
        <v>2.58</v>
      </c>
      <c r="I583" s="1" t="s">
        <v>179</v>
      </c>
      <c r="J583" s="20" t="s">
        <v>1089</v>
      </c>
      <c r="T583" s="130" t="s">
        <v>365</v>
      </c>
      <c r="U583" s="156" t="s">
        <v>374</v>
      </c>
      <c r="V583" s="39" t="s">
        <v>1144</v>
      </c>
      <c r="W583" s="157" t="s">
        <v>836</v>
      </c>
      <c r="X583" s="158" t="s">
        <v>963</v>
      </c>
      <c r="Y583" s="7"/>
      <c r="Z583" s="156">
        <v>0.19500000000000001</v>
      </c>
      <c r="AA583" s="156">
        <v>1.2750000000000001E-2</v>
      </c>
      <c r="AB583" s="159">
        <v>2.58</v>
      </c>
    </row>
    <row r="584" spans="1:28" ht="15" customHeight="1" x14ac:dyDescent="0.15">
      <c r="A584" s="20" t="str">
        <f t="shared" si="9"/>
        <v>貨4軽XM</v>
      </c>
      <c r="B584" s="20" t="s">
        <v>231</v>
      </c>
      <c r="C584" s="20" t="s">
        <v>254</v>
      </c>
      <c r="D584" s="20" t="s">
        <v>836</v>
      </c>
      <c r="E584" s="20" t="s">
        <v>992</v>
      </c>
      <c r="F584" s="20">
        <v>0.19500000000000001</v>
      </c>
      <c r="G584" s="20">
        <v>1.2750000000000001E-2</v>
      </c>
      <c r="H584" s="20">
        <v>2.58</v>
      </c>
      <c r="I584" s="1" t="s">
        <v>1084</v>
      </c>
      <c r="J584" t="s">
        <v>423</v>
      </c>
      <c r="T584" s="130" t="s">
        <v>365</v>
      </c>
      <c r="U584" s="156" t="s">
        <v>374</v>
      </c>
      <c r="V584" s="39" t="s">
        <v>1144</v>
      </c>
      <c r="W584" s="157" t="s">
        <v>836</v>
      </c>
      <c r="X584" s="158" t="s">
        <v>992</v>
      </c>
      <c r="Y584" s="7"/>
      <c r="Z584" s="156">
        <v>0.19500000000000001</v>
      </c>
      <c r="AA584" s="156">
        <v>1.2750000000000001E-2</v>
      </c>
      <c r="AB584" s="159">
        <v>2.58</v>
      </c>
    </row>
    <row r="585" spans="1:28" ht="15" customHeight="1" x14ac:dyDescent="0.15">
      <c r="A585" s="20" t="str">
        <f t="shared" si="9"/>
        <v>貨4軽LM</v>
      </c>
      <c r="B585" s="20" t="s">
        <v>231</v>
      </c>
      <c r="C585" s="20" t="s">
        <v>254</v>
      </c>
      <c r="D585" s="20" t="s">
        <v>836</v>
      </c>
      <c r="E585" s="20" t="s">
        <v>940</v>
      </c>
      <c r="F585" s="20">
        <v>0.13</v>
      </c>
      <c r="G585" s="20">
        <v>8.5000000000000006E-3</v>
      </c>
      <c r="H585" s="20">
        <v>2.58</v>
      </c>
      <c r="I585" s="1" t="s">
        <v>179</v>
      </c>
      <c r="J585" t="s">
        <v>1090</v>
      </c>
      <c r="T585" s="130" t="s">
        <v>365</v>
      </c>
      <c r="U585" s="156" t="s">
        <v>374</v>
      </c>
      <c r="V585" s="39" t="s">
        <v>1144</v>
      </c>
      <c r="W585" s="157" t="s">
        <v>836</v>
      </c>
      <c r="X585" s="158" t="s">
        <v>940</v>
      </c>
      <c r="Y585" s="7"/>
      <c r="Z585" s="156">
        <v>0.13</v>
      </c>
      <c r="AA585" s="156">
        <v>8.5000000000000006E-3</v>
      </c>
      <c r="AB585" s="159">
        <v>2.58</v>
      </c>
    </row>
    <row r="586" spans="1:28" ht="15" customHeight="1" x14ac:dyDescent="0.15">
      <c r="A586" s="20" t="str">
        <f t="shared" si="9"/>
        <v>貨4軽YM</v>
      </c>
      <c r="B586" s="20" t="s">
        <v>231</v>
      </c>
      <c r="C586" s="20" t="s">
        <v>254</v>
      </c>
      <c r="D586" s="20" t="s">
        <v>836</v>
      </c>
      <c r="E586" s="20" t="s">
        <v>998</v>
      </c>
      <c r="F586" s="20">
        <v>0.13</v>
      </c>
      <c r="G586" s="20">
        <v>8.5000000000000006E-3</v>
      </c>
      <c r="H586" s="20">
        <v>2.58</v>
      </c>
      <c r="I586" s="1" t="s">
        <v>1084</v>
      </c>
      <c r="J586" t="s">
        <v>424</v>
      </c>
      <c r="T586" s="130" t="s">
        <v>365</v>
      </c>
      <c r="U586" s="156" t="s">
        <v>374</v>
      </c>
      <c r="V586" s="39" t="s">
        <v>1144</v>
      </c>
      <c r="W586" s="157" t="s">
        <v>836</v>
      </c>
      <c r="X586" s="158" t="s">
        <v>998</v>
      </c>
      <c r="Y586" s="7"/>
      <c r="Z586" s="156">
        <v>0.13</v>
      </c>
      <c r="AA586" s="156">
        <v>8.5000000000000006E-3</v>
      </c>
      <c r="AB586" s="159">
        <v>2.58</v>
      </c>
    </row>
    <row r="587" spans="1:28" ht="15" customHeight="1" x14ac:dyDescent="0.15">
      <c r="A587" s="20" t="str">
        <f t="shared" si="9"/>
        <v>貨4軽UM</v>
      </c>
      <c r="B587" s="20" t="s">
        <v>231</v>
      </c>
      <c r="C587" s="20" t="s">
        <v>254</v>
      </c>
      <c r="D587" s="20" t="s">
        <v>836</v>
      </c>
      <c r="E587" s="20" t="s">
        <v>969</v>
      </c>
      <c r="F587" s="20">
        <v>6.5000000000000002E-2</v>
      </c>
      <c r="G587" s="20">
        <v>4.2500000000000003E-3</v>
      </c>
      <c r="H587" s="20">
        <v>2.58</v>
      </c>
      <c r="I587" s="1" t="s">
        <v>179</v>
      </c>
      <c r="J587" t="s">
        <v>1091</v>
      </c>
      <c r="T587" s="130" t="s">
        <v>365</v>
      </c>
      <c r="U587" s="156" t="s">
        <v>374</v>
      </c>
      <c r="V587" s="39" t="s">
        <v>1144</v>
      </c>
      <c r="W587" s="157" t="s">
        <v>836</v>
      </c>
      <c r="X587" s="158" t="s">
        <v>969</v>
      </c>
      <c r="Y587" s="7"/>
      <c r="Z587" s="156">
        <v>6.5000000000000002E-2</v>
      </c>
      <c r="AA587" s="156">
        <v>4.2500000000000003E-3</v>
      </c>
      <c r="AB587" s="159">
        <v>2.58</v>
      </c>
    </row>
    <row r="588" spans="1:28" ht="15" customHeight="1" x14ac:dyDescent="0.15">
      <c r="A588" s="20" t="str">
        <f t="shared" si="9"/>
        <v>貨4軽ZM</v>
      </c>
      <c r="B588" s="20" t="s">
        <v>231</v>
      </c>
      <c r="C588" s="20" t="s">
        <v>254</v>
      </c>
      <c r="D588" t="s">
        <v>836</v>
      </c>
      <c r="E588" t="s">
        <v>1003</v>
      </c>
      <c r="F588" s="20">
        <v>6.5000000000000002E-2</v>
      </c>
      <c r="G588" s="20">
        <v>4.2500000000000003E-3</v>
      </c>
      <c r="H588" s="20">
        <v>2.58</v>
      </c>
      <c r="I588" s="1" t="s">
        <v>1084</v>
      </c>
      <c r="J588" s="20" t="s">
        <v>425</v>
      </c>
      <c r="T588" s="130" t="s">
        <v>365</v>
      </c>
      <c r="U588" s="156" t="s">
        <v>374</v>
      </c>
      <c r="V588" s="39" t="s">
        <v>1144</v>
      </c>
      <c r="W588" s="157" t="s">
        <v>836</v>
      </c>
      <c r="X588" s="158" t="s">
        <v>1003</v>
      </c>
      <c r="Y588" s="7"/>
      <c r="Z588" s="156">
        <v>6.5000000000000002E-2</v>
      </c>
      <c r="AA588" s="156">
        <v>4.2500000000000003E-3</v>
      </c>
      <c r="AB588" s="159">
        <v>2.58</v>
      </c>
    </row>
    <row r="589" spans="1:28" ht="15" customHeight="1" x14ac:dyDescent="0.15">
      <c r="A589" s="20" t="str">
        <f t="shared" si="9"/>
        <v>貨4軽PJ</v>
      </c>
      <c r="B589" s="20" t="s">
        <v>231</v>
      </c>
      <c r="C589" s="20" t="s">
        <v>254</v>
      </c>
      <c r="D589" t="s">
        <v>836</v>
      </c>
      <c r="E589" t="s">
        <v>951</v>
      </c>
      <c r="F589" s="20">
        <v>0.26</v>
      </c>
      <c r="G589" s="20">
        <v>4.2500000000000003E-3</v>
      </c>
      <c r="H589" s="20">
        <v>2.58</v>
      </c>
      <c r="I589" s="1" t="s">
        <v>179</v>
      </c>
      <c r="J589" t="s">
        <v>1202</v>
      </c>
      <c r="T589" s="130" t="s">
        <v>365</v>
      </c>
      <c r="U589" s="156" t="s">
        <v>374</v>
      </c>
      <c r="V589" s="39" t="s">
        <v>1144</v>
      </c>
      <c r="W589" s="157" t="s">
        <v>836</v>
      </c>
      <c r="X589" s="158" t="s">
        <v>951</v>
      </c>
      <c r="Y589" s="7"/>
      <c r="Z589" s="156">
        <v>0.26</v>
      </c>
      <c r="AA589" s="156">
        <v>4.2500000000000003E-3</v>
      </c>
      <c r="AB589" s="159">
        <v>2.58</v>
      </c>
    </row>
    <row r="590" spans="1:28" ht="15" customHeight="1" x14ac:dyDescent="0.15">
      <c r="A590" s="20" t="str">
        <f t="shared" si="9"/>
        <v>貨4軽VJ</v>
      </c>
      <c r="B590" s="20" t="s">
        <v>231</v>
      </c>
      <c r="C590" s="20" t="s">
        <v>254</v>
      </c>
      <c r="D590" t="s">
        <v>836</v>
      </c>
      <c r="E590" t="s">
        <v>978</v>
      </c>
      <c r="F590" s="20">
        <v>0.13</v>
      </c>
      <c r="G590" s="20">
        <v>4.2500000000000003E-3</v>
      </c>
      <c r="H590" s="20">
        <v>2.58</v>
      </c>
      <c r="I590" s="1" t="s">
        <v>1084</v>
      </c>
      <c r="J590" t="s">
        <v>1203</v>
      </c>
      <c r="T590" s="130" t="s">
        <v>365</v>
      </c>
      <c r="U590" s="156" t="s">
        <v>374</v>
      </c>
      <c r="V590" s="39" t="s">
        <v>1144</v>
      </c>
      <c r="W590" s="157" t="s">
        <v>836</v>
      </c>
      <c r="X590" s="158" t="s">
        <v>978</v>
      </c>
      <c r="Y590" s="7"/>
      <c r="Z590" s="156">
        <v>0.13</v>
      </c>
      <c r="AA590" s="156">
        <v>4.2500000000000003E-3</v>
      </c>
      <c r="AB590" s="159">
        <v>2.58</v>
      </c>
    </row>
    <row r="591" spans="1:28" ht="15" customHeight="1" x14ac:dyDescent="0.15">
      <c r="A591" s="20" t="str">
        <f t="shared" si="9"/>
        <v>貨4軽PK</v>
      </c>
      <c r="B591" s="20" t="s">
        <v>231</v>
      </c>
      <c r="C591" s="20" t="s">
        <v>254</v>
      </c>
      <c r="D591" t="s">
        <v>836</v>
      </c>
      <c r="E591" t="s">
        <v>952</v>
      </c>
      <c r="F591" s="20">
        <v>0.26</v>
      </c>
      <c r="G591" s="20">
        <v>2.5500000000000002E-3</v>
      </c>
      <c r="H591" s="20">
        <v>2.58</v>
      </c>
      <c r="I591" s="1" t="s">
        <v>179</v>
      </c>
      <c r="J591" t="s">
        <v>1204</v>
      </c>
      <c r="T591" s="130" t="s">
        <v>365</v>
      </c>
      <c r="U591" s="156" t="s">
        <v>374</v>
      </c>
      <c r="V591" s="39" t="s">
        <v>1144</v>
      </c>
      <c r="W591" s="157" t="s">
        <v>836</v>
      </c>
      <c r="X591" s="158" t="s">
        <v>952</v>
      </c>
      <c r="Y591" s="7"/>
      <c r="Z591" s="156">
        <v>0.26</v>
      </c>
      <c r="AA591" s="156">
        <v>2.5500000000000002E-3</v>
      </c>
      <c r="AB591" s="159">
        <v>2.58</v>
      </c>
    </row>
    <row r="592" spans="1:28" ht="15" customHeight="1" x14ac:dyDescent="0.15">
      <c r="A592" s="20" t="str">
        <f t="shared" si="9"/>
        <v>貨4軽VK</v>
      </c>
      <c r="B592" s="20" t="s">
        <v>231</v>
      </c>
      <c r="C592" s="20" t="s">
        <v>254</v>
      </c>
      <c r="D592" t="s">
        <v>836</v>
      </c>
      <c r="E592" t="s">
        <v>979</v>
      </c>
      <c r="F592" s="20">
        <v>0.13</v>
      </c>
      <c r="G592" s="20">
        <v>2.5500000000000002E-3</v>
      </c>
      <c r="H592" s="20">
        <v>2.58</v>
      </c>
      <c r="I592" s="1" t="s">
        <v>1084</v>
      </c>
      <c r="J592" t="s">
        <v>1205</v>
      </c>
      <c r="T592" s="130" t="s">
        <v>365</v>
      </c>
      <c r="U592" s="156" t="s">
        <v>374</v>
      </c>
      <c r="V592" s="39" t="s">
        <v>1144</v>
      </c>
      <c r="W592" s="157" t="s">
        <v>836</v>
      </c>
      <c r="X592" s="158" t="s">
        <v>979</v>
      </c>
      <c r="Y592" s="7"/>
      <c r="Z592" s="156">
        <v>0.13</v>
      </c>
      <c r="AA592" s="156">
        <v>2.5500000000000002E-3</v>
      </c>
      <c r="AB592" s="159">
        <v>2.58</v>
      </c>
    </row>
    <row r="593" spans="1:28" ht="15" customHeight="1" x14ac:dyDescent="0.15">
      <c r="A593" s="20" t="str">
        <f t="shared" si="9"/>
        <v>貨4軽PL</v>
      </c>
      <c r="B593" s="20" t="s">
        <v>231</v>
      </c>
      <c r="C593" s="20" t="s">
        <v>254</v>
      </c>
      <c r="D593" t="s">
        <v>836</v>
      </c>
      <c r="E593" t="s">
        <v>953</v>
      </c>
      <c r="F593" s="20">
        <v>0.19500000000000001</v>
      </c>
      <c r="G593" s="20">
        <v>4.2500000000000003E-3</v>
      </c>
      <c r="H593" s="20">
        <v>2.58</v>
      </c>
      <c r="I593" s="1" t="s">
        <v>179</v>
      </c>
      <c r="J593" t="s">
        <v>1206</v>
      </c>
      <c r="T593" s="130" t="s">
        <v>365</v>
      </c>
      <c r="U593" s="156" t="s">
        <v>374</v>
      </c>
      <c r="V593" s="39" t="s">
        <v>1144</v>
      </c>
      <c r="W593" s="157" t="s">
        <v>836</v>
      </c>
      <c r="X593" s="158" t="s">
        <v>953</v>
      </c>
      <c r="Y593" s="7"/>
      <c r="Z593" s="156">
        <v>0.19500000000000001</v>
      </c>
      <c r="AA593" s="156">
        <v>4.2500000000000003E-3</v>
      </c>
      <c r="AB593" s="159">
        <v>2.58</v>
      </c>
    </row>
    <row r="594" spans="1:28" ht="15" customHeight="1" x14ac:dyDescent="0.15">
      <c r="A594" s="20" t="str">
        <f t="shared" si="9"/>
        <v>貨4軽VL</v>
      </c>
      <c r="B594" s="20" t="s">
        <v>231</v>
      </c>
      <c r="C594" s="20" t="s">
        <v>254</v>
      </c>
      <c r="D594" s="20" t="s">
        <v>836</v>
      </c>
      <c r="E594" s="20" t="s">
        <v>980</v>
      </c>
      <c r="F594" s="20">
        <v>0.19500000000000001</v>
      </c>
      <c r="G594" s="20">
        <v>4.2500000000000003E-3</v>
      </c>
      <c r="H594" s="20">
        <v>2.58</v>
      </c>
      <c r="I594" s="1" t="s">
        <v>1084</v>
      </c>
      <c r="J594" s="20" t="s">
        <v>1207</v>
      </c>
      <c r="T594" s="130" t="s">
        <v>365</v>
      </c>
      <c r="U594" s="156" t="s">
        <v>374</v>
      </c>
      <c r="V594" s="39" t="s">
        <v>1144</v>
      </c>
      <c r="W594" s="157" t="s">
        <v>836</v>
      </c>
      <c r="X594" s="158" t="s">
        <v>980</v>
      </c>
      <c r="Y594" s="7"/>
      <c r="Z594" s="156">
        <v>0.19500000000000001</v>
      </c>
      <c r="AA594" s="156">
        <v>4.2500000000000003E-3</v>
      </c>
      <c r="AB594" s="159">
        <v>2.58</v>
      </c>
    </row>
    <row r="595" spans="1:28" ht="15" customHeight="1" x14ac:dyDescent="0.15">
      <c r="A595" s="20" t="str">
        <f t="shared" si="9"/>
        <v>貨4軽PM</v>
      </c>
      <c r="B595" s="20" t="s">
        <v>231</v>
      </c>
      <c r="C595" s="20" t="s">
        <v>254</v>
      </c>
      <c r="D595" s="20" t="s">
        <v>836</v>
      </c>
      <c r="E595" s="20" t="s">
        <v>954</v>
      </c>
      <c r="F595" s="20">
        <v>0.19500000000000001</v>
      </c>
      <c r="G595" s="20">
        <v>2.5500000000000002E-3</v>
      </c>
      <c r="H595" s="20">
        <v>2.58</v>
      </c>
      <c r="I595" s="1" t="s">
        <v>179</v>
      </c>
      <c r="J595" s="20" t="s">
        <v>1208</v>
      </c>
      <c r="T595" s="130" t="s">
        <v>365</v>
      </c>
      <c r="U595" s="156" t="s">
        <v>374</v>
      </c>
      <c r="V595" s="39" t="s">
        <v>1144</v>
      </c>
      <c r="W595" s="157" t="s">
        <v>836</v>
      </c>
      <c r="X595" s="158" t="s">
        <v>954</v>
      </c>
      <c r="Y595" s="7"/>
      <c r="Z595" s="156">
        <v>0.19500000000000001</v>
      </c>
      <c r="AA595" s="156">
        <v>2.5500000000000002E-3</v>
      </c>
      <c r="AB595" s="159">
        <v>2.58</v>
      </c>
    </row>
    <row r="596" spans="1:28" ht="15" customHeight="1" x14ac:dyDescent="0.15">
      <c r="A596" s="20" t="str">
        <f t="shared" si="9"/>
        <v>貨4軽VM</v>
      </c>
      <c r="B596" s="20" t="s">
        <v>231</v>
      </c>
      <c r="C596" s="20" t="s">
        <v>254</v>
      </c>
      <c r="D596" s="20" t="s">
        <v>836</v>
      </c>
      <c r="E596" s="20" t="s">
        <v>981</v>
      </c>
      <c r="F596" s="20">
        <v>0.19500000000000001</v>
      </c>
      <c r="G596" s="20">
        <v>2.5500000000000002E-3</v>
      </c>
      <c r="H596" s="20">
        <v>2.58</v>
      </c>
      <c r="I596" s="1" t="s">
        <v>1084</v>
      </c>
      <c r="J596" s="20" t="s">
        <v>1209</v>
      </c>
      <c r="T596" s="130" t="s">
        <v>365</v>
      </c>
      <c r="U596" s="156" t="s">
        <v>374</v>
      </c>
      <c r="V596" s="39" t="s">
        <v>1144</v>
      </c>
      <c r="W596" s="157" t="s">
        <v>836</v>
      </c>
      <c r="X596" s="158" t="s">
        <v>981</v>
      </c>
      <c r="Y596" s="7"/>
      <c r="Z596" s="156">
        <v>0.19500000000000001</v>
      </c>
      <c r="AA596" s="156">
        <v>2.5500000000000002E-3</v>
      </c>
      <c r="AB596" s="159">
        <v>2.58</v>
      </c>
    </row>
    <row r="597" spans="1:28" ht="15" customHeight="1" x14ac:dyDescent="0.15">
      <c r="A597" s="20" t="str">
        <f t="shared" si="9"/>
        <v>貨4軽PN</v>
      </c>
      <c r="B597" s="20" t="s">
        <v>231</v>
      </c>
      <c r="C597" s="20" t="s">
        <v>254</v>
      </c>
      <c r="D597" s="20" t="s">
        <v>836</v>
      </c>
      <c r="E597" s="20" t="s">
        <v>955</v>
      </c>
      <c r="F597" s="20">
        <v>0.13</v>
      </c>
      <c r="G597" s="20">
        <v>4.2500000000000003E-3</v>
      </c>
      <c r="H597" s="20">
        <v>2.58</v>
      </c>
      <c r="I597" s="1" t="s">
        <v>179</v>
      </c>
      <c r="J597" s="20" t="s">
        <v>1210</v>
      </c>
      <c r="T597" s="130" t="s">
        <v>365</v>
      </c>
      <c r="U597" s="156" t="s">
        <v>374</v>
      </c>
      <c r="V597" s="39" t="s">
        <v>1144</v>
      </c>
      <c r="W597" s="157" t="s">
        <v>836</v>
      </c>
      <c r="X597" s="158" t="s">
        <v>955</v>
      </c>
      <c r="Y597" s="7"/>
      <c r="Z597" s="156">
        <v>0.13</v>
      </c>
      <c r="AA597" s="156">
        <v>4.2500000000000003E-3</v>
      </c>
      <c r="AB597" s="159">
        <v>2.58</v>
      </c>
    </row>
    <row r="598" spans="1:28" ht="15" customHeight="1" x14ac:dyDescent="0.15">
      <c r="A598" s="20" t="str">
        <f t="shared" si="9"/>
        <v>貨4軽VN</v>
      </c>
      <c r="B598" s="20" t="s">
        <v>231</v>
      </c>
      <c r="C598" s="20" t="s">
        <v>254</v>
      </c>
      <c r="D598" s="20" t="s">
        <v>836</v>
      </c>
      <c r="E598" s="20" t="s">
        <v>982</v>
      </c>
      <c r="F598" s="20">
        <v>0.13</v>
      </c>
      <c r="G598" s="20">
        <v>4.2500000000000003E-3</v>
      </c>
      <c r="H598" s="20">
        <v>2.58</v>
      </c>
      <c r="I598" s="1" t="s">
        <v>1084</v>
      </c>
      <c r="J598" s="20" t="s">
        <v>1211</v>
      </c>
      <c r="T598" s="130" t="s">
        <v>365</v>
      </c>
      <c r="U598" s="156" t="s">
        <v>374</v>
      </c>
      <c r="V598" s="39" t="s">
        <v>1144</v>
      </c>
      <c r="W598" s="157" t="s">
        <v>836</v>
      </c>
      <c r="X598" s="158" t="s">
        <v>982</v>
      </c>
      <c r="Y598" s="7"/>
      <c r="Z598" s="156">
        <v>0.13</v>
      </c>
      <c r="AA598" s="156">
        <v>4.2500000000000003E-3</v>
      </c>
      <c r="AB598" s="159">
        <v>2.58</v>
      </c>
    </row>
    <row r="599" spans="1:28" ht="15" customHeight="1" x14ac:dyDescent="0.15">
      <c r="A599" s="20" t="str">
        <f t="shared" si="9"/>
        <v>貨4軽PP</v>
      </c>
      <c r="B599" s="20" t="s">
        <v>231</v>
      </c>
      <c r="C599" s="20" t="s">
        <v>254</v>
      </c>
      <c r="D599" s="20" t="s">
        <v>836</v>
      </c>
      <c r="E599" s="20" t="s">
        <v>956</v>
      </c>
      <c r="F599" s="20">
        <v>0.13</v>
      </c>
      <c r="G599" s="20">
        <v>2.5500000000000002E-3</v>
      </c>
      <c r="H599" s="20">
        <v>2.58</v>
      </c>
      <c r="I599" s="1" t="s">
        <v>179</v>
      </c>
      <c r="J599" s="20" t="s">
        <v>1212</v>
      </c>
      <c r="T599" s="130" t="s">
        <v>365</v>
      </c>
      <c r="U599" s="156" t="s">
        <v>374</v>
      </c>
      <c r="V599" s="39" t="s">
        <v>1144</v>
      </c>
      <c r="W599" s="157" t="s">
        <v>836</v>
      </c>
      <c r="X599" s="158" t="s">
        <v>956</v>
      </c>
      <c r="Y599" s="7"/>
      <c r="Z599" s="156">
        <v>0.13</v>
      </c>
      <c r="AA599" s="156">
        <v>2.5500000000000002E-3</v>
      </c>
      <c r="AB599" s="159">
        <v>2.58</v>
      </c>
    </row>
    <row r="600" spans="1:28" ht="15" customHeight="1" x14ac:dyDescent="0.15">
      <c r="A600" s="20" t="str">
        <f t="shared" si="9"/>
        <v>貨4軽VP</v>
      </c>
      <c r="B600" s="20" t="s">
        <v>231</v>
      </c>
      <c r="C600" s="20" t="s">
        <v>254</v>
      </c>
      <c r="D600" s="20" t="s">
        <v>836</v>
      </c>
      <c r="E600" s="20" t="s">
        <v>983</v>
      </c>
      <c r="F600" s="20">
        <v>0.13</v>
      </c>
      <c r="G600" s="20">
        <v>2.5500000000000002E-3</v>
      </c>
      <c r="H600" s="20">
        <v>2.58</v>
      </c>
      <c r="I600" s="1" t="s">
        <v>1084</v>
      </c>
      <c r="J600" s="20" t="s">
        <v>1213</v>
      </c>
      <c r="T600" s="130" t="s">
        <v>365</v>
      </c>
      <c r="U600" s="156" t="s">
        <v>374</v>
      </c>
      <c r="V600" s="39" t="s">
        <v>1144</v>
      </c>
      <c r="W600" s="157" t="s">
        <v>836</v>
      </c>
      <c r="X600" s="158" t="s">
        <v>983</v>
      </c>
      <c r="Y600" s="7"/>
      <c r="Z600" s="156">
        <v>0.13</v>
      </c>
      <c r="AA600" s="156">
        <v>2.5500000000000002E-3</v>
      </c>
      <c r="AB600" s="159">
        <v>2.58</v>
      </c>
    </row>
    <row r="601" spans="1:28" ht="15" customHeight="1" x14ac:dyDescent="0.15">
      <c r="A601" s="20" t="str">
        <f t="shared" si="9"/>
        <v>貨4軽PQ</v>
      </c>
      <c r="B601" s="20" t="s">
        <v>231</v>
      </c>
      <c r="C601" s="20" t="s">
        <v>254</v>
      </c>
      <c r="D601" s="20" t="s">
        <v>836</v>
      </c>
      <c r="E601" s="20" t="s">
        <v>957</v>
      </c>
      <c r="F601" s="20">
        <v>6.5000000000000002E-2</v>
      </c>
      <c r="G601" s="20">
        <v>4.2500000000000003E-3</v>
      </c>
      <c r="H601" s="20">
        <v>2.58</v>
      </c>
      <c r="I601" s="1" t="s">
        <v>179</v>
      </c>
      <c r="J601" t="s">
        <v>1214</v>
      </c>
      <c r="T601" s="130" t="s">
        <v>365</v>
      </c>
      <c r="U601" s="156" t="s">
        <v>374</v>
      </c>
      <c r="V601" s="39" t="s">
        <v>1144</v>
      </c>
      <c r="W601" s="157" t="s">
        <v>836</v>
      </c>
      <c r="X601" s="158" t="s">
        <v>957</v>
      </c>
      <c r="Y601" s="7"/>
      <c r="Z601" s="156">
        <v>6.5000000000000002E-2</v>
      </c>
      <c r="AA601" s="156">
        <v>4.2500000000000003E-3</v>
      </c>
      <c r="AB601" s="159">
        <v>2.58</v>
      </c>
    </row>
    <row r="602" spans="1:28" ht="15" customHeight="1" x14ac:dyDescent="0.15">
      <c r="A602" s="20" t="str">
        <f t="shared" si="9"/>
        <v>貨4軽VQ</v>
      </c>
      <c r="B602" s="20" t="s">
        <v>231</v>
      </c>
      <c r="C602" s="20" t="s">
        <v>254</v>
      </c>
      <c r="D602" s="20" t="s">
        <v>836</v>
      </c>
      <c r="E602" s="20" t="s">
        <v>984</v>
      </c>
      <c r="F602" s="20">
        <v>6.5000000000000002E-2</v>
      </c>
      <c r="G602" s="20">
        <v>4.2500000000000003E-3</v>
      </c>
      <c r="H602" s="20">
        <v>2.58</v>
      </c>
      <c r="I602" s="1" t="s">
        <v>1084</v>
      </c>
      <c r="J602" t="s">
        <v>1215</v>
      </c>
      <c r="T602" s="130" t="s">
        <v>365</v>
      </c>
      <c r="U602" s="156" t="s">
        <v>374</v>
      </c>
      <c r="V602" s="39" t="s">
        <v>1144</v>
      </c>
      <c r="W602" s="157" t="s">
        <v>836</v>
      </c>
      <c r="X602" s="158" t="s">
        <v>984</v>
      </c>
      <c r="Y602" s="7"/>
      <c r="Z602" s="156">
        <v>6.5000000000000002E-2</v>
      </c>
      <c r="AA602" s="156">
        <v>4.2500000000000003E-3</v>
      </c>
      <c r="AB602" s="159">
        <v>2.58</v>
      </c>
    </row>
    <row r="603" spans="1:28" ht="15" customHeight="1" x14ac:dyDescent="0.15">
      <c r="A603" s="20" t="str">
        <f t="shared" si="9"/>
        <v>貨4軽PR</v>
      </c>
      <c r="B603" s="20" t="s">
        <v>231</v>
      </c>
      <c r="C603" s="20" t="s">
        <v>254</v>
      </c>
      <c r="D603" s="20" t="s">
        <v>836</v>
      </c>
      <c r="E603" s="20" t="s">
        <v>958</v>
      </c>
      <c r="F603" s="20">
        <v>6.5000000000000002E-2</v>
      </c>
      <c r="G603" s="20">
        <v>2.5500000000000002E-3</v>
      </c>
      <c r="H603" s="20">
        <v>2.58</v>
      </c>
      <c r="I603" s="1" t="s">
        <v>179</v>
      </c>
      <c r="J603" t="s">
        <v>1216</v>
      </c>
      <c r="T603" s="130" t="s">
        <v>365</v>
      </c>
      <c r="U603" s="156" t="s">
        <v>374</v>
      </c>
      <c r="V603" s="39" t="s">
        <v>1144</v>
      </c>
      <c r="W603" s="157" t="s">
        <v>836</v>
      </c>
      <c r="X603" s="158" t="s">
        <v>958</v>
      </c>
      <c r="Y603" s="7"/>
      <c r="Z603" s="156">
        <v>6.5000000000000002E-2</v>
      </c>
      <c r="AA603" s="156">
        <v>2.5500000000000002E-3</v>
      </c>
      <c r="AB603" s="159">
        <v>2.58</v>
      </c>
    </row>
    <row r="604" spans="1:28" ht="15" customHeight="1" x14ac:dyDescent="0.15">
      <c r="A604" s="20" t="str">
        <f t="shared" si="9"/>
        <v>貨4軽VR</v>
      </c>
      <c r="B604" s="20" t="s">
        <v>231</v>
      </c>
      <c r="C604" s="20" t="s">
        <v>254</v>
      </c>
      <c r="D604" s="20" t="s">
        <v>836</v>
      </c>
      <c r="E604" s="20" t="s">
        <v>985</v>
      </c>
      <c r="F604" s="20">
        <v>6.5000000000000002E-2</v>
      </c>
      <c r="G604" s="20">
        <v>2.5500000000000002E-3</v>
      </c>
      <c r="H604" s="20">
        <v>2.58</v>
      </c>
      <c r="I604" s="1" t="s">
        <v>1084</v>
      </c>
      <c r="J604" t="s">
        <v>1217</v>
      </c>
      <c r="T604" s="130" t="s">
        <v>365</v>
      </c>
      <c r="U604" s="156" t="s">
        <v>374</v>
      </c>
      <c r="V604" s="39" t="s">
        <v>1144</v>
      </c>
      <c r="W604" s="157" t="s">
        <v>836</v>
      </c>
      <c r="X604" s="158" t="s">
        <v>985</v>
      </c>
      <c r="Y604" s="7"/>
      <c r="Z604" s="156">
        <v>6.5000000000000002E-2</v>
      </c>
      <c r="AA604" s="156">
        <v>2.5500000000000002E-3</v>
      </c>
      <c r="AB604" s="159">
        <v>2.58</v>
      </c>
    </row>
    <row r="605" spans="1:28" ht="15" customHeight="1" x14ac:dyDescent="0.15">
      <c r="A605" s="20" t="str">
        <f t="shared" si="9"/>
        <v>貨4軽ADG</v>
      </c>
      <c r="B605" s="20" t="s">
        <v>231</v>
      </c>
      <c r="C605" s="20" t="s">
        <v>254</v>
      </c>
      <c r="D605" s="20" t="s">
        <v>185</v>
      </c>
      <c r="E605" t="s">
        <v>760</v>
      </c>
      <c r="F605" s="20">
        <v>0.15</v>
      </c>
      <c r="G605" s="20">
        <v>3.0000000000000001E-3</v>
      </c>
      <c r="H605" s="20">
        <v>2.58</v>
      </c>
      <c r="I605" s="1" t="s">
        <v>448</v>
      </c>
      <c r="J605"/>
      <c r="T605" s="130" t="s">
        <v>365</v>
      </c>
      <c r="U605" s="156" t="s">
        <v>374</v>
      </c>
      <c r="V605" s="39" t="s">
        <v>1144</v>
      </c>
      <c r="W605" s="157" t="s">
        <v>185</v>
      </c>
      <c r="X605" s="158" t="s">
        <v>760</v>
      </c>
      <c r="Y605" s="7" t="s">
        <v>280</v>
      </c>
      <c r="Z605" s="156">
        <v>0.15</v>
      </c>
      <c r="AA605" s="156">
        <v>3.0000000000000001E-3</v>
      </c>
      <c r="AB605" s="159">
        <v>2.58</v>
      </c>
    </row>
    <row r="606" spans="1:28" ht="15" customHeight="1" x14ac:dyDescent="0.15">
      <c r="A606" s="20" t="str">
        <f t="shared" si="9"/>
        <v>貨4軽AKG</v>
      </c>
      <c r="B606" s="20" t="s">
        <v>231</v>
      </c>
      <c r="C606" s="20" t="s">
        <v>254</v>
      </c>
      <c r="D606" s="20" t="s">
        <v>185</v>
      </c>
      <c r="E606" t="s">
        <v>82</v>
      </c>
      <c r="F606" s="20">
        <v>0.15</v>
      </c>
      <c r="G606" s="20">
        <v>3.0000000000000001E-3</v>
      </c>
      <c r="H606" s="20">
        <v>2.58</v>
      </c>
      <c r="I606" s="1" t="s">
        <v>448</v>
      </c>
      <c r="T606" s="130" t="s">
        <v>365</v>
      </c>
      <c r="U606" s="156" t="s">
        <v>374</v>
      </c>
      <c r="V606" s="39" t="s">
        <v>1144</v>
      </c>
      <c r="W606" s="157" t="s">
        <v>185</v>
      </c>
      <c r="X606" s="158" t="s">
        <v>82</v>
      </c>
      <c r="Y606" s="7" t="s">
        <v>280</v>
      </c>
      <c r="Z606" s="156">
        <v>0.15</v>
      </c>
      <c r="AA606" s="156">
        <v>3.0000000000000001E-3</v>
      </c>
      <c r="AB606" s="159">
        <v>2.58</v>
      </c>
    </row>
    <row r="607" spans="1:28" ht="15" customHeight="1" x14ac:dyDescent="0.15">
      <c r="A607" s="20" t="str">
        <f t="shared" si="9"/>
        <v>貨4軽ACG</v>
      </c>
      <c r="B607" s="20" t="s">
        <v>231</v>
      </c>
      <c r="C607" s="20" t="s">
        <v>254</v>
      </c>
      <c r="D607" t="s">
        <v>185</v>
      </c>
      <c r="E607" t="s">
        <v>761</v>
      </c>
      <c r="F607" s="20">
        <v>7.4999999999999997E-2</v>
      </c>
      <c r="G607" s="20">
        <v>1.5E-3</v>
      </c>
      <c r="H607" s="20">
        <v>2.58</v>
      </c>
      <c r="I607" s="1" t="s">
        <v>1084</v>
      </c>
      <c r="J607" s="20" t="s">
        <v>1088</v>
      </c>
      <c r="T607" s="130" t="s">
        <v>365</v>
      </c>
      <c r="U607" s="156" t="s">
        <v>374</v>
      </c>
      <c r="V607" s="39" t="s">
        <v>1144</v>
      </c>
      <c r="W607" s="157" t="s">
        <v>185</v>
      </c>
      <c r="X607" s="158" t="s">
        <v>761</v>
      </c>
      <c r="Y607" s="7"/>
      <c r="Z607" s="156">
        <v>7.4999999999999997E-2</v>
      </c>
      <c r="AA607" s="156">
        <v>1.5E-3</v>
      </c>
      <c r="AB607" s="159">
        <v>2.58</v>
      </c>
    </row>
    <row r="608" spans="1:28" ht="15" customHeight="1" x14ac:dyDescent="0.15">
      <c r="A608" s="20" t="str">
        <f t="shared" si="9"/>
        <v>貨4軽AJG</v>
      </c>
      <c r="B608" s="20" t="s">
        <v>231</v>
      </c>
      <c r="C608" s="20" t="s">
        <v>254</v>
      </c>
      <c r="D608" t="s">
        <v>185</v>
      </c>
      <c r="E608" t="s">
        <v>554</v>
      </c>
      <c r="F608" s="20">
        <v>7.4999999999999997E-2</v>
      </c>
      <c r="G608" s="20">
        <v>1.5E-3</v>
      </c>
      <c r="H608" s="20">
        <v>2.58</v>
      </c>
      <c r="I608" s="1" t="s">
        <v>1084</v>
      </c>
      <c r="J608" t="s">
        <v>1088</v>
      </c>
      <c r="T608" s="130" t="s">
        <v>365</v>
      </c>
      <c r="U608" s="156" t="s">
        <v>374</v>
      </c>
      <c r="V608" s="39" t="s">
        <v>1144</v>
      </c>
      <c r="W608" s="157" t="s">
        <v>185</v>
      </c>
      <c r="X608" s="158" t="s">
        <v>554</v>
      </c>
      <c r="Y608" s="7"/>
      <c r="Z608" s="156">
        <v>7.4999999999999997E-2</v>
      </c>
      <c r="AA608" s="156">
        <v>1.5E-3</v>
      </c>
      <c r="AB608" s="159">
        <v>2.58</v>
      </c>
    </row>
    <row r="609" spans="1:28" ht="15" customHeight="1" x14ac:dyDescent="0.15">
      <c r="A609" s="20" t="str">
        <f t="shared" si="9"/>
        <v>貨4軽AMG</v>
      </c>
      <c r="B609" s="20" t="s">
        <v>231</v>
      </c>
      <c r="C609" s="20" t="s">
        <v>254</v>
      </c>
      <c r="D609" t="s">
        <v>185</v>
      </c>
      <c r="E609" t="s">
        <v>1552</v>
      </c>
      <c r="F609" s="20">
        <v>3.7499999999999999E-2</v>
      </c>
      <c r="G609" s="20">
        <v>7.5000000000000002E-4</v>
      </c>
      <c r="H609" s="20">
        <v>2.58</v>
      </c>
      <c r="I609" s="1" t="s">
        <v>1493</v>
      </c>
      <c r="J609"/>
      <c r="T609" s="130" t="s">
        <v>365</v>
      </c>
      <c r="U609" s="156" t="s">
        <v>374</v>
      </c>
      <c r="V609" s="39" t="s">
        <v>1144</v>
      </c>
      <c r="W609" s="157" t="s">
        <v>185</v>
      </c>
      <c r="X609" s="158" t="s">
        <v>1218</v>
      </c>
      <c r="Y609" s="7"/>
      <c r="Z609" s="156">
        <v>3.7499999999999999E-2</v>
      </c>
      <c r="AA609" s="156">
        <v>7.5000000000000002E-4</v>
      </c>
      <c r="AB609" s="159">
        <v>2.58</v>
      </c>
    </row>
    <row r="610" spans="1:28" ht="15" customHeight="1" x14ac:dyDescent="0.15">
      <c r="A610" s="20" t="str">
        <f t="shared" si="9"/>
        <v>貨4軽BCG</v>
      </c>
      <c r="B610" s="20" t="s">
        <v>231</v>
      </c>
      <c r="C610" s="20" t="s">
        <v>254</v>
      </c>
      <c r="D610" t="s">
        <v>185</v>
      </c>
      <c r="E610" t="s">
        <v>255</v>
      </c>
      <c r="F610" s="20">
        <v>0.13500000000000001</v>
      </c>
      <c r="G610" s="20">
        <v>2.7000000000000001E-3</v>
      </c>
      <c r="H610" s="20">
        <v>2.58</v>
      </c>
      <c r="I610" s="1" t="s">
        <v>1084</v>
      </c>
      <c r="J610" t="s">
        <v>423</v>
      </c>
      <c r="T610" s="130" t="s">
        <v>365</v>
      </c>
      <c r="U610" s="156" t="s">
        <v>374</v>
      </c>
      <c r="V610" s="39" t="s">
        <v>1144</v>
      </c>
      <c r="W610" s="157" t="s">
        <v>185</v>
      </c>
      <c r="X610" s="158" t="s">
        <v>255</v>
      </c>
      <c r="Y610" s="7"/>
      <c r="Z610" s="156">
        <v>0.13500000000000001</v>
      </c>
      <c r="AA610" s="156">
        <v>2.7000000000000001E-3</v>
      </c>
      <c r="AB610" s="159">
        <v>2.58</v>
      </c>
    </row>
    <row r="611" spans="1:28" ht="15" customHeight="1" x14ac:dyDescent="0.15">
      <c r="A611" s="20" t="str">
        <f t="shared" si="9"/>
        <v>貨4軽BJG</v>
      </c>
      <c r="B611" s="20" t="s">
        <v>231</v>
      </c>
      <c r="C611" s="20" t="s">
        <v>254</v>
      </c>
      <c r="D611" t="s">
        <v>185</v>
      </c>
      <c r="E611" t="s">
        <v>558</v>
      </c>
      <c r="F611" s="20">
        <v>0.13500000000000001</v>
      </c>
      <c r="G611" s="20">
        <v>2.7000000000000001E-3</v>
      </c>
      <c r="H611" s="20">
        <v>2.58</v>
      </c>
      <c r="I611" s="1" t="s">
        <v>1084</v>
      </c>
      <c r="J611" t="s">
        <v>371</v>
      </c>
      <c r="T611" s="130" t="s">
        <v>365</v>
      </c>
      <c r="U611" s="156" t="s">
        <v>374</v>
      </c>
      <c r="V611" s="39" t="s">
        <v>1144</v>
      </c>
      <c r="W611" s="157" t="s">
        <v>185</v>
      </c>
      <c r="X611" s="158" t="s">
        <v>558</v>
      </c>
      <c r="Y611" s="7"/>
      <c r="Z611" s="156">
        <v>0.13500000000000001</v>
      </c>
      <c r="AA611" s="156">
        <v>2.7000000000000001E-3</v>
      </c>
      <c r="AB611" s="159">
        <v>2.58</v>
      </c>
    </row>
    <row r="612" spans="1:28" ht="15" customHeight="1" x14ac:dyDescent="0.15">
      <c r="A612" s="20" t="str">
        <f t="shared" si="9"/>
        <v>貨4軽BDG</v>
      </c>
      <c r="B612" s="20" t="s">
        <v>231</v>
      </c>
      <c r="C612" s="20" t="s">
        <v>254</v>
      </c>
      <c r="D612" t="s">
        <v>185</v>
      </c>
      <c r="E612" t="s">
        <v>256</v>
      </c>
      <c r="F612" s="20">
        <v>0.13500000000000001</v>
      </c>
      <c r="G612" s="20">
        <v>2.7000000000000001E-3</v>
      </c>
      <c r="H612" s="20">
        <v>2.58</v>
      </c>
      <c r="I612" s="1" t="s">
        <v>372</v>
      </c>
      <c r="J612" t="s">
        <v>1089</v>
      </c>
      <c r="T612" s="130" t="s">
        <v>365</v>
      </c>
      <c r="U612" s="156" t="s">
        <v>374</v>
      </c>
      <c r="V612" s="39" t="s">
        <v>1144</v>
      </c>
      <c r="W612" s="157" t="s">
        <v>185</v>
      </c>
      <c r="X612" s="158" t="s">
        <v>256</v>
      </c>
      <c r="Y612" s="7" t="s">
        <v>1219</v>
      </c>
      <c r="Z612" s="156">
        <v>0.13500000000000001</v>
      </c>
      <c r="AA612" s="156">
        <v>2.7000000000000001E-3</v>
      </c>
      <c r="AB612" s="159">
        <v>2.58</v>
      </c>
    </row>
    <row r="613" spans="1:28" ht="15" customHeight="1" x14ac:dyDescent="0.15">
      <c r="A613" s="20" t="str">
        <f t="shared" si="9"/>
        <v>貨4軽BKG</v>
      </c>
      <c r="B613" s="20" t="s">
        <v>231</v>
      </c>
      <c r="C613" s="20" t="s">
        <v>254</v>
      </c>
      <c r="D613" t="s">
        <v>185</v>
      </c>
      <c r="E613" t="s">
        <v>84</v>
      </c>
      <c r="F613" s="20">
        <v>0.13500000000000001</v>
      </c>
      <c r="G613" s="20">
        <v>2.7000000000000001E-3</v>
      </c>
      <c r="H613" s="20">
        <v>2.58</v>
      </c>
      <c r="I613" s="1" t="s">
        <v>372</v>
      </c>
      <c r="J613" t="s">
        <v>1089</v>
      </c>
      <c r="T613" s="130" t="s">
        <v>365</v>
      </c>
      <c r="U613" s="156" t="s">
        <v>374</v>
      </c>
      <c r="V613" s="39" t="s">
        <v>1144</v>
      </c>
      <c r="W613" s="157" t="s">
        <v>185</v>
      </c>
      <c r="X613" s="158" t="s">
        <v>84</v>
      </c>
      <c r="Y613" s="7" t="s">
        <v>1219</v>
      </c>
      <c r="Z613" s="156">
        <v>0.13500000000000001</v>
      </c>
      <c r="AA613" s="156">
        <v>2.7000000000000001E-3</v>
      </c>
      <c r="AB613" s="159">
        <v>2.58</v>
      </c>
    </row>
    <row r="614" spans="1:28" ht="15" customHeight="1" x14ac:dyDescent="0.15">
      <c r="A614" s="20" t="str">
        <f t="shared" si="9"/>
        <v>貨4軽BMG</v>
      </c>
      <c r="B614" s="20" t="s">
        <v>231</v>
      </c>
      <c r="C614" s="20" t="s">
        <v>254</v>
      </c>
      <c r="D614" t="s">
        <v>185</v>
      </c>
      <c r="E614" t="s">
        <v>1553</v>
      </c>
      <c r="F614" s="20">
        <v>0.13500000000000001</v>
      </c>
      <c r="G614" s="20">
        <v>2.7000000000000001E-3</v>
      </c>
      <c r="H614" s="20">
        <v>2.58</v>
      </c>
      <c r="I614" s="1" t="s">
        <v>1493</v>
      </c>
      <c r="J614"/>
      <c r="T614" s="130" t="s">
        <v>365</v>
      </c>
      <c r="U614" s="156" t="s">
        <v>374</v>
      </c>
      <c r="V614" s="39" t="s">
        <v>1144</v>
      </c>
      <c r="W614" s="157" t="s">
        <v>185</v>
      </c>
      <c r="X614" s="158" t="s">
        <v>1220</v>
      </c>
      <c r="Y614" s="7"/>
      <c r="Z614" s="156">
        <v>0.13500000000000001</v>
      </c>
      <c r="AA614" s="156">
        <v>2.7000000000000001E-3</v>
      </c>
      <c r="AB614" s="159">
        <v>2.58</v>
      </c>
    </row>
    <row r="615" spans="1:28" ht="15" customHeight="1" x14ac:dyDescent="0.15">
      <c r="A615" s="20" t="str">
        <f t="shared" si="9"/>
        <v>貨4軽NCG</v>
      </c>
      <c r="B615" s="20" t="s">
        <v>231</v>
      </c>
      <c r="C615" s="20" t="s">
        <v>254</v>
      </c>
      <c r="D615" s="20" t="s">
        <v>185</v>
      </c>
      <c r="E615" s="20" t="s">
        <v>643</v>
      </c>
      <c r="F615" s="20">
        <v>0.13500000000000001</v>
      </c>
      <c r="G615" s="20">
        <v>3.0000000000000001E-3</v>
      </c>
      <c r="H615" s="20">
        <v>2.58</v>
      </c>
      <c r="I615" s="1" t="s">
        <v>1084</v>
      </c>
      <c r="J615" t="s">
        <v>456</v>
      </c>
      <c r="T615" s="130" t="s">
        <v>365</v>
      </c>
      <c r="U615" s="156" t="s">
        <v>374</v>
      </c>
      <c r="V615" s="39" t="s">
        <v>1144</v>
      </c>
      <c r="W615" s="157" t="s">
        <v>185</v>
      </c>
      <c r="X615" s="158" t="s">
        <v>643</v>
      </c>
      <c r="Y615" s="7"/>
      <c r="Z615" s="156">
        <v>0.13500000000000001</v>
      </c>
      <c r="AA615" s="156">
        <v>3.0000000000000001E-3</v>
      </c>
      <c r="AB615" s="159">
        <v>2.58</v>
      </c>
    </row>
    <row r="616" spans="1:28" ht="15" customHeight="1" x14ac:dyDescent="0.15">
      <c r="A616" s="20" t="str">
        <f t="shared" si="9"/>
        <v>貨4軽NJG</v>
      </c>
      <c r="B616" s="20" t="s">
        <v>231</v>
      </c>
      <c r="C616" s="20" t="s">
        <v>254</v>
      </c>
      <c r="D616" s="20" t="s">
        <v>185</v>
      </c>
      <c r="E616" s="20" t="s">
        <v>647</v>
      </c>
      <c r="F616" s="20">
        <v>0.13500000000000001</v>
      </c>
      <c r="G616" s="20">
        <v>3.0000000000000001E-3</v>
      </c>
      <c r="H616" s="20">
        <v>2.58</v>
      </c>
      <c r="I616" s="1" t="s">
        <v>1084</v>
      </c>
      <c r="J616" t="s">
        <v>456</v>
      </c>
      <c r="T616" s="130" t="s">
        <v>365</v>
      </c>
      <c r="U616" s="156" t="s">
        <v>374</v>
      </c>
      <c r="V616" s="39" t="s">
        <v>1144</v>
      </c>
      <c r="W616" s="157" t="s">
        <v>185</v>
      </c>
      <c r="X616" s="158" t="s">
        <v>647</v>
      </c>
      <c r="Y616" s="7"/>
      <c r="Z616" s="156">
        <v>0.13500000000000001</v>
      </c>
      <c r="AA616" s="156">
        <v>3.0000000000000001E-3</v>
      </c>
      <c r="AB616" s="159">
        <v>2.58</v>
      </c>
    </row>
    <row r="617" spans="1:28" ht="15" customHeight="1" x14ac:dyDescent="0.15">
      <c r="A617" s="20" t="str">
        <f t="shared" si="9"/>
        <v>貨4軽NDG</v>
      </c>
      <c r="B617" s="20" t="s">
        <v>231</v>
      </c>
      <c r="C617" s="20" t="s">
        <v>254</v>
      </c>
      <c r="D617" s="20" t="s">
        <v>185</v>
      </c>
      <c r="E617" s="20" t="s">
        <v>644</v>
      </c>
      <c r="F617" s="20">
        <v>0.13500000000000001</v>
      </c>
      <c r="G617" s="20">
        <v>3.0000000000000001E-3</v>
      </c>
      <c r="H617" s="20">
        <v>2.58</v>
      </c>
      <c r="I617" s="1" t="s">
        <v>372</v>
      </c>
      <c r="J617" t="s">
        <v>83</v>
      </c>
      <c r="T617" s="130" t="s">
        <v>365</v>
      </c>
      <c r="U617" s="156" t="s">
        <v>374</v>
      </c>
      <c r="V617" s="39" t="s">
        <v>1144</v>
      </c>
      <c r="W617" s="157" t="s">
        <v>185</v>
      </c>
      <c r="X617" s="158" t="s">
        <v>644</v>
      </c>
      <c r="Y617" s="7" t="s">
        <v>1219</v>
      </c>
      <c r="Z617" s="156">
        <v>0.13500000000000001</v>
      </c>
      <c r="AA617" s="156">
        <v>3.0000000000000001E-3</v>
      </c>
      <c r="AB617" s="159">
        <v>2.58</v>
      </c>
    </row>
    <row r="618" spans="1:28" ht="15" customHeight="1" x14ac:dyDescent="0.15">
      <c r="A618" s="20" t="str">
        <f t="shared" si="9"/>
        <v>貨4軽NKG</v>
      </c>
      <c r="B618" s="20" t="s">
        <v>231</v>
      </c>
      <c r="C618" s="20" t="s">
        <v>254</v>
      </c>
      <c r="D618" s="20" t="s">
        <v>185</v>
      </c>
      <c r="E618" t="s">
        <v>648</v>
      </c>
      <c r="F618" s="20">
        <v>0.13500000000000001</v>
      </c>
      <c r="G618" s="20">
        <v>3.0000000000000001E-3</v>
      </c>
      <c r="H618" s="20">
        <v>2.58</v>
      </c>
      <c r="I618" s="1" t="s">
        <v>372</v>
      </c>
      <c r="J618" t="s">
        <v>83</v>
      </c>
      <c r="T618" s="130" t="s">
        <v>365</v>
      </c>
      <c r="U618" s="156" t="s">
        <v>374</v>
      </c>
      <c r="V618" s="39" t="s">
        <v>1144</v>
      </c>
      <c r="W618" s="157" t="s">
        <v>185</v>
      </c>
      <c r="X618" s="158" t="s">
        <v>648</v>
      </c>
      <c r="Y618" s="7" t="s">
        <v>1219</v>
      </c>
      <c r="Z618" s="156">
        <v>0.13500000000000001</v>
      </c>
      <c r="AA618" s="156">
        <v>3.0000000000000001E-3</v>
      </c>
      <c r="AB618" s="159">
        <v>2.58</v>
      </c>
    </row>
    <row r="619" spans="1:28" ht="15" customHeight="1" x14ac:dyDescent="0.15">
      <c r="A619" s="20" t="str">
        <f t="shared" si="9"/>
        <v>貨4軽NMG</v>
      </c>
      <c r="B619" s="20" t="s">
        <v>231</v>
      </c>
      <c r="C619" s="20" t="s">
        <v>254</v>
      </c>
      <c r="D619" s="20" t="s">
        <v>185</v>
      </c>
      <c r="E619" t="s">
        <v>1554</v>
      </c>
      <c r="F619" s="20">
        <v>0.13500000000000001</v>
      </c>
      <c r="G619" s="20">
        <v>3.0000000000000001E-3</v>
      </c>
      <c r="H619" s="20">
        <v>2.58</v>
      </c>
      <c r="I619" s="1" t="s">
        <v>1493</v>
      </c>
      <c r="J619"/>
      <c r="T619" s="130" t="s">
        <v>365</v>
      </c>
      <c r="U619" s="156" t="s">
        <v>374</v>
      </c>
      <c r="V619" s="39" t="s">
        <v>1144</v>
      </c>
      <c r="W619" s="157" t="s">
        <v>185</v>
      </c>
      <c r="X619" s="158" t="s">
        <v>1221</v>
      </c>
      <c r="Y619" s="7"/>
      <c r="Z619" s="156">
        <v>0.13500000000000001</v>
      </c>
      <c r="AA619" s="156">
        <v>3.0000000000000001E-3</v>
      </c>
      <c r="AB619" s="159">
        <v>2.58</v>
      </c>
    </row>
    <row r="620" spans="1:28" ht="15" customHeight="1" x14ac:dyDescent="0.15">
      <c r="A620" s="20" t="str">
        <f t="shared" si="9"/>
        <v>貨4軽PCG</v>
      </c>
      <c r="B620" s="20" t="s">
        <v>231</v>
      </c>
      <c r="C620" s="20" t="s">
        <v>254</v>
      </c>
      <c r="D620" s="20" t="s">
        <v>185</v>
      </c>
      <c r="E620" t="s">
        <v>649</v>
      </c>
      <c r="F620" s="20">
        <v>0.15</v>
      </c>
      <c r="G620" s="20">
        <v>2.7000000000000001E-3</v>
      </c>
      <c r="H620" s="20">
        <v>2.58</v>
      </c>
      <c r="I620" s="1" t="s">
        <v>1084</v>
      </c>
      <c r="J620" s="20" t="s">
        <v>451</v>
      </c>
      <c r="T620" s="130" t="s">
        <v>365</v>
      </c>
      <c r="U620" s="156" t="s">
        <v>374</v>
      </c>
      <c r="V620" s="39" t="s">
        <v>1144</v>
      </c>
      <c r="W620" s="157" t="s">
        <v>185</v>
      </c>
      <c r="X620" s="158" t="s">
        <v>649</v>
      </c>
      <c r="Y620" s="7"/>
      <c r="Z620" s="156">
        <v>0.15</v>
      </c>
      <c r="AA620" s="156">
        <v>2.7000000000000001E-3</v>
      </c>
      <c r="AB620" s="159">
        <v>2.58</v>
      </c>
    </row>
    <row r="621" spans="1:28" ht="15" customHeight="1" x14ac:dyDescent="0.15">
      <c r="A621" s="20" t="str">
        <f t="shared" si="9"/>
        <v>貨4軽PJG</v>
      </c>
      <c r="B621" s="20" t="s">
        <v>231</v>
      </c>
      <c r="C621" s="20" t="s">
        <v>254</v>
      </c>
      <c r="D621" s="20" t="s">
        <v>185</v>
      </c>
      <c r="E621" t="s">
        <v>652</v>
      </c>
      <c r="F621" s="20">
        <v>0.15</v>
      </c>
      <c r="G621" s="20">
        <v>2.7000000000000001E-3</v>
      </c>
      <c r="H621" s="20">
        <v>2.58</v>
      </c>
      <c r="I621" s="1" t="s">
        <v>1084</v>
      </c>
      <c r="J621" s="20" t="s">
        <v>451</v>
      </c>
      <c r="T621" s="130" t="s">
        <v>365</v>
      </c>
      <c r="U621" s="156" t="s">
        <v>374</v>
      </c>
      <c r="V621" s="39" t="s">
        <v>1144</v>
      </c>
      <c r="W621" s="157" t="s">
        <v>185</v>
      </c>
      <c r="X621" s="158" t="s">
        <v>652</v>
      </c>
      <c r="Y621" s="7"/>
      <c r="Z621" s="156">
        <v>0.15</v>
      </c>
      <c r="AA621" s="156">
        <v>2.7000000000000001E-3</v>
      </c>
      <c r="AB621" s="159">
        <v>2.58</v>
      </c>
    </row>
    <row r="622" spans="1:28" ht="15" customHeight="1" x14ac:dyDescent="0.15">
      <c r="A622" s="20" t="str">
        <f t="shared" si="9"/>
        <v>貨4軽PDG</v>
      </c>
      <c r="B622" s="20" t="s">
        <v>231</v>
      </c>
      <c r="C622" s="20" t="s">
        <v>254</v>
      </c>
      <c r="D622" s="20" t="s">
        <v>185</v>
      </c>
      <c r="E622" t="s">
        <v>85</v>
      </c>
      <c r="F622" s="20">
        <v>0.15</v>
      </c>
      <c r="G622" s="20">
        <v>2.7000000000000001E-3</v>
      </c>
      <c r="H622" s="20">
        <v>2.58</v>
      </c>
      <c r="I622" s="1" t="s">
        <v>372</v>
      </c>
      <c r="J622" t="s">
        <v>452</v>
      </c>
      <c r="T622" s="130" t="s">
        <v>365</v>
      </c>
      <c r="U622" s="156" t="s">
        <v>374</v>
      </c>
      <c r="V622" s="39" t="s">
        <v>1144</v>
      </c>
      <c r="W622" s="157" t="s">
        <v>185</v>
      </c>
      <c r="X622" s="158" t="s">
        <v>85</v>
      </c>
      <c r="Y622" s="7" t="s">
        <v>1219</v>
      </c>
      <c r="Z622" s="156">
        <v>0.15</v>
      </c>
      <c r="AA622" s="156">
        <v>2.7000000000000001E-3</v>
      </c>
      <c r="AB622" s="159">
        <v>2.58</v>
      </c>
    </row>
    <row r="623" spans="1:28" ht="15" customHeight="1" x14ac:dyDescent="0.15">
      <c r="A623" s="20" t="str">
        <f t="shared" si="9"/>
        <v>貨4軽PKG</v>
      </c>
      <c r="B623" s="20" t="s">
        <v>231</v>
      </c>
      <c r="C623" s="20" t="s">
        <v>254</v>
      </c>
      <c r="D623" s="20" t="s">
        <v>185</v>
      </c>
      <c r="E623" t="s">
        <v>86</v>
      </c>
      <c r="F623" s="20">
        <v>0.15</v>
      </c>
      <c r="G623" s="20">
        <v>2.7000000000000001E-3</v>
      </c>
      <c r="H623" s="20">
        <v>2.58</v>
      </c>
      <c r="I623" s="1" t="s">
        <v>372</v>
      </c>
      <c r="J623" t="s">
        <v>452</v>
      </c>
      <c r="T623" s="130" t="s">
        <v>365</v>
      </c>
      <c r="U623" s="156" t="s">
        <v>374</v>
      </c>
      <c r="V623" s="39" t="s">
        <v>1144</v>
      </c>
      <c r="W623" s="157" t="s">
        <v>185</v>
      </c>
      <c r="X623" s="158" t="s">
        <v>86</v>
      </c>
      <c r="Y623" s="7" t="s">
        <v>1219</v>
      </c>
      <c r="Z623" s="156">
        <v>0.15</v>
      </c>
      <c r="AA623" s="156">
        <v>2.7000000000000001E-3</v>
      </c>
      <c r="AB623" s="159">
        <v>2.58</v>
      </c>
    </row>
    <row r="624" spans="1:28" ht="15" customHeight="1" x14ac:dyDescent="0.15">
      <c r="A624" s="20" t="str">
        <f t="shared" si="9"/>
        <v>貨4軽PMG</v>
      </c>
      <c r="B624" s="20" t="s">
        <v>231</v>
      </c>
      <c r="C624" s="20" t="s">
        <v>254</v>
      </c>
      <c r="D624" s="20" t="s">
        <v>185</v>
      </c>
      <c r="E624" t="s">
        <v>1555</v>
      </c>
      <c r="F624" s="20">
        <v>0.15</v>
      </c>
      <c r="G624" s="20">
        <v>2.7000000000000001E-3</v>
      </c>
      <c r="H624" s="20">
        <v>2.58</v>
      </c>
      <c r="I624" s="1" t="s">
        <v>1493</v>
      </c>
      <c r="J624"/>
      <c r="T624" s="130" t="s">
        <v>365</v>
      </c>
      <c r="U624" s="156" t="s">
        <v>374</v>
      </c>
      <c r="V624" s="39" t="s">
        <v>1144</v>
      </c>
      <c r="W624" s="157" t="s">
        <v>185</v>
      </c>
      <c r="X624" s="158" t="s">
        <v>1222</v>
      </c>
      <c r="Y624" s="7"/>
      <c r="Z624" s="156">
        <v>0.15</v>
      </c>
      <c r="AA624" s="156">
        <v>2.7000000000000001E-3</v>
      </c>
      <c r="AB624" s="159">
        <v>2.58</v>
      </c>
    </row>
    <row r="625" spans="1:28" ht="15" customHeight="1" x14ac:dyDescent="0.15">
      <c r="A625" s="20" t="str">
        <f t="shared" si="9"/>
        <v>貨4軽LDG</v>
      </c>
      <c r="B625" t="s">
        <v>1223</v>
      </c>
      <c r="C625" t="s">
        <v>254</v>
      </c>
      <c r="D625" t="s">
        <v>443</v>
      </c>
      <c r="E625" t="s">
        <v>584</v>
      </c>
      <c r="F625" s="20">
        <v>0.05</v>
      </c>
      <c r="G625" s="20">
        <v>1E-3</v>
      </c>
      <c r="H625" s="20">
        <v>2.58</v>
      </c>
      <c r="I625" s="1" t="s">
        <v>373</v>
      </c>
      <c r="J625"/>
      <c r="T625" s="130" t="s">
        <v>365</v>
      </c>
      <c r="U625" s="156" t="s">
        <v>374</v>
      </c>
      <c r="V625" s="39" t="s">
        <v>1224</v>
      </c>
      <c r="W625" s="157" t="s">
        <v>443</v>
      </c>
      <c r="X625" s="158" t="s">
        <v>584</v>
      </c>
      <c r="Y625" s="7" t="s">
        <v>282</v>
      </c>
      <c r="Z625" s="156">
        <v>0.05</v>
      </c>
      <c r="AA625" s="156">
        <v>1E-3</v>
      </c>
      <c r="AB625" s="159">
        <v>2.58</v>
      </c>
    </row>
    <row r="626" spans="1:28" ht="15" customHeight="1" x14ac:dyDescent="0.15">
      <c r="A626" s="20" t="str">
        <f t="shared" si="9"/>
        <v>貨4軽LKG</v>
      </c>
      <c r="B626" t="s">
        <v>1223</v>
      </c>
      <c r="C626" t="s">
        <v>254</v>
      </c>
      <c r="D626" t="s">
        <v>443</v>
      </c>
      <c r="E626" t="s">
        <v>602</v>
      </c>
      <c r="F626" s="20">
        <v>0.05</v>
      </c>
      <c r="G626" s="20">
        <v>1E-3</v>
      </c>
      <c r="H626" s="20">
        <v>2.58</v>
      </c>
      <c r="I626" s="1" t="s">
        <v>373</v>
      </c>
      <c r="J626"/>
      <c r="T626" s="130" t="s">
        <v>365</v>
      </c>
      <c r="U626" s="156" t="s">
        <v>374</v>
      </c>
      <c r="V626" s="39" t="s">
        <v>1224</v>
      </c>
      <c r="W626" s="157" t="s">
        <v>443</v>
      </c>
      <c r="X626" s="158" t="s">
        <v>602</v>
      </c>
      <c r="Y626" s="7" t="s">
        <v>282</v>
      </c>
      <c r="Z626" s="156">
        <v>0.05</v>
      </c>
      <c r="AA626" s="156">
        <v>1E-3</v>
      </c>
      <c r="AB626" s="159">
        <v>2.58</v>
      </c>
    </row>
    <row r="627" spans="1:28" ht="15" customHeight="1" x14ac:dyDescent="0.15">
      <c r="A627" s="20" t="str">
        <f t="shared" si="9"/>
        <v>貨4軽LPG</v>
      </c>
      <c r="B627" t="s">
        <v>1225</v>
      </c>
      <c r="C627" t="s">
        <v>254</v>
      </c>
      <c r="D627" t="s">
        <v>443</v>
      </c>
      <c r="E627" t="s">
        <v>291</v>
      </c>
      <c r="F627" s="20">
        <v>0.05</v>
      </c>
      <c r="G627" s="20">
        <v>1E-3</v>
      </c>
      <c r="H627" s="20">
        <v>2.58</v>
      </c>
      <c r="I627" s="1" t="s">
        <v>373</v>
      </c>
      <c r="J627"/>
      <c r="T627" s="130" t="s">
        <v>365</v>
      </c>
      <c r="U627" s="156" t="s">
        <v>374</v>
      </c>
      <c r="V627" s="39" t="s">
        <v>1224</v>
      </c>
      <c r="W627" s="157" t="s">
        <v>443</v>
      </c>
      <c r="X627" s="158" t="s">
        <v>291</v>
      </c>
      <c r="Y627" s="7" t="s">
        <v>282</v>
      </c>
      <c r="Z627" s="156">
        <v>0.05</v>
      </c>
      <c r="AA627" s="156">
        <v>1E-3</v>
      </c>
      <c r="AB627" s="159">
        <v>2.58</v>
      </c>
    </row>
    <row r="628" spans="1:28" ht="15" customHeight="1" x14ac:dyDescent="0.15">
      <c r="A628" s="20" t="str">
        <f t="shared" si="9"/>
        <v>貨4軽LRG</v>
      </c>
      <c r="B628" t="s">
        <v>1225</v>
      </c>
      <c r="C628" t="s">
        <v>254</v>
      </c>
      <c r="D628" s="20" t="s">
        <v>443</v>
      </c>
      <c r="E628" s="20" t="s">
        <v>293</v>
      </c>
      <c r="F628" s="20">
        <v>0.05</v>
      </c>
      <c r="G628" s="20">
        <v>1E-3</v>
      </c>
      <c r="H628" s="20">
        <v>2.58</v>
      </c>
      <c r="I628" s="1" t="s">
        <v>373</v>
      </c>
      <c r="T628" s="130" t="s">
        <v>365</v>
      </c>
      <c r="U628" s="156" t="s">
        <v>374</v>
      </c>
      <c r="V628" s="39" t="s">
        <v>1224</v>
      </c>
      <c r="W628" s="157" t="s">
        <v>443</v>
      </c>
      <c r="X628" s="158" t="s">
        <v>293</v>
      </c>
      <c r="Y628" s="7" t="s">
        <v>282</v>
      </c>
      <c r="Z628" s="156">
        <v>0.05</v>
      </c>
      <c r="AA628" s="156">
        <v>1E-3</v>
      </c>
      <c r="AB628" s="159">
        <v>2.58</v>
      </c>
    </row>
    <row r="629" spans="1:28" ht="15" customHeight="1" x14ac:dyDescent="0.15">
      <c r="A629" s="20" t="str">
        <f t="shared" si="9"/>
        <v>貨4軽LTG</v>
      </c>
      <c r="B629" t="s">
        <v>1225</v>
      </c>
      <c r="C629" t="s">
        <v>254</v>
      </c>
      <c r="D629" t="s">
        <v>1556</v>
      </c>
      <c r="E629" t="s">
        <v>1557</v>
      </c>
      <c r="F629">
        <v>0.05</v>
      </c>
      <c r="G629">
        <v>1E-3</v>
      </c>
      <c r="H629" s="20">
        <v>2.58</v>
      </c>
      <c r="I629" s="1" t="s">
        <v>373</v>
      </c>
      <c r="T629" s="130" t="s">
        <v>365</v>
      </c>
      <c r="U629" s="156" t="s">
        <v>374</v>
      </c>
      <c r="V629" s="39" t="s">
        <v>1224</v>
      </c>
      <c r="W629" s="157" t="s">
        <v>443</v>
      </c>
      <c r="X629" s="158" t="s">
        <v>1226</v>
      </c>
      <c r="Y629" s="7" t="s">
        <v>282</v>
      </c>
      <c r="Z629" s="156">
        <v>0.05</v>
      </c>
      <c r="AA629" s="156">
        <v>1E-3</v>
      </c>
      <c r="AB629" s="159">
        <v>2.58</v>
      </c>
    </row>
    <row r="630" spans="1:28" ht="15" customHeight="1" x14ac:dyDescent="0.15">
      <c r="A630" s="20" t="str">
        <f t="shared" si="9"/>
        <v>貨4軽LCG</v>
      </c>
      <c r="B630" t="s">
        <v>1225</v>
      </c>
      <c r="C630" t="s">
        <v>254</v>
      </c>
      <c r="D630" s="20" t="s">
        <v>443</v>
      </c>
      <c r="E630" s="20" t="s">
        <v>580</v>
      </c>
      <c r="F630" s="20">
        <v>2.5000000000000001E-2</v>
      </c>
      <c r="G630" s="20">
        <v>5.0000000000000001E-4</v>
      </c>
      <c r="H630" s="20">
        <v>2.58</v>
      </c>
      <c r="I630" s="1" t="s">
        <v>1084</v>
      </c>
      <c r="J630" s="20" t="s">
        <v>1088</v>
      </c>
      <c r="T630" s="130" t="s">
        <v>365</v>
      </c>
      <c r="U630" s="156" t="s">
        <v>374</v>
      </c>
      <c r="V630" s="39" t="s">
        <v>1224</v>
      </c>
      <c r="W630" s="157" t="s">
        <v>443</v>
      </c>
      <c r="X630" s="158" t="s">
        <v>580</v>
      </c>
      <c r="Y630" s="7"/>
      <c r="Z630" s="156">
        <v>2.5000000000000001E-2</v>
      </c>
      <c r="AA630" s="156">
        <v>5.0000000000000001E-4</v>
      </c>
      <c r="AB630" s="159">
        <v>2.58</v>
      </c>
    </row>
    <row r="631" spans="1:28" ht="15" customHeight="1" x14ac:dyDescent="0.15">
      <c r="A631" s="20" t="str">
        <f t="shared" si="9"/>
        <v>貨4軽LJG</v>
      </c>
      <c r="B631" t="s">
        <v>1225</v>
      </c>
      <c r="C631" t="s">
        <v>254</v>
      </c>
      <c r="D631" s="20" t="s">
        <v>443</v>
      </c>
      <c r="E631" s="20" t="s">
        <v>601</v>
      </c>
      <c r="F631" s="20">
        <v>2.5000000000000001E-2</v>
      </c>
      <c r="G631" s="20">
        <v>5.0000000000000001E-4</v>
      </c>
      <c r="H631" s="20">
        <v>2.58</v>
      </c>
      <c r="I631" s="1" t="s">
        <v>1084</v>
      </c>
      <c r="J631" s="20" t="s">
        <v>1088</v>
      </c>
      <c r="T631" s="130" t="s">
        <v>365</v>
      </c>
      <c r="U631" s="156" t="s">
        <v>374</v>
      </c>
      <c r="V631" s="39" t="s">
        <v>1224</v>
      </c>
      <c r="W631" s="157" t="s">
        <v>443</v>
      </c>
      <c r="X631" s="158" t="s">
        <v>601</v>
      </c>
      <c r="Y631" s="7"/>
      <c r="Z631" s="156">
        <v>2.5000000000000001E-2</v>
      </c>
      <c r="AA631" s="156">
        <v>5.0000000000000001E-4</v>
      </c>
      <c r="AB631" s="159">
        <v>2.58</v>
      </c>
    </row>
    <row r="632" spans="1:28" ht="15" customHeight="1" x14ac:dyDescent="0.15">
      <c r="A632" s="20" t="str">
        <f t="shared" si="9"/>
        <v>貨4軽LNG</v>
      </c>
      <c r="B632" t="s">
        <v>1225</v>
      </c>
      <c r="C632" t="s">
        <v>254</v>
      </c>
      <c r="D632" s="20" t="s">
        <v>443</v>
      </c>
      <c r="E632" s="20" t="s">
        <v>290</v>
      </c>
      <c r="F632" s="20">
        <v>2.5000000000000001E-2</v>
      </c>
      <c r="G632" s="20">
        <v>5.0000000000000001E-4</v>
      </c>
      <c r="H632" s="20">
        <v>2.58</v>
      </c>
      <c r="I632" s="1" t="s">
        <v>1084</v>
      </c>
      <c r="J632" s="20" t="s">
        <v>1088</v>
      </c>
      <c r="T632" s="130" t="s">
        <v>365</v>
      </c>
      <c r="U632" s="156" t="s">
        <v>374</v>
      </c>
      <c r="V632" s="39" t="s">
        <v>1224</v>
      </c>
      <c r="W632" s="157" t="s">
        <v>443</v>
      </c>
      <c r="X632" s="158" t="s">
        <v>290</v>
      </c>
      <c r="Y632" s="7"/>
      <c r="Z632" s="156">
        <v>2.5000000000000001E-2</v>
      </c>
      <c r="AA632" s="156">
        <v>5.0000000000000001E-4</v>
      </c>
      <c r="AB632" s="159">
        <v>2.58</v>
      </c>
    </row>
    <row r="633" spans="1:28" ht="15" customHeight="1" x14ac:dyDescent="0.15">
      <c r="A633" s="20" t="str">
        <f t="shared" si="9"/>
        <v>貨4軽LQG</v>
      </c>
      <c r="B633" t="s">
        <v>1225</v>
      </c>
      <c r="C633" t="s">
        <v>254</v>
      </c>
      <c r="D633" s="20" t="s">
        <v>443</v>
      </c>
      <c r="E633" s="20" t="s">
        <v>292</v>
      </c>
      <c r="F633" s="20">
        <v>2.5000000000000001E-2</v>
      </c>
      <c r="G633" s="20">
        <v>5.0000000000000001E-4</v>
      </c>
      <c r="H633" s="20">
        <v>2.58</v>
      </c>
      <c r="I633" s="1" t="s">
        <v>1084</v>
      </c>
      <c r="J633" s="20" t="s">
        <v>1088</v>
      </c>
      <c r="T633" s="130" t="s">
        <v>365</v>
      </c>
      <c r="U633" s="156" t="s">
        <v>374</v>
      </c>
      <c r="V633" s="39" t="s">
        <v>1224</v>
      </c>
      <c r="W633" s="157" t="s">
        <v>443</v>
      </c>
      <c r="X633" s="158" t="s">
        <v>292</v>
      </c>
      <c r="Y633" s="7"/>
      <c r="Z633" s="156">
        <v>2.5000000000000001E-2</v>
      </c>
      <c r="AA633" s="156">
        <v>5.0000000000000001E-4</v>
      </c>
      <c r="AB633" s="159">
        <v>2.58</v>
      </c>
    </row>
    <row r="634" spans="1:28" ht="15" customHeight="1" x14ac:dyDescent="0.15">
      <c r="A634" s="20" t="str">
        <f t="shared" si="9"/>
        <v>貨4軽LSG</v>
      </c>
      <c r="B634" t="s">
        <v>1225</v>
      </c>
      <c r="C634" t="s">
        <v>254</v>
      </c>
      <c r="D634" s="20" t="s">
        <v>443</v>
      </c>
      <c r="E634" t="s">
        <v>1558</v>
      </c>
      <c r="F634" s="20">
        <v>2.5000000000000001E-2</v>
      </c>
      <c r="G634" s="20">
        <v>5.0000000000000001E-4</v>
      </c>
      <c r="H634" s="20">
        <v>2.58</v>
      </c>
      <c r="I634" s="1" t="s">
        <v>1084</v>
      </c>
      <c r="T634" s="130" t="s">
        <v>365</v>
      </c>
      <c r="U634" s="156" t="s">
        <v>374</v>
      </c>
      <c r="V634" s="39" t="s">
        <v>1224</v>
      </c>
      <c r="W634" s="157" t="s">
        <v>443</v>
      </c>
      <c r="X634" s="158" t="s">
        <v>1227</v>
      </c>
      <c r="Y634" s="7"/>
      <c r="Z634" s="156">
        <v>2.5000000000000001E-2</v>
      </c>
      <c r="AA634" s="156">
        <v>5.0000000000000001E-4</v>
      </c>
      <c r="AB634" s="159">
        <v>2.58</v>
      </c>
    </row>
    <row r="635" spans="1:28" ht="15" customHeight="1" x14ac:dyDescent="0.15">
      <c r="A635" s="20" t="str">
        <f t="shared" si="9"/>
        <v>貨4軽LMG</v>
      </c>
      <c r="B635" t="s">
        <v>1225</v>
      </c>
      <c r="C635" t="s">
        <v>254</v>
      </c>
      <c r="D635" s="20" t="s">
        <v>443</v>
      </c>
      <c r="E635" t="s">
        <v>1559</v>
      </c>
      <c r="F635">
        <v>1.2500000000000001E-2</v>
      </c>
      <c r="G635">
        <v>2.5000000000000001E-4</v>
      </c>
      <c r="H635" s="20">
        <v>2.58</v>
      </c>
      <c r="I635" s="1" t="s">
        <v>1493</v>
      </c>
      <c r="T635" s="130" t="s">
        <v>365</v>
      </c>
      <c r="U635" s="156" t="s">
        <v>374</v>
      </c>
      <c r="V635" s="39" t="s">
        <v>1224</v>
      </c>
      <c r="W635" s="157" t="s">
        <v>443</v>
      </c>
      <c r="X635" s="158" t="s">
        <v>1228</v>
      </c>
      <c r="Y635" s="7"/>
      <c r="Z635" s="156">
        <v>1.2500000000000001E-2</v>
      </c>
      <c r="AA635" s="156">
        <v>2.5000000000000001E-4</v>
      </c>
      <c r="AB635" s="159">
        <v>2.58</v>
      </c>
    </row>
    <row r="636" spans="1:28" ht="15" customHeight="1" x14ac:dyDescent="0.15">
      <c r="A636" s="20" t="str">
        <f t="shared" si="9"/>
        <v>貨4軽MDG</v>
      </c>
      <c r="B636" t="s">
        <v>1225</v>
      </c>
      <c r="C636" t="s">
        <v>254</v>
      </c>
      <c r="D636" s="20" t="s">
        <v>443</v>
      </c>
      <c r="E636" s="20" t="s">
        <v>620</v>
      </c>
      <c r="F636" s="20">
        <v>2.5000000000000001E-2</v>
      </c>
      <c r="G636" s="20">
        <v>5.0000000000000001E-4</v>
      </c>
      <c r="H636" s="20">
        <v>2.58</v>
      </c>
      <c r="I636" s="1" t="s">
        <v>373</v>
      </c>
      <c r="J636" s="20" t="s">
        <v>463</v>
      </c>
      <c r="T636" s="130" t="s">
        <v>365</v>
      </c>
      <c r="U636" s="156" t="s">
        <v>374</v>
      </c>
      <c r="V636" s="39" t="s">
        <v>1224</v>
      </c>
      <c r="W636" s="157" t="s">
        <v>443</v>
      </c>
      <c r="X636" s="158" t="s">
        <v>620</v>
      </c>
      <c r="Y636" s="7" t="s">
        <v>282</v>
      </c>
      <c r="Z636" s="156">
        <v>2.5000000000000001E-2</v>
      </c>
      <c r="AA636" s="156">
        <v>5.0000000000000001E-4</v>
      </c>
      <c r="AB636" s="159">
        <v>2.58</v>
      </c>
    </row>
    <row r="637" spans="1:28" ht="15" customHeight="1" x14ac:dyDescent="0.15">
      <c r="A637" s="20" t="str">
        <f t="shared" si="9"/>
        <v>貨4軽MKG</v>
      </c>
      <c r="B637" t="s">
        <v>1225</v>
      </c>
      <c r="C637" t="s">
        <v>254</v>
      </c>
      <c r="D637" s="20" t="s">
        <v>443</v>
      </c>
      <c r="E637" s="20" t="s">
        <v>638</v>
      </c>
      <c r="F637" s="20">
        <v>2.5000000000000001E-2</v>
      </c>
      <c r="G637" s="20">
        <v>5.0000000000000001E-4</v>
      </c>
      <c r="H637" s="20">
        <v>2.58</v>
      </c>
      <c r="I637" s="1" t="s">
        <v>373</v>
      </c>
      <c r="J637" s="20" t="s">
        <v>463</v>
      </c>
      <c r="T637" s="130" t="s">
        <v>365</v>
      </c>
      <c r="U637" s="156" t="s">
        <v>374</v>
      </c>
      <c r="V637" s="39" t="s">
        <v>1224</v>
      </c>
      <c r="W637" s="157" t="s">
        <v>443</v>
      </c>
      <c r="X637" s="158" t="s">
        <v>638</v>
      </c>
      <c r="Y637" s="7" t="s">
        <v>282</v>
      </c>
      <c r="Z637" s="156">
        <v>2.5000000000000001E-2</v>
      </c>
      <c r="AA637" s="156">
        <v>5.0000000000000001E-4</v>
      </c>
      <c r="AB637" s="159">
        <v>2.58</v>
      </c>
    </row>
    <row r="638" spans="1:28" ht="15" customHeight="1" x14ac:dyDescent="0.15">
      <c r="A638" s="20" t="str">
        <f t="shared" si="9"/>
        <v>貨4軽MPG</v>
      </c>
      <c r="B638" t="s">
        <v>1225</v>
      </c>
      <c r="C638" t="s">
        <v>254</v>
      </c>
      <c r="D638" s="20" t="s">
        <v>443</v>
      </c>
      <c r="E638" s="20" t="s">
        <v>295</v>
      </c>
      <c r="F638" s="20">
        <v>2.5000000000000001E-2</v>
      </c>
      <c r="G638" s="20">
        <v>5.0000000000000001E-4</v>
      </c>
      <c r="H638" s="20">
        <v>2.58</v>
      </c>
      <c r="I638" s="1" t="s">
        <v>373</v>
      </c>
      <c r="J638" t="s">
        <v>463</v>
      </c>
      <c r="T638" s="130" t="s">
        <v>365</v>
      </c>
      <c r="U638" s="156" t="s">
        <v>374</v>
      </c>
      <c r="V638" s="39" t="s">
        <v>1224</v>
      </c>
      <c r="W638" s="157" t="s">
        <v>443</v>
      </c>
      <c r="X638" s="158" t="s">
        <v>295</v>
      </c>
      <c r="Y638" s="7" t="s">
        <v>282</v>
      </c>
      <c r="Z638" s="156">
        <v>2.5000000000000001E-2</v>
      </c>
      <c r="AA638" s="156">
        <v>5.0000000000000001E-4</v>
      </c>
      <c r="AB638" s="159">
        <v>2.58</v>
      </c>
    </row>
    <row r="639" spans="1:28" ht="15" customHeight="1" x14ac:dyDescent="0.15">
      <c r="A639" s="20" t="str">
        <f t="shared" si="9"/>
        <v>貨4軽MRG</v>
      </c>
      <c r="B639" t="s">
        <v>1225</v>
      </c>
      <c r="C639" t="s">
        <v>254</v>
      </c>
      <c r="D639" s="20" t="s">
        <v>443</v>
      </c>
      <c r="E639" s="20" t="s">
        <v>297</v>
      </c>
      <c r="F639" s="20">
        <v>2.5000000000000001E-2</v>
      </c>
      <c r="G639" s="20">
        <v>5.0000000000000001E-4</v>
      </c>
      <c r="H639" s="20">
        <v>2.58</v>
      </c>
      <c r="I639" s="1" t="s">
        <v>373</v>
      </c>
      <c r="J639" t="s">
        <v>463</v>
      </c>
      <c r="T639" s="130" t="s">
        <v>365</v>
      </c>
      <c r="U639" s="156" t="s">
        <v>374</v>
      </c>
      <c r="V639" s="39" t="s">
        <v>1224</v>
      </c>
      <c r="W639" s="157" t="s">
        <v>443</v>
      </c>
      <c r="X639" s="158" t="s">
        <v>297</v>
      </c>
      <c r="Y639" s="7" t="s">
        <v>282</v>
      </c>
      <c r="Z639" s="156">
        <v>2.5000000000000001E-2</v>
      </c>
      <c r="AA639" s="156">
        <v>5.0000000000000001E-4</v>
      </c>
      <c r="AB639" s="159">
        <v>2.58</v>
      </c>
    </row>
    <row r="640" spans="1:28" ht="15" customHeight="1" x14ac:dyDescent="0.15">
      <c r="A640" s="20" t="str">
        <f t="shared" si="9"/>
        <v>貨4軽MCG</v>
      </c>
      <c r="B640" t="s">
        <v>1225</v>
      </c>
      <c r="C640" t="s">
        <v>254</v>
      </c>
      <c r="D640" s="20" t="s">
        <v>443</v>
      </c>
      <c r="E640" s="20" t="s">
        <v>616</v>
      </c>
      <c r="F640" s="20">
        <v>2.5000000000000001E-2</v>
      </c>
      <c r="G640" s="20">
        <v>5.0000000000000001E-4</v>
      </c>
      <c r="H640" s="20">
        <v>2.58</v>
      </c>
      <c r="I640" s="1" t="s">
        <v>1084</v>
      </c>
      <c r="J640" t="s">
        <v>446</v>
      </c>
      <c r="T640" s="130" t="s">
        <v>365</v>
      </c>
      <c r="U640" s="156" t="s">
        <v>374</v>
      </c>
      <c r="V640" s="39" t="s">
        <v>1224</v>
      </c>
      <c r="W640" s="157" t="s">
        <v>443</v>
      </c>
      <c r="X640" s="158" t="s">
        <v>616</v>
      </c>
      <c r="Y640" s="7"/>
      <c r="Z640" s="156">
        <v>2.5000000000000001E-2</v>
      </c>
      <c r="AA640" s="156">
        <v>5.0000000000000001E-4</v>
      </c>
      <c r="AB640" s="159">
        <v>2.58</v>
      </c>
    </row>
    <row r="641" spans="1:28" ht="15" customHeight="1" x14ac:dyDescent="0.15">
      <c r="A641" s="20" t="str">
        <f t="shared" si="9"/>
        <v>貨4軽MJG</v>
      </c>
      <c r="B641" t="s">
        <v>1225</v>
      </c>
      <c r="C641" t="s">
        <v>254</v>
      </c>
      <c r="D641" s="20" t="s">
        <v>443</v>
      </c>
      <c r="E641" s="20" t="s">
        <v>637</v>
      </c>
      <c r="F641" s="20">
        <v>2.5000000000000001E-2</v>
      </c>
      <c r="G641" s="20">
        <v>5.0000000000000001E-4</v>
      </c>
      <c r="H641" s="20">
        <v>2.58</v>
      </c>
      <c r="I641" s="1" t="s">
        <v>1084</v>
      </c>
      <c r="J641" t="s">
        <v>446</v>
      </c>
      <c r="T641" s="130" t="s">
        <v>365</v>
      </c>
      <c r="U641" s="156" t="s">
        <v>374</v>
      </c>
      <c r="V641" s="39" t="s">
        <v>1224</v>
      </c>
      <c r="W641" s="157" t="s">
        <v>443</v>
      </c>
      <c r="X641" s="158" t="s">
        <v>637</v>
      </c>
      <c r="Y641" s="7"/>
      <c r="Z641" s="156">
        <v>2.5000000000000001E-2</v>
      </c>
      <c r="AA641" s="156">
        <v>5.0000000000000001E-4</v>
      </c>
      <c r="AB641" s="159">
        <v>2.58</v>
      </c>
    </row>
    <row r="642" spans="1:28" ht="15" customHeight="1" x14ac:dyDescent="0.15">
      <c r="A642" s="20" t="str">
        <f t="shared" si="9"/>
        <v>貨4軽MNG</v>
      </c>
      <c r="B642" t="s">
        <v>1225</v>
      </c>
      <c r="C642" t="s">
        <v>254</v>
      </c>
      <c r="D642" s="20" t="s">
        <v>443</v>
      </c>
      <c r="E642" t="s">
        <v>294</v>
      </c>
      <c r="F642" s="20">
        <v>2.5000000000000001E-2</v>
      </c>
      <c r="G642" s="20">
        <v>5.0000000000000001E-4</v>
      </c>
      <c r="H642" s="20">
        <v>2.58</v>
      </c>
      <c r="I642" s="1" t="s">
        <v>1084</v>
      </c>
      <c r="J642" t="s">
        <v>446</v>
      </c>
      <c r="T642" s="130" t="s">
        <v>365</v>
      </c>
      <c r="U642" s="156" t="s">
        <v>374</v>
      </c>
      <c r="V642" s="39" t="s">
        <v>1224</v>
      </c>
      <c r="W642" s="157" t="s">
        <v>443</v>
      </c>
      <c r="X642" s="158" t="s">
        <v>294</v>
      </c>
      <c r="Y642" s="7"/>
      <c r="Z642" s="156">
        <v>2.5000000000000001E-2</v>
      </c>
      <c r="AA642" s="156">
        <v>5.0000000000000001E-4</v>
      </c>
      <c r="AB642" s="159">
        <v>2.58</v>
      </c>
    </row>
    <row r="643" spans="1:28" ht="15" customHeight="1" x14ac:dyDescent="0.15">
      <c r="A643" s="20" t="str">
        <f t="shared" si="9"/>
        <v>貨4軽MQG</v>
      </c>
      <c r="B643" t="s">
        <v>1225</v>
      </c>
      <c r="C643" t="s">
        <v>254</v>
      </c>
      <c r="D643" s="20" t="s">
        <v>443</v>
      </c>
      <c r="E643" t="s">
        <v>296</v>
      </c>
      <c r="F643" s="20">
        <v>2.5000000000000001E-2</v>
      </c>
      <c r="G643" s="20">
        <v>5.0000000000000001E-4</v>
      </c>
      <c r="H643" s="20">
        <v>2.58</v>
      </c>
      <c r="I643" s="1" t="s">
        <v>1084</v>
      </c>
      <c r="J643" s="20" t="s">
        <v>446</v>
      </c>
      <c r="T643" s="130" t="s">
        <v>365</v>
      </c>
      <c r="U643" s="156" t="s">
        <v>374</v>
      </c>
      <c r="V643" s="39" t="s">
        <v>1224</v>
      </c>
      <c r="W643" s="157" t="s">
        <v>443</v>
      </c>
      <c r="X643" s="158" t="s">
        <v>296</v>
      </c>
      <c r="Y643" s="7"/>
      <c r="Z643" s="156">
        <v>2.5000000000000001E-2</v>
      </c>
      <c r="AA643" s="156">
        <v>5.0000000000000001E-4</v>
      </c>
      <c r="AB643" s="159">
        <v>2.58</v>
      </c>
    </row>
    <row r="644" spans="1:28" ht="15" customHeight="1" x14ac:dyDescent="0.15">
      <c r="A644" s="20" t="str">
        <f t="shared" si="9"/>
        <v>貨4軽MMG</v>
      </c>
      <c r="B644" t="s">
        <v>1225</v>
      </c>
      <c r="C644" t="s">
        <v>254</v>
      </c>
      <c r="D644" s="20" t="s">
        <v>443</v>
      </c>
      <c r="E644" t="s">
        <v>1560</v>
      </c>
      <c r="F644" s="20">
        <v>2.5000000000000001E-2</v>
      </c>
      <c r="G644" s="20">
        <v>5.0000000000000001E-4</v>
      </c>
      <c r="H644" s="20">
        <v>2.58</v>
      </c>
      <c r="I644" s="1" t="s">
        <v>1493</v>
      </c>
      <c r="T644" s="130" t="s">
        <v>365</v>
      </c>
      <c r="U644" s="156" t="s">
        <v>374</v>
      </c>
      <c r="V644" s="39" t="s">
        <v>1224</v>
      </c>
      <c r="W644" s="157" t="s">
        <v>443</v>
      </c>
      <c r="X644" s="158" t="s">
        <v>1229</v>
      </c>
      <c r="Y644" s="7"/>
      <c r="Z644" s="156">
        <v>2.5000000000000001E-2</v>
      </c>
      <c r="AA644" s="156">
        <v>5.0000000000000001E-4</v>
      </c>
      <c r="AB644" s="159">
        <v>2.58</v>
      </c>
    </row>
    <row r="645" spans="1:28" ht="15" customHeight="1" x14ac:dyDescent="0.15">
      <c r="A645" s="20" t="str">
        <f t="shared" ref="A645:A708" si="10">CONCATENATE(C645,E645)</f>
        <v>貨4軽RDG</v>
      </c>
      <c r="B645" t="s">
        <v>1225</v>
      </c>
      <c r="C645" t="s">
        <v>254</v>
      </c>
      <c r="D645" s="20" t="s">
        <v>443</v>
      </c>
      <c r="E645" t="s">
        <v>668</v>
      </c>
      <c r="F645" s="20">
        <v>1.2500000000000001E-2</v>
      </c>
      <c r="G645" s="20">
        <v>2.5000000000000001E-4</v>
      </c>
      <c r="H645" s="20">
        <v>2.58</v>
      </c>
      <c r="I645" s="1" t="s">
        <v>373</v>
      </c>
      <c r="J645" t="s">
        <v>464</v>
      </c>
      <c r="T645" s="130" t="s">
        <v>365</v>
      </c>
      <c r="U645" s="156" t="s">
        <v>374</v>
      </c>
      <c r="V645" s="39" t="s">
        <v>1224</v>
      </c>
      <c r="W645" s="157" t="s">
        <v>443</v>
      </c>
      <c r="X645" s="158" t="s">
        <v>668</v>
      </c>
      <c r="Y645" s="7" t="s">
        <v>282</v>
      </c>
      <c r="Z645" s="156">
        <v>1.2500000000000001E-2</v>
      </c>
      <c r="AA645" s="156">
        <v>2.5000000000000001E-4</v>
      </c>
      <c r="AB645" s="159">
        <v>2.58</v>
      </c>
    </row>
    <row r="646" spans="1:28" ht="15" customHeight="1" x14ac:dyDescent="0.15">
      <c r="A646" s="20" t="str">
        <f t="shared" si="10"/>
        <v>貨4軽RKG</v>
      </c>
      <c r="B646" t="s">
        <v>1225</v>
      </c>
      <c r="C646" t="s">
        <v>254</v>
      </c>
      <c r="D646" s="20" t="s">
        <v>443</v>
      </c>
      <c r="E646" t="s">
        <v>686</v>
      </c>
      <c r="F646" s="20">
        <v>1.2500000000000001E-2</v>
      </c>
      <c r="G646" s="20">
        <v>2.5000000000000001E-4</v>
      </c>
      <c r="H646" s="20">
        <v>2.58</v>
      </c>
      <c r="I646" s="1" t="s">
        <v>373</v>
      </c>
      <c r="J646" s="20" t="s">
        <v>464</v>
      </c>
      <c r="T646" s="130" t="s">
        <v>365</v>
      </c>
      <c r="U646" s="156" t="s">
        <v>374</v>
      </c>
      <c r="V646" s="39" t="s">
        <v>1224</v>
      </c>
      <c r="W646" s="157" t="s">
        <v>443</v>
      </c>
      <c r="X646" s="158" t="s">
        <v>686</v>
      </c>
      <c r="Y646" s="7" t="s">
        <v>282</v>
      </c>
      <c r="Z646" s="156">
        <v>1.2500000000000001E-2</v>
      </c>
      <c r="AA646" s="156">
        <v>2.5000000000000001E-4</v>
      </c>
      <c r="AB646" s="159">
        <v>2.58</v>
      </c>
    </row>
    <row r="647" spans="1:28" ht="15" customHeight="1" x14ac:dyDescent="0.15">
      <c r="A647" s="20" t="str">
        <f t="shared" si="10"/>
        <v>貨4軽RPG</v>
      </c>
      <c r="B647" t="s">
        <v>1225</v>
      </c>
      <c r="C647" t="s">
        <v>254</v>
      </c>
      <c r="D647" s="20" t="s">
        <v>443</v>
      </c>
      <c r="E647" t="s">
        <v>339</v>
      </c>
      <c r="F647" s="20">
        <v>1.2500000000000001E-2</v>
      </c>
      <c r="G647" s="20">
        <v>2.5000000000000001E-4</v>
      </c>
      <c r="H647" s="20">
        <v>2.58</v>
      </c>
      <c r="I647" s="1" t="s">
        <v>373</v>
      </c>
      <c r="J647" s="20" t="s">
        <v>464</v>
      </c>
      <c r="T647" s="130" t="s">
        <v>365</v>
      </c>
      <c r="U647" s="156" t="s">
        <v>374</v>
      </c>
      <c r="V647" s="39" t="s">
        <v>1224</v>
      </c>
      <c r="W647" s="157" t="s">
        <v>443</v>
      </c>
      <c r="X647" s="158" t="s">
        <v>339</v>
      </c>
      <c r="Y647" s="7" t="s">
        <v>282</v>
      </c>
      <c r="Z647" s="156">
        <v>1.2500000000000001E-2</v>
      </c>
      <c r="AA647" s="156">
        <v>2.5000000000000001E-4</v>
      </c>
      <c r="AB647" s="159">
        <v>2.58</v>
      </c>
    </row>
    <row r="648" spans="1:28" ht="15" customHeight="1" x14ac:dyDescent="0.15">
      <c r="A648" s="20" t="str">
        <f t="shared" si="10"/>
        <v>貨4軽RRG</v>
      </c>
      <c r="B648" t="s">
        <v>1225</v>
      </c>
      <c r="C648" t="s">
        <v>254</v>
      </c>
      <c r="D648" s="20" t="s">
        <v>443</v>
      </c>
      <c r="E648" t="s">
        <v>341</v>
      </c>
      <c r="F648" s="20">
        <v>1.2500000000000001E-2</v>
      </c>
      <c r="G648" s="20">
        <v>2.5000000000000001E-4</v>
      </c>
      <c r="H648" s="20">
        <v>2.58</v>
      </c>
      <c r="I648" s="1" t="s">
        <v>373</v>
      </c>
      <c r="J648" t="s">
        <v>464</v>
      </c>
      <c r="T648" s="130" t="s">
        <v>365</v>
      </c>
      <c r="U648" s="156" t="s">
        <v>374</v>
      </c>
      <c r="V648" s="39" t="s">
        <v>1224</v>
      </c>
      <c r="W648" s="157" t="s">
        <v>443</v>
      </c>
      <c r="X648" s="158" t="s">
        <v>341</v>
      </c>
      <c r="Y648" s="7" t="s">
        <v>282</v>
      </c>
      <c r="Z648" s="156">
        <v>1.2500000000000001E-2</v>
      </c>
      <c r="AA648" s="156">
        <v>2.5000000000000001E-4</v>
      </c>
      <c r="AB648" s="159">
        <v>2.58</v>
      </c>
    </row>
    <row r="649" spans="1:28" ht="15" customHeight="1" x14ac:dyDescent="0.15">
      <c r="A649" s="20" t="str">
        <f t="shared" si="10"/>
        <v>貨4軽RCG</v>
      </c>
      <c r="B649" t="s">
        <v>1225</v>
      </c>
      <c r="C649" t="s">
        <v>254</v>
      </c>
      <c r="D649" s="20" t="s">
        <v>443</v>
      </c>
      <c r="E649" t="s">
        <v>664</v>
      </c>
      <c r="F649" s="20">
        <v>1.2500000000000001E-2</v>
      </c>
      <c r="G649" s="20">
        <v>2.5000000000000001E-4</v>
      </c>
      <c r="H649" s="20">
        <v>2.58</v>
      </c>
      <c r="I649" s="1" t="s">
        <v>1084</v>
      </c>
      <c r="J649" t="s">
        <v>453</v>
      </c>
      <c r="T649" s="130" t="s">
        <v>365</v>
      </c>
      <c r="U649" s="156" t="s">
        <v>374</v>
      </c>
      <c r="V649" s="39" t="s">
        <v>1224</v>
      </c>
      <c r="W649" s="157" t="s">
        <v>443</v>
      </c>
      <c r="X649" s="158" t="s">
        <v>664</v>
      </c>
      <c r="Y649" s="7"/>
      <c r="Z649" s="156">
        <v>1.2500000000000001E-2</v>
      </c>
      <c r="AA649" s="156">
        <v>2.5000000000000001E-4</v>
      </c>
      <c r="AB649" s="159">
        <v>2.58</v>
      </c>
    </row>
    <row r="650" spans="1:28" ht="15" customHeight="1" x14ac:dyDescent="0.15">
      <c r="A650" s="20" t="str">
        <f t="shared" si="10"/>
        <v>貨4軽RJG</v>
      </c>
      <c r="B650" t="s">
        <v>1225</v>
      </c>
      <c r="C650" t="s">
        <v>254</v>
      </c>
      <c r="D650" s="20" t="s">
        <v>443</v>
      </c>
      <c r="E650" t="s">
        <v>685</v>
      </c>
      <c r="F650" s="20">
        <v>1.2500000000000001E-2</v>
      </c>
      <c r="G650" s="20">
        <v>2.5000000000000001E-4</v>
      </c>
      <c r="H650" s="20">
        <v>2.58</v>
      </c>
      <c r="I650" s="1" t="s">
        <v>1084</v>
      </c>
      <c r="J650" t="s">
        <v>447</v>
      </c>
      <c r="T650" s="130" t="s">
        <v>365</v>
      </c>
      <c r="U650" s="156" t="s">
        <v>374</v>
      </c>
      <c r="V650" s="39" t="s">
        <v>1224</v>
      </c>
      <c r="W650" s="157" t="s">
        <v>443</v>
      </c>
      <c r="X650" s="158" t="s">
        <v>685</v>
      </c>
      <c r="Y650" s="7"/>
      <c r="Z650" s="156">
        <v>1.2500000000000001E-2</v>
      </c>
      <c r="AA650" s="156">
        <v>2.5000000000000001E-4</v>
      </c>
      <c r="AB650" s="159">
        <v>2.58</v>
      </c>
    </row>
    <row r="651" spans="1:28" ht="15" customHeight="1" x14ac:dyDescent="0.15">
      <c r="A651" s="20" t="str">
        <f t="shared" si="10"/>
        <v>貨4軽RNG</v>
      </c>
      <c r="B651" t="s">
        <v>1225</v>
      </c>
      <c r="C651" t="s">
        <v>254</v>
      </c>
      <c r="D651" s="20" t="s">
        <v>443</v>
      </c>
      <c r="E651" t="s">
        <v>338</v>
      </c>
      <c r="F651" s="20">
        <v>1.2500000000000001E-2</v>
      </c>
      <c r="G651" s="20">
        <v>2.5000000000000001E-4</v>
      </c>
      <c r="H651" s="20">
        <v>2.58</v>
      </c>
      <c r="I651" s="1" t="s">
        <v>1084</v>
      </c>
      <c r="J651" t="s">
        <v>453</v>
      </c>
      <c r="T651" s="130" t="s">
        <v>365</v>
      </c>
      <c r="U651" s="156" t="s">
        <v>374</v>
      </c>
      <c r="V651" s="39" t="s">
        <v>1224</v>
      </c>
      <c r="W651" s="157" t="s">
        <v>443</v>
      </c>
      <c r="X651" s="158" t="s">
        <v>338</v>
      </c>
      <c r="Y651" s="7"/>
      <c r="Z651" s="156">
        <v>1.2500000000000001E-2</v>
      </c>
      <c r="AA651" s="156">
        <v>2.5000000000000001E-4</v>
      </c>
      <c r="AB651" s="159">
        <v>2.58</v>
      </c>
    </row>
    <row r="652" spans="1:28" ht="15" customHeight="1" x14ac:dyDescent="0.15">
      <c r="A652" s="20" t="str">
        <f t="shared" si="10"/>
        <v>貨4軽RQG</v>
      </c>
      <c r="B652" t="s">
        <v>1225</v>
      </c>
      <c r="C652" t="s">
        <v>254</v>
      </c>
      <c r="D652" s="20" t="s">
        <v>443</v>
      </c>
      <c r="E652" t="s">
        <v>340</v>
      </c>
      <c r="F652" s="20">
        <v>1.2500000000000001E-2</v>
      </c>
      <c r="G652" s="20">
        <v>2.5000000000000001E-4</v>
      </c>
      <c r="H652" s="20">
        <v>2.58</v>
      </c>
      <c r="I652" s="1" t="s">
        <v>1084</v>
      </c>
      <c r="J652" t="s">
        <v>447</v>
      </c>
      <c r="T652" s="130" t="s">
        <v>365</v>
      </c>
      <c r="U652" s="156" t="s">
        <v>374</v>
      </c>
      <c r="V652" s="39" t="s">
        <v>1224</v>
      </c>
      <c r="W652" s="157" t="s">
        <v>443</v>
      </c>
      <c r="X652" s="158" t="s">
        <v>340</v>
      </c>
      <c r="Y652" s="7"/>
      <c r="Z652" s="156">
        <v>1.2500000000000001E-2</v>
      </c>
      <c r="AA652" s="156">
        <v>2.5000000000000001E-4</v>
      </c>
      <c r="AB652" s="159">
        <v>2.58</v>
      </c>
    </row>
    <row r="653" spans="1:28" ht="15" customHeight="1" x14ac:dyDescent="0.15">
      <c r="A653" s="20" t="str">
        <f t="shared" si="10"/>
        <v>貨4軽RMG</v>
      </c>
      <c r="B653" t="s">
        <v>1225</v>
      </c>
      <c r="C653" t="s">
        <v>254</v>
      </c>
      <c r="D653" s="20" t="s">
        <v>443</v>
      </c>
      <c r="E653" t="s">
        <v>1561</v>
      </c>
      <c r="F653" s="20">
        <v>1.2500000000000001E-2</v>
      </c>
      <c r="G653" s="20">
        <v>2.5000000000000001E-4</v>
      </c>
      <c r="H653" s="20">
        <v>2.58</v>
      </c>
      <c r="I653" s="1" t="s">
        <v>1493</v>
      </c>
      <c r="J653"/>
      <c r="T653" s="130" t="s">
        <v>365</v>
      </c>
      <c r="U653" s="156" t="s">
        <v>374</v>
      </c>
      <c r="V653" s="39" t="s">
        <v>1224</v>
      </c>
      <c r="W653" s="157" t="s">
        <v>443</v>
      </c>
      <c r="X653" s="158" t="s">
        <v>1230</v>
      </c>
      <c r="Y653" s="7"/>
      <c r="Z653" s="156">
        <v>1.2500000000000001E-2</v>
      </c>
      <c r="AA653" s="156">
        <v>2.5000000000000001E-4</v>
      </c>
      <c r="AB653" s="159">
        <v>2.58</v>
      </c>
    </row>
    <row r="654" spans="1:28" ht="15" customHeight="1" x14ac:dyDescent="0.15">
      <c r="A654" s="20" t="str">
        <f t="shared" si="10"/>
        <v>貨4軽QDG</v>
      </c>
      <c r="B654" t="s">
        <v>1225</v>
      </c>
      <c r="C654" t="s">
        <v>254</v>
      </c>
      <c r="D654" s="20" t="s">
        <v>443</v>
      </c>
      <c r="E654" t="s">
        <v>1562</v>
      </c>
      <c r="F654" s="20">
        <v>4.5000000000000005E-2</v>
      </c>
      <c r="G654" s="20">
        <v>9.0000000000000008E-4</v>
      </c>
      <c r="H654" s="20">
        <v>2.58</v>
      </c>
      <c r="I654" s="1" t="s">
        <v>373</v>
      </c>
      <c r="J654" t="s">
        <v>83</v>
      </c>
      <c r="T654" s="130" t="s">
        <v>365</v>
      </c>
      <c r="U654" s="156" t="s">
        <v>374</v>
      </c>
      <c r="V654" s="39" t="s">
        <v>1224</v>
      </c>
      <c r="W654" s="157" t="s">
        <v>443</v>
      </c>
      <c r="X654" s="158" t="s">
        <v>313</v>
      </c>
      <c r="Y654" s="7" t="s">
        <v>282</v>
      </c>
      <c r="Z654" s="156">
        <v>4.5000000000000005E-2</v>
      </c>
      <c r="AA654" s="156">
        <v>9.0000000000000008E-4</v>
      </c>
      <c r="AB654" s="159">
        <v>2.58</v>
      </c>
    </row>
    <row r="655" spans="1:28" ht="15" customHeight="1" x14ac:dyDescent="0.15">
      <c r="A655" s="20" t="str">
        <f t="shared" si="10"/>
        <v>貨4軽QKG</v>
      </c>
      <c r="B655" t="s">
        <v>1225</v>
      </c>
      <c r="C655" t="s">
        <v>254</v>
      </c>
      <c r="D655" s="20" t="s">
        <v>443</v>
      </c>
      <c r="E655" t="s">
        <v>1563</v>
      </c>
      <c r="F655" s="20">
        <v>4.5000000000000005E-2</v>
      </c>
      <c r="G655" s="20">
        <v>9.0000000000000008E-4</v>
      </c>
      <c r="H655" s="20">
        <v>2.58</v>
      </c>
      <c r="I655" s="1" t="s">
        <v>373</v>
      </c>
      <c r="J655" t="s">
        <v>83</v>
      </c>
      <c r="T655" s="130" t="s">
        <v>365</v>
      </c>
      <c r="U655" s="156" t="s">
        <v>374</v>
      </c>
      <c r="V655" s="39" t="s">
        <v>1224</v>
      </c>
      <c r="W655" s="157" t="s">
        <v>443</v>
      </c>
      <c r="X655" s="158" t="s">
        <v>331</v>
      </c>
      <c r="Y655" s="7" t="s">
        <v>282</v>
      </c>
      <c r="Z655" s="156">
        <v>4.5000000000000005E-2</v>
      </c>
      <c r="AA655" s="156">
        <v>9.0000000000000008E-4</v>
      </c>
      <c r="AB655" s="159">
        <v>2.58</v>
      </c>
    </row>
    <row r="656" spans="1:28" ht="15" customHeight="1" x14ac:dyDescent="0.15">
      <c r="A656" s="20" t="str">
        <f t="shared" si="10"/>
        <v>貨4軽QPG</v>
      </c>
      <c r="B656" t="s">
        <v>1225</v>
      </c>
      <c r="C656" t="s">
        <v>254</v>
      </c>
      <c r="D656" s="20" t="s">
        <v>443</v>
      </c>
      <c r="E656" t="s">
        <v>1564</v>
      </c>
      <c r="F656" s="20">
        <v>4.5000000000000005E-2</v>
      </c>
      <c r="G656" s="20">
        <v>9.0000000000000008E-4</v>
      </c>
      <c r="H656" s="20">
        <v>2.58</v>
      </c>
      <c r="I656" s="1" t="s">
        <v>373</v>
      </c>
      <c r="J656" t="s">
        <v>83</v>
      </c>
      <c r="T656" s="130" t="s">
        <v>365</v>
      </c>
      <c r="U656" s="156" t="s">
        <v>374</v>
      </c>
      <c r="V656" s="39" t="s">
        <v>1224</v>
      </c>
      <c r="W656" s="157" t="s">
        <v>443</v>
      </c>
      <c r="X656" s="158" t="s">
        <v>335</v>
      </c>
      <c r="Y656" s="7" t="s">
        <v>282</v>
      </c>
      <c r="Z656" s="156">
        <v>4.5000000000000005E-2</v>
      </c>
      <c r="AA656" s="156">
        <v>9.0000000000000008E-4</v>
      </c>
      <c r="AB656" s="159">
        <v>2.58</v>
      </c>
    </row>
    <row r="657" spans="1:28" ht="15" customHeight="1" x14ac:dyDescent="0.15">
      <c r="A657" s="20" t="str">
        <f t="shared" si="10"/>
        <v>貨4軽QRG</v>
      </c>
      <c r="B657" t="s">
        <v>1225</v>
      </c>
      <c r="C657" t="s">
        <v>254</v>
      </c>
      <c r="D657" s="20" t="s">
        <v>443</v>
      </c>
      <c r="E657" t="s">
        <v>1565</v>
      </c>
      <c r="F657" s="20">
        <v>4.5000000000000005E-2</v>
      </c>
      <c r="G657" s="20">
        <v>9.0000000000000008E-4</v>
      </c>
      <c r="H657" s="20">
        <v>2.58</v>
      </c>
      <c r="I657" s="1" t="s">
        <v>373</v>
      </c>
      <c r="J657" t="s">
        <v>83</v>
      </c>
      <c r="T657" s="130" t="s">
        <v>365</v>
      </c>
      <c r="U657" s="156" t="s">
        <v>374</v>
      </c>
      <c r="V657" s="39" t="s">
        <v>1224</v>
      </c>
      <c r="W657" s="157" t="s">
        <v>443</v>
      </c>
      <c r="X657" s="158" t="s">
        <v>337</v>
      </c>
      <c r="Y657" s="7" t="s">
        <v>282</v>
      </c>
      <c r="Z657" s="156">
        <v>4.5000000000000005E-2</v>
      </c>
      <c r="AA657" s="156">
        <v>9.0000000000000008E-4</v>
      </c>
      <c r="AB657" s="159">
        <v>2.58</v>
      </c>
    </row>
    <row r="658" spans="1:28" ht="15" customHeight="1" x14ac:dyDescent="0.15">
      <c r="A658" s="20" t="str">
        <f t="shared" si="10"/>
        <v>貨4軽QTG</v>
      </c>
      <c r="B658" t="s">
        <v>1225</v>
      </c>
      <c r="C658" t="s">
        <v>254</v>
      </c>
      <c r="D658" s="20" t="s">
        <v>443</v>
      </c>
      <c r="E658" t="s">
        <v>1566</v>
      </c>
      <c r="F658" s="20">
        <v>4.5000000000000005E-2</v>
      </c>
      <c r="G658" s="20">
        <v>9.0000000000000008E-4</v>
      </c>
      <c r="H658" s="20">
        <v>2.58</v>
      </c>
      <c r="I658" s="1" t="s">
        <v>373</v>
      </c>
      <c r="J658" t="s">
        <v>83</v>
      </c>
      <c r="T658" s="130" t="s">
        <v>365</v>
      </c>
      <c r="U658" s="156" t="s">
        <v>374</v>
      </c>
      <c r="V658" s="39" t="s">
        <v>1224</v>
      </c>
      <c r="W658" s="157" t="s">
        <v>443</v>
      </c>
      <c r="X658" s="158" t="s">
        <v>1085</v>
      </c>
      <c r="Y658" s="7" t="s">
        <v>282</v>
      </c>
      <c r="Z658" s="156">
        <v>4.5000000000000005E-2</v>
      </c>
      <c r="AA658" s="156">
        <v>9.0000000000000008E-4</v>
      </c>
      <c r="AB658" s="159">
        <v>2.58</v>
      </c>
    </row>
    <row r="659" spans="1:28" ht="15" customHeight="1" x14ac:dyDescent="0.15">
      <c r="A659" s="20" t="str">
        <f t="shared" si="10"/>
        <v>貨4軽QCG</v>
      </c>
      <c r="B659" t="s">
        <v>1225</v>
      </c>
      <c r="C659" t="s">
        <v>254</v>
      </c>
      <c r="D659" s="20" t="s">
        <v>443</v>
      </c>
      <c r="E659" t="s">
        <v>1567</v>
      </c>
      <c r="F659" s="20">
        <v>4.5000000000000005E-2</v>
      </c>
      <c r="G659" s="20">
        <v>9.0000000000000008E-4</v>
      </c>
      <c r="H659" s="20">
        <v>2.58</v>
      </c>
      <c r="I659" s="1" t="s">
        <v>1084</v>
      </c>
      <c r="J659" t="s">
        <v>450</v>
      </c>
      <c r="T659" s="130" t="s">
        <v>365</v>
      </c>
      <c r="U659" s="156" t="s">
        <v>374</v>
      </c>
      <c r="V659" s="39" t="s">
        <v>1224</v>
      </c>
      <c r="W659" s="157" t="s">
        <v>443</v>
      </c>
      <c r="X659" s="158" t="s">
        <v>309</v>
      </c>
      <c r="Y659" s="7"/>
      <c r="Z659" s="156">
        <v>4.5000000000000005E-2</v>
      </c>
      <c r="AA659" s="156">
        <v>9.0000000000000008E-4</v>
      </c>
      <c r="AB659" s="159">
        <v>2.58</v>
      </c>
    </row>
    <row r="660" spans="1:28" ht="15" customHeight="1" x14ac:dyDescent="0.15">
      <c r="A660" s="20" t="str">
        <f t="shared" si="10"/>
        <v>貨4軽QJG</v>
      </c>
      <c r="B660" t="s">
        <v>1225</v>
      </c>
      <c r="C660" t="s">
        <v>254</v>
      </c>
      <c r="D660" s="20" t="s">
        <v>443</v>
      </c>
      <c r="E660" t="s">
        <v>1568</v>
      </c>
      <c r="F660" s="20">
        <v>4.5000000000000005E-2</v>
      </c>
      <c r="G660" s="20">
        <v>9.0000000000000008E-4</v>
      </c>
      <c r="H660" s="20">
        <v>2.58</v>
      </c>
      <c r="I660" s="1" t="s">
        <v>1084</v>
      </c>
      <c r="J660" t="s">
        <v>450</v>
      </c>
      <c r="T660" s="130" t="s">
        <v>365</v>
      </c>
      <c r="U660" s="156" t="s">
        <v>374</v>
      </c>
      <c r="V660" s="39" t="s">
        <v>1224</v>
      </c>
      <c r="W660" s="157" t="s">
        <v>443</v>
      </c>
      <c r="X660" s="158" t="s">
        <v>330</v>
      </c>
      <c r="Y660" s="7"/>
      <c r="Z660" s="156">
        <v>4.5000000000000005E-2</v>
      </c>
      <c r="AA660" s="156">
        <v>9.0000000000000008E-4</v>
      </c>
      <c r="AB660" s="159">
        <v>2.58</v>
      </c>
    </row>
    <row r="661" spans="1:28" ht="15" customHeight="1" x14ac:dyDescent="0.15">
      <c r="A661" s="20" t="str">
        <f t="shared" si="10"/>
        <v>貨4軽QNG</v>
      </c>
      <c r="B661" t="s">
        <v>1225</v>
      </c>
      <c r="C661" t="s">
        <v>254</v>
      </c>
      <c r="D661" s="20" t="s">
        <v>443</v>
      </c>
      <c r="E661" t="s">
        <v>1569</v>
      </c>
      <c r="F661" s="20">
        <v>4.5000000000000005E-2</v>
      </c>
      <c r="G661" s="20">
        <v>9.0000000000000008E-4</v>
      </c>
      <c r="H661" s="20">
        <v>2.58</v>
      </c>
      <c r="I661" s="1" t="s">
        <v>1084</v>
      </c>
      <c r="J661" t="s">
        <v>450</v>
      </c>
      <c r="T661" s="130" t="s">
        <v>365</v>
      </c>
      <c r="U661" s="156" t="s">
        <v>374</v>
      </c>
      <c r="V661" s="39" t="s">
        <v>1224</v>
      </c>
      <c r="W661" s="157" t="s">
        <v>443</v>
      </c>
      <c r="X661" s="158" t="s">
        <v>334</v>
      </c>
      <c r="Y661" s="7"/>
      <c r="Z661" s="156">
        <v>4.5000000000000005E-2</v>
      </c>
      <c r="AA661" s="156">
        <v>9.0000000000000008E-4</v>
      </c>
      <c r="AB661" s="159">
        <v>2.58</v>
      </c>
    </row>
    <row r="662" spans="1:28" ht="15" customHeight="1" x14ac:dyDescent="0.15">
      <c r="A662" s="20" t="str">
        <f t="shared" si="10"/>
        <v>貨4軽QQG</v>
      </c>
      <c r="B662" t="s">
        <v>1225</v>
      </c>
      <c r="C662" t="s">
        <v>254</v>
      </c>
      <c r="D662" s="20" t="s">
        <v>443</v>
      </c>
      <c r="E662" t="s">
        <v>1570</v>
      </c>
      <c r="F662" s="20">
        <v>4.5000000000000005E-2</v>
      </c>
      <c r="G662" s="20">
        <v>9.0000000000000008E-4</v>
      </c>
      <c r="H662" s="20">
        <v>2.58</v>
      </c>
      <c r="I662" s="1" t="s">
        <v>1084</v>
      </c>
      <c r="J662" t="s">
        <v>450</v>
      </c>
      <c r="T662" s="130" t="s">
        <v>365</v>
      </c>
      <c r="U662" s="156" t="s">
        <v>374</v>
      </c>
      <c r="V662" s="39" t="s">
        <v>1224</v>
      </c>
      <c r="W662" s="157" t="s">
        <v>443</v>
      </c>
      <c r="X662" s="158" t="s">
        <v>336</v>
      </c>
      <c r="Y662" s="7"/>
      <c r="Z662" s="156">
        <v>4.5000000000000005E-2</v>
      </c>
      <c r="AA662" s="156">
        <v>9.0000000000000008E-4</v>
      </c>
      <c r="AB662" s="159">
        <v>2.58</v>
      </c>
    </row>
    <row r="663" spans="1:28" ht="15" customHeight="1" x14ac:dyDescent="0.15">
      <c r="A663" s="20" t="str">
        <f t="shared" si="10"/>
        <v>貨4軽QSG</v>
      </c>
      <c r="B663" t="s">
        <v>1225</v>
      </c>
      <c r="C663" t="s">
        <v>254</v>
      </c>
      <c r="D663" s="20" t="s">
        <v>443</v>
      </c>
      <c r="E663" t="s">
        <v>1571</v>
      </c>
      <c r="F663" s="20">
        <v>4.5000000000000005E-2</v>
      </c>
      <c r="G663" s="20">
        <v>9.0000000000000008E-4</v>
      </c>
      <c r="H663" s="20">
        <v>2.58</v>
      </c>
      <c r="I663" s="1" t="s">
        <v>1084</v>
      </c>
      <c r="J663" t="s">
        <v>450</v>
      </c>
      <c r="T663" s="130" t="s">
        <v>365</v>
      </c>
      <c r="U663" s="156" t="s">
        <v>374</v>
      </c>
      <c r="V663" s="39" t="s">
        <v>1224</v>
      </c>
      <c r="W663" s="157" t="s">
        <v>443</v>
      </c>
      <c r="X663" s="158" t="s">
        <v>1231</v>
      </c>
      <c r="Y663" s="7"/>
      <c r="Z663" s="156">
        <v>4.5000000000000005E-2</v>
      </c>
      <c r="AA663" s="156">
        <v>9.0000000000000008E-4</v>
      </c>
      <c r="AB663" s="159">
        <v>2.58</v>
      </c>
    </row>
    <row r="664" spans="1:28" ht="15" customHeight="1" x14ac:dyDescent="0.15">
      <c r="A664" s="20" t="str">
        <f t="shared" si="10"/>
        <v>貨4軽QMG</v>
      </c>
      <c r="B664" t="s">
        <v>1225</v>
      </c>
      <c r="C664" t="s">
        <v>254</v>
      </c>
      <c r="D664" s="20" t="s">
        <v>443</v>
      </c>
      <c r="E664" t="s">
        <v>1572</v>
      </c>
      <c r="F664" s="20">
        <v>4.4999999999999998E-2</v>
      </c>
      <c r="G664" s="20">
        <v>8.9999999999999998E-4</v>
      </c>
      <c r="H664" s="20">
        <v>2.58</v>
      </c>
      <c r="I664" s="1" t="s">
        <v>1493</v>
      </c>
      <c r="J664"/>
      <c r="T664" s="130" t="s">
        <v>365</v>
      </c>
      <c r="U664" s="156" t="s">
        <v>374</v>
      </c>
      <c r="V664" s="39" t="s">
        <v>1224</v>
      </c>
      <c r="W664" s="157" t="s">
        <v>443</v>
      </c>
      <c r="X664" s="158" t="s">
        <v>1232</v>
      </c>
      <c r="Y664" s="7"/>
      <c r="Z664" s="156">
        <v>4.4999999999999998E-2</v>
      </c>
      <c r="AA664" s="156">
        <v>8.9999999999999998E-4</v>
      </c>
      <c r="AB664" s="159">
        <v>2.58</v>
      </c>
    </row>
    <row r="665" spans="1:28" ht="15" customHeight="1" x14ac:dyDescent="0.15">
      <c r="A665" s="20" t="str">
        <f t="shared" si="10"/>
        <v>貨4軽SDG</v>
      </c>
      <c r="B665" t="s">
        <v>1233</v>
      </c>
      <c r="C665" s="20" t="s">
        <v>254</v>
      </c>
      <c r="D665" t="s">
        <v>454</v>
      </c>
      <c r="E665" t="s">
        <v>692</v>
      </c>
      <c r="F665" s="20">
        <v>0.05</v>
      </c>
      <c r="G665" s="20">
        <v>1E-3</v>
      </c>
      <c r="H665" s="20">
        <v>2.58</v>
      </c>
      <c r="I665" s="1" t="s">
        <v>373</v>
      </c>
      <c r="T665" s="130" t="s">
        <v>365</v>
      </c>
      <c r="U665" s="156" t="s">
        <v>374</v>
      </c>
      <c r="V665" s="39" t="s">
        <v>1144</v>
      </c>
      <c r="W665" s="157" t="s">
        <v>454</v>
      </c>
      <c r="X665" s="158" t="s">
        <v>692</v>
      </c>
      <c r="Y665" s="7" t="s">
        <v>282</v>
      </c>
      <c r="Z665" s="156">
        <v>0.05</v>
      </c>
      <c r="AA665" s="156">
        <v>1E-3</v>
      </c>
      <c r="AB665" s="159">
        <v>2.58</v>
      </c>
    </row>
    <row r="666" spans="1:28" ht="15" customHeight="1" x14ac:dyDescent="0.15">
      <c r="A666" s="20" t="str">
        <f t="shared" si="10"/>
        <v>貨4軽SKG</v>
      </c>
      <c r="B666" t="s">
        <v>1233</v>
      </c>
      <c r="C666" s="20" t="s">
        <v>254</v>
      </c>
      <c r="D666" t="s">
        <v>454</v>
      </c>
      <c r="E666" t="s">
        <v>698</v>
      </c>
      <c r="F666" s="20">
        <v>0.05</v>
      </c>
      <c r="G666" s="20">
        <v>1E-3</v>
      </c>
      <c r="H666" s="20">
        <v>2.58</v>
      </c>
      <c r="I666" s="1" t="s">
        <v>373</v>
      </c>
      <c r="J666"/>
      <c r="T666" s="130" t="s">
        <v>365</v>
      </c>
      <c r="U666" s="156" t="s">
        <v>374</v>
      </c>
      <c r="V666" s="39" t="s">
        <v>1144</v>
      </c>
      <c r="W666" s="157" t="s">
        <v>454</v>
      </c>
      <c r="X666" s="158" t="s">
        <v>698</v>
      </c>
      <c r="Y666" s="7" t="s">
        <v>282</v>
      </c>
      <c r="Z666" s="156">
        <v>0.05</v>
      </c>
      <c r="AA666" s="156">
        <v>1E-3</v>
      </c>
      <c r="AB666" s="159">
        <v>2.58</v>
      </c>
    </row>
    <row r="667" spans="1:28" ht="15" customHeight="1" x14ac:dyDescent="0.15">
      <c r="A667" s="20" t="str">
        <f t="shared" si="10"/>
        <v>貨4軽SPG</v>
      </c>
      <c r="B667" t="s">
        <v>1234</v>
      </c>
      <c r="C667" s="20" t="s">
        <v>254</v>
      </c>
      <c r="D667" s="20" t="s">
        <v>454</v>
      </c>
      <c r="E667" s="20" t="s">
        <v>343</v>
      </c>
      <c r="F667" s="20">
        <v>0.05</v>
      </c>
      <c r="G667" s="20">
        <v>1E-3</v>
      </c>
      <c r="H667" s="20">
        <v>2.58</v>
      </c>
      <c r="I667" s="1" t="s">
        <v>373</v>
      </c>
      <c r="T667" s="130" t="s">
        <v>365</v>
      </c>
      <c r="U667" s="156" t="s">
        <v>374</v>
      </c>
      <c r="V667" s="39" t="s">
        <v>1144</v>
      </c>
      <c r="W667" s="157" t="s">
        <v>454</v>
      </c>
      <c r="X667" s="158" t="s">
        <v>343</v>
      </c>
      <c r="Y667" s="7" t="s">
        <v>282</v>
      </c>
      <c r="Z667" s="156">
        <v>0.05</v>
      </c>
      <c r="AA667" s="156">
        <v>1E-3</v>
      </c>
      <c r="AB667" s="159">
        <v>2.58</v>
      </c>
    </row>
    <row r="668" spans="1:28" ht="15" customHeight="1" x14ac:dyDescent="0.15">
      <c r="A668" s="20" t="str">
        <f t="shared" si="10"/>
        <v>貨4軽SRG</v>
      </c>
      <c r="B668" t="s">
        <v>1234</v>
      </c>
      <c r="C668" s="20" t="s">
        <v>254</v>
      </c>
      <c r="D668" s="20" t="s">
        <v>454</v>
      </c>
      <c r="E668" s="20" t="s">
        <v>345</v>
      </c>
      <c r="F668" s="20">
        <v>0.05</v>
      </c>
      <c r="G668" s="20">
        <v>1E-3</v>
      </c>
      <c r="H668" s="20">
        <v>2.58</v>
      </c>
      <c r="I668" s="1" t="s">
        <v>373</v>
      </c>
      <c r="T668" s="130" t="s">
        <v>365</v>
      </c>
      <c r="U668" s="156" t="s">
        <v>374</v>
      </c>
      <c r="V668" s="39" t="s">
        <v>1144</v>
      </c>
      <c r="W668" s="157" t="s">
        <v>454</v>
      </c>
      <c r="X668" s="158" t="s">
        <v>345</v>
      </c>
      <c r="Y668" s="7" t="s">
        <v>282</v>
      </c>
      <c r="Z668" s="156">
        <v>0.05</v>
      </c>
      <c r="AA668" s="156">
        <v>1E-3</v>
      </c>
      <c r="AB668" s="159">
        <v>2.58</v>
      </c>
    </row>
    <row r="669" spans="1:28" ht="15" customHeight="1" x14ac:dyDescent="0.15">
      <c r="A669" s="20" t="str">
        <f t="shared" si="10"/>
        <v>貨4軽STG</v>
      </c>
      <c r="B669" t="s">
        <v>1234</v>
      </c>
      <c r="C669" s="20" t="s">
        <v>254</v>
      </c>
      <c r="D669" s="20" t="s">
        <v>454</v>
      </c>
      <c r="E669" t="s">
        <v>1573</v>
      </c>
      <c r="F669" s="20">
        <v>0.05</v>
      </c>
      <c r="G669" s="20">
        <v>1E-3</v>
      </c>
      <c r="H669" s="20">
        <v>2.58</v>
      </c>
      <c r="I669" s="1" t="s">
        <v>373</v>
      </c>
      <c r="T669" s="130" t="s">
        <v>365</v>
      </c>
      <c r="U669" s="156" t="s">
        <v>374</v>
      </c>
      <c r="V669" s="39" t="s">
        <v>1144</v>
      </c>
      <c r="W669" s="157" t="s">
        <v>454</v>
      </c>
      <c r="X669" s="158" t="s">
        <v>1235</v>
      </c>
      <c r="Y669" s="7" t="s">
        <v>282</v>
      </c>
      <c r="Z669" s="156">
        <v>0.05</v>
      </c>
      <c r="AA669" s="156">
        <v>1E-3</v>
      </c>
      <c r="AB669" s="159">
        <v>2.58</v>
      </c>
    </row>
    <row r="670" spans="1:28" ht="15" customHeight="1" x14ac:dyDescent="0.15">
      <c r="A670" s="20" t="str">
        <f t="shared" si="10"/>
        <v>貨4軽SCG</v>
      </c>
      <c r="B670" t="s">
        <v>1234</v>
      </c>
      <c r="C670" s="20" t="s">
        <v>254</v>
      </c>
      <c r="D670" s="20" t="s">
        <v>454</v>
      </c>
      <c r="E670" s="20" t="s">
        <v>690</v>
      </c>
      <c r="F670" s="20">
        <v>2.5000000000000001E-2</v>
      </c>
      <c r="G670" s="20">
        <v>5.0000000000000001E-4</v>
      </c>
      <c r="H670" s="20">
        <v>2.58</v>
      </c>
      <c r="I670" s="1" t="s">
        <v>1084</v>
      </c>
      <c r="J670" s="20" t="s">
        <v>1088</v>
      </c>
      <c r="T670" s="130" t="s">
        <v>365</v>
      </c>
      <c r="U670" s="156" t="s">
        <v>374</v>
      </c>
      <c r="V670" s="39" t="s">
        <v>1144</v>
      </c>
      <c r="W670" s="157" t="s">
        <v>454</v>
      </c>
      <c r="X670" s="158" t="s">
        <v>690</v>
      </c>
      <c r="Y670" s="7"/>
      <c r="Z670" s="156">
        <v>2.5000000000000001E-2</v>
      </c>
      <c r="AA670" s="156">
        <v>5.0000000000000001E-4</v>
      </c>
      <c r="AB670" s="159">
        <v>2.58</v>
      </c>
    </row>
    <row r="671" spans="1:28" ht="15" customHeight="1" x14ac:dyDescent="0.15">
      <c r="A671" s="20" t="str">
        <f t="shared" si="10"/>
        <v>貨4軽SJG</v>
      </c>
      <c r="B671" t="s">
        <v>1234</v>
      </c>
      <c r="C671" s="20" t="s">
        <v>254</v>
      </c>
      <c r="D671" s="20" t="s">
        <v>454</v>
      </c>
      <c r="E671" s="20" t="s">
        <v>697</v>
      </c>
      <c r="F671" s="20">
        <v>2.5000000000000001E-2</v>
      </c>
      <c r="G671" s="20">
        <v>5.0000000000000001E-4</v>
      </c>
      <c r="H671" s="20">
        <v>2.58</v>
      </c>
      <c r="I671" s="1" t="s">
        <v>1084</v>
      </c>
      <c r="J671" s="20" t="s">
        <v>1088</v>
      </c>
      <c r="T671" s="130" t="s">
        <v>365</v>
      </c>
      <c r="U671" s="156" t="s">
        <v>374</v>
      </c>
      <c r="V671" s="39" t="s">
        <v>1144</v>
      </c>
      <c r="W671" s="157" t="s">
        <v>454</v>
      </c>
      <c r="X671" s="158" t="s">
        <v>697</v>
      </c>
      <c r="Y671" s="7"/>
      <c r="Z671" s="156">
        <v>2.5000000000000001E-2</v>
      </c>
      <c r="AA671" s="156">
        <v>5.0000000000000001E-4</v>
      </c>
      <c r="AB671" s="159">
        <v>2.58</v>
      </c>
    </row>
    <row r="672" spans="1:28" ht="15" customHeight="1" x14ac:dyDescent="0.15">
      <c r="A672" s="20" t="str">
        <f t="shared" si="10"/>
        <v>貨4軽SNG</v>
      </c>
      <c r="B672" t="s">
        <v>1234</v>
      </c>
      <c r="C672" s="20" t="s">
        <v>254</v>
      </c>
      <c r="D672" s="20" t="s">
        <v>454</v>
      </c>
      <c r="E672" s="20" t="s">
        <v>342</v>
      </c>
      <c r="F672" s="20">
        <v>2.5000000000000001E-2</v>
      </c>
      <c r="G672" s="20">
        <v>5.0000000000000001E-4</v>
      </c>
      <c r="H672" s="20">
        <v>2.58</v>
      </c>
      <c r="I672" s="1" t="s">
        <v>1084</v>
      </c>
      <c r="J672" s="20" t="s">
        <v>1088</v>
      </c>
      <c r="T672" s="130" t="s">
        <v>365</v>
      </c>
      <c r="U672" s="156" t="s">
        <v>374</v>
      </c>
      <c r="V672" s="39" t="s">
        <v>1144</v>
      </c>
      <c r="W672" s="157" t="s">
        <v>454</v>
      </c>
      <c r="X672" s="158" t="s">
        <v>342</v>
      </c>
      <c r="Y672" s="7"/>
      <c r="Z672" s="156">
        <v>2.5000000000000001E-2</v>
      </c>
      <c r="AA672" s="156">
        <v>5.0000000000000001E-4</v>
      </c>
      <c r="AB672" s="159">
        <v>2.58</v>
      </c>
    </row>
    <row r="673" spans="1:28" ht="15" customHeight="1" x14ac:dyDescent="0.15">
      <c r="A673" s="20" t="str">
        <f t="shared" si="10"/>
        <v>貨4軽SQG</v>
      </c>
      <c r="B673" t="s">
        <v>1234</v>
      </c>
      <c r="C673" s="20" t="s">
        <v>254</v>
      </c>
      <c r="D673" s="20" t="s">
        <v>454</v>
      </c>
      <c r="E673" s="20" t="s">
        <v>344</v>
      </c>
      <c r="F673" s="20">
        <v>2.5000000000000001E-2</v>
      </c>
      <c r="G673" s="20">
        <v>5.0000000000000001E-4</v>
      </c>
      <c r="H673" s="20">
        <v>2.58</v>
      </c>
      <c r="I673" s="1" t="s">
        <v>1084</v>
      </c>
      <c r="J673" s="20" t="s">
        <v>1088</v>
      </c>
      <c r="T673" s="130" t="s">
        <v>365</v>
      </c>
      <c r="U673" s="156" t="s">
        <v>374</v>
      </c>
      <c r="V673" s="39" t="s">
        <v>1144</v>
      </c>
      <c r="W673" s="157" t="s">
        <v>454</v>
      </c>
      <c r="X673" s="158" t="s">
        <v>344</v>
      </c>
      <c r="Y673" s="7"/>
      <c r="Z673" s="156">
        <v>2.5000000000000001E-2</v>
      </c>
      <c r="AA673" s="156">
        <v>5.0000000000000001E-4</v>
      </c>
      <c r="AB673" s="159">
        <v>2.58</v>
      </c>
    </row>
    <row r="674" spans="1:28" ht="15" customHeight="1" x14ac:dyDescent="0.15">
      <c r="A674" s="20" t="str">
        <f t="shared" si="10"/>
        <v>貨4軽SSG</v>
      </c>
      <c r="B674" t="s">
        <v>1234</v>
      </c>
      <c r="C674" s="20" t="s">
        <v>254</v>
      </c>
      <c r="D674" s="20" t="s">
        <v>454</v>
      </c>
      <c r="E674" t="s">
        <v>1574</v>
      </c>
      <c r="F674" s="20">
        <v>2.5000000000000001E-2</v>
      </c>
      <c r="G674" s="20">
        <v>5.0000000000000001E-4</v>
      </c>
      <c r="H674" s="20">
        <v>2.58</v>
      </c>
      <c r="I674" s="1" t="s">
        <v>1084</v>
      </c>
      <c r="J674" s="20" t="s">
        <v>1088</v>
      </c>
      <c r="T674" s="130" t="s">
        <v>365</v>
      </c>
      <c r="U674" s="156" t="s">
        <v>374</v>
      </c>
      <c r="V674" s="39" t="s">
        <v>1144</v>
      </c>
      <c r="W674" s="157" t="s">
        <v>454</v>
      </c>
      <c r="X674" s="158" t="s">
        <v>1236</v>
      </c>
      <c r="Y674" s="7"/>
      <c r="Z674" s="156">
        <v>2.5000000000000001E-2</v>
      </c>
      <c r="AA674" s="156">
        <v>5.0000000000000001E-4</v>
      </c>
      <c r="AB674" s="159">
        <v>2.58</v>
      </c>
    </row>
    <row r="675" spans="1:28" ht="15" customHeight="1" x14ac:dyDescent="0.15">
      <c r="A675" s="20" t="str">
        <f t="shared" si="10"/>
        <v>貨4軽SMG</v>
      </c>
      <c r="B675" t="s">
        <v>1234</v>
      </c>
      <c r="C675" s="20" t="s">
        <v>254</v>
      </c>
      <c r="D675" s="20" t="s">
        <v>454</v>
      </c>
      <c r="E675" t="s">
        <v>1575</v>
      </c>
      <c r="F675" s="20">
        <v>1.2500000000000001E-2</v>
      </c>
      <c r="G675">
        <v>2.5000000000000001E-4</v>
      </c>
      <c r="H675" s="20">
        <v>2.58</v>
      </c>
      <c r="I675" s="1" t="s">
        <v>1493</v>
      </c>
      <c r="T675" s="130" t="s">
        <v>365</v>
      </c>
      <c r="U675" s="156" t="s">
        <v>374</v>
      </c>
      <c r="V675" s="39" t="s">
        <v>1144</v>
      </c>
      <c r="W675" s="157" t="s">
        <v>454</v>
      </c>
      <c r="X675" s="158" t="s">
        <v>1237</v>
      </c>
      <c r="Y675" s="7"/>
      <c r="Z675" s="156">
        <v>1.2500000000000001E-2</v>
      </c>
      <c r="AA675" s="156">
        <v>2.5000000000000001E-4</v>
      </c>
      <c r="AB675" s="159">
        <v>2.58</v>
      </c>
    </row>
    <row r="676" spans="1:28" ht="15" customHeight="1" x14ac:dyDescent="0.15">
      <c r="A676" s="20" t="str">
        <f t="shared" si="10"/>
        <v>貨4軽TDG</v>
      </c>
      <c r="B676" t="s">
        <v>1234</v>
      </c>
      <c r="C676" s="20" t="s">
        <v>254</v>
      </c>
      <c r="D676" s="20" t="s">
        <v>454</v>
      </c>
      <c r="E676" t="s">
        <v>349</v>
      </c>
      <c r="F676" s="20">
        <v>4.4999999999999998E-2</v>
      </c>
      <c r="G676" s="20">
        <v>9.0000000000000008E-4</v>
      </c>
      <c r="H676" s="20">
        <v>2.58</v>
      </c>
      <c r="I676" s="1" t="s">
        <v>373</v>
      </c>
      <c r="J676" t="s">
        <v>83</v>
      </c>
      <c r="T676" s="130" t="s">
        <v>365</v>
      </c>
      <c r="U676" s="156" t="s">
        <v>374</v>
      </c>
      <c r="V676" s="39" t="s">
        <v>1144</v>
      </c>
      <c r="W676" s="157" t="s">
        <v>454</v>
      </c>
      <c r="X676" s="158" t="s">
        <v>349</v>
      </c>
      <c r="Y676" s="7" t="s">
        <v>282</v>
      </c>
      <c r="Z676" s="156">
        <v>4.4999999999999998E-2</v>
      </c>
      <c r="AA676" s="156">
        <v>9.0000000000000008E-4</v>
      </c>
      <c r="AB676" s="159">
        <v>2.58</v>
      </c>
    </row>
    <row r="677" spans="1:28" ht="15" customHeight="1" x14ac:dyDescent="0.15">
      <c r="A677" s="20" t="str">
        <f t="shared" si="10"/>
        <v>貨4軽TKG</v>
      </c>
      <c r="B677" t="s">
        <v>1234</v>
      </c>
      <c r="C677" s="20" t="s">
        <v>254</v>
      </c>
      <c r="D677" t="s">
        <v>454</v>
      </c>
      <c r="E677" t="s">
        <v>355</v>
      </c>
      <c r="F677" s="20">
        <v>4.4999999999999998E-2</v>
      </c>
      <c r="G677" s="20">
        <v>9.0000000000000008E-4</v>
      </c>
      <c r="H677" s="20">
        <v>2.58</v>
      </c>
      <c r="I677" s="1" t="s">
        <v>373</v>
      </c>
      <c r="J677" t="s">
        <v>83</v>
      </c>
      <c r="T677" s="130" t="s">
        <v>365</v>
      </c>
      <c r="U677" s="156" t="s">
        <v>374</v>
      </c>
      <c r="V677" s="39" t="s">
        <v>1144</v>
      </c>
      <c r="W677" s="157" t="s">
        <v>454</v>
      </c>
      <c r="X677" s="158" t="s">
        <v>355</v>
      </c>
      <c r="Y677" s="7" t="s">
        <v>282</v>
      </c>
      <c r="Z677" s="156">
        <v>4.4999999999999998E-2</v>
      </c>
      <c r="AA677" s="156">
        <v>9.0000000000000008E-4</v>
      </c>
      <c r="AB677" s="159">
        <v>2.58</v>
      </c>
    </row>
    <row r="678" spans="1:28" ht="15" customHeight="1" x14ac:dyDescent="0.15">
      <c r="A678" s="20" t="str">
        <f t="shared" si="10"/>
        <v>貨4軽TPG</v>
      </c>
      <c r="B678" t="s">
        <v>1234</v>
      </c>
      <c r="C678" s="20" t="s">
        <v>254</v>
      </c>
      <c r="D678" t="s">
        <v>454</v>
      </c>
      <c r="E678" t="s">
        <v>358</v>
      </c>
      <c r="F678" s="20">
        <v>4.4999999999999998E-2</v>
      </c>
      <c r="G678" s="20">
        <v>9.0000000000000008E-4</v>
      </c>
      <c r="H678" s="20">
        <v>2.58</v>
      </c>
      <c r="I678" s="1" t="s">
        <v>373</v>
      </c>
      <c r="J678" t="s">
        <v>83</v>
      </c>
      <c r="T678" s="130" t="s">
        <v>365</v>
      </c>
      <c r="U678" s="156" t="s">
        <v>374</v>
      </c>
      <c r="V678" s="39" t="s">
        <v>1144</v>
      </c>
      <c r="W678" s="157" t="s">
        <v>454</v>
      </c>
      <c r="X678" s="158" t="s">
        <v>358</v>
      </c>
      <c r="Y678" s="7" t="s">
        <v>282</v>
      </c>
      <c r="Z678" s="156">
        <v>4.4999999999999998E-2</v>
      </c>
      <c r="AA678" s="156">
        <v>9.0000000000000008E-4</v>
      </c>
      <c r="AB678" s="159">
        <v>2.58</v>
      </c>
    </row>
    <row r="679" spans="1:28" ht="15" customHeight="1" x14ac:dyDescent="0.15">
      <c r="A679" s="20" t="str">
        <f t="shared" si="10"/>
        <v>貨4軽TRG</v>
      </c>
      <c r="B679" t="s">
        <v>1234</v>
      </c>
      <c r="C679" s="20" t="s">
        <v>254</v>
      </c>
      <c r="D679" s="20" t="s">
        <v>454</v>
      </c>
      <c r="E679" s="20" t="s">
        <v>360</v>
      </c>
      <c r="F679" s="20">
        <v>4.4999999999999998E-2</v>
      </c>
      <c r="G679" s="20">
        <v>9.0000000000000008E-4</v>
      </c>
      <c r="H679" s="20">
        <v>2.58</v>
      </c>
      <c r="I679" s="1" t="s">
        <v>373</v>
      </c>
      <c r="J679" s="20" t="s">
        <v>83</v>
      </c>
      <c r="T679" s="130" t="s">
        <v>365</v>
      </c>
      <c r="U679" s="156" t="s">
        <v>374</v>
      </c>
      <c r="V679" s="39" t="s">
        <v>1144</v>
      </c>
      <c r="W679" s="157" t="s">
        <v>454</v>
      </c>
      <c r="X679" s="158" t="s">
        <v>360</v>
      </c>
      <c r="Y679" s="7" t="s">
        <v>282</v>
      </c>
      <c r="Z679" s="156">
        <v>4.4999999999999998E-2</v>
      </c>
      <c r="AA679" s="156">
        <v>9.0000000000000008E-4</v>
      </c>
      <c r="AB679" s="159">
        <v>2.58</v>
      </c>
    </row>
    <row r="680" spans="1:28" ht="15" customHeight="1" x14ac:dyDescent="0.15">
      <c r="A680" s="20" t="str">
        <f t="shared" si="10"/>
        <v>貨4軽TTG</v>
      </c>
      <c r="B680" t="s">
        <v>1234</v>
      </c>
      <c r="C680" s="20" t="s">
        <v>254</v>
      </c>
      <c r="D680" t="s">
        <v>454</v>
      </c>
      <c r="E680" t="s">
        <v>1576</v>
      </c>
      <c r="F680" s="20">
        <v>4.4999999999999998E-2</v>
      </c>
      <c r="G680" s="20">
        <v>9.0000000000000008E-4</v>
      </c>
      <c r="H680" s="20">
        <v>2.58</v>
      </c>
      <c r="I680" s="1" t="s">
        <v>373</v>
      </c>
      <c r="J680" s="20" t="s">
        <v>83</v>
      </c>
      <c r="T680" s="130" t="s">
        <v>365</v>
      </c>
      <c r="U680" s="156" t="s">
        <v>374</v>
      </c>
      <c r="V680" s="39" t="s">
        <v>1144</v>
      </c>
      <c r="W680" s="157" t="s">
        <v>454</v>
      </c>
      <c r="X680" s="158" t="s">
        <v>1238</v>
      </c>
      <c r="Y680" s="7" t="s">
        <v>282</v>
      </c>
      <c r="Z680" s="156">
        <v>4.4999999999999998E-2</v>
      </c>
      <c r="AA680" s="156">
        <v>9.0000000000000008E-4</v>
      </c>
      <c r="AB680" s="159">
        <v>2.58</v>
      </c>
    </row>
    <row r="681" spans="1:28" ht="15" customHeight="1" x14ac:dyDescent="0.15">
      <c r="A681" s="20" t="str">
        <f t="shared" si="10"/>
        <v>貨4軽TCG</v>
      </c>
      <c r="B681" t="s">
        <v>1234</v>
      </c>
      <c r="C681" s="20" t="s">
        <v>254</v>
      </c>
      <c r="D681" s="20" t="s">
        <v>454</v>
      </c>
      <c r="E681" s="20" t="s">
        <v>347</v>
      </c>
      <c r="F681" s="20">
        <v>4.4999999999999998E-2</v>
      </c>
      <c r="G681" s="20">
        <v>9.0000000000000008E-4</v>
      </c>
      <c r="H681" s="20">
        <v>2.58</v>
      </c>
      <c r="I681" s="1" t="s">
        <v>1084</v>
      </c>
      <c r="J681" s="20" t="s">
        <v>450</v>
      </c>
      <c r="T681" s="130" t="s">
        <v>365</v>
      </c>
      <c r="U681" s="156" t="s">
        <v>374</v>
      </c>
      <c r="V681" s="39" t="s">
        <v>1144</v>
      </c>
      <c r="W681" s="157" t="s">
        <v>454</v>
      </c>
      <c r="X681" s="158" t="s">
        <v>347</v>
      </c>
      <c r="Y681" s="7"/>
      <c r="Z681" s="156">
        <v>4.4999999999999998E-2</v>
      </c>
      <c r="AA681" s="156">
        <v>9.0000000000000008E-4</v>
      </c>
      <c r="AB681" s="159">
        <v>2.58</v>
      </c>
    </row>
    <row r="682" spans="1:28" ht="15" customHeight="1" x14ac:dyDescent="0.15">
      <c r="A682" s="20" t="str">
        <f t="shared" si="10"/>
        <v>貨4軽TJG</v>
      </c>
      <c r="B682" t="s">
        <v>1234</v>
      </c>
      <c r="C682" s="20" t="s">
        <v>254</v>
      </c>
      <c r="D682" t="s">
        <v>454</v>
      </c>
      <c r="E682" s="20" t="s">
        <v>354</v>
      </c>
      <c r="F682" s="20">
        <v>4.4999999999999998E-2</v>
      </c>
      <c r="G682" s="20">
        <v>9.0000000000000008E-4</v>
      </c>
      <c r="H682" s="20">
        <v>2.58</v>
      </c>
      <c r="I682" s="1" t="s">
        <v>1084</v>
      </c>
      <c r="J682" s="20" t="s">
        <v>450</v>
      </c>
      <c r="T682" s="130" t="s">
        <v>365</v>
      </c>
      <c r="U682" s="156" t="s">
        <v>374</v>
      </c>
      <c r="V682" s="39" t="s">
        <v>1144</v>
      </c>
      <c r="W682" s="157" t="s">
        <v>454</v>
      </c>
      <c r="X682" s="158" t="s">
        <v>354</v>
      </c>
      <c r="Y682" s="7"/>
      <c r="Z682" s="156">
        <v>4.4999999999999998E-2</v>
      </c>
      <c r="AA682" s="156">
        <v>9.0000000000000008E-4</v>
      </c>
      <c r="AB682" s="159">
        <v>2.58</v>
      </c>
    </row>
    <row r="683" spans="1:28" ht="15" customHeight="1" x14ac:dyDescent="0.15">
      <c r="A683" s="20" t="str">
        <f t="shared" si="10"/>
        <v>貨4軽TNG</v>
      </c>
      <c r="B683" t="s">
        <v>1234</v>
      </c>
      <c r="C683" s="20" t="s">
        <v>254</v>
      </c>
      <c r="D683" s="20" t="s">
        <v>454</v>
      </c>
      <c r="E683" s="20" t="s">
        <v>356</v>
      </c>
      <c r="F683" s="20">
        <v>4.4999999999999998E-2</v>
      </c>
      <c r="G683" s="20">
        <v>9.0000000000000008E-4</v>
      </c>
      <c r="H683" s="20">
        <v>2.58</v>
      </c>
      <c r="I683" s="1" t="s">
        <v>1084</v>
      </c>
      <c r="J683" s="20" t="s">
        <v>450</v>
      </c>
      <c r="T683" s="130" t="s">
        <v>365</v>
      </c>
      <c r="U683" s="156" t="s">
        <v>374</v>
      </c>
      <c r="V683" s="39" t="s">
        <v>1144</v>
      </c>
      <c r="W683" s="157" t="s">
        <v>454</v>
      </c>
      <c r="X683" s="158" t="s">
        <v>356</v>
      </c>
      <c r="Y683" s="7"/>
      <c r="Z683" s="156">
        <v>4.4999999999999998E-2</v>
      </c>
      <c r="AA683" s="156">
        <v>9.0000000000000008E-4</v>
      </c>
      <c r="AB683" s="159">
        <v>2.58</v>
      </c>
    </row>
    <row r="684" spans="1:28" ht="15" customHeight="1" x14ac:dyDescent="0.15">
      <c r="A684" s="20" t="str">
        <f t="shared" si="10"/>
        <v>貨4軽TQG</v>
      </c>
      <c r="B684" t="s">
        <v>1234</v>
      </c>
      <c r="C684" s="20" t="s">
        <v>254</v>
      </c>
      <c r="D684" t="s">
        <v>454</v>
      </c>
      <c r="E684" s="20" t="s">
        <v>359</v>
      </c>
      <c r="F684" s="20">
        <v>4.4999999999999998E-2</v>
      </c>
      <c r="G684" s="20">
        <v>9.0000000000000008E-4</v>
      </c>
      <c r="H684" s="20">
        <v>2.58</v>
      </c>
      <c r="I684" s="1" t="s">
        <v>1084</v>
      </c>
      <c r="J684" s="20" t="s">
        <v>450</v>
      </c>
      <c r="T684" s="130" t="s">
        <v>365</v>
      </c>
      <c r="U684" s="156" t="s">
        <v>374</v>
      </c>
      <c r="V684" s="39" t="s">
        <v>1144</v>
      </c>
      <c r="W684" s="157" t="s">
        <v>454</v>
      </c>
      <c r="X684" s="158" t="s">
        <v>359</v>
      </c>
      <c r="Y684" s="7"/>
      <c r="Z684" s="156">
        <v>4.4999999999999998E-2</v>
      </c>
      <c r="AA684" s="156">
        <v>9.0000000000000008E-4</v>
      </c>
      <c r="AB684" s="159">
        <v>2.58</v>
      </c>
    </row>
    <row r="685" spans="1:28" ht="15" customHeight="1" x14ac:dyDescent="0.15">
      <c r="A685" s="20" t="str">
        <f t="shared" si="10"/>
        <v>貨4軽TSG</v>
      </c>
      <c r="B685" t="s">
        <v>1234</v>
      </c>
      <c r="C685" s="20" t="s">
        <v>254</v>
      </c>
      <c r="D685" s="20" t="s">
        <v>454</v>
      </c>
      <c r="E685" t="s">
        <v>1577</v>
      </c>
      <c r="F685" s="20">
        <v>4.4999999999999998E-2</v>
      </c>
      <c r="G685" s="20">
        <v>9.0000000000000008E-4</v>
      </c>
      <c r="H685" s="20">
        <v>2.58</v>
      </c>
      <c r="I685" s="1" t="s">
        <v>1084</v>
      </c>
      <c r="J685" s="20" t="s">
        <v>450</v>
      </c>
      <c r="T685" s="130" t="s">
        <v>365</v>
      </c>
      <c r="U685" s="156" t="s">
        <v>374</v>
      </c>
      <c r="V685" s="39" t="s">
        <v>1144</v>
      </c>
      <c r="W685" s="157" t="s">
        <v>454</v>
      </c>
      <c r="X685" s="158" t="s">
        <v>1083</v>
      </c>
      <c r="Y685" s="7"/>
      <c r="Z685" s="156">
        <v>4.4999999999999998E-2</v>
      </c>
      <c r="AA685" s="156">
        <v>9.0000000000000008E-4</v>
      </c>
      <c r="AB685" s="159">
        <v>2.58</v>
      </c>
    </row>
    <row r="686" spans="1:28" ht="15" customHeight="1" x14ac:dyDescent="0.15">
      <c r="A686" s="20" t="str">
        <f t="shared" si="10"/>
        <v>貨4軽TMG</v>
      </c>
      <c r="B686" t="s">
        <v>1234</v>
      </c>
      <c r="C686" s="20" t="s">
        <v>254</v>
      </c>
      <c r="D686" s="20" t="s">
        <v>454</v>
      </c>
      <c r="E686" t="s">
        <v>1578</v>
      </c>
      <c r="F686" s="20">
        <v>4.4999999999999998E-2</v>
      </c>
      <c r="G686" s="20">
        <v>9.0000000000000008E-4</v>
      </c>
      <c r="H686" s="20">
        <v>2.58</v>
      </c>
      <c r="I686" s="1" t="s">
        <v>1493</v>
      </c>
      <c r="T686" s="130" t="s">
        <v>365</v>
      </c>
      <c r="U686" s="156" t="s">
        <v>374</v>
      </c>
      <c r="V686" s="39" t="s">
        <v>1144</v>
      </c>
      <c r="W686" s="157" t="s">
        <v>454</v>
      </c>
      <c r="X686" s="158" t="s">
        <v>1239</v>
      </c>
      <c r="Y686" s="7"/>
      <c r="Z686" s="156">
        <v>4.4999999999999998E-2</v>
      </c>
      <c r="AA686" s="156">
        <v>9.0000000000000008E-4</v>
      </c>
      <c r="AB686" s="159">
        <v>2.58</v>
      </c>
    </row>
    <row r="687" spans="1:28" ht="15" customHeight="1" x14ac:dyDescent="0.15">
      <c r="A687" s="20" t="str">
        <f t="shared" si="10"/>
        <v>貨4軽2DG</v>
      </c>
      <c r="B687" t="s">
        <v>1240</v>
      </c>
      <c r="C687" s="20" t="s">
        <v>254</v>
      </c>
      <c r="D687" t="s">
        <v>1579</v>
      </c>
      <c r="E687" t="s">
        <v>1580</v>
      </c>
      <c r="F687">
        <v>0.03</v>
      </c>
      <c r="G687">
        <v>1E-3</v>
      </c>
      <c r="H687" s="20">
        <v>2.58</v>
      </c>
      <c r="I687" s="1" t="s">
        <v>1165</v>
      </c>
      <c r="T687" s="130" t="s">
        <v>365</v>
      </c>
      <c r="U687" s="156" t="s">
        <v>374</v>
      </c>
      <c r="V687" s="39" t="s">
        <v>1144</v>
      </c>
      <c r="W687" s="157" t="s">
        <v>1242</v>
      </c>
      <c r="X687" s="158" t="s">
        <v>1243</v>
      </c>
      <c r="Y687" s="7" t="s">
        <v>1536</v>
      </c>
      <c r="Z687" s="156">
        <v>0.03</v>
      </c>
      <c r="AA687" s="156">
        <v>1E-3</v>
      </c>
      <c r="AB687" s="159">
        <v>2.58</v>
      </c>
    </row>
    <row r="688" spans="1:28" ht="15" customHeight="1" x14ac:dyDescent="0.15">
      <c r="A688" s="20" t="str">
        <f t="shared" si="10"/>
        <v>貨4軽2KG</v>
      </c>
      <c r="B688" t="s">
        <v>1240</v>
      </c>
      <c r="C688" s="20" t="s">
        <v>254</v>
      </c>
      <c r="D688" t="s">
        <v>1579</v>
      </c>
      <c r="E688" t="s">
        <v>1581</v>
      </c>
      <c r="F688">
        <v>0.03</v>
      </c>
      <c r="G688">
        <v>1E-3</v>
      </c>
      <c r="H688" s="20">
        <v>2.58</v>
      </c>
      <c r="I688" s="1" t="s">
        <v>1165</v>
      </c>
      <c r="T688" s="130" t="s">
        <v>365</v>
      </c>
      <c r="U688" s="156" t="s">
        <v>374</v>
      </c>
      <c r="V688" s="39" t="s">
        <v>1144</v>
      </c>
      <c r="W688" s="157" t="s">
        <v>1242</v>
      </c>
      <c r="X688" s="158" t="s">
        <v>1244</v>
      </c>
      <c r="Y688" s="7" t="s">
        <v>1536</v>
      </c>
      <c r="Z688" s="156">
        <v>0.03</v>
      </c>
      <c r="AA688" s="156">
        <v>1E-3</v>
      </c>
      <c r="AB688" s="159">
        <v>2.58</v>
      </c>
    </row>
    <row r="689" spans="1:28" ht="15" customHeight="1" x14ac:dyDescent="0.15">
      <c r="A689" s="20" t="str">
        <f t="shared" si="10"/>
        <v>貨4軽2PG</v>
      </c>
      <c r="B689" t="s">
        <v>1245</v>
      </c>
      <c r="C689" s="20" t="s">
        <v>254</v>
      </c>
      <c r="D689" t="s">
        <v>1246</v>
      </c>
      <c r="E689" t="s">
        <v>1582</v>
      </c>
      <c r="F689">
        <v>0.03</v>
      </c>
      <c r="G689">
        <v>1E-3</v>
      </c>
      <c r="H689" s="20">
        <v>2.58</v>
      </c>
      <c r="I689" s="1" t="s">
        <v>1165</v>
      </c>
      <c r="T689" s="130" t="s">
        <v>365</v>
      </c>
      <c r="U689" s="156" t="s">
        <v>374</v>
      </c>
      <c r="V689" s="39" t="s">
        <v>1144</v>
      </c>
      <c r="W689" s="157" t="s">
        <v>1242</v>
      </c>
      <c r="X689" s="158" t="s">
        <v>1247</v>
      </c>
      <c r="Y689" s="7" t="s">
        <v>1536</v>
      </c>
      <c r="Z689" s="156">
        <v>0.03</v>
      </c>
      <c r="AA689" s="156">
        <v>1E-3</v>
      </c>
      <c r="AB689" s="159">
        <v>2.58</v>
      </c>
    </row>
    <row r="690" spans="1:28" ht="15" customHeight="1" x14ac:dyDescent="0.15">
      <c r="A690" s="20" t="str">
        <f t="shared" si="10"/>
        <v>貨4軽2RG</v>
      </c>
      <c r="B690" t="s">
        <v>1245</v>
      </c>
      <c r="C690" s="20" t="s">
        <v>254</v>
      </c>
      <c r="D690" t="s">
        <v>1246</v>
      </c>
      <c r="E690" t="s">
        <v>1583</v>
      </c>
      <c r="F690">
        <v>0.03</v>
      </c>
      <c r="G690">
        <v>1E-3</v>
      </c>
      <c r="H690" s="20">
        <v>2.58</v>
      </c>
      <c r="I690" s="1" t="s">
        <v>1165</v>
      </c>
      <c r="T690" s="130" t="s">
        <v>365</v>
      </c>
      <c r="U690" s="156" t="s">
        <v>374</v>
      </c>
      <c r="V690" s="39" t="s">
        <v>1144</v>
      </c>
      <c r="W690" s="157" t="s">
        <v>1242</v>
      </c>
      <c r="X690" s="158" t="s">
        <v>1248</v>
      </c>
      <c r="Y690" s="7" t="s">
        <v>1536</v>
      </c>
      <c r="Z690" s="156">
        <v>0.03</v>
      </c>
      <c r="AA690" s="156">
        <v>1E-3</v>
      </c>
      <c r="AB690" s="159">
        <v>2.58</v>
      </c>
    </row>
    <row r="691" spans="1:28" ht="15" customHeight="1" x14ac:dyDescent="0.15">
      <c r="A691" s="20" t="str">
        <f t="shared" si="10"/>
        <v>貨4軽2TG</v>
      </c>
      <c r="B691" t="s">
        <v>1245</v>
      </c>
      <c r="C691" s="20" t="s">
        <v>254</v>
      </c>
      <c r="D691" t="s">
        <v>1246</v>
      </c>
      <c r="E691" t="s">
        <v>1584</v>
      </c>
      <c r="F691">
        <v>0.03</v>
      </c>
      <c r="G691">
        <v>1E-3</v>
      </c>
      <c r="H691" s="20">
        <v>2.58</v>
      </c>
      <c r="I691" s="1" t="s">
        <v>1165</v>
      </c>
      <c r="T691" s="130" t="s">
        <v>365</v>
      </c>
      <c r="U691" s="156" t="s">
        <v>374</v>
      </c>
      <c r="V691" s="39" t="s">
        <v>1144</v>
      </c>
      <c r="W691" s="157" t="s">
        <v>1242</v>
      </c>
      <c r="X691" s="158" t="s">
        <v>1249</v>
      </c>
      <c r="Y691" s="7" t="s">
        <v>1536</v>
      </c>
      <c r="Z691" s="156">
        <v>0.03</v>
      </c>
      <c r="AA691" s="156">
        <v>1E-3</v>
      </c>
      <c r="AB691" s="159">
        <v>2.58</v>
      </c>
    </row>
    <row r="692" spans="1:28" ht="15" customHeight="1" x14ac:dyDescent="0.15">
      <c r="A692" s="20" t="str">
        <f t="shared" si="10"/>
        <v>貨4軽2CG</v>
      </c>
      <c r="B692" t="s">
        <v>1245</v>
      </c>
      <c r="C692" s="20" t="s">
        <v>254</v>
      </c>
      <c r="D692" t="s">
        <v>1246</v>
      </c>
      <c r="E692" t="s">
        <v>1585</v>
      </c>
      <c r="F692">
        <v>1.4999999999999999E-2</v>
      </c>
      <c r="G692">
        <v>5.0000000000000001E-4</v>
      </c>
      <c r="H692" s="20">
        <v>2.58</v>
      </c>
      <c r="I692" s="1" t="s">
        <v>1084</v>
      </c>
      <c r="T692" s="130" t="s">
        <v>365</v>
      </c>
      <c r="U692" s="156" t="s">
        <v>374</v>
      </c>
      <c r="V692" s="39" t="s">
        <v>1144</v>
      </c>
      <c r="W692" s="157" t="s">
        <v>1242</v>
      </c>
      <c r="X692" s="158" t="s">
        <v>1250</v>
      </c>
      <c r="Y692" s="7"/>
      <c r="Z692" s="156">
        <v>1.4999999999999999E-2</v>
      </c>
      <c r="AA692" s="156">
        <v>5.0000000000000001E-4</v>
      </c>
      <c r="AB692" s="159">
        <v>2.58</v>
      </c>
    </row>
    <row r="693" spans="1:28" ht="15" customHeight="1" x14ac:dyDescent="0.15">
      <c r="A693" s="20" t="str">
        <f t="shared" si="10"/>
        <v>貨4軽2JG</v>
      </c>
      <c r="B693" t="s">
        <v>1245</v>
      </c>
      <c r="C693" s="20" t="s">
        <v>254</v>
      </c>
      <c r="D693" t="s">
        <v>1246</v>
      </c>
      <c r="E693" t="s">
        <v>1586</v>
      </c>
      <c r="F693">
        <v>1.4999999999999999E-2</v>
      </c>
      <c r="G693">
        <v>5.0000000000000001E-4</v>
      </c>
      <c r="H693" s="20">
        <v>2.58</v>
      </c>
      <c r="I693" s="1" t="s">
        <v>1084</v>
      </c>
      <c r="T693" s="130" t="s">
        <v>365</v>
      </c>
      <c r="U693" s="156" t="s">
        <v>374</v>
      </c>
      <c r="V693" s="39" t="s">
        <v>1144</v>
      </c>
      <c r="W693" s="157" t="s">
        <v>1242</v>
      </c>
      <c r="X693" s="158" t="s">
        <v>1251</v>
      </c>
      <c r="Y693" s="7"/>
      <c r="Z693" s="156">
        <v>1.4999999999999999E-2</v>
      </c>
      <c r="AA693" s="156">
        <v>5.0000000000000001E-4</v>
      </c>
      <c r="AB693" s="159">
        <v>2.58</v>
      </c>
    </row>
    <row r="694" spans="1:28" ht="15" customHeight="1" x14ac:dyDescent="0.15">
      <c r="A694" s="20" t="str">
        <f t="shared" si="10"/>
        <v>貨4軽2NG</v>
      </c>
      <c r="B694" t="s">
        <v>1245</v>
      </c>
      <c r="C694" s="20" t="s">
        <v>254</v>
      </c>
      <c r="D694" t="s">
        <v>1246</v>
      </c>
      <c r="E694" t="s">
        <v>1587</v>
      </c>
      <c r="F694">
        <v>1.4999999999999999E-2</v>
      </c>
      <c r="G694">
        <v>5.0000000000000001E-4</v>
      </c>
      <c r="H694" s="20">
        <v>2.58</v>
      </c>
      <c r="I694" s="1" t="s">
        <v>1084</v>
      </c>
      <c r="T694" s="130" t="s">
        <v>365</v>
      </c>
      <c r="U694" s="156" t="s">
        <v>374</v>
      </c>
      <c r="V694" s="39" t="s">
        <v>1144</v>
      </c>
      <c r="W694" s="157" t="s">
        <v>1242</v>
      </c>
      <c r="X694" s="158" t="s">
        <v>1252</v>
      </c>
      <c r="Y694" s="7"/>
      <c r="Z694" s="156">
        <v>1.4999999999999999E-2</v>
      </c>
      <c r="AA694" s="156">
        <v>5.0000000000000001E-4</v>
      </c>
      <c r="AB694" s="159">
        <v>2.58</v>
      </c>
    </row>
    <row r="695" spans="1:28" ht="15" customHeight="1" x14ac:dyDescent="0.15">
      <c r="A695" s="20" t="str">
        <f t="shared" si="10"/>
        <v>貨4軽2QG</v>
      </c>
      <c r="B695" t="s">
        <v>1245</v>
      </c>
      <c r="C695" s="20" t="s">
        <v>254</v>
      </c>
      <c r="D695" t="s">
        <v>1246</v>
      </c>
      <c r="E695" t="s">
        <v>1588</v>
      </c>
      <c r="F695">
        <v>1.4999999999999999E-2</v>
      </c>
      <c r="G695">
        <v>5.0000000000000001E-4</v>
      </c>
      <c r="H695" s="20">
        <v>2.58</v>
      </c>
      <c r="I695" s="1" t="s">
        <v>1084</v>
      </c>
      <c r="T695" s="130" t="s">
        <v>365</v>
      </c>
      <c r="U695" s="156" t="s">
        <v>374</v>
      </c>
      <c r="V695" s="39" t="s">
        <v>1144</v>
      </c>
      <c r="W695" s="157" t="s">
        <v>1242</v>
      </c>
      <c r="X695" s="158" t="s">
        <v>1253</v>
      </c>
      <c r="Y695" s="7"/>
      <c r="Z695" s="156">
        <v>1.4999999999999999E-2</v>
      </c>
      <c r="AA695" s="156">
        <v>5.0000000000000001E-4</v>
      </c>
      <c r="AB695" s="159">
        <v>2.58</v>
      </c>
    </row>
    <row r="696" spans="1:28" ht="15" customHeight="1" x14ac:dyDescent="0.15">
      <c r="A696" s="20" t="str">
        <f t="shared" si="10"/>
        <v>貨4軽2SG</v>
      </c>
      <c r="B696" t="s">
        <v>1245</v>
      </c>
      <c r="C696" s="20" t="s">
        <v>254</v>
      </c>
      <c r="D696" t="s">
        <v>1246</v>
      </c>
      <c r="E696" t="s">
        <v>1589</v>
      </c>
      <c r="F696">
        <v>1.4999999999999999E-2</v>
      </c>
      <c r="G696">
        <v>5.0000000000000001E-4</v>
      </c>
      <c r="H696" s="20">
        <v>2.58</v>
      </c>
      <c r="I696" s="1" t="s">
        <v>1084</v>
      </c>
      <c r="T696" s="130" t="s">
        <v>365</v>
      </c>
      <c r="U696" s="156" t="s">
        <v>374</v>
      </c>
      <c r="V696" s="39" t="s">
        <v>1144</v>
      </c>
      <c r="W696" s="157" t="s">
        <v>1242</v>
      </c>
      <c r="X696" s="158" t="s">
        <v>1254</v>
      </c>
      <c r="Y696" s="7"/>
      <c r="Z696" s="156">
        <v>1.4999999999999999E-2</v>
      </c>
      <c r="AA696" s="156">
        <v>5.0000000000000001E-4</v>
      </c>
      <c r="AB696" s="159">
        <v>2.58</v>
      </c>
    </row>
    <row r="697" spans="1:28" ht="15" customHeight="1" x14ac:dyDescent="0.15">
      <c r="A697" s="20" t="str">
        <f t="shared" si="10"/>
        <v>貨4軽2MG</v>
      </c>
      <c r="B697" t="s">
        <v>1245</v>
      </c>
      <c r="C697" s="20" t="s">
        <v>254</v>
      </c>
      <c r="D697" t="s">
        <v>1246</v>
      </c>
      <c r="E697" t="s">
        <v>1590</v>
      </c>
      <c r="F697">
        <v>7.4999999999999997E-3</v>
      </c>
      <c r="G697">
        <v>2.5000000000000001E-4</v>
      </c>
      <c r="H697" s="20">
        <v>2.58</v>
      </c>
      <c r="I697" s="1" t="s">
        <v>1493</v>
      </c>
      <c r="T697" s="130" t="s">
        <v>365</v>
      </c>
      <c r="U697" s="156" t="s">
        <v>374</v>
      </c>
      <c r="V697" s="39" t="s">
        <v>1144</v>
      </c>
      <c r="W697" s="157" t="s">
        <v>1242</v>
      </c>
      <c r="X697" s="158" t="s">
        <v>1255</v>
      </c>
      <c r="Y697" s="7"/>
      <c r="Z697" s="156">
        <v>7.4999999999999997E-3</v>
      </c>
      <c r="AA697" s="156">
        <v>2.5000000000000001E-4</v>
      </c>
      <c r="AB697" s="159">
        <v>2.58</v>
      </c>
    </row>
    <row r="698" spans="1:28" ht="15" customHeight="1" x14ac:dyDescent="0.15">
      <c r="A698" s="20" t="str">
        <f t="shared" si="10"/>
        <v>貨1CTP</v>
      </c>
      <c r="B698" s="20" t="s">
        <v>262</v>
      </c>
      <c r="C698" s="20" t="s">
        <v>261</v>
      </c>
      <c r="D698" s="20" t="s">
        <v>822</v>
      </c>
      <c r="E698" s="20" t="s">
        <v>889</v>
      </c>
      <c r="F698" s="20">
        <v>0.03</v>
      </c>
      <c r="G698" s="20">
        <v>0</v>
      </c>
      <c r="H698" s="20">
        <v>2.23</v>
      </c>
      <c r="I698" s="1" t="s">
        <v>854</v>
      </c>
      <c r="J698" s="20" t="s">
        <v>1256</v>
      </c>
      <c r="T698" s="130" t="s">
        <v>365</v>
      </c>
      <c r="U698" s="156" t="s">
        <v>377</v>
      </c>
      <c r="V698" s="39" t="s">
        <v>1087</v>
      </c>
      <c r="W698" s="157" t="s">
        <v>822</v>
      </c>
      <c r="X698" s="158" t="s">
        <v>889</v>
      </c>
      <c r="Y698" s="7"/>
      <c r="Z698" s="156">
        <v>0.03</v>
      </c>
      <c r="AA698" s="156">
        <v>0</v>
      </c>
      <c r="AB698" s="159">
        <v>2.23</v>
      </c>
    </row>
    <row r="699" spans="1:28" ht="15" customHeight="1" x14ac:dyDescent="0.15">
      <c r="A699" s="20" t="str">
        <f t="shared" si="10"/>
        <v>貨1CLP</v>
      </c>
      <c r="B699" s="20" t="s">
        <v>262</v>
      </c>
      <c r="C699" s="20" t="s">
        <v>261</v>
      </c>
      <c r="D699" s="20" t="s">
        <v>822</v>
      </c>
      <c r="E699" s="20" t="s">
        <v>881</v>
      </c>
      <c r="F699" s="20">
        <v>0.02</v>
      </c>
      <c r="G699" s="20">
        <v>0</v>
      </c>
      <c r="H699" s="20">
        <v>2.23</v>
      </c>
      <c r="I699" s="1" t="s">
        <v>854</v>
      </c>
      <c r="J699" s="20" t="s">
        <v>1257</v>
      </c>
      <c r="T699" s="130" t="s">
        <v>365</v>
      </c>
      <c r="U699" s="156" t="s">
        <v>377</v>
      </c>
      <c r="V699" s="39" t="s">
        <v>1087</v>
      </c>
      <c r="W699" s="157" t="s">
        <v>822</v>
      </c>
      <c r="X699" s="158" t="s">
        <v>881</v>
      </c>
      <c r="Y699" s="7"/>
      <c r="Z699" s="156">
        <v>0.02</v>
      </c>
      <c r="AA699" s="156">
        <v>0</v>
      </c>
      <c r="AB699" s="159">
        <v>2.23</v>
      </c>
    </row>
    <row r="700" spans="1:28" ht="15" customHeight="1" x14ac:dyDescent="0.15">
      <c r="A700" s="20" t="str">
        <f t="shared" si="10"/>
        <v>貨1CUP</v>
      </c>
      <c r="B700" s="20" t="s">
        <v>262</v>
      </c>
      <c r="C700" s="20" t="s">
        <v>261</v>
      </c>
      <c r="D700" s="20" t="s">
        <v>822</v>
      </c>
      <c r="E700" s="20" t="s">
        <v>896</v>
      </c>
      <c r="F700" s="20">
        <v>0.01</v>
      </c>
      <c r="G700" s="20">
        <v>0</v>
      </c>
      <c r="H700" s="20">
        <v>2.23</v>
      </c>
      <c r="I700" s="1" t="s">
        <v>854</v>
      </c>
      <c r="J700" t="s">
        <v>1258</v>
      </c>
      <c r="T700" s="130" t="s">
        <v>365</v>
      </c>
      <c r="U700" s="156" t="s">
        <v>377</v>
      </c>
      <c r="V700" s="39" t="s">
        <v>1087</v>
      </c>
      <c r="W700" s="157" t="s">
        <v>822</v>
      </c>
      <c r="X700" s="158" t="s">
        <v>896</v>
      </c>
      <c r="Y700" s="7"/>
      <c r="Z700" s="156">
        <v>0.01</v>
      </c>
      <c r="AA700" s="156">
        <v>0</v>
      </c>
      <c r="AB700" s="159">
        <v>2.23</v>
      </c>
    </row>
    <row r="701" spans="1:28" ht="15" customHeight="1" x14ac:dyDescent="0.15">
      <c r="A701" s="20" t="str">
        <f t="shared" si="10"/>
        <v>貨1CAFE</v>
      </c>
      <c r="B701" s="20" t="s">
        <v>262</v>
      </c>
      <c r="C701" s="20" t="s">
        <v>261</v>
      </c>
      <c r="D701" s="20" t="s">
        <v>185</v>
      </c>
      <c r="E701" s="20" t="s">
        <v>762</v>
      </c>
      <c r="F701" s="20">
        <v>2.5000000000000001E-2</v>
      </c>
      <c r="G701" s="20">
        <v>0</v>
      </c>
      <c r="H701" s="20">
        <v>2.23</v>
      </c>
      <c r="I701" s="1" t="s">
        <v>854</v>
      </c>
      <c r="J701" t="s">
        <v>377</v>
      </c>
      <c r="T701" s="130" t="s">
        <v>365</v>
      </c>
      <c r="U701" s="156" t="s">
        <v>377</v>
      </c>
      <c r="V701" s="39" t="s">
        <v>1087</v>
      </c>
      <c r="W701" s="157" t="s">
        <v>185</v>
      </c>
      <c r="X701" s="158" t="s">
        <v>762</v>
      </c>
      <c r="Y701" s="7"/>
      <c r="Z701" s="156">
        <v>2.5000000000000001E-2</v>
      </c>
      <c r="AA701" s="156">
        <v>0</v>
      </c>
      <c r="AB701" s="159">
        <v>2.23</v>
      </c>
    </row>
    <row r="702" spans="1:28" ht="15" customHeight="1" x14ac:dyDescent="0.15">
      <c r="A702" s="20" t="str">
        <f t="shared" si="10"/>
        <v>貨1CAEE</v>
      </c>
      <c r="B702" s="20" t="s">
        <v>262</v>
      </c>
      <c r="C702" s="20" t="s">
        <v>261</v>
      </c>
      <c r="D702" s="20" t="s">
        <v>185</v>
      </c>
      <c r="E702" s="20" t="s">
        <v>763</v>
      </c>
      <c r="F702" s="20">
        <v>1.2500000000000001E-2</v>
      </c>
      <c r="G702" s="20">
        <v>0</v>
      </c>
      <c r="H702" s="20">
        <v>2.23</v>
      </c>
      <c r="I702" s="1" t="s">
        <v>854</v>
      </c>
      <c r="J702" t="s">
        <v>1259</v>
      </c>
      <c r="T702" s="130" t="s">
        <v>365</v>
      </c>
      <c r="U702" s="156" t="s">
        <v>377</v>
      </c>
      <c r="V702" s="39" t="s">
        <v>1087</v>
      </c>
      <c r="W702" s="157" t="s">
        <v>185</v>
      </c>
      <c r="X702" s="158" t="s">
        <v>763</v>
      </c>
      <c r="Y702" s="7"/>
      <c r="Z702" s="156">
        <v>1.2500000000000001E-2</v>
      </c>
      <c r="AA702" s="156">
        <v>0</v>
      </c>
      <c r="AB702" s="159">
        <v>2.23</v>
      </c>
    </row>
    <row r="703" spans="1:28" ht="15" customHeight="1" x14ac:dyDescent="0.15">
      <c r="A703" s="20" t="str">
        <f t="shared" si="10"/>
        <v>貨1CCEE</v>
      </c>
      <c r="B703" s="20" t="s">
        <v>262</v>
      </c>
      <c r="C703" s="20" t="s">
        <v>261</v>
      </c>
      <c r="D703" t="s">
        <v>185</v>
      </c>
      <c r="E703" t="s">
        <v>257</v>
      </c>
      <c r="F703" s="20">
        <v>1.2500000000000001E-2</v>
      </c>
      <c r="G703" s="20">
        <v>0</v>
      </c>
      <c r="H703" s="20">
        <v>2.23</v>
      </c>
      <c r="I703" s="1" t="s">
        <v>854</v>
      </c>
      <c r="J703" t="s">
        <v>160</v>
      </c>
      <c r="T703" s="130" t="s">
        <v>365</v>
      </c>
      <c r="U703" s="156" t="s">
        <v>377</v>
      </c>
      <c r="V703" s="39" t="s">
        <v>1087</v>
      </c>
      <c r="W703" s="157" t="s">
        <v>185</v>
      </c>
      <c r="X703" s="158" t="s">
        <v>257</v>
      </c>
      <c r="Y703" s="7"/>
      <c r="Z703" s="156">
        <v>1.2500000000000001E-2</v>
      </c>
      <c r="AA703" s="156">
        <v>0</v>
      </c>
      <c r="AB703" s="159">
        <v>2.23</v>
      </c>
    </row>
    <row r="704" spans="1:28" ht="15" customHeight="1" x14ac:dyDescent="0.15">
      <c r="A704" s="20" t="str">
        <f t="shared" si="10"/>
        <v>貨1CCFE</v>
      </c>
      <c r="B704" s="20" t="s">
        <v>262</v>
      </c>
      <c r="C704" s="20" t="s">
        <v>261</v>
      </c>
      <c r="D704" t="s">
        <v>185</v>
      </c>
      <c r="E704" t="s">
        <v>258</v>
      </c>
      <c r="F704" s="20">
        <v>1.2500000000000001E-2</v>
      </c>
      <c r="G704" s="20">
        <v>0</v>
      </c>
      <c r="H704" s="20">
        <v>2.23</v>
      </c>
      <c r="I704" s="1" t="s">
        <v>854</v>
      </c>
      <c r="J704" t="s">
        <v>159</v>
      </c>
      <c r="T704" s="130" t="s">
        <v>365</v>
      </c>
      <c r="U704" s="156" t="s">
        <v>377</v>
      </c>
      <c r="V704" s="39" t="s">
        <v>1087</v>
      </c>
      <c r="W704" s="157" t="s">
        <v>185</v>
      </c>
      <c r="X704" s="158" t="s">
        <v>258</v>
      </c>
      <c r="Y704" s="7"/>
      <c r="Z704" s="156">
        <v>1.2500000000000001E-2</v>
      </c>
      <c r="AA704" s="156">
        <v>0</v>
      </c>
      <c r="AB704" s="159">
        <v>2.23</v>
      </c>
    </row>
    <row r="705" spans="1:28" ht="15" customHeight="1" x14ac:dyDescent="0.15">
      <c r="A705" s="20" t="str">
        <f t="shared" si="10"/>
        <v>貨1CDEE</v>
      </c>
      <c r="B705" s="20" t="s">
        <v>262</v>
      </c>
      <c r="C705" s="20" t="s">
        <v>261</v>
      </c>
      <c r="D705" t="s">
        <v>185</v>
      </c>
      <c r="E705" t="s">
        <v>259</v>
      </c>
      <c r="F705" s="20">
        <v>6.2500000000000003E-3</v>
      </c>
      <c r="G705" s="20">
        <v>0</v>
      </c>
      <c r="H705" s="20">
        <v>2.23</v>
      </c>
      <c r="I705" s="1" t="s">
        <v>854</v>
      </c>
      <c r="J705" t="s">
        <v>375</v>
      </c>
      <c r="T705" s="130" t="s">
        <v>365</v>
      </c>
      <c r="U705" s="156" t="s">
        <v>377</v>
      </c>
      <c r="V705" s="39" t="s">
        <v>1087</v>
      </c>
      <c r="W705" s="157" t="s">
        <v>185</v>
      </c>
      <c r="X705" s="158" t="s">
        <v>259</v>
      </c>
      <c r="Y705" s="7"/>
      <c r="Z705" s="156">
        <v>6.2500000000000003E-3</v>
      </c>
      <c r="AA705" s="156">
        <v>0</v>
      </c>
      <c r="AB705" s="159">
        <v>2.23</v>
      </c>
    </row>
    <row r="706" spans="1:28" ht="15" customHeight="1" x14ac:dyDescent="0.15">
      <c r="A706" s="20" t="str">
        <f t="shared" si="10"/>
        <v>貨1CDFE</v>
      </c>
      <c r="B706" s="20" t="s">
        <v>262</v>
      </c>
      <c r="C706" s="20" t="s">
        <v>261</v>
      </c>
      <c r="D706" t="s">
        <v>185</v>
      </c>
      <c r="E706" t="s">
        <v>260</v>
      </c>
      <c r="F706" s="20">
        <v>6.2500000000000003E-3</v>
      </c>
      <c r="G706" s="20">
        <v>0</v>
      </c>
      <c r="H706" s="20">
        <v>2.23</v>
      </c>
      <c r="I706" s="1" t="s">
        <v>854</v>
      </c>
      <c r="J706" t="s">
        <v>376</v>
      </c>
      <c r="T706" s="130" t="s">
        <v>365</v>
      </c>
      <c r="U706" s="156" t="s">
        <v>377</v>
      </c>
      <c r="V706" s="39" t="s">
        <v>1087</v>
      </c>
      <c r="W706" s="157" t="s">
        <v>185</v>
      </c>
      <c r="X706" s="158" t="s">
        <v>260</v>
      </c>
      <c r="Y706" s="7"/>
      <c r="Z706" s="156">
        <v>6.2500000000000003E-3</v>
      </c>
      <c r="AA706" s="156">
        <v>0</v>
      </c>
      <c r="AB706" s="159">
        <v>2.23</v>
      </c>
    </row>
    <row r="707" spans="1:28" ht="15" customHeight="1" x14ac:dyDescent="0.15">
      <c r="A707" s="20" t="str">
        <f t="shared" si="10"/>
        <v>貨1CLFE</v>
      </c>
      <c r="B707" s="20" t="s">
        <v>262</v>
      </c>
      <c r="C707" s="20" t="s">
        <v>261</v>
      </c>
      <c r="D707" t="s">
        <v>443</v>
      </c>
      <c r="E707" t="s">
        <v>590</v>
      </c>
      <c r="F707" s="20">
        <v>2.5000000000000001E-2</v>
      </c>
      <c r="G707" s="20">
        <v>0</v>
      </c>
      <c r="H707" s="20">
        <v>2.23</v>
      </c>
      <c r="I707" s="1" t="s">
        <v>854</v>
      </c>
      <c r="J707"/>
      <c r="T707" s="130" t="s">
        <v>365</v>
      </c>
      <c r="U707" s="156" t="s">
        <v>377</v>
      </c>
      <c r="V707" s="39" t="s">
        <v>1087</v>
      </c>
      <c r="W707" s="157" t="s">
        <v>443</v>
      </c>
      <c r="X707" s="158" t="s">
        <v>590</v>
      </c>
      <c r="Y707" s="7"/>
      <c r="Z707" s="156">
        <v>2.5000000000000001E-2</v>
      </c>
      <c r="AA707" s="156">
        <v>0</v>
      </c>
      <c r="AB707" s="159">
        <v>2.23</v>
      </c>
    </row>
    <row r="708" spans="1:28" ht="15" customHeight="1" x14ac:dyDescent="0.15">
      <c r="A708" s="20" t="str">
        <f t="shared" si="10"/>
        <v>貨1CLEE</v>
      </c>
      <c r="B708" s="20" t="s">
        <v>262</v>
      </c>
      <c r="C708" s="20" t="s">
        <v>261</v>
      </c>
      <c r="D708" s="20" t="s">
        <v>443</v>
      </c>
      <c r="E708" s="20" t="s">
        <v>586</v>
      </c>
      <c r="F708" s="20">
        <v>1.2500000000000001E-2</v>
      </c>
      <c r="G708" s="20">
        <v>0</v>
      </c>
      <c r="H708" s="20">
        <v>2.23</v>
      </c>
      <c r="I708" s="1" t="s">
        <v>854</v>
      </c>
      <c r="J708" s="20" t="s">
        <v>1088</v>
      </c>
      <c r="T708" s="130" t="s">
        <v>365</v>
      </c>
      <c r="U708" s="156" t="s">
        <v>377</v>
      </c>
      <c r="V708" s="39" t="s">
        <v>1087</v>
      </c>
      <c r="W708" s="157" t="s">
        <v>443</v>
      </c>
      <c r="X708" s="158" t="s">
        <v>586</v>
      </c>
      <c r="Y708" s="7"/>
      <c r="Z708" s="156">
        <v>1.2500000000000001E-2</v>
      </c>
      <c r="AA708" s="156">
        <v>0</v>
      </c>
      <c r="AB708" s="159">
        <v>2.23</v>
      </c>
    </row>
    <row r="709" spans="1:28" ht="15" customHeight="1" x14ac:dyDescent="0.15">
      <c r="A709" s="20" t="str">
        <f t="shared" ref="A709:A772" si="11">CONCATENATE(C709,E709)</f>
        <v>貨1CMFE</v>
      </c>
      <c r="B709" s="20" t="s">
        <v>262</v>
      </c>
      <c r="C709" s="20" t="s">
        <v>261</v>
      </c>
      <c r="D709" s="20" t="s">
        <v>443</v>
      </c>
      <c r="E709" s="20" t="s">
        <v>626</v>
      </c>
      <c r="F709" s="20">
        <v>1.2500000000000001E-2</v>
      </c>
      <c r="G709" s="20">
        <v>0</v>
      </c>
      <c r="H709" s="20">
        <v>2.23</v>
      </c>
      <c r="I709" s="1" t="s">
        <v>854</v>
      </c>
      <c r="J709" s="20" t="s">
        <v>463</v>
      </c>
      <c r="T709" s="130" t="s">
        <v>365</v>
      </c>
      <c r="U709" s="156" t="s">
        <v>377</v>
      </c>
      <c r="V709" s="39" t="s">
        <v>1087</v>
      </c>
      <c r="W709" s="157" t="s">
        <v>443</v>
      </c>
      <c r="X709" s="158" t="s">
        <v>626</v>
      </c>
      <c r="Y709" s="7"/>
      <c r="Z709" s="156">
        <v>1.2500000000000001E-2</v>
      </c>
      <c r="AA709" s="156">
        <v>0</v>
      </c>
      <c r="AB709" s="159">
        <v>2.23</v>
      </c>
    </row>
    <row r="710" spans="1:28" ht="15" customHeight="1" x14ac:dyDescent="0.15">
      <c r="A710" s="20" t="str">
        <f t="shared" si="11"/>
        <v>貨1CMEE</v>
      </c>
      <c r="B710" s="20" t="s">
        <v>262</v>
      </c>
      <c r="C710" s="20" t="s">
        <v>261</v>
      </c>
      <c r="D710" s="20" t="s">
        <v>443</v>
      </c>
      <c r="E710" s="20" t="s">
        <v>622</v>
      </c>
      <c r="F710" s="20">
        <v>1.2500000000000001E-2</v>
      </c>
      <c r="G710" s="20">
        <v>0</v>
      </c>
      <c r="H710" s="20">
        <v>2.23</v>
      </c>
      <c r="I710" s="1" t="s">
        <v>854</v>
      </c>
      <c r="J710" s="20" t="s">
        <v>457</v>
      </c>
      <c r="T710" s="130" t="s">
        <v>365</v>
      </c>
      <c r="U710" s="156" t="s">
        <v>377</v>
      </c>
      <c r="V710" s="39" t="s">
        <v>1087</v>
      </c>
      <c r="W710" s="157" t="s">
        <v>443</v>
      </c>
      <c r="X710" s="158" t="s">
        <v>622</v>
      </c>
      <c r="Y710" s="7"/>
      <c r="Z710" s="156">
        <v>1.2500000000000001E-2</v>
      </c>
      <c r="AA710" s="156">
        <v>0</v>
      </c>
      <c r="AB710" s="159">
        <v>2.23</v>
      </c>
    </row>
    <row r="711" spans="1:28" ht="15" customHeight="1" x14ac:dyDescent="0.15">
      <c r="A711" s="20" t="str">
        <f t="shared" si="11"/>
        <v>貨1CRFE</v>
      </c>
      <c r="B711" s="20" t="s">
        <v>262</v>
      </c>
      <c r="C711" s="20" t="s">
        <v>261</v>
      </c>
      <c r="D711" s="20" t="s">
        <v>443</v>
      </c>
      <c r="E711" s="20" t="s">
        <v>674</v>
      </c>
      <c r="F711" s="20">
        <v>6.2500000000000003E-3</v>
      </c>
      <c r="G711" s="20">
        <v>0</v>
      </c>
      <c r="H711" s="20">
        <v>2.23</v>
      </c>
      <c r="I711" s="1" t="s">
        <v>854</v>
      </c>
      <c r="J711" s="20" t="s">
        <v>464</v>
      </c>
      <c r="T711" s="130" t="s">
        <v>365</v>
      </c>
      <c r="U711" s="156" t="s">
        <v>377</v>
      </c>
      <c r="V711" s="39" t="s">
        <v>1087</v>
      </c>
      <c r="W711" s="157" t="s">
        <v>443</v>
      </c>
      <c r="X711" s="158" t="s">
        <v>674</v>
      </c>
      <c r="Y711" s="7"/>
      <c r="Z711" s="156">
        <v>6.2500000000000003E-3</v>
      </c>
      <c r="AA711" s="156">
        <v>0</v>
      </c>
      <c r="AB711" s="159">
        <v>2.23</v>
      </c>
    </row>
    <row r="712" spans="1:28" ht="15" customHeight="1" x14ac:dyDescent="0.15">
      <c r="A712" s="20" t="str">
        <f t="shared" si="11"/>
        <v>貨1CREE</v>
      </c>
      <c r="B712" s="20" t="s">
        <v>262</v>
      </c>
      <c r="C712" s="20" t="s">
        <v>261</v>
      </c>
      <c r="D712" s="20" t="s">
        <v>443</v>
      </c>
      <c r="E712" s="20" t="s">
        <v>670</v>
      </c>
      <c r="F712" s="20">
        <v>6.2500000000000003E-3</v>
      </c>
      <c r="G712" s="20">
        <v>0</v>
      </c>
      <c r="H712" s="20">
        <v>2.23</v>
      </c>
      <c r="I712" s="1" t="s">
        <v>854</v>
      </c>
      <c r="J712" s="20" t="s">
        <v>458</v>
      </c>
      <c r="T712" s="130" t="s">
        <v>365</v>
      </c>
      <c r="U712" s="156" t="s">
        <v>377</v>
      </c>
      <c r="V712" s="39" t="s">
        <v>1087</v>
      </c>
      <c r="W712" s="157" t="s">
        <v>443</v>
      </c>
      <c r="X712" s="158" t="s">
        <v>670</v>
      </c>
      <c r="Y712" s="7"/>
      <c r="Z712" s="156">
        <v>6.2500000000000003E-3</v>
      </c>
      <c r="AA712" s="156">
        <v>0</v>
      </c>
      <c r="AB712" s="159">
        <v>2.23</v>
      </c>
    </row>
    <row r="713" spans="1:28" ht="15" customHeight="1" x14ac:dyDescent="0.15">
      <c r="A713" s="20" t="str">
        <f t="shared" si="11"/>
        <v>貨1CQFE</v>
      </c>
      <c r="B713" s="20" t="s">
        <v>262</v>
      </c>
      <c r="C713" s="20" t="s">
        <v>261</v>
      </c>
      <c r="D713" s="20" t="s">
        <v>443</v>
      </c>
      <c r="E713" s="20" t="s">
        <v>319</v>
      </c>
      <c r="F713" s="20">
        <v>2.2499999999999999E-2</v>
      </c>
      <c r="G713" s="20">
        <v>0</v>
      </c>
      <c r="H713" s="20">
        <v>2.23</v>
      </c>
      <c r="I713" s="1" t="s">
        <v>854</v>
      </c>
      <c r="J713" s="20" t="s">
        <v>157</v>
      </c>
      <c r="T713" s="130" t="s">
        <v>365</v>
      </c>
      <c r="U713" s="156" t="s">
        <v>377</v>
      </c>
      <c r="V713" s="39" t="s">
        <v>1087</v>
      </c>
      <c r="W713" s="157" t="s">
        <v>443</v>
      </c>
      <c r="X713" s="158" t="s">
        <v>319</v>
      </c>
      <c r="Y713" s="7"/>
      <c r="Z713" s="156">
        <v>2.2499999999999999E-2</v>
      </c>
      <c r="AA713" s="156">
        <v>0</v>
      </c>
      <c r="AB713" s="159">
        <v>2.23</v>
      </c>
    </row>
    <row r="714" spans="1:28" ht="15" customHeight="1" x14ac:dyDescent="0.15">
      <c r="A714" s="20" t="str">
        <f t="shared" si="11"/>
        <v>貨1CQEE</v>
      </c>
      <c r="B714" s="20" t="s">
        <v>262</v>
      </c>
      <c r="C714" s="20" t="s">
        <v>261</v>
      </c>
      <c r="D714" s="20" t="s">
        <v>443</v>
      </c>
      <c r="E714" s="20" t="s">
        <v>315</v>
      </c>
      <c r="F714" s="20">
        <v>2.2499999999999999E-2</v>
      </c>
      <c r="G714" s="20">
        <v>0</v>
      </c>
      <c r="H714" s="20">
        <v>2.23</v>
      </c>
      <c r="I714" s="1" t="s">
        <v>854</v>
      </c>
      <c r="J714" s="20" t="s">
        <v>158</v>
      </c>
      <c r="T714" s="130" t="s">
        <v>365</v>
      </c>
      <c r="U714" s="156" t="s">
        <v>377</v>
      </c>
      <c r="V714" s="39" t="s">
        <v>1087</v>
      </c>
      <c r="W714" s="157" t="s">
        <v>443</v>
      </c>
      <c r="X714" s="158" t="s">
        <v>315</v>
      </c>
      <c r="Y714" s="7"/>
      <c r="Z714" s="156">
        <v>2.2499999999999999E-2</v>
      </c>
      <c r="AA714" s="156">
        <v>0</v>
      </c>
      <c r="AB714" s="159">
        <v>2.23</v>
      </c>
    </row>
    <row r="715" spans="1:28" ht="15" customHeight="1" x14ac:dyDescent="0.15">
      <c r="A715" s="20" t="str">
        <f t="shared" si="11"/>
        <v>貨1C3FE</v>
      </c>
      <c r="B715" s="20" t="s">
        <v>262</v>
      </c>
      <c r="C715" s="20" t="s">
        <v>261</v>
      </c>
      <c r="D715" t="s">
        <v>1591</v>
      </c>
      <c r="E715" t="s">
        <v>1592</v>
      </c>
      <c r="F715" s="20">
        <v>2.5000000000000001E-2</v>
      </c>
      <c r="G715" s="20">
        <v>0</v>
      </c>
      <c r="H715" s="20">
        <v>2.23</v>
      </c>
      <c r="I715" s="1" t="s">
        <v>854</v>
      </c>
      <c r="T715" s="130" t="s">
        <v>365</v>
      </c>
      <c r="U715" s="156" t="s">
        <v>377</v>
      </c>
      <c r="V715" s="39" t="s">
        <v>1087</v>
      </c>
      <c r="W715" s="157" t="s">
        <v>1102</v>
      </c>
      <c r="X715" s="158" t="s">
        <v>1260</v>
      </c>
      <c r="Y715" s="7"/>
      <c r="Z715" s="156">
        <v>2.5000000000000001E-2</v>
      </c>
      <c r="AA715" s="156">
        <v>0</v>
      </c>
      <c r="AB715" s="159">
        <v>2.23</v>
      </c>
    </row>
    <row r="716" spans="1:28" ht="15" customHeight="1" x14ac:dyDescent="0.15">
      <c r="A716" s="20" t="str">
        <f t="shared" si="11"/>
        <v>貨1C3EE</v>
      </c>
      <c r="B716" s="20" t="s">
        <v>262</v>
      </c>
      <c r="C716" s="20" t="s">
        <v>261</v>
      </c>
      <c r="D716" t="s">
        <v>1591</v>
      </c>
      <c r="E716" t="s">
        <v>1593</v>
      </c>
      <c r="F716" s="20">
        <v>1.2500000000000001E-2</v>
      </c>
      <c r="G716" s="20">
        <v>0</v>
      </c>
      <c r="H716" s="20">
        <v>2.23</v>
      </c>
      <c r="I716" s="1" t="s">
        <v>854</v>
      </c>
      <c r="T716" s="130" t="s">
        <v>365</v>
      </c>
      <c r="U716" s="156" t="s">
        <v>377</v>
      </c>
      <c r="V716" s="39" t="s">
        <v>1087</v>
      </c>
      <c r="W716" s="157" t="s">
        <v>1102</v>
      </c>
      <c r="X716" s="158" t="s">
        <v>1261</v>
      </c>
      <c r="Y716" s="7"/>
      <c r="Z716" s="156">
        <v>1.2500000000000001E-2</v>
      </c>
      <c r="AA716" s="156">
        <v>0</v>
      </c>
      <c r="AB716" s="159">
        <v>2.23</v>
      </c>
    </row>
    <row r="717" spans="1:28" ht="15" customHeight="1" x14ac:dyDescent="0.15">
      <c r="A717" s="20" t="str">
        <f t="shared" si="11"/>
        <v>貨1C4FE</v>
      </c>
      <c r="B717" s="20" t="s">
        <v>262</v>
      </c>
      <c r="C717" s="20" t="s">
        <v>261</v>
      </c>
      <c r="D717" t="s">
        <v>1105</v>
      </c>
      <c r="E717" t="s">
        <v>1594</v>
      </c>
      <c r="F717" s="20">
        <v>1.8749999999999999E-2</v>
      </c>
      <c r="G717" s="20">
        <v>0</v>
      </c>
      <c r="H717" s="20">
        <v>2.23</v>
      </c>
      <c r="I717" s="1" t="s">
        <v>854</v>
      </c>
      <c r="T717" s="130" t="s">
        <v>365</v>
      </c>
      <c r="U717" s="156" t="s">
        <v>377</v>
      </c>
      <c r="V717" s="39" t="s">
        <v>1087</v>
      </c>
      <c r="W717" s="157" t="s">
        <v>1102</v>
      </c>
      <c r="X717" s="158" t="s">
        <v>1262</v>
      </c>
      <c r="Y717" s="7"/>
      <c r="Z717" s="156">
        <v>1.8749999999999999E-2</v>
      </c>
      <c r="AA717" s="156">
        <v>0</v>
      </c>
      <c r="AB717" s="159">
        <v>2.23</v>
      </c>
    </row>
    <row r="718" spans="1:28" ht="15" customHeight="1" x14ac:dyDescent="0.15">
      <c r="A718" s="20" t="str">
        <f t="shared" si="11"/>
        <v>貨1C4EE</v>
      </c>
      <c r="B718" s="20" t="s">
        <v>262</v>
      </c>
      <c r="C718" s="20" t="s">
        <v>261</v>
      </c>
      <c r="D718" t="s">
        <v>1105</v>
      </c>
      <c r="E718" t="s">
        <v>1595</v>
      </c>
      <c r="F718" s="20">
        <v>1.8749999999999999E-2</v>
      </c>
      <c r="G718" s="20">
        <v>0</v>
      </c>
      <c r="H718" s="20">
        <v>2.23</v>
      </c>
      <c r="I718" s="1" t="s">
        <v>854</v>
      </c>
      <c r="T718" s="130" t="s">
        <v>365</v>
      </c>
      <c r="U718" s="156" t="s">
        <v>377</v>
      </c>
      <c r="V718" s="39" t="s">
        <v>1087</v>
      </c>
      <c r="W718" s="157" t="s">
        <v>1102</v>
      </c>
      <c r="X718" s="158" t="s">
        <v>1263</v>
      </c>
      <c r="Y718" s="7"/>
      <c r="Z718" s="156">
        <v>1.8749999999999999E-2</v>
      </c>
      <c r="AA718" s="156">
        <v>0</v>
      </c>
      <c r="AB718" s="159">
        <v>2.23</v>
      </c>
    </row>
    <row r="719" spans="1:28" ht="15" customHeight="1" x14ac:dyDescent="0.15">
      <c r="A719" s="20" t="str">
        <f t="shared" si="11"/>
        <v>貨1C5FE</v>
      </c>
      <c r="B719" s="20" t="s">
        <v>262</v>
      </c>
      <c r="C719" s="20" t="s">
        <v>261</v>
      </c>
      <c r="D719" t="s">
        <v>1105</v>
      </c>
      <c r="E719" t="s">
        <v>1596</v>
      </c>
      <c r="F719" s="20">
        <v>1.2500000000000001E-2</v>
      </c>
      <c r="G719" s="20">
        <v>0</v>
      </c>
      <c r="H719" s="20">
        <v>2.23</v>
      </c>
      <c r="I719" s="1" t="s">
        <v>854</v>
      </c>
      <c r="T719" s="130" t="s">
        <v>365</v>
      </c>
      <c r="U719" s="156" t="s">
        <v>377</v>
      </c>
      <c r="V719" s="39" t="s">
        <v>1087</v>
      </c>
      <c r="W719" s="157" t="s">
        <v>1102</v>
      </c>
      <c r="X719" s="158" t="s">
        <v>1264</v>
      </c>
      <c r="Y719" s="7"/>
      <c r="Z719" s="156">
        <v>1.2500000000000001E-2</v>
      </c>
      <c r="AA719" s="156">
        <v>0</v>
      </c>
      <c r="AB719" s="159">
        <v>2.23</v>
      </c>
    </row>
    <row r="720" spans="1:28" ht="15" customHeight="1" x14ac:dyDescent="0.15">
      <c r="A720" s="20" t="str">
        <f t="shared" si="11"/>
        <v>貨1C5EE</v>
      </c>
      <c r="B720" s="20" t="s">
        <v>262</v>
      </c>
      <c r="C720" s="20" t="s">
        <v>261</v>
      </c>
      <c r="D720" t="s">
        <v>1105</v>
      </c>
      <c r="E720" t="s">
        <v>1597</v>
      </c>
      <c r="F720" s="20">
        <v>1.2500000000000001E-2</v>
      </c>
      <c r="G720" s="20">
        <v>0</v>
      </c>
      <c r="H720" s="20">
        <v>2.23</v>
      </c>
      <c r="I720" s="1" t="s">
        <v>854</v>
      </c>
      <c r="T720" s="130" t="s">
        <v>365</v>
      </c>
      <c r="U720" s="156" t="s">
        <v>377</v>
      </c>
      <c r="V720" s="39" t="s">
        <v>1087</v>
      </c>
      <c r="W720" s="157" t="s">
        <v>1102</v>
      </c>
      <c r="X720" s="158" t="s">
        <v>1265</v>
      </c>
      <c r="Y720" s="7"/>
      <c r="Z720" s="156">
        <v>1.2500000000000001E-2</v>
      </c>
      <c r="AA720" s="156">
        <v>0</v>
      </c>
      <c r="AB720" s="159">
        <v>2.23</v>
      </c>
    </row>
    <row r="721" spans="1:28" ht="15" customHeight="1" x14ac:dyDescent="0.15">
      <c r="A721" s="20" t="str">
        <f t="shared" si="11"/>
        <v>貨1C6FE</v>
      </c>
      <c r="B721" s="20" t="s">
        <v>262</v>
      </c>
      <c r="C721" s="20" t="s">
        <v>261</v>
      </c>
      <c r="D721" t="s">
        <v>1105</v>
      </c>
      <c r="E721" t="s">
        <v>1598</v>
      </c>
      <c r="F721" s="20">
        <v>6.2500000000000003E-3</v>
      </c>
      <c r="G721" s="20">
        <v>0</v>
      </c>
      <c r="H721" s="20">
        <v>2.23</v>
      </c>
      <c r="I721" s="1" t="s">
        <v>854</v>
      </c>
      <c r="T721" s="130" t="s">
        <v>365</v>
      </c>
      <c r="U721" s="156" t="s">
        <v>377</v>
      </c>
      <c r="V721" s="39" t="s">
        <v>1087</v>
      </c>
      <c r="W721" s="157" t="s">
        <v>1102</v>
      </c>
      <c r="X721" s="158" t="s">
        <v>1266</v>
      </c>
      <c r="Y721" s="7"/>
      <c r="Z721" s="156">
        <v>6.2500000000000003E-3</v>
      </c>
      <c r="AA721" s="156">
        <v>0</v>
      </c>
      <c r="AB721" s="159">
        <v>2.23</v>
      </c>
    </row>
    <row r="722" spans="1:28" ht="15" customHeight="1" x14ac:dyDescent="0.15">
      <c r="A722" s="20" t="str">
        <f t="shared" si="11"/>
        <v>貨1C6EE</v>
      </c>
      <c r="B722" s="20" t="s">
        <v>262</v>
      </c>
      <c r="C722" s="20" t="s">
        <v>261</v>
      </c>
      <c r="D722" t="s">
        <v>1105</v>
      </c>
      <c r="E722" t="s">
        <v>1599</v>
      </c>
      <c r="F722" s="20">
        <v>6.2500000000000003E-3</v>
      </c>
      <c r="G722" s="20">
        <v>0</v>
      </c>
      <c r="H722" s="20">
        <v>2.23</v>
      </c>
      <c r="I722" s="1" t="s">
        <v>854</v>
      </c>
      <c r="T722" s="130" t="s">
        <v>365</v>
      </c>
      <c r="U722" s="156" t="s">
        <v>377</v>
      </c>
      <c r="V722" s="39" t="s">
        <v>1087</v>
      </c>
      <c r="W722" s="157" t="s">
        <v>1102</v>
      </c>
      <c r="X722" s="158" t="s">
        <v>1267</v>
      </c>
      <c r="Y722" s="7"/>
      <c r="Z722" s="156">
        <v>6.2500000000000003E-3</v>
      </c>
      <c r="AA722" s="156">
        <v>0</v>
      </c>
      <c r="AB722" s="159">
        <v>2.23</v>
      </c>
    </row>
    <row r="723" spans="1:28" ht="15" customHeight="1" x14ac:dyDescent="0.15">
      <c r="A723" s="20" t="str">
        <f t="shared" si="11"/>
        <v>貨2CTQ</v>
      </c>
      <c r="B723" s="20" t="s">
        <v>268</v>
      </c>
      <c r="C723" s="20" t="s">
        <v>263</v>
      </c>
      <c r="D723" s="20" t="s">
        <v>828</v>
      </c>
      <c r="E723" s="20" t="s">
        <v>890</v>
      </c>
      <c r="F723" s="20">
        <v>4.8750000000000002E-2</v>
      </c>
      <c r="G723" s="20">
        <v>0</v>
      </c>
      <c r="H723" s="20">
        <v>2.23</v>
      </c>
      <c r="I723" s="1" t="s">
        <v>854</v>
      </c>
      <c r="J723" t="s">
        <v>1256</v>
      </c>
      <c r="T723" s="130" t="s">
        <v>365</v>
      </c>
      <c r="U723" s="156" t="s">
        <v>377</v>
      </c>
      <c r="V723" s="39" t="s">
        <v>1117</v>
      </c>
      <c r="W723" s="157" t="s">
        <v>828</v>
      </c>
      <c r="X723" s="158" t="s">
        <v>890</v>
      </c>
      <c r="Y723" s="7"/>
      <c r="Z723" s="156">
        <v>4.8750000000000002E-2</v>
      </c>
      <c r="AA723" s="156">
        <v>0</v>
      </c>
      <c r="AB723" s="159">
        <v>2.23</v>
      </c>
    </row>
    <row r="724" spans="1:28" ht="15" customHeight="1" x14ac:dyDescent="0.15">
      <c r="A724" s="20" t="str">
        <f t="shared" si="11"/>
        <v>貨2CLQ</v>
      </c>
      <c r="B724" s="20" t="s">
        <v>268</v>
      </c>
      <c r="C724" s="20" t="s">
        <v>263</v>
      </c>
      <c r="D724" s="20" t="s">
        <v>828</v>
      </c>
      <c r="E724" s="20" t="s">
        <v>882</v>
      </c>
      <c r="F724" s="20">
        <v>3.2500000000000001E-2</v>
      </c>
      <c r="G724" s="20">
        <v>0</v>
      </c>
      <c r="H724" s="20">
        <v>2.23</v>
      </c>
      <c r="I724" s="1" t="s">
        <v>854</v>
      </c>
      <c r="J724" t="s">
        <v>1257</v>
      </c>
      <c r="T724" s="130" t="s">
        <v>365</v>
      </c>
      <c r="U724" s="156" t="s">
        <v>377</v>
      </c>
      <c r="V724" s="39" t="s">
        <v>1117</v>
      </c>
      <c r="W724" s="157" t="s">
        <v>828</v>
      </c>
      <c r="X724" s="158" t="s">
        <v>882</v>
      </c>
      <c r="Y724" s="7"/>
      <c r="Z724" s="156">
        <v>3.2500000000000001E-2</v>
      </c>
      <c r="AA724" s="156">
        <v>0</v>
      </c>
      <c r="AB724" s="159">
        <v>2.23</v>
      </c>
    </row>
    <row r="725" spans="1:28" ht="15" customHeight="1" x14ac:dyDescent="0.15">
      <c r="A725" s="20" t="str">
        <f t="shared" si="11"/>
        <v>貨2CUQ</v>
      </c>
      <c r="B725" s="20" t="s">
        <v>268</v>
      </c>
      <c r="C725" s="20" t="s">
        <v>263</v>
      </c>
      <c r="D725" s="20" t="s">
        <v>828</v>
      </c>
      <c r="E725" s="20" t="s">
        <v>897</v>
      </c>
      <c r="F725" s="20">
        <v>1.6250000000000001E-2</v>
      </c>
      <c r="G725" s="20">
        <v>0</v>
      </c>
      <c r="H725" s="20">
        <v>2.23</v>
      </c>
      <c r="I725" s="1" t="s">
        <v>854</v>
      </c>
      <c r="J725" t="s">
        <v>1258</v>
      </c>
      <c r="T725" s="130" t="s">
        <v>365</v>
      </c>
      <c r="U725" s="156" t="s">
        <v>377</v>
      </c>
      <c r="V725" s="39" t="s">
        <v>1117</v>
      </c>
      <c r="W725" s="157" t="s">
        <v>828</v>
      </c>
      <c r="X725" s="158" t="s">
        <v>897</v>
      </c>
      <c r="Y725" s="7"/>
      <c r="Z725" s="156">
        <v>1.6250000000000001E-2</v>
      </c>
      <c r="AA725" s="156">
        <v>0</v>
      </c>
      <c r="AB725" s="159">
        <v>2.23</v>
      </c>
    </row>
    <row r="726" spans="1:28" ht="15" customHeight="1" x14ac:dyDescent="0.15">
      <c r="A726" s="20" t="str">
        <f t="shared" si="11"/>
        <v>貨2CAFF</v>
      </c>
      <c r="B726" s="20" t="s">
        <v>268</v>
      </c>
      <c r="C726" s="20" t="s">
        <v>263</v>
      </c>
      <c r="D726" s="20" t="s">
        <v>185</v>
      </c>
      <c r="E726" s="20" t="s">
        <v>764</v>
      </c>
      <c r="F726" s="20">
        <v>3.5000000000000003E-2</v>
      </c>
      <c r="G726" s="20">
        <v>0</v>
      </c>
      <c r="H726" s="20">
        <v>2.23</v>
      </c>
      <c r="I726" s="1" t="s">
        <v>854</v>
      </c>
      <c r="J726" t="s">
        <v>377</v>
      </c>
      <c r="T726" s="130" t="s">
        <v>365</v>
      </c>
      <c r="U726" s="156" t="s">
        <v>377</v>
      </c>
      <c r="V726" s="39" t="s">
        <v>1117</v>
      </c>
      <c r="W726" s="157" t="s">
        <v>185</v>
      </c>
      <c r="X726" s="158" t="s">
        <v>764</v>
      </c>
      <c r="Y726" s="7"/>
      <c r="Z726" s="156">
        <v>3.5000000000000003E-2</v>
      </c>
      <c r="AA726" s="156">
        <v>0</v>
      </c>
      <c r="AB726" s="159">
        <v>2.23</v>
      </c>
    </row>
    <row r="727" spans="1:28" ht="15" customHeight="1" x14ac:dyDescent="0.15">
      <c r="A727" s="20" t="str">
        <f t="shared" si="11"/>
        <v>貨2CAEF</v>
      </c>
      <c r="B727" s="20" t="s">
        <v>268</v>
      </c>
      <c r="C727" s="20" t="s">
        <v>263</v>
      </c>
      <c r="D727" t="s">
        <v>185</v>
      </c>
      <c r="E727" t="s">
        <v>765</v>
      </c>
      <c r="F727" s="20">
        <v>1.7500000000000002E-2</v>
      </c>
      <c r="G727" s="20">
        <v>0</v>
      </c>
      <c r="H727" s="20">
        <v>2.23</v>
      </c>
      <c r="I727" s="1" t="s">
        <v>854</v>
      </c>
      <c r="J727" s="20" t="s">
        <v>1259</v>
      </c>
      <c r="T727" s="130" t="s">
        <v>365</v>
      </c>
      <c r="U727" s="156" t="s">
        <v>377</v>
      </c>
      <c r="V727" s="39" t="s">
        <v>1117</v>
      </c>
      <c r="W727" s="157" t="s">
        <v>185</v>
      </c>
      <c r="X727" s="158" t="s">
        <v>765</v>
      </c>
      <c r="Y727" s="7"/>
      <c r="Z727" s="156">
        <v>1.7500000000000002E-2</v>
      </c>
      <c r="AA727" s="156">
        <v>0</v>
      </c>
      <c r="AB727" s="159">
        <v>2.23</v>
      </c>
    </row>
    <row r="728" spans="1:28" ht="15" customHeight="1" x14ac:dyDescent="0.15">
      <c r="A728" s="20" t="str">
        <f t="shared" si="11"/>
        <v>貨2CCEF</v>
      </c>
      <c r="B728" s="20" t="s">
        <v>268</v>
      </c>
      <c r="C728" s="20" t="s">
        <v>263</v>
      </c>
      <c r="D728" t="s">
        <v>185</v>
      </c>
      <c r="E728" t="s">
        <v>264</v>
      </c>
      <c r="F728" s="20">
        <v>1.7500000000000002E-2</v>
      </c>
      <c r="G728" s="20">
        <v>0</v>
      </c>
      <c r="H728" s="20">
        <v>2.23</v>
      </c>
      <c r="I728" s="1" t="s">
        <v>854</v>
      </c>
      <c r="J728" t="s">
        <v>160</v>
      </c>
      <c r="T728" s="130" t="s">
        <v>365</v>
      </c>
      <c r="U728" s="156" t="s">
        <v>377</v>
      </c>
      <c r="V728" s="39" t="s">
        <v>1117</v>
      </c>
      <c r="W728" s="157" t="s">
        <v>185</v>
      </c>
      <c r="X728" s="158" t="s">
        <v>264</v>
      </c>
      <c r="Y728" s="7"/>
      <c r="Z728" s="156">
        <v>1.7500000000000002E-2</v>
      </c>
      <c r="AA728" s="156">
        <v>0</v>
      </c>
      <c r="AB728" s="159">
        <v>2.23</v>
      </c>
    </row>
    <row r="729" spans="1:28" ht="15" customHeight="1" x14ac:dyDescent="0.15">
      <c r="A729" s="20" t="str">
        <f t="shared" si="11"/>
        <v>貨2CCFF</v>
      </c>
      <c r="B729" s="20" t="s">
        <v>268</v>
      </c>
      <c r="C729" s="20" t="s">
        <v>263</v>
      </c>
      <c r="D729" t="s">
        <v>185</v>
      </c>
      <c r="E729" t="s">
        <v>265</v>
      </c>
      <c r="F729" s="20">
        <v>1.7500000000000002E-2</v>
      </c>
      <c r="G729" s="20">
        <v>0</v>
      </c>
      <c r="H729" s="20">
        <v>2.23</v>
      </c>
      <c r="I729" s="1" t="s">
        <v>854</v>
      </c>
      <c r="J729" t="s">
        <v>159</v>
      </c>
      <c r="T729" s="130" t="s">
        <v>365</v>
      </c>
      <c r="U729" s="156" t="s">
        <v>377</v>
      </c>
      <c r="V729" s="39" t="s">
        <v>1117</v>
      </c>
      <c r="W729" s="157" t="s">
        <v>185</v>
      </c>
      <c r="X729" s="158" t="s">
        <v>265</v>
      </c>
      <c r="Y729" s="7"/>
      <c r="Z729" s="156">
        <v>1.7500000000000002E-2</v>
      </c>
      <c r="AA729" s="156">
        <v>0</v>
      </c>
      <c r="AB729" s="159">
        <v>2.23</v>
      </c>
    </row>
    <row r="730" spans="1:28" ht="15" customHeight="1" x14ac:dyDescent="0.15">
      <c r="A730" s="20" t="str">
        <f t="shared" si="11"/>
        <v>貨2CDEF</v>
      </c>
      <c r="B730" s="20" t="s">
        <v>268</v>
      </c>
      <c r="C730" s="20" t="s">
        <v>263</v>
      </c>
      <c r="D730" t="s">
        <v>185</v>
      </c>
      <c r="E730" t="s">
        <v>266</v>
      </c>
      <c r="F730" s="20">
        <v>8.7500000000000008E-3</v>
      </c>
      <c r="G730" s="20">
        <v>0</v>
      </c>
      <c r="H730" s="20">
        <v>2.23</v>
      </c>
      <c r="I730" s="1" t="s">
        <v>854</v>
      </c>
      <c r="J730" t="s">
        <v>375</v>
      </c>
      <c r="T730" s="130" t="s">
        <v>365</v>
      </c>
      <c r="U730" s="156" t="s">
        <v>377</v>
      </c>
      <c r="V730" s="39" t="s">
        <v>1117</v>
      </c>
      <c r="W730" s="157" t="s">
        <v>185</v>
      </c>
      <c r="X730" s="158" t="s">
        <v>266</v>
      </c>
      <c r="Y730" s="7"/>
      <c r="Z730" s="156">
        <v>8.7500000000000008E-3</v>
      </c>
      <c r="AA730" s="156">
        <v>0</v>
      </c>
      <c r="AB730" s="159">
        <v>2.23</v>
      </c>
    </row>
    <row r="731" spans="1:28" ht="15" customHeight="1" x14ac:dyDescent="0.15">
      <c r="A731" s="20" t="str">
        <f t="shared" si="11"/>
        <v>貨2CDFF</v>
      </c>
      <c r="B731" s="20" t="s">
        <v>268</v>
      </c>
      <c r="C731" s="20" t="s">
        <v>263</v>
      </c>
      <c r="D731" s="20" t="s">
        <v>185</v>
      </c>
      <c r="E731" s="20" t="s">
        <v>267</v>
      </c>
      <c r="F731" s="20">
        <v>8.7500000000000008E-3</v>
      </c>
      <c r="G731" s="20">
        <v>0</v>
      </c>
      <c r="H731" s="20">
        <v>2.23</v>
      </c>
      <c r="I731" s="1" t="s">
        <v>854</v>
      </c>
      <c r="J731" s="20" t="s">
        <v>376</v>
      </c>
      <c r="T731" s="130" t="s">
        <v>365</v>
      </c>
      <c r="U731" s="156" t="s">
        <v>377</v>
      </c>
      <c r="V731" s="39" t="s">
        <v>1117</v>
      </c>
      <c r="W731" s="157" t="s">
        <v>185</v>
      </c>
      <c r="X731" s="158" t="s">
        <v>267</v>
      </c>
      <c r="Y731" s="7"/>
      <c r="Z731" s="156">
        <v>8.7500000000000008E-3</v>
      </c>
      <c r="AA731" s="156">
        <v>0</v>
      </c>
      <c r="AB731" s="159">
        <v>2.23</v>
      </c>
    </row>
    <row r="732" spans="1:28" ht="15" customHeight="1" x14ac:dyDescent="0.15">
      <c r="A732" s="20" t="str">
        <f t="shared" si="11"/>
        <v>貨2CLFF</v>
      </c>
      <c r="B732" s="20" t="s">
        <v>268</v>
      </c>
      <c r="C732" s="20" t="s">
        <v>263</v>
      </c>
      <c r="D732" s="20" t="s">
        <v>443</v>
      </c>
      <c r="E732" s="20" t="s">
        <v>591</v>
      </c>
      <c r="F732" s="20">
        <v>3.5000000000000003E-2</v>
      </c>
      <c r="G732" s="20">
        <v>0</v>
      </c>
      <c r="H732" s="20">
        <v>2.23</v>
      </c>
      <c r="I732" s="1" t="s">
        <v>854</v>
      </c>
      <c r="T732" s="130" t="s">
        <v>365</v>
      </c>
      <c r="U732" s="156" t="s">
        <v>377</v>
      </c>
      <c r="V732" s="39" t="s">
        <v>1117</v>
      </c>
      <c r="W732" s="157" t="s">
        <v>443</v>
      </c>
      <c r="X732" s="158" t="s">
        <v>591</v>
      </c>
      <c r="Y732" s="7"/>
      <c r="Z732" s="156">
        <v>3.5000000000000003E-2</v>
      </c>
      <c r="AA732" s="156">
        <v>0</v>
      </c>
      <c r="AB732" s="159">
        <v>2.23</v>
      </c>
    </row>
    <row r="733" spans="1:28" ht="15" customHeight="1" x14ac:dyDescent="0.15">
      <c r="A733" s="20" t="str">
        <f t="shared" si="11"/>
        <v>貨2CLEF</v>
      </c>
      <c r="B733" s="20" t="s">
        <v>268</v>
      </c>
      <c r="C733" s="20" t="s">
        <v>263</v>
      </c>
      <c r="D733" s="20" t="s">
        <v>443</v>
      </c>
      <c r="E733" s="20" t="s">
        <v>587</v>
      </c>
      <c r="F733" s="20">
        <v>1.7500000000000002E-2</v>
      </c>
      <c r="G733" s="20">
        <v>0</v>
      </c>
      <c r="H733" s="20">
        <v>2.23</v>
      </c>
      <c r="I733" s="1" t="s">
        <v>854</v>
      </c>
      <c r="J733" s="20" t="s">
        <v>1088</v>
      </c>
      <c r="T733" s="130" t="s">
        <v>365</v>
      </c>
      <c r="U733" s="156" t="s">
        <v>377</v>
      </c>
      <c r="V733" s="39" t="s">
        <v>1117</v>
      </c>
      <c r="W733" s="157" t="s">
        <v>443</v>
      </c>
      <c r="X733" s="158" t="s">
        <v>587</v>
      </c>
      <c r="Y733" s="7"/>
      <c r="Z733" s="156">
        <v>1.7500000000000002E-2</v>
      </c>
      <c r="AA733" s="156">
        <v>0</v>
      </c>
      <c r="AB733" s="159">
        <v>2.23</v>
      </c>
    </row>
    <row r="734" spans="1:28" ht="15" customHeight="1" x14ac:dyDescent="0.15">
      <c r="A734" s="20" t="str">
        <f t="shared" si="11"/>
        <v>貨2CMFF</v>
      </c>
      <c r="B734" s="20" t="s">
        <v>268</v>
      </c>
      <c r="C734" s="20" t="s">
        <v>263</v>
      </c>
      <c r="D734" s="20" t="s">
        <v>443</v>
      </c>
      <c r="E734" s="20" t="s">
        <v>627</v>
      </c>
      <c r="F734" s="20">
        <v>1.7500000000000002E-2</v>
      </c>
      <c r="G734" s="20">
        <v>0</v>
      </c>
      <c r="H734" s="20">
        <v>2.23</v>
      </c>
      <c r="I734" s="1" t="s">
        <v>854</v>
      </c>
      <c r="J734" s="20" t="s">
        <v>463</v>
      </c>
      <c r="T734" s="130" t="s">
        <v>365</v>
      </c>
      <c r="U734" s="156" t="s">
        <v>377</v>
      </c>
      <c r="V734" s="39" t="s">
        <v>1117</v>
      </c>
      <c r="W734" s="157" t="s">
        <v>443</v>
      </c>
      <c r="X734" s="158" t="s">
        <v>627</v>
      </c>
      <c r="Y734" s="7"/>
      <c r="Z734" s="156">
        <v>1.7500000000000002E-2</v>
      </c>
      <c r="AA734" s="156">
        <v>0</v>
      </c>
      <c r="AB734" s="159">
        <v>2.23</v>
      </c>
    </row>
    <row r="735" spans="1:28" ht="15" customHeight="1" x14ac:dyDescent="0.15">
      <c r="A735" s="20" t="str">
        <f t="shared" si="11"/>
        <v>貨2CMEF</v>
      </c>
      <c r="B735" s="20" t="s">
        <v>268</v>
      </c>
      <c r="C735" s="20" t="s">
        <v>263</v>
      </c>
      <c r="D735" s="20" t="s">
        <v>443</v>
      </c>
      <c r="E735" s="20" t="s">
        <v>623</v>
      </c>
      <c r="F735" s="20">
        <v>1.7500000000000002E-2</v>
      </c>
      <c r="G735" s="20">
        <v>0</v>
      </c>
      <c r="H735" s="20">
        <v>2.23</v>
      </c>
      <c r="I735" s="1" t="s">
        <v>854</v>
      </c>
      <c r="J735" s="20" t="s">
        <v>446</v>
      </c>
      <c r="T735" s="130" t="s">
        <v>365</v>
      </c>
      <c r="U735" s="156" t="s">
        <v>377</v>
      </c>
      <c r="V735" s="39" t="s">
        <v>1117</v>
      </c>
      <c r="W735" s="157" t="s">
        <v>443</v>
      </c>
      <c r="X735" s="158" t="s">
        <v>623</v>
      </c>
      <c r="Y735" s="7"/>
      <c r="Z735" s="156">
        <v>1.7500000000000002E-2</v>
      </c>
      <c r="AA735" s="156">
        <v>0</v>
      </c>
      <c r="AB735" s="159">
        <v>2.23</v>
      </c>
    </row>
    <row r="736" spans="1:28" ht="15" customHeight="1" x14ac:dyDescent="0.15">
      <c r="A736" s="20" t="str">
        <f t="shared" si="11"/>
        <v>貨2CRFF</v>
      </c>
      <c r="B736" s="20" t="s">
        <v>268</v>
      </c>
      <c r="C736" s="20" t="s">
        <v>263</v>
      </c>
      <c r="D736" s="20" t="s">
        <v>443</v>
      </c>
      <c r="E736" s="20" t="s">
        <v>675</v>
      </c>
      <c r="F736" s="20">
        <v>8.7500000000000008E-3</v>
      </c>
      <c r="G736" s="20">
        <v>0</v>
      </c>
      <c r="H736" s="20">
        <v>2.23</v>
      </c>
      <c r="I736" s="1" t="s">
        <v>854</v>
      </c>
      <c r="J736" t="s">
        <v>464</v>
      </c>
      <c r="T736" s="130" t="s">
        <v>365</v>
      </c>
      <c r="U736" s="156" t="s">
        <v>377</v>
      </c>
      <c r="V736" s="39" t="s">
        <v>1117</v>
      </c>
      <c r="W736" s="157" t="s">
        <v>443</v>
      </c>
      <c r="X736" s="158" t="s">
        <v>675</v>
      </c>
      <c r="Y736" s="7"/>
      <c r="Z736" s="156">
        <v>8.7500000000000008E-3</v>
      </c>
      <c r="AA736" s="156">
        <v>0</v>
      </c>
      <c r="AB736" s="159">
        <v>2.23</v>
      </c>
    </row>
    <row r="737" spans="1:28" ht="15" customHeight="1" x14ac:dyDescent="0.15">
      <c r="A737" s="20" t="str">
        <f t="shared" si="11"/>
        <v>貨2CREF</v>
      </c>
      <c r="B737" s="20" t="s">
        <v>268</v>
      </c>
      <c r="C737" s="20" t="s">
        <v>263</v>
      </c>
      <c r="D737" s="20" t="s">
        <v>443</v>
      </c>
      <c r="E737" s="20" t="s">
        <v>671</v>
      </c>
      <c r="F737" s="20">
        <v>8.7500000000000008E-3</v>
      </c>
      <c r="G737" s="20">
        <v>0</v>
      </c>
      <c r="H737" s="20">
        <v>2.23</v>
      </c>
      <c r="I737" s="1" t="s">
        <v>854</v>
      </c>
      <c r="J737" t="s">
        <v>447</v>
      </c>
      <c r="T737" s="130" t="s">
        <v>365</v>
      </c>
      <c r="U737" s="156" t="s">
        <v>377</v>
      </c>
      <c r="V737" s="39" t="s">
        <v>1117</v>
      </c>
      <c r="W737" s="157" t="s">
        <v>443</v>
      </c>
      <c r="X737" s="158" t="s">
        <v>671</v>
      </c>
      <c r="Y737" s="7"/>
      <c r="Z737" s="156">
        <v>8.7500000000000008E-3</v>
      </c>
      <c r="AA737" s="156">
        <v>0</v>
      </c>
      <c r="AB737" s="159">
        <v>2.23</v>
      </c>
    </row>
    <row r="738" spans="1:28" ht="15" customHeight="1" x14ac:dyDescent="0.15">
      <c r="A738" s="20" t="str">
        <f t="shared" si="11"/>
        <v>貨2CQFF</v>
      </c>
      <c r="B738" s="20" t="s">
        <v>268</v>
      </c>
      <c r="C738" s="20" t="s">
        <v>263</v>
      </c>
      <c r="D738" s="20" t="s">
        <v>443</v>
      </c>
      <c r="E738" s="20" t="s">
        <v>320</v>
      </c>
      <c r="F738" s="20">
        <v>3.15E-2</v>
      </c>
      <c r="G738" s="20">
        <v>0</v>
      </c>
      <c r="H738" s="20">
        <v>2.23</v>
      </c>
      <c r="I738" s="1" t="s">
        <v>854</v>
      </c>
      <c r="J738" t="s">
        <v>157</v>
      </c>
      <c r="T738" s="130" t="s">
        <v>365</v>
      </c>
      <c r="U738" s="156" t="s">
        <v>377</v>
      </c>
      <c r="V738" s="39" t="s">
        <v>1117</v>
      </c>
      <c r="W738" s="157" t="s">
        <v>443</v>
      </c>
      <c r="X738" s="158" t="s">
        <v>320</v>
      </c>
      <c r="Y738" s="7"/>
      <c r="Z738" s="156">
        <v>3.15E-2</v>
      </c>
      <c r="AA738" s="156">
        <v>0</v>
      </c>
      <c r="AB738" s="159">
        <v>2.23</v>
      </c>
    </row>
    <row r="739" spans="1:28" ht="15" customHeight="1" x14ac:dyDescent="0.15">
      <c r="A739" s="20" t="str">
        <f t="shared" si="11"/>
        <v>貨2CQEF</v>
      </c>
      <c r="B739" s="20" t="s">
        <v>268</v>
      </c>
      <c r="C739" s="20" t="s">
        <v>263</v>
      </c>
      <c r="D739" s="20" t="s">
        <v>443</v>
      </c>
      <c r="E739" s="20" t="s">
        <v>316</v>
      </c>
      <c r="F739" s="20">
        <v>3.15E-2</v>
      </c>
      <c r="G739" s="20">
        <v>0</v>
      </c>
      <c r="H739" s="20">
        <v>2.23</v>
      </c>
      <c r="I739" s="1" t="s">
        <v>854</v>
      </c>
      <c r="J739" t="s">
        <v>158</v>
      </c>
      <c r="T739" s="130" t="s">
        <v>365</v>
      </c>
      <c r="U739" s="156" t="s">
        <v>377</v>
      </c>
      <c r="V739" s="39" t="s">
        <v>1117</v>
      </c>
      <c r="W739" s="157" t="s">
        <v>443</v>
      </c>
      <c r="X739" s="158" t="s">
        <v>316</v>
      </c>
      <c r="Y739" s="7"/>
      <c r="Z739" s="156">
        <v>3.15E-2</v>
      </c>
      <c r="AA739" s="156">
        <v>0</v>
      </c>
      <c r="AB739" s="159">
        <v>2.23</v>
      </c>
    </row>
    <row r="740" spans="1:28" ht="15" customHeight="1" x14ac:dyDescent="0.15">
      <c r="A740" s="20" t="str">
        <f t="shared" si="11"/>
        <v>貨2C3FF</v>
      </c>
      <c r="B740" s="20" t="s">
        <v>268</v>
      </c>
      <c r="C740" s="20" t="s">
        <v>263</v>
      </c>
      <c r="D740" t="s">
        <v>1478</v>
      </c>
      <c r="E740" t="s">
        <v>1268</v>
      </c>
      <c r="F740" s="20">
        <v>3.5000000000000003E-2</v>
      </c>
      <c r="G740" s="20">
        <v>0</v>
      </c>
      <c r="H740" s="20">
        <v>2.23</v>
      </c>
      <c r="I740" s="1" t="s">
        <v>854</v>
      </c>
      <c r="J740"/>
      <c r="T740" s="130" t="s">
        <v>365</v>
      </c>
      <c r="U740" s="156" t="s">
        <v>377</v>
      </c>
      <c r="V740" s="39" t="s">
        <v>1117</v>
      </c>
      <c r="W740" s="157" t="s">
        <v>1102</v>
      </c>
      <c r="X740" s="158" t="s">
        <v>1269</v>
      </c>
      <c r="Y740" s="7"/>
      <c r="Z740" s="156">
        <v>3.5000000000000003E-2</v>
      </c>
      <c r="AA740" s="156">
        <v>0</v>
      </c>
      <c r="AB740" s="159">
        <v>2.23</v>
      </c>
    </row>
    <row r="741" spans="1:28" ht="15" customHeight="1" x14ac:dyDescent="0.15">
      <c r="A741" s="20" t="str">
        <f t="shared" si="11"/>
        <v>貨2C3EF</v>
      </c>
      <c r="B741" s="20" t="s">
        <v>268</v>
      </c>
      <c r="C741" s="20" t="s">
        <v>263</v>
      </c>
      <c r="D741" t="s">
        <v>1591</v>
      </c>
      <c r="E741" t="s">
        <v>1600</v>
      </c>
      <c r="F741" s="20">
        <v>1.7500000000000002E-2</v>
      </c>
      <c r="G741" s="20">
        <v>0</v>
      </c>
      <c r="H741" s="20">
        <v>2.23</v>
      </c>
      <c r="I741" s="1" t="s">
        <v>854</v>
      </c>
      <c r="J741"/>
      <c r="T741" s="130" t="s">
        <v>365</v>
      </c>
      <c r="U741" s="156" t="s">
        <v>377</v>
      </c>
      <c r="V741" s="39" t="s">
        <v>1117</v>
      </c>
      <c r="W741" s="157" t="s">
        <v>1102</v>
      </c>
      <c r="X741" s="158" t="s">
        <v>1270</v>
      </c>
      <c r="Y741" s="7"/>
      <c r="Z741" s="156">
        <v>1.7500000000000002E-2</v>
      </c>
      <c r="AA741" s="156">
        <v>0</v>
      </c>
      <c r="AB741" s="159">
        <v>2.23</v>
      </c>
    </row>
    <row r="742" spans="1:28" ht="15" customHeight="1" x14ac:dyDescent="0.15">
      <c r="A742" s="20" t="str">
        <f t="shared" si="11"/>
        <v>貨2C4FF</v>
      </c>
      <c r="B742" s="20" t="s">
        <v>268</v>
      </c>
      <c r="C742" s="20" t="s">
        <v>263</v>
      </c>
      <c r="D742" t="s">
        <v>1105</v>
      </c>
      <c r="E742" t="s">
        <v>1601</v>
      </c>
      <c r="F742" s="20">
        <v>2.6250000000000002E-2</v>
      </c>
      <c r="G742" s="20">
        <v>0</v>
      </c>
      <c r="H742" s="20">
        <v>2.23</v>
      </c>
      <c r="I742" s="1" t="s">
        <v>854</v>
      </c>
      <c r="J742"/>
      <c r="T742" s="130" t="s">
        <v>365</v>
      </c>
      <c r="U742" s="156" t="s">
        <v>377</v>
      </c>
      <c r="V742" s="39" t="s">
        <v>1117</v>
      </c>
      <c r="W742" s="157" t="s">
        <v>1102</v>
      </c>
      <c r="X742" s="158" t="s">
        <v>1271</v>
      </c>
      <c r="Y742" s="7"/>
      <c r="Z742" s="156">
        <v>2.6250000000000002E-2</v>
      </c>
      <c r="AA742" s="156">
        <v>0</v>
      </c>
      <c r="AB742" s="159">
        <v>2.23</v>
      </c>
    </row>
    <row r="743" spans="1:28" ht="15" customHeight="1" x14ac:dyDescent="0.15">
      <c r="A743" s="20" t="str">
        <f t="shared" si="11"/>
        <v>貨2C4EF</v>
      </c>
      <c r="B743" s="20" t="s">
        <v>268</v>
      </c>
      <c r="C743" s="20" t="s">
        <v>263</v>
      </c>
      <c r="D743" t="s">
        <v>1105</v>
      </c>
      <c r="E743" t="s">
        <v>1602</v>
      </c>
      <c r="F743" s="20">
        <v>2.6249999999999999E-2</v>
      </c>
      <c r="G743" s="20">
        <v>0</v>
      </c>
      <c r="H743" s="20">
        <v>2.23</v>
      </c>
      <c r="I743" s="1" t="s">
        <v>854</v>
      </c>
      <c r="J743"/>
      <c r="T743" s="130" t="s">
        <v>365</v>
      </c>
      <c r="U743" s="156" t="s">
        <v>377</v>
      </c>
      <c r="V743" s="39" t="s">
        <v>1117</v>
      </c>
      <c r="W743" s="157" t="s">
        <v>1102</v>
      </c>
      <c r="X743" s="158" t="s">
        <v>1272</v>
      </c>
      <c r="Y743" s="7"/>
      <c r="Z743" s="156">
        <v>2.6249999999999999E-2</v>
      </c>
      <c r="AA743" s="156">
        <v>0</v>
      </c>
      <c r="AB743" s="159">
        <v>2.23</v>
      </c>
    </row>
    <row r="744" spans="1:28" ht="15" customHeight="1" x14ac:dyDescent="0.15">
      <c r="A744" s="20" t="str">
        <f t="shared" si="11"/>
        <v>貨2C5FF</v>
      </c>
      <c r="B744" s="20" t="s">
        <v>268</v>
      </c>
      <c r="C744" s="20" t="s">
        <v>263</v>
      </c>
      <c r="D744" t="s">
        <v>1105</v>
      </c>
      <c r="E744" t="s">
        <v>1603</v>
      </c>
      <c r="F744" s="20">
        <v>1.7500000000000002E-2</v>
      </c>
      <c r="G744" s="20">
        <v>0</v>
      </c>
      <c r="H744" s="20">
        <v>2.23</v>
      </c>
      <c r="I744" s="1" t="s">
        <v>854</v>
      </c>
      <c r="J744"/>
      <c r="T744" s="130" t="s">
        <v>365</v>
      </c>
      <c r="U744" s="156" t="s">
        <v>377</v>
      </c>
      <c r="V744" s="39" t="s">
        <v>1117</v>
      </c>
      <c r="W744" s="157" t="s">
        <v>1102</v>
      </c>
      <c r="X744" s="158" t="s">
        <v>1273</v>
      </c>
      <c r="Y744" s="7"/>
      <c r="Z744" s="156">
        <v>1.7500000000000002E-2</v>
      </c>
      <c r="AA744" s="156">
        <v>0</v>
      </c>
      <c r="AB744" s="159">
        <v>2.23</v>
      </c>
    </row>
    <row r="745" spans="1:28" ht="15" customHeight="1" x14ac:dyDescent="0.15">
      <c r="A745" s="20" t="str">
        <f t="shared" si="11"/>
        <v>貨2C5EF</v>
      </c>
      <c r="B745" s="20" t="s">
        <v>268</v>
      </c>
      <c r="C745" s="20" t="s">
        <v>263</v>
      </c>
      <c r="D745" t="s">
        <v>1105</v>
      </c>
      <c r="E745" t="s">
        <v>1274</v>
      </c>
      <c r="F745" s="20">
        <v>1.7500000000000002E-2</v>
      </c>
      <c r="G745" s="20">
        <v>0</v>
      </c>
      <c r="H745" s="20">
        <v>2.23</v>
      </c>
      <c r="I745" s="1" t="s">
        <v>854</v>
      </c>
      <c r="J745"/>
      <c r="T745" s="130" t="s">
        <v>365</v>
      </c>
      <c r="U745" s="156" t="s">
        <v>377</v>
      </c>
      <c r="V745" s="39" t="s">
        <v>1117</v>
      </c>
      <c r="W745" s="157" t="s">
        <v>1102</v>
      </c>
      <c r="X745" s="158" t="s">
        <v>1275</v>
      </c>
      <c r="Y745" s="7"/>
      <c r="Z745" s="156">
        <v>1.7500000000000002E-2</v>
      </c>
      <c r="AA745" s="156">
        <v>0</v>
      </c>
      <c r="AB745" s="159">
        <v>2.23</v>
      </c>
    </row>
    <row r="746" spans="1:28" ht="15" customHeight="1" x14ac:dyDescent="0.15">
      <c r="A746" s="20" t="str">
        <f t="shared" si="11"/>
        <v>貨2C6FF</v>
      </c>
      <c r="B746" s="20" t="s">
        <v>268</v>
      </c>
      <c r="C746" s="20" t="s">
        <v>263</v>
      </c>
      <c r="D746" t="s">
        <v>1105</v>
      </c>
      <c r="E746" t="s">
        <v>1604</v>
      </c>
      <c r="F746" s="20">
        <v>8.7500000000000008E-3</v>
      </c>
      <c r="G746" s="20">
        <v>0</v>
      </c>
      <c r="H746" s="20">
        <v>2.23</v>
      </c>
      <c r="I746" s="1" t="s">
        <v>854</v>
      </c>
      <c r="J746"/>
      <c r="T746" s="130" t="s">
        <v>365</v>
      </c>
      <c r="U746" s="156" t="s">
        <v>377</v>
      </c>
      <c r="V746" s="39" t="s">
        <v>1117</v>
      </c>
      <c r="W746" s="157" t="s">
        <v>1102</v>
      </c>
      <c r="X746" s="158" t="s">
        <v>1276</v>
      </c>
      <c r="Y746" s="7"/>
      <c r="Z746" s="156">
        <v>8.7500000000000008E-3</v>
      </c>
      <c r="AA746" s="156">
        <v>0</v>
      </c>
      <c r="AB746" s="159">
        <v>2.23</v>
      </c>
    </row>
    <row r="747" spans="1:28" ht="15" customHeight="1" x14ac:dyDescent="0.15">
      <c r="A747" s="20" t="str">
        <f t="shared" si="11"/>
        <v>貨2C6EF</v>
      </c>
      <c r="B747" s="20" t="s">
        <v>268</v>
      </c>
      <c r="C747" s="20" t="s">
        <v>263</v>
      </c>
      <c r="D747" t="s">
        <v>1105</v>
      </c>
      <c r="E747" t="s">
        <v>1605</v>
      </c>
      <c r="F747" s="20">
        <v>8.7500000000000008E-3</v>
      </c>
      <c r="G747" s="20">
        <v>0</v>
      </c>
      <c r="H747" s="20">
        <v>2.23</v>
      </c>
      <c r="I747" s="1" t="s">
        <v>854</v>
      </c>
      <c r="J747"/>
      <c r="T747" s="130" t="s">
        <v>365</v>
      </c>
      <c r="U747" s="156" t="s">
        <v>377</v>
      </c>
      <c r="V747" s="39" t="s">
        <v>1117</v>
      </c>
      <c r="W747" s="157" t="s">
        <v>1102</v>
      </c>
      <c r="X747" s="158" t="s">
        <v>1277</v>
      </c>
      <c r="Y747" s="7"/>
      <c r="Z747" s="156">
        <v>8.7500000000000008E-3</v>
      </c>
      <c r="AA747" s="156">
        <v>0</v>
      </c>
      <c r="AB747" s="159">
        <v>2.23</v>
      </c>
    </row>
    <row r="748" spans="1:28" ht="15" customHeight="1" x14ac:dyDescent="0.15">
      <c r="A748" s="20" t="str">
        <f t="shared" si="11"/>
        <v>貨3CTQ</v>
      </c>
      <c r="B748" s="20" t="s">
        <v>270</v>
      </c>
      <c r="C748" s="20" t="s">
        <v>269</v>
      </c>
      <c r="D748" t="s">
        <v>828</v>
      </c>
      <c r="E748" t="s">
        <v>890</v>
      </c>
      <c r="F748" s="20">
        <v>4.8750000000000002E-2</v>
      </c>
      <c r="G748" s="20">
        <v>0</v>
      </c>
      <c r="H748" s="20">
        <v>2.23</v>
      </c>
      <c r="I748" s="1" t="s">
        <v>854</v>
      </c>
      <c r="J748" s="20" t="s">
        <v>1256</v>
      </c>
      <c r="T748" s="130" t="s">
        <v>365</v>
      </c>
      <c r="U748" s="156" t="s">
        <v>377</v>
      </c>
      <c r="V748" s="39" t="s">
        <v>1143</v>
      </c>
      <c r="W748" s="157" t="s">
        <v>828</v>
      </c>
      <c r="X748" s="158" t="s">
        <v>890</v>
      </c>
      <c r="Y748" s="7"/>
      <c r="Z748" s="156">
        <v>4.8750000000000002E-2</v>
      </c>
      <c r="AA748" s="156">
        <v>0</v>
      </c>
      <c r="AB748" s="159">
        <v>2.23</v>
      </c>
    </row>
    <row r="749" spans="1:28" ht="15" customHeight="1" x14ac:dyDescent="0.15">
      <c r="A749" s="20" t="str">
        <f t="shared" si="11"/>
        <v>貨3CLQ</v>
      </c>
      <c r="B749" s="20" t="s">
        <v>270</v>
      </c>
      <c r="C749" s="20" t="s">
        <v>269</v>
      </c>
      <c r="D749" t="s">
        <v>828</v>
      </c>
      <c r="E749" t="s">
        <v>882</v>
      </c>
      <c r="F749" s="20">
        <v>3.2500000000000001E-2</v>
      </c>
      <c r="G749" s="20">
        <v>0</v>
      </c>
      <c r="H749" s="20">
        <v>2.23</v>
      </c>
      <c r="I749" s="1" t="s">
        <v>854</v>
      </c>
      <c r="J749" t="s">
        <v>1257</v>
      </c>
      <c r="T749" s="130" t="s">
        <v>365</v>
      </c>
      <c r="U749" s="156" t="s">
        <v>377</v>
      </c>
      <c r="V749" s="39" t="s">
        <v>1143</v>
      </c>
      <c r="W749" s="157" t="s">
        <v>828</v>
      </c>
      <c r="X749" s="158" t="s">
        <v>882</v>
      </c>
      <c r="Y749" s="7"/>
      <c r="Z749" s="156">
        <v>3.2500000000000001E-2</v>
      </c>
      <c r="AA749" s="156">
        <v>0</v>
      </c>
      <c r="AB749" s="159">
        <v>2.23</v>
      </c>
    </row>
    <row r="750" spans="1:28" ht="15" customHeight="1" x14ac:dyDescent="0.15">
      <c r="A750" s="20" t="str">
        <f t="shared" si="11"/>
        <v>貨3CUQ</v>
      </c>
      <c r="B750" s="20" t="s">
        <v>270</v>
      </c>
      <c r="C750" s="20" t="s">
        <v>269</v>
      </c>
      <c r="D750" t="s">
        <v>828</v>
      </c>
      <c r="E750" t="s">
        <v>897</v>
      </c>
      <c r="F750" s="20">
        <v>1.6250000000000001E-2</v>
      </c>
      <c r="G750" s="20">
        <v>0</v>
      </c>
      <c r="H750" s="20">
        <v>2.23</v>
      </c>
      <c r="I750" s="1" t="s">
        <v>854</v>
      </c>
      <c r="J750" t="s">
        <v>1258</v>
      </c>
      <c r="T750" s="130" t="s">
        <v>365</v>
      </c>
      <c r="U750" s="156" t="s">
        <v>377</v>
      </c>
      <c r="V750" s="39" t="s">
        <v>1143</v>
      </c>
      <c r="W750" s="157" t="s">
        <v>828</v>
      </c>
      <c r="X750" s="158" t="s">
        <v>897</v>
      </c>
      <c r="Y750" s="7"/>
      <c r="Z750" s="156">
        <v>1.6250000000000001E-2</v>
      </c>
      <c r="AA750" s="156">
        <v>0</v>
      </c>
      <c r="AB750" s="159">
        <v>2.23</v>
      </c>
    </row>
    <row r="751" spans="1:28" ht="15" customHeight="1" x14ac:dyDescent="0.15">
      <c r="A751" s="20" t="str">
        <f t="shared" si="11"/>
        <v>貨3CAFF</v>
      </c>
      <c r="B751" s="20" t="s">
        <v>270</v>
      </c>
      <c r="C751" s="20" t="s">
        <v>269</v>
      </c>
      <c r="D751" t="s">
        <v>185</v>
      </c>
      <c r="E751" t="s">
        <v>764</v>
      </c>
      <c r="F751" s="20">
        <v>3.5000000000000003E-2</v>
      </c>
      <c r="G751" s="20">
        <v>0</v>
      </c>
      <c r="H751" s="20">
        <v>2.23</v>
      </c>
      <c r="I751" s="1" t="s">
        <v>854</v>
      </c>
      <c r="J751" t="s">
        <v>377</v>
      </c>
      <c r="T751" s="130" t="s">
        <v>365</v>
      </c>
      <c r="U751" s="156" t="s">
        <v>377</v>
      </c>
      <c r="V751" s="39" t="s">
        <v>1143</v>
      </c>
      <c r="W751" s="157" t="s">
        <v>185</v>
      </c>
      <c r="X751" s="158" t="s">
        <v>764</v>
      </c>
      <c r="Y751" s="7"/>
      <c r="Z751" s="156">
        <v>3.5000000000000003E-2</v>
      </c>
      <c r="AA751" s="156">
        <v>0</v>
      </c>
      <c r="AB751" s="159">
        <v>2.23</v>
      </c>
    </row>
    <row r="752" spans="1:28" ht="15" customHeight="1" x14ac:dyDescent="0.15">
      <c r="A752" s="20" t="str">
        <f t="shared" si="11"/>
        <v>貨3CAEF</v>
      </c>
      <c r="B752" s="20" t="s">
        <v>270</v>
      </c>
      <c r="C752" s="20" t="s">
        <v>269</v>
      </c>
      <c r="D752" t="s">
        <v>185</v>
      </c>
      <c r="E752" t="s">
        <v>765</v>
      </c>
      <c r="F752" s="20">
        <v>1.7500000000000002E-2</v>
      </c>
      <c r="G752" s="20">
        <v>0</v>
      </c>
      <c r="H752" s="20">
        <v>2.23</v>
      </c>
      <c r="I752" s="1" t="s">
        <v>854</v>
      </c>
      <c r="J752" t="s">
        <v>1259</v>
      </c>
      <c r="T752" s="130" t="s">
        <v>365</v>
      </c>
      <c r="U752" s="156" t="s">
        <v>377</v>
      </c>
      <c r="V752" s="39" t="s">
        <v>1143</v>
      </c>
      <c r="W752" s="157" t="s">
        <v>185</v>
      </c>
      <c r="X752" s="158" t="s">
        <v>765</v>
      </c>
      <c r="Y752" s="7"/>
      <c r="Z752" s="156">
        <v>1.7500000000000002E-2</v>
      </c>
      <c r="AA752" s="156">
        <v>0</v>
      </c>
      <c r="AB752" s="159">
        <v>2.23</v>
      </c>
    </row>
    <row r="753" spans="1:28" ht="15" customHeight="1" x14ac:dyDescent="0.15">
      <c r="A753" s="20" t="str">
        <f t="shared" si="11"/>
        <v>貨3CCEF</v>
      </c>
      <c r="B753" s="20" t="s">
        <v>270</v>
      </c>
      <c r="C753" s="20" t="s">
        <v>269</v>
      </c>
      <c r="D753" t="s">
        <v>185</v>
      </c>
      <c r="E753" t="s">
        <v>264</v>
      </c>
      <c r="F753" s="20">
        <v>1.7500000000000002E-2</v>
      </c>
      <c r="G753" s="20">
        <v>0</v>
      </c>
      <c r="H753" s="20">
        <v>2.23</v>
      </c>
      <c r="I753" s="1" t="s">
        <v>854</v>
      </c>
      <c r="J753" t="s">
        <v>160</v>
      </c>
      <c r="T753" s="130" t="s">
        <v>365</v>
      </c>
      <c r="U753" s="156" t="s">
        <v>377</v>
      </c>
      <c r="V753" s="39" t="s">
        <v>1143</v>
      </c>
      <c r="W753" s="157" t="s">
        <v>185</v>
      </c>
      <c r="X753" s="158" t="s">
        <v>264</v>
      </c>
      <c r="Y753" s="7"/>
      <c r="Z753" s="156">
        <v>1.7500000000000002E-2</v>
      </c>
      <c r="AA753" s="156">
        <v>0</v>
      </c>
      <c r="AB753" s="159">
        <v>2.23</v>
      </c>
    </row>
    <row r="754" spans="1:28" ht="15" customHeight="1" x14ac:dyDescent="0.15">
      <c r="A754" s="20" t="str">
        <f t="shared" si="11"/>
        <v>貨3CCFF</v>
      </c>
      <c r="B754" s="20" t="s">
        <v>270</v>
      </c>
      <c r="C754" s="20" t="s">
        <v>269</v>
      </c>
      <c r="D754" s="20" t="s">
        <v>185</v>
      </c>
      <c r="E754" s="20" t="s">
        <v>265</v>
      </c>
      <c r="F754" s="20">
        <v>1.7500000000000002E-2</v>
      </c>
      <c r="G754" s="20">
        <v>0</v>
      </c>
      <c r="H754" s="20">
        <v>2.23</v>
      </c>
      <c r="I754" s="1" t="s">
        <v>854</v>
      </c>
      <c r="J754" s="20" t="s">
        <v>159</v>
      </c>
      <c r="T754" s="130" t="s">
        <v>365</v>
      </c>
      <c r="U754" s="156" t="s">
        <v>377</v>
      </c>
      <c r="V754" s="39" t="s">
        <v>1143</v>
      </c>
      <c r="W754" s="157" t="s">
        <v>185</v>
      </c>
      <c r="X754" s="158" t="s">
        <v>265</v>
      </c>
      <c r="Y754" s="7"/>
      <c r="Z754" s="156">
        <v>1.7500000000000002E-2</v>
      </c>
      <c r="AA754" s="156">
        <v>0</v>
      </c>
      <c r="AB754" s="159">
        <v>2.23</v>
      </c>
    </row>
    <row r="755" spans="1:28" ht="15" customHeight="1" x14ac:dyDescent="0.15">
      <c r="A755" s="20" t="str">
        <f t="shared" si="11"/>
        <v>貨3CDEF</v>
      </c>
      <c r="B755" s="20" t="s">
        <v>270</v>
      </c>
      <c r="C755" s="20" t="s">
        <v>269</v>
      </c>
      <c r="D755" s="20" t="s">
        <v>185</v>
      </c>
      <c r="E755" s="20" t="s">
        <v>266</v>
      </c>
      <c r="F755" s="20">
        <v>8.7500000000000008E-3</v>
      </c>
      <c r="G755" s="20">
        <v>0</v>
      </c>
      <c r="H755" s="20">
        <v>2.23</v>
      </c>
      <c r="I755" s="1" t="s">
        <v>854</v>
      </c>
      <c r="J755" s="20" t="s">
        <v>375</v>
      </c>
      <c r="T755" s="130" t="s">
        <v>365</v>
      </c>
      <c r="U755" s="156" t="s">
        <v>377</v>
      </c>
      <c r="V755" s="39" t="s">
        <v>1143</v>
      </c>
      <c r="W755" s="157" t="s">
        <v>185</v>
      </c>
      <c r="X755" s="158" t="s">
        <v>266</v>
      </c>
      <c r="Y755" s="7"/>
      <c r="Z755" s="156">
        <v>8.7500000000000008E-3</v>
      </c>
      <c r="AA755" s="156">
        <v>0</v>
      </c>
      <c r="AB755" s="159">
        <v>2.23</v>
      </c>
    </row>
    <row r="756" spans="1:28" ht="15" customHeight="1" x14ac:dyDescent="0.15">
      <c r="A756" s="20" t="str">
        <f t="shared" si="11"/>
        <v>貨3CDFF</v>
      </c>
      <c r="B756" s="20" t="s">
        <v>270</v>
      </c>
      <c r="C756" s="20" t="s">
        <v>269</v>
      </c>
      <c r="D756" s="20" t="s">
        <v>185</v>
      </c>
      <c r="E756" s="20" t="s">
        <v>267</v>
      </c>
      <c r="F756" s="20">
        <v>8.7500000000000008E-3</v>
      </c>
      <c r="G756" s="20">
        <v>0</v>
      </c>
      <c r="H756" s="20">
        <v>2.23</v>
      </c>
      <c r="I756" s="1" t="s">
        <v>854</v>
      </c>
      <c r="J756" s="20" t="s">
        <v>376</v>
      </c>
      <c r="T756" s="130" t="s">
        <v>365</v>
      </c>
      <c r="U756" s="156" t="s">
        <v>377</v>
      </c>
      <c r="V756" s="39" t="s">
        <v>1143</v>
      </c>
      <c r="W756" s="157" t="s">
        <v>185</v>
      </c>
      <c r="X756" s="158" t="s">
        <v>267</v>
      </c>
      <c r="Y756" s="7"/>
      <c r="Z756" s="156">
        <v>8.7500000000000008E-3</v>
      </c>
      <c r="AA756" s="156">
        <v>0</v>
      </c>
      <c r="AB756" s="159">
        <v>2.23</v>
      </c>
    </row>
    <row r="757" spans="1:28" ht="15" customHeight="1" x14ac:dyDescent="0.15">
      <c r="A757" s="20" t="str">
        <f t="shared" si="11"/>
        <v>貨3CLFF</v>
      </c>
      <c r="B757" s="20" t="s">
        <v>270</v>
      </c>
      <c r="C757" s="20" t="s">
        <v>269</v>
      </c>
      <c r="D757" s="20" t="s">
        <v>443</v>
      </c>
      <c r="E757" s="20" t="s">
        <v>591</v>
      </c>
      <c r="F757" s="20">
        <v>3.5000000000000003E-2</v>
      </c>
      <c r="G757" s="20">
        <v>0</v>
      </c>
      <c r="H757" s="20">
        <v>2.23</v>
      </c>
      <c r="I757" s="1" t="s">
        <v>854</v>
      </c>
      <c r="T757" s="130" t="s">
        <v>365</v>
      </c>
      <c r="U757" s="156" t="s">
        <v>377</v>
      </c>
      <c r="V757" s="39" t="s">
        <v>1143</v>
      </c>
      <c r="W757" s="157" t="s">
        <v>443</v>
      </c>
      <c r="X757" s="158" t="s">
        <v>591</v>
      </c>
      <c r="Y757" s="7"/>
      <c r="Z757" s="156">
        <v>3.5000000000000003E-2</v>
      </c>
      <c r="AA757" s="156">
        <v>0</v>
      </c>
      <c r="AB757" s="159">
        <v>2.23</v>
      </c>
    </row>
    <row r="758" spans="1:28" ht="15" customHeight="1" x14ac:dyDescent="0.15">
      <c r="A758" s="20" t="str">
        <f t="shared" si="11"/>
        <v>貨3CLEF</v>
      </c>
      <c r="B758" s="20" t="s">
        <v>270</v>
      </c>
      <c r="C758" s="20" t="s">
        <v>269</v>
      </c>
      <c r="D758" s="20" t="s">
        <v>443</v>
      </c>
      <c r="E758" s="20" t="s">
        <v>587</v>
      </c>
      <c r="F758" s="20">
        <v>1.7500000000000002E-2</v>
      </c>
      <c r="G758" s="20">
        <v>0</v>
      </c>
      <c r="H758" s="20">
        <v>2.23</v>
      </c>
      <c r="I758" s="1" t="s">
        <v>854</v>
      </c>
      <c r="J758" s="20" t="s">
        <v>1088</v>
      </c>
      <c r="T758" s="130" t="s">
        <v>365</v>
      </c>
      <c r="U758" s="156" t="s">
        <v>377</v>
      </c>
      <c r="V758" s="39" t="s">
        <v>1143</v>
      </c>
      <c r="W758" s="157" t="s">
        <v>443</v>
      </c>
      <c r="X758" s="158" t="s">
        <v>587</v>
      </c>
      <c r="Y758" s="7"/>
      <c r="Z758" s="156">
        <v>1.7500000000000002E-2</v>
      </c>
      <c r="AA758" s="156">
        <v>0</v>
      </c>
      <c r="AB758" s="159">
        <v>2.23</v>
      </c>
    </row>
    <row r="759" spans="1:28" ht="15" customHeight="1" x14ac:dyDescent="0.15">
      <c r="A759" s="20" t="str">
        <f t="shared" si="11"/>
        <v>貨3CMFF</v>
      </c>
      <c r="B759" s="20" t="s">
        <v>270</v>
      </c>
      <c r="C759" s="20" t="s">
        <v>269</v>
      </c>
      <c r="D759" s="20" t="s">
        <v>443</v>
      </c>
      <c r="E759" s="20" t="s">
        <v>627</v>
      </c>
      <c r="F759" s="20">
        <v>1.7500000000000002E-2</v>
      </c>
      <c r="G759" s="20">
        <v>0</v>
      </c>
      <c r="H759" s="20">
        <v>2.23</v>
      </c>
      <c r="I759" s="1" t="s">
        <v>854</v>
      </c>
      <c r="J759" s="20" t="s">
        <v>463</v>
      </c>
      <c r="T759" s="130" t="s">
        <v>365</v>
      </c>
      <c r="U759" s="156" t="s">
        <v>377</v>
      </c>
      <c r="V759" s="39" t="s">
        <v>1143</v>
      </c>
      <c r="W759" s="157" t="s">
        <v>443</v>
      </c>
      <c r="X759" s="158" t="s">
        <v>627</v>
      </c>
      <c r="Y759" s="7"/>
      <c r="Z759" s="156">
        <v>1.7500000000000002E-2</v>
      </c>
      <c r="AA759" s="156">
        <v>0</v>
      </c>
      <c r="AB759" s="159">
        <v>2.23</v>
      </c>
    </row>
    <row r="760" spans="1:28" ht="15" customHeight="1" x14ac:dyDescent="0.15">
      <c r="A760" s="20" t="str">
        <f t="shared" si="11"/>
        <v>貨3CMEF</v>
      </c>
      <c r="B760" s="20" t="s">
        <v>270</v>
      </c>
      <c r="C760" s="20" t="s">
        <v>269</v>
      </c>
      <c r="D760" s="20" t="s">
        <v>443</v>
      </c>
      <c r="E760" s="20" t="s">
        <v>623</v>
      </c>
      <c r="F760" s="20">
        <v>1.7500000000000002E-2</v>
      </c>
      <c r="G760" s="20">
        <v>0</v>
      </c>
      <c r="H760" s="20">
        <v>2.23</v>
      </c>
      <c r="I760" s="1" t="s">
        <v>854</v>
      </c>
      <c r="J760" s="20" t="s">
        <v>446</v>
      </c>
      <c r="T760" s="130" t="s">
        <v>365</v>
      </c>
      <c r="U760" s="156" t="s">
        <v>377</v>
      </c>
      <c r="V760" s="39" t="s">
        <v>1143</v>
      </c>
      <c r="W760" s="157" t="s">
        <v>443</v>
      </c>
      <c r="X760" s="158" t="s">
        <v>623</v>
      </c>
      <c r="Y760" s="7"/>
      <c r="Z760" s="156">
        <v>1.7500000000000002E-2</v>
      </c>
      <c r="AA760" s="156">
        <v>0</v>
      </c>
      <c r="AB760" s="159">
        <v>2.23</v>
      </c>
    </row>
    <row r="761" spans="1:28" ht="15" customHeight="1" x14ac:dyDescent="0.15">
      <c r="A761" s="20" t="str">
        <f t="shared" si="11"/>
        <v>貨3CRFF</v>
      </c>
      <c r="B761" s="20" t="s">
        <v>270</v>
      </c>
      <c r="C761" s="20" t="s">
        <v>269</v>
      </c>
      <c r="D761" s="20" t="s">
        <v>443</v>
      </c>
      <c r="E761" s="20" t="s">
        <v>675</v>
      </c>
      <c r="F761" s="20">
        <v>8.7500000000000008E-3</v>
      </c>
      <c r="G761" s="20">
        <v>0</v>
      </c>
      <c r="H761" s="20">
        <v>2.23</v>
      </c>
      <c r="I761" s="1" t="s">
        <v>854</v>
      </c>
      <c r="J761" s="20" t="s">
        <v>464</v>
      </c>
      <c r="T761" s="130" t="s">
        <v>365</v>
      </c>
      <c r="U761" s="156" t="s">
        <v>377</v>
      </c>
      <c r="V761" s="39" t="s">
        <v>1143</v>
      </c>
      <c r="W761" s="157" t="s">
        <v>443</v>
      </c>
      <c r="X761" s="158" t="s">
        <v>675</v>
      </c>
      <c r="Y761" s="7"/>
      <c r="Z761" s="156">
        <v>8.7500000000000008E-3</v>
      </c>
      <c r="AA761" s="156">
        <v>0</v>
      </c>
      <c r="AB761" s="159">
        <v>2.23</v>
      </c>
    </row>
    <row r="762" spans="1:28" ht="15" customHeight="1" x14ac:dyDescent="0.15">
      <c r="A762" s="20" t="str">
        <f t="shared" si="11"/>
        <v>貨3CREF</v>
      </c>
      <c r="B762" s="20" t="s">
        <v>270</v>
      </c>
      <c r="C762" s="20" t="s">
        <v>269</v>
      </c>
      <c r="D762" s="20" t="s">
        <v>443</v>
      </c>
      <c r="E762" s="20" t="s">
        <v>671</v>
      </c>
      <c r="F762" s="20">
        <v>8.7500000000000008E-3</v>
      </c>
      <c r="G762" s="20">
        <v>0</v>
      </c>
      <c r="H762" s="20">
        <v>2.23</v>
      </c>
      <c r="I762" s="1" t="s">
        <v>854</v>
      </c>
      <c r="J762" s="20" t="s">
        <v>447</v>
      </c>
      <c r="T762" s="130" t="s">
        <v>365</v>
      </c>
      <c r="U762" s="156" t="s">
        <v>377</v>
      </c>
      <c r="V762" s="39" t="s">
        <v>1143</v>
      </c>
      <c r="W762" s="157" t="s">
        <v>443</v>
      </c>
      <c r="X762" s="158" t="s">
        <v>671</v>
      </c>
      <c r="Y762" s="7"/>
      <c r="Z762" s="156">
        <v>8.7500000000000008E-3</v>
      </c>
      <c r="AA762" s="156">
        <v>0</v>
      </c>
      <c r="AB762" s="159">
        <v>2.23</v>
      </c>
    </row>
    <row r="763" spans="1:28" ht="15" customHeight="1" x14ac:dyDescent="0.15">
      <c r="A763" s="20" t="str">
        <f t="shared" si="11"/>
        <v>貨3CQFF</v>
      </c>
      <c r="B763" s="20" t="s">
        <v>270</v>
      </c>
      <c r="C763" s="20" t="s">
        <v>269</v>
      </c>
      <c r="D763" s="20" t="s">
        <v>443</v>
      </c>
      <c r="E763" s="20" t="s">
        <v>320</v>
      </c>
      <c r="F763" s="20">
        <v>3.15E-2</v>
      </c>
      <c r="G763" s="20">
        <v>0</v>
      </c>
      <c r="H763" s="20">
        <v>2.23</v>
      </c>
      <c r="I763" s="1" t="s">
        <v>854</v>
      </c>
      <c r="J763" s="20" t="s">
        <v>157</v>
      </c>
      <c r="T763" s="130" t="s">
        <v>365</v>
      </c>
      <c r="U763" s="156" t="s">
        <v>377</v>
      </c>
      <c r="V763" s="39" t="s">
        <v>1143</v>
      </c>
      <c r="W763" s="157" t="s">
        <v>443</v>
      </c>
      <c r="X763" s="158" t="s">
        <v>320</v>
      </c>
      <c r="Y763" s="7"/>
      <c r="Z763" s="156">
        <v>3.15E-2</v>
      </c>
      <c r="AA763" s="156">
        <v>0</v>
      </c>
      <c r="AB763" s="159">
        <v>2.23</v>
      </c>
    </row>
    <row r="764" spans="1:28" ht="15" customHeight="1" x14ac:dyDescent="0.15">
      <c r="A764" s="20" t="str">
        <f t="shared" si="11"/>
        <v>貨3CQEF</v>
      </c>
      <c r="B764" s="20" t="s">
        <v>270</v>
      </c>
      <c r="C764" s="20" t="s">
        <v>269</v>
      </c>
      <c r="D764" s="20" t="s">
        <v>443</v>
      </c>
      <c r="E764" s="20" t="s">
        <v>316</v>
      </c>
      <c r="F764" s="20">
        <v>3.15E-2</v>
      </c>
      <c r="G764" s="20">
        <v>0</v>
      </c>
      <c r="H764" s="20">
        <v>2.23</v>
      </c>
      <c r="I764" s="1" t="s">
        <v>854</v>
      </c>
      <c r="J764" s="20" t="s">
        <v>158</v>
      </c>
      <c r="T764" s="130" t="s">
        <v>365</v>
      </c>
      <c r="U764" s="156" t="s">
        <v>377</v>
      </c>
      <c r="V764" s="39" t="s">
        <v>1143</v>
      </c>
      <c r="W764" s="157" t="s">
        <v>443</v>
      </c>
      <c r="X764" s="158" t="s">
        <v>316</v>
      </c>
      <c r="Y764" s="7"/>
      <c r="Z764" s="156">
        <v>3.15E-2</v>
      </c>
      <c r="AA764" s="156">
        <v>0</v>
      </c>
      <c r="AB764" s="159">
        <v>2.23</v>
      </c>
    </row>
    <row r="765" spans="1:28" ht="15" customHeight="1" x14ac:dyDescent="0.15">
      <c r="A765" s="20" t="str">
        <f t="shared" si="11"/>
        <v>貨3C3FF</v>
      </c>
      <c r="B765" s="20" t="s">
        <v>270</v>
      </c>
      <c r="C765" s="20" t="s">
        <v>269</v>
      </c>
      <c r="D765" s="20" t="s">
        <v>1102</v>
      </c>
      <c r="E765" s="20" t="s">
        <v>1269</v>
      </c>
      <c r="F765" s="20">
        <v>3.5000000000000003E-2</v>
      </c>
      <c r="G765" s="20">
        <v>0</v>
      </c>
      <c r="H765" s="20">
        <v>2.23</v>
      </c>
      <c r="I765" s="1" t="s">
        <v>854</v>
      </c>
      <c r="T765" s="130" t="s">
        <v>365</v>
      </c>
      <c r="U765" s="156" t="s">
        <v>377</v>
      </c>
      <c r="V765" s="39" t="s">
        <v>1143</v>
      </c>
      <c r="W765" s="157" t="s">
        <v>1102</v>
      </c>
      <c r="X765" s="158" t="s">
        <v>1269</v>
      </c>
      <c r="Y765" s="7"/>
      <c r="Z765" s="156">
        <v>3.5000000000000003E-2</v>
      </c>
      <c r="AA765" s="156">
        <v>0</v>
      </c>
      <c r="AB765" s="159">
        <v>2.23</v>
      </c>
    </row>
    <row r="766" spans="1:28" ht="15" customHeight="1" x14ac:dyDescent="0.15">
      <c r="A766" s="20" t="str">
        <f t="shared" si="11"/>
        <v>貨3C3EF</v>
      </c>
      <c r="B766" s="20" t="s">
        <v>270</v>
      </c>
      <c r="C766" s="20" t="s">
        <v>269</v>
      </c>
      <c r="D766" s="20" t="s">
        <v>1102</v>
      </c>
      <c r="E766" s="20" t="s">
        <v>1270</v>
      </c>
      <c r="F766" s="20">
        <v>1.7500000000000002E-2</v>
      </c>
      <c r="G766" s="20">
        <v>0</v>
      </c>
      <c r="H766" s="20">
        <v>2.23</v>
      </c>
      <c r="I766" s="1" t="s">
        <v>854</v>
      </c>
      <c r="T766" s="130" t="s">
        <v>365</v>
      </c>
      <c r="U766" s="156" t="s">
        <v>377</v>
      </c>
      <c r="V766" s="39" t="s">
        <v>1143</v>
      </c>
      <c r="W766" s="157" t="s">
        <v>1102</v>
      </c>
      <c r="X766" s="158" t="s">
        <v>1270</v>
      </c>
      <c r="Y766" s="7"/>
      <c r="Z766" s="156">
        <v>1.7500000000000002E-2</v>
      </c>
      <c r="AA766" s="156">
        <v>0</v>
      </c>
      <c r="AB766" s="159">
        <v>2.23</v>
      </c>
    </row>
    <row r="767" spans="1:28" ht="15" customHeight="1" x14ac:dyDescent="0.15">
      <c r="A767" s="20" t="str">
        <f t="shared" si="11"/>
        <v>貨3C4FF</v>
      </c>
      <c r="B767" s="20" t="s">
        <v>270</v>
      </c>
      <c r="C767" s="20" t="s">
        <v>269</v>
      </c>
      <c r="D767" s="20" t="s">
        <v>1102</v>
      </c>
      <c r="E767" s="20" t="s">
        <v>1271</v>
      </c>
      <c r="F767" s="20">
        <v>2.6250000000000002E-2</v>
      </c>
      <c r="G767" s="20">
        <v>0</v>
      </c>
      <c r="H767" s="20">
        <v>2.23</v>
      </c>
      <c r="I767" s="1" t="s">
        <v>854</v>
      </c>
      <c r="T767" s="130" t="s">
        <v>365</v>
      </c>
      <c r="U767" s="156" t="s">
        <v>377</v>
      </c>
      <c r="V767" s="39" t="s">
        <v>1143</v>
      </c>
      <c r="W767" s="157" t="s">
        <v>1102</v>
      </c>
      <c r="X767" s="158" t="s">
        <v>1271</v>
      </c>
      <c r="Y767" s="7"/>
      <c r="Z767" s="156">
        <v>2.6250000000000002E-2</v>
      </c>
      <c r="AA767" s="156">
        <v>0</v>
      </c>
      <c r="AB767" s="159">
        <v>2.23</v>
      </c>
    </row>
    <row r="768" spans="1:28" ht="15" customHeight="1" x14ac:dyDescent="0.15">
      <c r="A768" s="20" t="str">
        <f t="shared" si="11"/>
        <v>貨3C4EF</v>
      </c>
      <c r="B768" s="20" t="s">
        <v>270</v>
      </c>
      <c r="C768" s="20" t="s">
        <v>269</v>
      </c>
      <c r="D768" s="20" t="s">
        <v>1102</v>
      </c>
      <c r="E768" s="20" t="s">
        <v>1272</v>
      </c>
      <c r="F768" s="20">
        <v>2.6249999999999999E-2</v>
      </c>
      <c r="G768" s="20">
        <v>0</v>
      </c>
      <c r="H768" s="20">
        <v>2.23</v>
      </c>
      <c r="I768" s="1" t="s">
        <v>854</v>
      </c>
      <c r="T768" s="130" t="s">
        <v>365</v>
      </c>
      <c r="U768" s="156" t="s">
        <v>377</v>
      </c>
      <c r="V768" s="39" t="s">
        <v>1143</v>
      </c>
      <c r="W768" s="157" t="s">
        <v>1102</v>
      </c>
      <c r="X768" s="158" t="s">
        <v>1272</v>
      </c>
      <c r="Y768" s="7"/>
      <c r="Z768" s="156">
        <v>2.6249999999999999E-2</v>
      </c>
      <c r="AA768" s="156">
        <v>0</v>
      </c>
      <c r="AB768" s="159">
        <v>2.23</v>
      </c>
    </row>
    <row r="769" spans="1:28" ht="15" customHeight="1" x14ac:dyDescent="0.15">
      <c r="A769" s="20" t="str">
        <f t="shared" si="11"/>
        <v>貨3C5FF</v>
      </c>
      <c r="B769" s="20" t="s">
        <v>270</v>
      </c>
      <c r="C769" s="20" t="s">
        <v>269</v>
      </c>
      <c r="D769" s="20" t="s">
        <v>1102</v>
      </c>
      <c r="E769" s="20" t="s">
        <v>1273</v>
      </c>
      <c r="F769" s="20">
        <v>1.7500000000000002E-2</v>
      </c>
      <c r="G769" s="20">
        <v>0</v>
      </c>
      <c r="H769" s="20">
        <v>2.23</v>
      </c>
      <c r="I769" s="1" t="s">
        <v>854</v>
      </c>
      <c r="T769" s="130" t="s">
        <v>365</v>
      </c>
      <c r="U769" s="156" t="s">
        <v>377</v>
      </c>
      <c r="V769" s="39" t="s">
        <v>1143</v>
      </c>
      <c r="W769" s="157" t="s">
        <v>1102</v>
      </c>
      <c r="X769" s="158" t="s">
        <v>1273</v>
      </c>
      <c r="Y769" s="7"/>
      <c r="Z769" s="156">
        <v>1.7500000000000002E-2</v>
      </c>
      <c r="AA769" s="156">
        <v>0</v>
      </c>
      <c r="AB769" s="159">
        <v>2.23</v>
      </c>
    </row>
    <row r="770" spans="1:28" ht="15" customHeight="1" x14ac:dyDescent="0.15">
      <c r="A770" s="20" t="str">
        <f t="shared" si="11"/>
        <v>貨3C5EF</v>
      </c>
      <c r="B770" s="20" t="s">
        <v>270</v>
      </c>
      <c r="C770" s="20" t="s">
        <v>269</v>
      </c>
      <c r="D770" s="20" t="s">
        <v>1102</v>
      </c>
      <c r="E770" s="20" t="s">
        <v>1275</v>
      </c>
      <c r="F770" s="20">
        <v>1.7500000000000002E-2</v>
      </c>
      <c r="G770" s="20">
        <v>0</v>
      </c>
      <c r="H770" s="20">
        <v>2.23</v>
      </c>
      <c r="I770" s="1" t="s">
        <v>854</v>
      </c>
      <c r="T770" s="130" t="s">
        <v>365</v>
      </c>
      <c r="U770" s="156" t="s">
        <v>377</v>
      </c>
      <c r="V770" s="39" t="s">
        <v>1143</v>
      </c>
      <c r="W770" s="157" t="s">
        <v>1102</v>
      </c>
      <c r="X770" s="158" t="s">
        <v>1275</v>
      </c>
      <c r="Y770" s="7"/>
      <c r="Z770" s="156">
        <v>1.7500000000000002E-2</v>
      </c>
      <c r="AA770" s="156">
        <v>0</v>
      </c>
      <c r="AB770" s="159">
        <v>2.23</v>
      </c>
    </row>
    <row r="771" spans="1:28" ht="15" customHeight="1" x14ac:dyDescent="0.15">
      <c r="A771" s="20" t="str">
        <f t="shared" si="11"/>
        <v>貨3C6FF</v>
      </c>
      <c r="B771" s="20" t="s">
        <v>270</v>
      </c>
      <c r="C771" s="20" t="s">
        <v>269</v>
      </c>
      <c r="D771" s="20" t="s">
        <v>1102</v>
      </c>
      <c r="E771" s="20" t="s">
        <v>1276</v>
      </c>
      <c r="F771" s="20">
        <v>8.7500000000000008E-3</v>
      </c>
      <c r="G771" s="20">
        <v>0</v>
      </c>
      <c r="H771" s="20">
        <v>2.23</v>
      </c>
      <c r="I771" s="1" t="s">
        <v>854</v>
      </c>
      <c r="T771" s="130" t="s">
        <v>365</v>
      </c>
      <c r="U771" s="156" t="s">
        <v>377</v>
      </c>
      <c r="V771" s="39" t="s">
        <v>1143</v>
      </c>
      <c r="W771" s="157" t="s">
        <v>1102</v>
      </c>
      <c r="X771" s="158" t="s">
        <v>1276</v>
      </c>
      <c r="Y771" s="7"/>
      <c r="Z771" s="156">
        <v>8.7500000000000008E-3</v>
      </c>
      <c r="AA771" s="156">
        <v>0</v>
      </c>
      <c r="AB771" s="159">
        <v>2.23</v>
      </c>
    </row>
    <row r="772" spans="1:28" ht="15" customHeight="1" x14ac:dyDescent="0.15">
      <c r="A772" s="20" t="str">
        <f t="shared" si="11"/>
        <v>貨3C6EF</v>
      </c>
      <c r="B772" s="20" t="s">
        <v>270</v>
      </c>
      <c r="C772" s="20" t="s">
        <v>269</v>
      </c>
      <c r="D772" s="20" t="s">
        <v>1102</v>
      </c>
      <c r="E772" s="20" t="s">
        <v>1277</v>
      </c>
      <c r="F772" s="20">
        <v>8.7500000000000008E-3</v>
      </c>
      <c r="G772" s="20">
        <v>0</v>
      </c>
      <c r="H772" s="20">
        <v>2.23</v>
      </c>
      <c r="I772" s="1" t="s">
        <v>854</v>
      </c>
      <c r="T772" s="130" t="s">
        <v>365</v>
      </c>
      <c r="U772" s="156" t="s">
        <v>377</v>
      </c>
      <c r="V772" s="39" t="s">
        <v>1143</v>
      </c>
      <c r="W772" s="157" t="s">
        <v>1102</v>
      </c>
      <c r="X772" s="158" t="s">
        <v>1277</v>
      </c>
      <c r="Y772" s="7"/>
      <c r="Z772" s="156">
        <v>8.7500000000000008E-3</v>
      </c>
      <c r="AA772" s="156">
        <v>0</v>
      </c>
      <c r="AB772" s="159">
        <v>2.23</v>
      </c>
    </row>
    <row r="773" spans="1:28" ht="15" customHeight="1" x14ac:dyDescent="0.15">
      <c r="A773" s="20" t="str">
        <f t="shared" ref="A773:A836" si="12">CONCATENATE(C773,E773)</f>
        <v>貨4CTR</v>
      </c>
      <c r="B773" s="20" t="s">
        <v>389</v>
      </c>
      <c r="C773" s="20" t="s">
        <v>273</v>
      </c>
      <c r="D773" s="20" t="s">
        <v>836</v>
      </c>
      <c r="E773" s="20" t="s">
        <v>766</v>
      </c>
      <c r="F773" s="20">
        <v>9.7500000000000003E-2</v>
      </c>
      <c r="G773" s="20">
        <v>0</v>
      </c>
      <c r="H773" s="20">
        <v>2.23</v>
      </c>
      <c r="I773" s="1" t="s">
        <v>854</v>
      </c>
      <c r="J773" s="20" t="s">
        <v>1256</v>
      </c>
      <c r="T773" s="130" t="s">
        <v>365</v>
      </c>
      <c r="U773" s="156" t="s">
        <v>377</v>
      </c>
      <c r="V773" s="39" t="s">
        <v>1144</v>
      </c>
      <c r="W773" s="157" t="s">
        <v>836</v>
      </c>
      <c r="X773" s="158" t="s">
        <v>766</v>
      </c>
      <c r="Y773" s="7"/>
      <c r="Z773" s="156">
        <v>9.7500000000000003E-2</v>
      </c>
      <c r="AA773" s="156">
        <v>0</v>
      </c>
      <c r="AB773" s="159">
        <v>2.23</v>
      </c>
    </row>
    <row r="774" spans="1:28" ht="15" customHeight="1" x14ac:dyDescent="0.15">
      <c r="A774" s="20" t="str">
        <f t="shared" si="12"/>
        <v>貨4CLR</v>
      </c>
      <c r="B774" s="20" t="s">
        <v>389</v>
      </c>
      <c r="C774" s="20" t="s">
        <v>273</v>
      </c>
      <c r="D774" s="20" t="s">
        <v>836</v>
      </c>
      <c r="E774" s="20" t="s">
        <v>767</v>
      </c>
      <c r="F774" s="20">
        <v>6.5000000000000002E-2</v>
      </c>
      <c r="G774" s="20">
        <v>0</v>
      </c>
      <c r="H774" s="20">
        <v>2.23</v>
      </c>
      <c r="I774" s="1" t="s">
        <v>854</v>
      </c>
      <c r="J774" s="20" t="s">
        <v>1257</v>
      </c>
      <c r="T774" s="130" t="s">
        <v>365</v>
      </c>
      <c r="U774" s="156" t="s">
        <v>377</v>
      </c>
      <c r="V774" s="39" t="s">
        <v>1144</v>
      </c>
      <c r="W774" s="157" t="s">
        <v>836</v>
      </c>
      <c r="X774" s="158" t="s">
        <v>767</v>
      </c>
      <c r="Y774" s="7"/>
      <c r="Z774" s="156">
        <v>6.5000000000000002E-2</v>
      </c>
      <c r="AA774" s="156">
        <v>0</v>
      </c>
      <c r="AB774" s="159">
        <v>2.23</v>
      </c>
    </row>
    <row r="775" spans="1:28" ht="15" customHeight="1" x14ac:dyDescent="0.15">
      <c r="A775" s="20" t="str">
        <f t="shared" si="12"/>
        <v>貨4CUR</v>
      </c>
      <c r="B775" s="20" t="s">
        <v>389</v>
      </c>
      <c r="C775" s="20" t="s">
        <v>273</v>
      </c>
      <c r="D775" s="20" t="s">
        <v>836</v>
      </c>
      <c r="E775" s="20" t="s">
        <v>768</v>
      </c>
      <c r="F775" s="20">
        <v>3.2500000000000001E-2</v>
      </c>
      <c r="G775" s="20">
        <v>0</v>
      </c>
      <c r="H775" s="20">
        <v>2.23</v>
      </c>
      <c r="I775" s="1" t="s">
        <v>854</v>
      </c>
      <c r="J775" s="20" t="s">
        <v>1258</v>
      </c>
      <c r="T775" s="130" t="s">
        <v>365</v>
      </c>
      <c r="U775" s="156" t="s">
        <v>377</v>
      </c>
      <c r="V775" s="39" t="s">
        <v>1144</v>
      </c>
      <c r="W775" s="157" t="s">
        <v>836</v>
      </c>
      <c r="X775" s="158" t="s">
        <v>768</v>
      </c>
      <c r="Y775" s="7"/>
      <c r="Z775" s="156">
        <v>3.2500000000000001E-2</v>
      </c>
      <c r="AA775" s="156">
        <v>0</v>
      </c>
      <c r="AB775" s="159">
        <v>2.23</v>
      </c>
    </row>
    <row r="776" spans="1:28" ht="15" customHeight="1" x14ac:dyDescent="0.15">
      <c r="A776" s="20" t="str">
        <f t="shared" si="12"/>
        <v>貨4CAFG</v>
      </c>
      <c r="B776" s="20" t="s">
        <v>389</v>
      </c>
      <c r="C776" s="20" t="s">
        <v>273</v>
      </c>
      <c r="D776" s="20" t="s">
        <v>185</v>
      </c>
      <c r="E776" s="20" t="s">
        <v>769</v>
      </c>
      <c r="F776" s="20">
        <v>7.4999999999999997E-2</v>
      </c>
      <c r="G776" s="20">
        <v>0</v>
      </c>
      <c r="H776" s="20">
        <v>2.23</v>
      </c>
      <c r="I776" s="1" t="s">
        <v>854</v>
      </c>
      <c r="J776" s="20" t="s">
        <v>377</v>
      </c>
      <c r="T776" s="130" t="s">
        <v>365</v>
      </c>
      <c r="U776" s="156" t="s">
        <v>377</v>
      </c>
      <c r="V776" s="39" t="s">
        <v>1144</v>
      </c>
      <c r="W776" s="157" t="s">
        <v>185</v>
      </c>
      <c r="X776" s="158" t="s">
        <v>769</v>
      </c>
      <c r="Y776" s="7"/>
      <c r="Z776" s="156">
        <v>7.4999999999999997E-2</v>
      </c>
      <c r="AA776" s="156">
        <v>0</v>
      </c>
      <c r="AB776" s="159">
        <v>2.23</v>
      </c>
    </row>
    <row r="777" spans="1:28" ht="15" customHeight="1" x14ac:dyDescent="0.15">
      <c r="A777" s="20" t="str">
        <f t="shared" si="12"/>
        <v>貨4CAEG</v>
      </c>
      <c r="B777" s="20" t="s">
        <v>389</v>
      </c>
      <c r="C777" s="20" t="s">
        <v>273</v>
      </c>
      <c r="D777" s="20" t="s">
        <v>185</v>
      </c>
      <c r="E777" t="s">
        <v>770</v>
      </c>
      <c r="F777" s="20">
        <v>3.7499999999999999E-2</v>
      </c>
      <c r="G777" s="20">
        <v>0</v>
      </c>
      <c r="H777" s="20">
        <v>2.23</v>
      </c>
      <c r="I777" s="1" t="s">
        <v>854</v>
      </c>
      <c r="J777" t="s">
        <v>1259</v>
      </c>
      <c r="T777" s="130" t="s">
        <v>365</v>
      </c>
      <c r="U777" s="156" t="s">
        <v>377</v>
      </c>
      <c r="V777" s="39" t="s">
        <v>1144</v>
      </c>
      <c r="W777" s="157" t="s">
        <v>185</v>
      </c>
      <c r="X777" s="158" t="s">
        <v>770</v>
      </c>
      <c r="Y777" s="7"/>
      <c r="Z777" s="156">
        <v>3.7499999999999999E-2</v>
      </c>
      <c r="AA777" s="156">
        <v>0</v>
      </c>
      <c r="AB777" s="159">
        <v>2.23</v>
      </c>
    </row>
    <row r="778" spans="1:28" ht="15" customHeight="1" x14ac:dyDescent="0.15">
      <c r="A778" s="20" t="str">
        <f t="shared" si="12"/>
        <v>貨4CBEG</v>
      </c>
      <c r="B778" s="20" t="s">
        <v>389</v>
      </c>
      <c r="C778" s="20" t="s">
        <v>273</v>
      </c>
      <c r="D778" s="20" t="s">
        <v>185</v>
      </c>
      <c r="E778" s="20" t="s">
        <v>271</v>
      </c>
      <c r="F778" s="20">
        <v>6.7500000000000004E-2</v>
      </c>
      <c r="G778" s="20">
        <v>0</v>
      </c>
      <c r="H778" s="20">
        <v>2.23</v>
      </c>
      <c r="I778" s="1" t="s">
        <v>854</v>
      </c>
      <c r="J778" t="s">
        <v>158</v>
      </c>
      <c r="T778" s="130" t="s">
        <v>365</v>
      </c>
      <c r="U778" s="156" t="s">
        <v>377</v>
      </c>
      <c r="V778" s="39" t="s">
        <v>1144</v>
      </c>
      <c r="W778" s="157" t="s">
        <v>185</v>
      </c>
      <c r="X778" s="158" t="s">
        <v>271</v>
      </c>
      <c r="Y778" s="7"/>
      <c r="Z778" s="156">
        <v>6.7500000000000004E-2</v>
      </c>
      <c r="AA778" s="156">
        <v>0</v>
      </c>
      <c r="AB778" s="159">
        <v>2.23</v>
      </c>
    </row>
    <row r="779" spans="1:28" ht="15" customHeight="1" x14ac:dyDescent="0.15">
      <c r="A779" s="20" t="str">
        <f t="shared" si="12"/>
        <v>貨4CBFG</v>
      </c>
      <c r="B779" s="20" t="s">
        <v>389</v>
      </c>
      <c r="C779" s="20" t="s">
        <v>273</v>
      </c>
      <c r="D779" s="20" t="s">
        <v>185</v>
      </c>
      <c r="E779" s="20" t="s">
        <v>272</v>
      </c>
      <c r="F779" s="20">
        <v>6.7500000000000004E-2</v>
      </c>
      <c r="G779" s="20">
        <v>0</v>
      </c>
      <c r="H779" s="20">
        <v>2.23</v>
      </c>
      <c r="I779" s="1" t="s">
        <v>854</v>
      </c>
      <c r="J779" t="s">
        <v>157</v>
      </c>
      <c r="T779" s="130" t="s">
        <v>365</v>
      </c>
      <c r="U779" s="156" t="s">
        <v>377</v>
      </c>
      <c r="V779" s="39" t="s">
        <v>1144</v>
      </c>
      <c r="W779" s="157" t="s">
        <v>185</v>
      </c>
      <c r="X779" s="158" t="s">
        <v>272</v>
      </c>
      <c r="Y779" s="7"/>
      <c r="Z779" s="156">
        <v>6.7500000000000004E-2</v>
      </c>
      <c r="AA779" s="156">
        <v>0</v>
      </c>
      <c r="AB779" s="159">
        <v>2.23</v>
      </c>
    </row>
    <row r="780" spans="1:28" ht="15" customHeight="1" x14ac:dyDescent="0.15">
      <c r="A780" s="20" t="str">
        <f t="shared" si="12"/>
        <v>貨4CNEG</v>
      </c>
      <c r="B780" s="20" t="s">
        <v>389</v>
      </c>
      <c r="C780" s="20" t="s">
        <v>273</v>
      </c>
      <c r="D780" t="s">
        <v>185</v>
      </c>
      <c r="E780" t="s">
        <v>645</v>
      </c>
      <c r="F780" s="20">
        <v>6.7500000000000004E-2</v>
      </c>
      <c r="G780" s="20">
        <v>0</v>
      </c>
      <c r="H780" s="20">
        <v>2.23</v>
      </c>
      <c r="I780" s="1" t="s">
        <v>854</v>
      </c>
      <c r="J780" s="20" t="s">
        <v>1088</v>
      </c>
      <c r="T780" s="130" t="s">
        <v>365</v>
      </c>
      <c r="U780" s="156" t="s">
        <v>377</v>
      </c>
      <c r="V780" s="39" t="s">
        <v>1144</v>
      </c>
      <c r="W780" s="157" t="s">
        <v>185</v>
      </c>
      <c r="X780" s="158" t="s">
        <v>645</v>
      </c>
      <c r="Y780" s="7"/>
      <c r="Z780" s="156">
        <v>6.7500000000000004E-2</v>
      </c>
      <c r="AA780" s="156">
        <v>0</v>
      </c>
      <c r="AB780" s="159">
        <v>2.23</v>
      </c>
    </row>
    <row r="781" spans="1:28" ht="15" customHeight="1" x14ac:dyDescent="0.15">
      <c r="A781" s="20" t="str">
        <f t="shared" si="12"/>
        <v>貨4CNFG</v>
      </c>
      <c r="B781" s="20" t="s">
        <v>389</v>
      </c>
      <c r="C781" s="20" t="s">
        <v>273</v>
      </c>
      <c r="D781" t="s">
        <v>185</v>
      </c>
      <c r="E781" t="s">
        <v>646</v>
      </c>
      <c r="F781" s="20">
        <v>6.7500000000000004E-2</v>
      </c>
      <c r="G781" s="20">
        <v>0</v>
      </c>
      <c r="H781" s="20">
        <v>2.23</v>
      </c>
      <c r="I781" s="1" t="s">
        <v>854</v>
      </c>
      <c r="J781"/>
      <c r="T781" s="130" t="s">
        <v>365</v>
      </c>
      <c r="U781" s="156" t="s">
        <v>377</v>
      </c>
      <c r="V781" s="39" t="s">
        <v>1144</v>
      </c>
      <c r="W781" s="157" t="s">
        <v>185</v>
      </c>
      <c r="X781" s="158" t="s">
        <v>646</v>
      </c>
      <c r="Y781" s="7"/>
      <c r="Z781" s="156">
        <v>6.7500000000000004E-2</v>
      </c>
      <c r="AA781" s="156">
        <v>0</v>
      </c>
      <c r="AB781" s="159">
        <v>2.23</v>
      </c>
    </row>
    <row r="782" spans="1:28" ht="15" customHeight="1" x14ac:dyDescent="0.15">
      <c r="A782" s="20" t="str">
        <f t="shared" si="12"/>
        <v>貨4CPEG</v>
      </c>
      <c r="B782" s="20" t="s">
        <v>389</v>
      </c>
      <c r="C782" s="20" t="s">
        <v>273</v>
      </c>
      <c r="D782" t="s">
        <v>185</v>
      </c>
      <c r="E782" t="s">
        <v>650</v>
      </c>
      <c r="F782" s="20">
        <v>7.4999999999999997E-2</v>
      </c>
      <c r="G782" s="20">
        <v>0</v>
      </c>
      <c r="H782" s="20">
        <v>2.23</v>
      </c>
      <c r="I782" s="1" t="s">
        <v>854</v>
      </c>
      <c r="J782" t="s">
        <v>1088</v>
      </c>
      <c r="T782" s="130" t="s">
        <v>365</v>
      </c>
      <c r="U782" s="156" t="s">
        <v>377</v>
      </c>
      <c r="V782" s="39" t="s">
        <v>1144</v>
      </c>
      <c r="W782" s="157" t="s">
        <v>185</v>
      </c>
      <c r="X782" s="158" t="s">
        <v>650</v>
      </c>
      <c r="Y782" s="7"/>
      <c r="Z782" s="156">
        <v>7.4999999999999997E-2</v>
      </c>
      <c r="AA782" s="156">
        <v>0</v>
      </c>
      <c r="AB782" s="159">
        <v>2.23</v>
      </c>
    </row>
    <row r="783" spans="1:28" ht="15" customHeight="1" x14ac:dyDescent="0.15">
      <c r="A783" s="20" t="str">
        <f t="shared" si="12"/>
        <v>貨4CPFG</v>
      </c>
      <c r="B783" s="20" t="s">
        <v>389</v>
      </c>
      <c r="C783" s="20" t="s">
        <v>273</v>
      </c>
      <c r="D783" t="s">
        <v>185</v>
      </c>
      <c r="E783" t="s">
        <v>651</v>
      </c>
      <c r="F783" s="20">
        <v>7.4999999999999997E-2</v>
      </c>
      <c r="G783" s="20">
        <v>0</v>
      </c>
      <c r="H783" s="20">
        <v>2.23</v>
      </c>
      <c r="I783" s="1" t="s">
        <v>854</v>
      </c>
      <c r="J783"/>
      <c r="T783" s="130" t="s">
        <v>365</v>
      </c>
      <c r="U783" s="156" t="s">
        <v>377</v>
      </c>
      <c r="V783" s="39" t="s">
        <v>1144</v>
      </c>
      <c r="W783" s="157" t="s">
        <v>185</v>
      </c>
      <c r="X783" s="158" t="s">
        <v>651</v>
      </c>
      <c r="Y783" s="7"/>
      <c r="Z783" s="156">
        <v>7.4999999999999997E-2</v>
      </c>
      <c r="AA783" s="156">
        <v>0</v>
      </c>
      <c r="AB783" s="159">
        <v>2.23</v>
      </c>
    </row>
    <row r="784" spans="1:28" ht="15" customHeight="1" x14ac:dyDescent="0.15">
      <c r="A784" s="20" t="str">
        <f t="shared" si="12"/>
        <v>貨4CLFG</v>
      </c>
      <c r="B784" t="s">
        <v>1278</v>
      </c>
      <c r="C784" t="s">
        <v>273</v>
      </c>
      <c r="D784" t="s">
        <v>443</v>
      </c>
      <c r="E784" t="s">
        <v>592</v>
      </c>
      <c r="F784" s="20">
        <v>2.5000000000000001E-2</v>
      </c>
      <c r="G784" s="20">
        <v>0</v>
      </c>
      <c r="H784" s="20">
        <v>2.23</v>
      </c>
      <c r="I784" s="1" t="s">
        <v>854</v>
      </c>
      <c r="J784"/>
      <c r="T784" s="130" t="s">
        <v>365</v>
      </c>
      <c r="U784" s="156" t="s">
        <v>377</v>
      </c>
      <c r="V784" s="39" t="s">
        <v>1224</v>
      </c>
      <c r="W784" s="157" t="s">
        <v>443</v>
      </c>
      <c r="X784" s="158" t="s">
        <v>592</v>
      </c>
      <c r="Y784" s="7"/>
      <c r="Z784" s="156">
        <v>2.5000000000000001E-2</v>
      </c>
      <c r="AA784" s="156">
        <v>0</v>
      </c>
      <c r="AB784" s="159">
        <v>2.23</v>
      </c>
    </row>
    <row r="785" spans="1:28" ht="15" customHeight="1" x14ac:dyDescent="0.15">
      <c r="A785" s="20" t="str">
        <f t="shared" si="12"/>
        <v>貨4CLEG</v>
      </c>
      <c r="B785" t="s">
        <v>1278</v>
      </c>
      <c r="C785" t="s">
        <v>273</v>
      </c>
      <c r="D785" t="s">
        <v>443</v>
      </c>
      <c r="E785" t="s">
        <v>588</v>
      </c>
      <c r="F785" s="20">
        <v>1.2500000000000001E-2</v>
      </c>
      <c r="G785" s="20">
        <v>0</v>
      </c>
      <c r="H785" s="20">
        <v>2.23</v>
      </c>
      <c r="I785" s="1" t="s">
        <v>854</v>
      </c>
      <c r="J785" t="s">
        <v>1088</v>
      </c>
      <c r="T785" s="130" t="s">
        <v>365</v>
      </c>
      <c r="U785" s="156" t="s">
        <v>377</v>
      </c>
      <c r="V785" s="39" t="s">
        <v>1224</v>
      </c>
      <c r="W785" s="157" t="s">
        <v>443</v>
      </c>
      <c r="X785" s="158" t="s">
        <v>588</v>
      </c>
      <c r="Y785" s="7"/>
      <c r="Z785" s="156">
        <v>1.2500000000000001E-2</v>
      </c>
      <c r="AA785" s="156">
        <v>0</v>
      </c>
      <c r="AB785" s="159">
        <v>2.23</v>
      </c>
    </row>
    <row r="786" spans="1:28" ht="15" customHeight="1" x14ac:dyDescent="0.15">
      <c r="A786" s="20" t="str">
        <f t="shared" si="12"/>
        <v>貨4CMFG</v>
      </c>
      <c r="B786" t="s">
        <v>1279</v>
      </c>
      <c r="C786" t="s">
        <v>273</v>
      </c>
      <c r="D786" t="s">
        <v>443</v>
      </c>
      <c r="E786" t="s">
        <v>628</v>
      </c>
      <c r="F786" s="20">
        <v>1.2500000000000001E-2</v>
      </c>
      <c r="G786" s="20">
        <v>0</v>
      </c>
      <c r="H786" s="20">
        <v>2.23</v>
      </c>
      <c r="I786" s="1" t="s">
        <v>854</v>
      </c>
      <c r="J786" t="s">
        <v>463</v>
      </c>
      <c r="T786" s="130" t="s">
        <v>365</v>
      </c>
      <c r="U786" s="156" t="s">
        <v>377</v>
      </c>
      <c r="V786" s="39" t="s">
        <v>1224</v>
      </c>
      <c r="W786" s="157" t="s">
        <v>443</v>
      </c>
      <c r="X786" s="158" t="s">
        <v>628</v>
      </c>
      <c r="Y786" s="7"/>
      <c r="Z786" s="156">
        <v>1.2500000000000001E-2</v>
      </c>
      <c r="AA786" s="156">
        <v>0</v>
      </c>
      <c r="AB786" s="159">
        <v>2.23</v>
      </c>
    </row>
    <row r="787" spans="1:28" ht="15" customHeight="1" x14ac:dyDescent="0.15">
      <c r="A787" s="20" t="str">
        <f t="shared" si="12"/>
        <v>貨4CMEG</v>
      </c>
      <c r="B787" t="s">
        <v>1279</v>
      </c>
      <c r="C787" t="s">
        <v>273</v>
      </c>
      <c r="D787" t="s">
        <v>443</v>
      </c>
      <c r="E787" t="s">
        <v>624</v>
      </c>
      <c r="F787" s="20">
        <v>1.2500000000000001E-2</v>
      </c>
      <c r="G787" s="20">
        <v>0</v>
      </c>
      <c r="H787" s="20">
        <v>2.23</v>
      </c>
      <c r="I787" s="1" t="s">
        <v>854</v>
      </c>
      <c r="J787" t="s">
        <v>446</v>
      </c>
      <c r="T787" s="130" t="s">
        <v>365</v>
      </c>
      <c r="U787" s="156" t="s">
        <v>377</v>
      </c>
      <c r="V787" s="39" t="s">
        <v>1224</v>
      </c>
      <c r="W787" s="157" t="s">
        <v>443</v>
      </c>
      <c r="X787" s="158" t="s">
        <v>624</v>
      </c>
      <c r="Y787" s="7"/>
      <c r="Z787" s="156">
        <v>1.2500000000000001E-2</v>
      </c>
      <c r="AA787" s="156">
        <v>0</v>
      </c>
      <c r="AB787" s="159">
        <v>2.23</v>
      </c>
    </row>
    <row r="788" spans="1:28" ht="15" customHeight="1" x14ac:dyDescent="0.15">
      <c r="A788" s="20" t="str">
        <f t="shared" si="12"/>
        <v>貨4CRFG</v>
      </c>
      <c r="B788" t="s">
        <v>1279</v>
      </c>
      <c r="C788" t="s">
        <v>273</v>
      </c>
      <c r="D788" t="s">
        <v>443</v>
      </c>
      <c r="E788" t="s">
        <v>676</v>
      </c>
      <c r="F788" s="20">
        <v>6.2500000000000003E-3</v>
      </c>
      <c r="G788" s="20">
        <v>0</v>
      </c>
      <c r="H788" s="20">
        <v>2.23</v>
      </c>
      <c r="I788" s="1" t="s">
        <v>854</v>
      </c>
      <c r="J788" t="s">
        <v>464</v>
      </c>
      <c r="T788" s="130" t="s">
        <v>365</v>
      </c>
      <c r="U788" s="156" t="s">
        <v>377</v>
      </c>
      <c r="V788" s="39" t="s">
        <v>1224</v>
      </c>
      <c r="W788" s="157" t="s">
        <v>443</v>
      </c>
      <c r="X788" s="158" t="s">
        <v>676</v>
      </c>
      <c r="Y788" s="7"/>
      <c r="Z788" s="156">
        <v>6.2500000000000003E-3</v>
      </c>
      <c r="AA788" s="156">
        <v>0</v>
      </c>
      <c r="AB788" s="159">
        <v>2.23</v>
      </c>
    </row>
    <row r="789" spans="1:28" ht="15" customHeight="1" x14ac:dyDescent="0.15">
      <c r="A789" s="20" t="str">
        <f t="shared" si="12"/>
        <v>貨4CREG</v>
      </c>
      <c r="B789" t="s">
        <v>1279</v>
      </c>
      <c r="C789" t="s">
        <v>273</v>
      </c>
      <c r="D789" s="20" t="s">
        <v>443</v>
      </c>
      <c r="E789" s="20" t="s">
        <v>672</v>
      </c>
      <c r="F789" s="20">
        <v>6.2500000000000003E-3</v>
      </c>
      <c r="G789" s="20">
        <v>0</v>
      </c>
      <c r="H789" s="20">
        <v>2.23</v>
      </c>
      <c r="I789" s="1" t="s">
        <v>854</v>
      </c>
      <c r="J789" s="20" t="s">
        <v>453</v>
      </c>
      <c r="T789" s="130" t="s">
        <v>365</v>
      </c>
      <c r="U789" s="156" t="s">
        <v>377</v>
      </c>
      <c r="V789" s="39" t="s">
        <v>1224</v>
      </c>
      <c r="W789" s="157" t="s">
        <v>443</v>
      </c>
      <c r="X789" s="158" t="s">
        <v>672</v>
      </c>
      <c r="Y789" s="7"/>
      <c r="Z789" s="156">
        <v>6.2500000000000003E-3</v>
      </c>
      <c r="AA789" s="156">
        <v>0</v>
      </c>
      <c r="AB789" s="159">
        <v>2.23</v>
      </c>
    </row>
    <row r="790" spans="1:28" ht="15" customHeight="1" x14ac:dyDescent="0.15">
      <c r="A790" s="20" t="str">
        <f t="shared" si="12"/>
        <v>貨4CQFG</v>
      </c>
      <c r="B790" t="s">
        <v>1279</v>
      </c>
      <c r="C790" t="s">
        <v>273</v>
      </c>
      <c r="D790" s="20" t="s">
        <v>443</v>
      </c>
      <c r="E790" s="20" t="s">
        <v>321</v>
      </c>
      <c r="F790" s="20">
        <v>2.2499999999999999E-2</v>
      </c>
      <c r="G790" s="20">
        <v>0</v>
      </c>
      <c r="H790" s="20">
        <v>2.23</v>
      </c>
      <c r="I790" s="1" t="s">
        <v>854</v>
      </c>
      <c r="J790" s="20" t="s">
        <v>157</v>
      </c>
      <c r="T790" s="130" t="s">
        <v>365</v>
      </c>
      <c r="U790" s="156" t="s">
        <v>377</v>
      </c>
      <c r="V790" s="39" t="s">
        <v>1224</v>
      </c>
      <c r="W790" s="157" t="s">
        <v>443</v>
      </c>
      <c r="X790" s="158" t="s">
        <v>321</v>
      </c>
      <c r="Y790" s="7"/>
      <c r="Z790" s="156">
        <v>2.2499999999999999E-2</v>
      </c>
      <c r="AA790" s="156">
        <v>0</v>
      </c>
      <c r="AB790" s="159">
        <v>2.23</v>
      </c>
    </row>
    <row r="791" spans="1:28" ht="15" customHeight="1" x14ac:dyDescent="0.15">
      <c r="A791" s="20" t="str">
        <f t="shared" si="12"/>
        <v>貨4CQEG</v>
      </c>
      <c r="B791" t="s">
        <v>1279</v>
      </c>
      <c r="C791" t="s">
        <v>273</v>
      </c>
      <c r="D791" s="20" t="s">
        <v>443</v>
      </c>
      <c r="E791" s="20" t="s">
        <v>317</v>
      </c>
      <c r="F791" s="20">
        <v>2.2499999999999999E-2</v>
      </c>
      <c r="G791" s="20">
        <v>0</v>
      </c>
      <c r="H791" s="20">
        <v>2.23</v>
      </c>
      <c r="I791" s="1" t="s">
        <v>854</v>
      </c>
      <c r="J791" s="20" t="s">
        <v>158</v>
      </c>
      <c r="T791" s="130" t="s">
        <v>365</v>
      </c>
      <c r="U791" s="156" t="s">
        <v>377</v>
      </c>
      <c r="V791" s="39" t="s">
        <v>1224</v>
      </c>
      <c r="W791" s="157" t="s">
        <v>443</v>
      </c>
      <c r="X791" s="158" t="s">
        <v>317</v>
      </c>
      <c r="Y791" s="7"/>
      <c r="Z791" s="156">
        <v>2.2499999999999999E-2</v>
      </c>
      <c r="AA791" s="156">
        <v>0</v>
      </c>
      <c r="AB791" s="159">
        <v>2.23</v>
      </c>
    </row>
    <row r="792" spans="1:28" ht="15" customHeight="1" x14ac:dyDescent="0.15">
      <c r="A792" s="20" t="str">
        <f t="shared" si="12"/>
        <v>貨4CSFG</v>
      </c>
      <c r="B792" t="s">
        <v>1280</v>
      </c>
      <c r="C792" s="20" t="s">
        <v>273</v>
      </c>
      <c r="D792" s="20" t="s">
        <v>454</v>
      </c>
      <c r="E792" s="20" t="s">
        <v>694</v>
      </c>
      <c r="F792" s="20">
        <v>2.5000000000000001E-2</v>
      </c>
      <c r="G792" s="20">
        <v>0</v>
      </c>
      <c r="H792" s="20">
        <v>2.23</v>
      </c>
      <c r="I792" s="1" t="s">
        <v>854</v>
      </c>
      <c r="T792" s="130" t="s">
        <v>365</v>
      </c>
      <c r="U792" s="156" t="s">
        <v>377</v>
      </c>
      <c r="V792" s="39" t="s">
        <v>1144</v>
      </c>
      <c r="W792" s="157" t="s">
        <v>454</v>
      </c>
      <c r="X792" s="158" t="s">
        <v>694</v>
      </c>
      <c r="Y792" s="7"/>
      <c r="Z792" s="156">
        <v>2.5000000000000001E-2</v>
      </c>
      <c r="AA792" s="156">
        <v>0</v>
      </c>
      <c r="AB792" s="159">
        <v>2.23</v>
      </c>
    </row>
    <row r="793" spans="1:28" ht="15" customHeight="1" x14ac:dyDescent="0.15">
      <c r="A793" s="20" t="str">
        <f t="shared" si="12"/>
        <v>貨4CSEG</v>
      </c>
      <c r="B793" t="s">
        <v>1280</v>
      </c>
      <c r="C793" s="20" t="s">
        <v>273</v>
      </c>
      <c r="D793" s="20" t="s">
        <v>454</v>
      </c>
      <c r="E793" s="20" t="s">
        <v>693</v>
      </c>
      <c r="F793" s="20">
        <v>1.2500000000000001E-2</v>
      </c>
      <c r="G793" s="20">
        <v>0</v>
      </c>
      <c r="H793" s="20">
        <v>2.23</v>
      </c>
      <c r="I793" s="1" t="s">
        <v>854</v>
      </c>
      <c r="J793" s="20" t="s">
        <v>1088</v>
      </c>
      <c r="T793" s="130" t="s">
        <v>365</v>
      </c>
      <c r="U793" s="156" t="s">
        <v>377</v>
      </c>
      <c r="V793" s="39" t="s">
        <v>1144</v>
      </c>
      <c r="W793" s="157" t="s">
        <v>454</v>
      </c>
      <c r="X793" s="158" t="s">
        <v>693</v>
      </c>
      <c r="Y793" s="7"/>
      <c r="Z793" s="156">
        <v>1.2500000000000001E-2</v>
      </c>
      <c r="AA793" s="156">
        <v>0</v>
      </c>
      <c r="AB793" s="159">
        <v>2.23</v>
      </c>
    </row>
    <row r="794" spans="1:28" ht="15" customHeight="1" x14ac:dyDescent="0.15">
      <c r="A794" s="20" t="str">
        <f t="shared" si="12"/>
        <v>貨4CTFG</v>
      </c>
      <c r="B794" t="s">
        <v>1281</v>
      </c>
      <c r="C794" s="20" t="s">
        <v>273</v>
      </c>
      <c r="D794" s="20" t="s">
        <v>454</v>
      </c>
      <c r="E794" s="20" t="s">
        <v>351</v>
      </c>
      <c r="F794" s="20">
        <v>2.2499999999999999E-2</v>
      </c>
      <c r="G794" s="20">
        <v>0</v>
      </c>
      <c r="H794" s="20">
        <v>2.23</v>
      </c>
      <c r="I794" s="1" t="s">
        <v>854</v>
      </c>
      <c r="J794" s="20" t="s">
        <v>157</v>
      </c>
      <c r="T794" s="130" t="s">
        <v>365</v>
      </c>
      <c r="U794" s="156" t="s">
        <v>377</v>
      </c>
      <c r="V794" s="39" t="s">
        <v>1144</v>
      </c>
      <c r="W794" s="157" t="s">
        <v>454</v>
      </c>
      <c r="X794" s="158" t="s">
        <v>351</v>
      </c>
      <c r="Y794" s="7"/>
      <c r="Z794" s="156">
        <v>2.2499999999999999E-2</v>
      </c>
      <c r="AA794" s="156">
        <v>0</v>
      </c>
      <c r="AB794" s="159">
        <v>2.23</v>
      </c>
    </row>
    <row r="795" spans="1:28" ht="15" customHeight="1" x14ac:dyDescent="0.15">
      <c r="A795" s="20" t="str">
        <f t="shared" si="12"/>
        <v>貨4CTEG</v>
      </c>
      <c r="B795" t="s">
        <v>1281</v>
      </c>
      <c r="C795" s="20" t="s">
        <v>273</v>
      </c>
      <c r="D795" s="20" t="s">
        <v>454</v>
      </c>
      <c r="E795" s="20" t="s">
        <v>350</v>
      </c>
      <c r="F795" s="20">
        <v>2.2499999999999999E-2</v>
      </c>
      <c r="G795" s="20">
        <v>0</v>
      </c>
      <c r="H795" s="20">
        <v>2.23</v>
      </c>
      <c r="I795" s="1" t="s">
        <v>854</v>
      </c>
      <c r="J795" s="20" t="s">
        <v>158</v>
      </c>
      <c r="T795" s="130" t="s">
        <v>365</v>
      </c>
      <c r="U795" s="156" t="s">
        <v>377</v>
      </c>
      <c r="V795" s="39" t="s">
        <v>1144</v>
      </c>
      <c r="W795" s="157" t="s">
        <v>454</v>
      </c>
      <c r="X795" s="158" t="s">
        <v>350</v>
      </c>
      <c r="Y795" s="7"/>
      <c r="Z795" s="156">
        <v>2.2499999999999999E-2</v>
      </c>
      <c r="AA795" s="156">
        <v>0</v>
      </c>
      <c r="AB795" s="159">
        <v>2.23</v>
      </c>
    </row>
    <row r="796" spans="1:28" ht="15" customHeight="1" x14ac:dyDescent="0.15">
      <c r="A796" s="20" t="str">
        <f t="shared" si="12"/>
        <v>貨4C2FG</v>
      </c>
      <c r="B796" t="s">
        <v>1281</v>
      </c>
      <c r="C796" s="20" t="s">
        <v>273</v>
      </c>
      <c r="D796" t="s">
        <v>1606</v>
      </c>
      <c r="E796" t="s">
        <v>1607</v>
      </c>
      <c r="F796" s="20">
        <v>1.4999999999999999E-2</v>
      </c>
      <c r="G796" s="20">
        <v>0</v>
      </c>
      <c r="H796" s="20">
        <v>2.23</v>
      </c>
      <c r="I796" s="1" t="s">
        <v>854</v>
      </c>
      <c r="T796" s="130" t="s">
        <v>365</v>
      </c>
      <c r="U796" s="156" t="s">
        <v>377</v>
      </c>
      <c r="V796" s="39" t="s">
        <v>1144</v>
      </c>
      <c r="W796" s="157" t="s">
        <v>1242</v>
      </c>
      <c r="X796" s="158" t="s">
        <v>1282</v>
      </c>
      <c r="Y796" s="7"/>
      <c r="Z796" s="156">
        <v>1.4999999999999999E-2</v>
      </c>
      <c r="AA796" s="156">
        <v>0</v>
      </c>
      <c r="AB796" s="159">
        <v>2.23</v>
      </c>
    </row>
    <row r="797" spans="1:28" ht="15" customHeight="1" x14ac:dyDescent="0.15">
      <c r="A797" s="20" t="str">
        <f t="shared" si="12"/>
        <v>貨4C2EG</v>
      </c>
      <c r="B797" t="s">
        <v>1281</v>
      </c>
      <c r="C797" s="20" t="s">
        <v>273</v>
      </c>
      <c r="D797" t="s">
        <v>1579</v>
      </c>
      <c r="E797" t="s">
        <v>1608</v>
      </c>
      <c r="F797" s="20">
        <v>7.4999999999999997E-3</v>
      </c>
      <c r="G797" s="20">
        <v>0</v>
      </c>
      <c r="H797" s="20">
        <v>2.23</v>
      </c>
      <c r="I797" s="1" t="s">
        <v>854</v>
      </c>
      <c r="T797" s="130" t="s">
        <v>365</v>
      </c>
      <c r="U797" s="156" t="s">
        <v>377</v>
      </c>
      <c r="V797" s="39" t="s">
        <v>1144</v>
      </c>
      <c r="W797" s="157" t="s">
        <v>1242</v>
      </c>
      <c r="X797" s="158" t="s">
        <v>1283</v>
      </c>
      <c r="Y797" s="7"/>
      <c r="Z797" s="156">
        <v>7.4999999999999997E-3</v>
      </c>
      <c r="AA797" s="156">
        <v>0</v>
      </c>
      <c r="AB797" s="159">
        <v>2.23</v>
      </c>
    </row>
    <row r="798" spans="1:28" ht="15" customHeight="1" x14ac:dyDescent="0.15">
      <c r="A798" s="20" t="str">
        <f t="shared" si="12"/>
        <v>貨1メTP</v>
      </c>
      <c r="B798" s="20" t="s">
        <v>391</v>
      </c>
      <c r="C798" s="20" t="s">
        <v>390</v>
      </c>
      <c r="D798" s="20" t="s">
        <v>823</v>
      </c>
      <c r="E798" s="20" t="s">
        <v>889</v>
      </c>
      <c r="F798" s="20">
        <v>0.105</v>
      </c>
      <c r="G798" s="20">
        <v>0</v>
      </c>
      <c r="H798" s="20">
        <v>1.37</v>
      </c>
      <c r="I798" s="1" t="s">
        <v>1284</v>
      </c>
      <c r="J798" s="20" t="s">
        <v>1285</v>
      </c>
      <c r="T798" s="130" t="s">
        <v>365</v>
      </c>
      <c r="U798" s="156" t="s">
        <v>283</v>
      </c>
      <c r="V798" s="39" t="s">
        <v>1087</v>
      </c>
      <c r="W798" s="157" t="s">
        <v>823</v>
      </c>
      <c r="X798" s="158" t="s">
        <v>889</v>
      </c>
      <c r="Y798" s="7"/>
      <c r="Z798" s="156">
        <v>0.105</v>
      </c>
      <c r="AA798" s="156">
        <v>0</v>
      </c>
      <c r="AB798" s="159">
        <v>1.37</v>
      </c>
    </row>
    <row r="799" spans="1:28" ht="15" customHeight="1" x14ac:dyDescent="0.15">
      <c r="A799" s="20" t="str">
        <f t="shared" si="12"/>
        <v>貨1メLP</v>
      </c>
      <c r="B799" s="20" t="s">
        <v>391</v>
      </c>
      <c r="C799" s="20" t="s">
        <v>390</v>
      </c>
      <c r="D799" s="20" t="s">
        <v>823</v>
      </c>
      <c r="E799" s="20" t="s">
        <v>881</v>
      </c>
      <c r="F799" s="20">
        <v>7.0000000000000007E-2</v>
      </c>
      <c r="G799" s="20">
        <v>0</v>
      </c>
      <c r="H799" s="20">
        <v>1.37</v>
      </c>
      <c r="I799" s="1" t="s">
        <v>1284</v>
      </c>
      <c r="J799" s="20" t="s">
        <v>1286</v>
      </c>
      <c r="T799" s="130" t="s">
        <v>365</v>
      </c>
      <c r="U799" s="156" t="s">
        <v>283</v>
      </c>
      <c r="V799" s="39" t="s">
        <v>1087</v>
      </c>
      <c r="W799" s="157" t="s">
        <v>823</v>
      </c>
      <c r="X799" s="158" t="s">
        <v>881</v>
      </c>
      <c r="Y799" s="7"/>
      <c r="Z799" s="156">
        <v>7.0000000000000007E-2</v>
      </c>
      <c r="AA799" s="156">
        <v>0</v>
      </c>
      <c r="AB799" s="159">
        <v>1.37</v>
      </c>
    </row>
    <row r="800" spans="1:28" ht="15" customHeight="1" x14ac:dyDescent="0.15">
      <c r="A800" s="20" t="str">
        <f t="shared" si="12"/>
        <v>貨1メUP</v>
      </c>
      <c r="B800" s="20" t="s">
        <v>391</v>
      </c>
      <c r="C800" s="20" t="s">
        <v>390</v>
      </c>
      <c r="D800" s="20" t="s">
        <v>823</v>
      </c>
      <c r="E800" s="20" t="s">
        <v>896</v>
      </c>
      <c r="F800" s="20">
        <v>3.5000000000000003E-2</v>
      </c>
      <c r="G800" s="20">
        <v>0</v>
      </c>
      <c r="H800" s="20">
        <v>1.37</v>
      </c>
      <c r="I800" s="1" t="s">
        <v>1284</v>
      </c>
      <c r="J800" s="20" t="s">
        <v>1287</v>
      </c>
      <c r="T800" s="130" t="s">
        <v>365</v>
      </c>
      <c r="U800" s="156" t="s">
        <v>283</v>
      </c>
      <c r="V800" s="39" t="s">
        <v>1087</v>
      </c>
      <c r="W800" s="157" t="s">
        <v>823</v>
      </c>
      <c r="X800" s="158" t="s">
        <v>896</v>
      </c>
      <c r="Y800" s="7"/>
      <c r="Z800" s="156">
        <v>3.5000000000000003E-2</v>
      </c>
      <c r="AA800" s="156">
        <v>0</v>
      </c>
      <c r="AB800" s="159">
        <v>1.37</v>
      </c>
    </row>
    <row r="801" spans="1:28" ht="15" customHeight="1" x14ac:dyDescent="0.15">
      <c r="A801" s="20" t="str">
        <f t="shared" si="12"/>
        <v>貨1メAHE</v>
      </c>
      <c r="B801" s="20" t="s">
        <v>391</v>
      </c>
      <c r="C801" s="20" t="s">
        <v>390</v>
      </c>
      <c r="D801" s="20" t="s">
        <v>185</v>
      </c>
      <c r="E801" s="20" t="s">
        <v>771</v>
      </c>
      <c r="F801" s="20">
        <v>7.0000000000000007E-2</v>
      </c>
      <c r="G801" s="20">
        <v>0</v>
      </c>
      <c r="H801" s="20">
        <v>1.37</v>
      </c>
      <c r="I801" s="1" t="s">
        <v>1284</v>
      </c>
      <c r="J801" s="20" t="s">
        <v>283</v>
      </c>
      <c r="T801" s="130" t="s">
        <v>365</v>
      </c>
      <c r="U801" s="156" t="s">
        <v>283</v>
      </c>
      <c r="V801" s="39" t="s">
        <v>1087</v>
      </c>
      <c r="W801" s="157" t="s">
        <v>185</v>
      </c>
      <c r="X801" s="158" t="s">
        <v>771</v>
      </c>
      <c r="Y801" s="7"/>
      <c r="Z801" s="156">
        <v>7.0000000000000007E-2</v>
      </c>
      <c r="AA801" s="156">
        <v>0</v>
      </c>
      <c r="AB801" s="159">
        <v>1.37</v>
      </c>
    </row>
    <row r="802" spans="1:28" ht="15" customHeight="1" x14ac:dyDescent="0.15">
      <c r="A802" s="20" t="str">
        <f t="shared" si="12"/>
        <v>貨1メAGE</v>
      </c>
      <c r="B802" s="20" t="s">
        <v>391</v>
      </c>
      <c r="C802" s="20" t="s">
        <v>390</v>
      </c>
      <c r="D802" s="20" t="s">
        <v>185</v>
      </c>
      <c r="E802" s="20" t="s">
        <v>772</v>
      </c>
      <c r="F802" s="20">
        <v>3.5000000000000003E-2</v>
      </c>
      <c r="G802" s="20">
        <v>0</v>
      </c>
      <c r="H802" s="20">
        <v>1.37</v>
      </c>
      <c r="I802" s="1" t="s">
        <v>1284</v>
      </c>
      <c r="J802" s="20" t="s">
        <v>1288</v>
      </c>
      <c r="T802" s="130" t="s">
        <v>365</v>
      </c>
      <c r="U802" s="156" t="s">
        <v>283</v>
      </c>
      <c r="V802" s="39" t="s">
        <v>1087</v>
      </c>
      <c r="W802" s="157" t="s">
        <v>185</v>
      </c>
      <c r="X802" s="158" t="s">
        <v>772</v>
      </c>
      <c r="Y802" s="7"/>
      <c r="Z802" s="156">
        <v>3.5000000000000003E-2</v>
      </c>
      <c r="AA802" s="156">
        <v>0</v>
      </c>
      <c r="AB802" s="159">
        <v>1.37</v>
      </c>
    </row>
    <row r="803" spans="1:28" ht="15" customHeight="1" x14ac:dyDescent="0.15">
      <c r="A803" s="20" t="str">
        <f t="shared" si="12"/>
        <v>貨1メCGE</v>
      </c>
      <c r="B803" s="20" t="s">
        <v>391</v>
      </c>
      <c r="C803" s="20" t="s">
        <v>390</v>
      </c>
      <c r="D803" s="20" t="s">
        <v>185</v>
      </c>
      <c r="E803" s="20" t="s">
        <v>103</v>
      </c>
      <c r="F803" s="20">
        <v>3.5000000000000003E-2</v>
      </c>
      <c r="G803" s="20">
        <v>0</v>
      </c>
      <c r="H803" s="20">
        <v>1.37</v>
      </c>
      <c r="I803" s="1" t="s">
        <v>1284</v>
      </c>
      <c r="J803" s="20" t="s">
        <v>174</v>
      </c>
      <c r="T803" s="130" t="s">
        <v>365</v>
      </c>
      <c r="U803" s="156" t="s">
        <v>283</v>
      </c>
      <c r="V803" s="39" t="s">
        <v>1087</v>
      </c>
      <c r="W803" s="157" t="s">
        <v>185</v>
      </c>
      <c r="X803" s="158" t="s">
        <v>103</v>
      </c>
      <c r="Y803" s="7"/>
      <c r="Z803" s="156">
        <v>3.5000000000000003E-2</v>
      </c>
      <c r="AA803" s="156">
        <v>0</v>
      </c>
      <c r="AB803" s="159">
        <v>1.37</v>
      </c>
    </row>
    <row r="804" spans="1:28" ht="15" customHeight="1" x14ac:dyDescent="0.15">
      <c r="A804" s="20" t="str">
        <f t="shared" si="12"/>
        <v>貨1メCHE</v>
      </c>
      <c r="B804" s="20" t="s">
        <v>391</v>
      </c>
      <c r="C804" s="20" t="s">
        <v>390</v>
      </c>
      <c r="D804" s="20" t="s">
        <v>185</v>
      </c>
      <c r="E804" s="20" t="s">
        <v>106</v>
      </c>
      <c r="F804" s="20">
        <v>3.5000000000000003E-2</v>
      </c>
      <c r="G804" s="20">
        <v>0</v>
      </c>
      <c r="H804" s="20">
        <v>1.37</v>
      </c>
      <c r="I804" s="1" t="s">
        <v>1284</v>
      </c>
      <c r="J804" s="20" t="s">
        <v>173</v>
      </c>
      <c r="T804" s="130" t="s">
        <v>365</v>
      </c>
      <c r="U804" s="156" t="s">
        <v>283</v>
      </c>
      <c r="V804" s="39" t="s">
        <v>1087</v>
      </c>
      <c r="W804" s="157" t="s">
        <v>185</v>
      </c>
      <c r="X804" s="158" t="s">
        <v>106</v>
      </c>
      <c r="Y804" s="7"/>
      <c r="Z804" s="156">
        <v>3.5000000000000003E-2</v>
      </c>
      <c r="AA804" s="156">
        <v>0</v>
      </c>
      <c r="AB804" s="159">
        <v>1.37</v>
      </c>
    </row>
    <row r="805" spans="1:28" ht="15" customHeight="1" x14ac:dyDescent="0.15">
      <c r="A805" s="20" t="str">
        <f t="shared" si="12"/>
        <v>貨1メDGE</v>
      </c>
      <c r="B805" s="20" t="s">
        <v>391</v>
      </c>
      <c r="C805" s="20" t="s">
        <v>390</v>
      </c>
      <c r="D805" s="20" t="s">
        <v>185</v>
      </c>
      <c r="E805" s="20" t="s">
        <v>147</v>
      </c>
      <c r="F805" s="20">
        <v>1.7500000000000002E-2</v>
      </c>
      <c r="G805" s="20">
        <v>0</v>
      </c>
      <c r="H805" s="20">
        <v>1.37</v>
      </c>
      <c r="I805" s="1" t="s">
        <v>1284</v>
      </c>
      <c r="J805" s="20" t="s">
        <v>378</v>
      </c>
      <c r="T805" s="130" t="s">
        <v>365</v>
      </c>
      <c r="U805" s="156" t="s">
        <v>283</v>
      </c>
      <c r="V805" s="39" t="s">
        <v>1087</v>
      </c>
      <c r="W805" s="157" t="s">
        <v>185</v>
      </c>
      <c r="X805" s="158" t="s">
        <v>147</v>
      </c>
      <c r="Y805" s="7"/>
      <c r="Z805" s="156">
        <v>1.7500000000000002E-2</v>
      </c>
      <c r="AA805" s="156">
        <v>0</v>
      </c>
      <c r="AB805" s="159">
        <v>1.37</v>
      </c>
    </row>
    <row r="806" spans="1:28" ht="15" customHeight="1" x14ac:dyDescent="0.15">
      <c r="A806" s="20" t="str">
        <f t="shared" si="12"/>
        <v>貨1メDHE</v>
      </c>
      <c r="B806" s="20" t="s">
        <v>391</v>
      </c>
      <c r="C806" s="20" t="s">
        <v>390</v>
      </c>
      <c r="D806" s="20" t="s">
        <v>185</v>
      </c>
      <c r="E806" t="s">
        <v>150</v>
      </c>
      <c r="F806" s="20">
        <v>1.7500000000000002E-2</v>
      </c>
      <c r="G806" s="20">
        <v>0</v>
      </c>
      <c r="H806" s="20">
        <v>1.37</v>
      </c>
      <c r="I806" s="1" t="s">
        <v>1284</v>
      </c>
      <c r="J806" t="s">
        <v>379</v>
      </c>
      <c r="T806" s="130" t="s">
        <v>365</v>
      </c>
      <c r="U806" s="156" t="s">
        <v>283</v>
      </c>
      <c r="V806" s="156" t="s">
        <v>1087</v>
      </c>
      <c r="W806" s="157" t="s">
        <v>185</v>
      </c>
      <c r="X806" s="158" t="s">
        <v>150</v>
      </c>
      <c r="Y806" s="7"/>
      <c r="Z806" s="156">
        <v>1.7500000000000002E-2</v>
      </c>
      <c r="AA806" s="156">
        <v>0</v>
      </c>
      <c r="AB806" s="159">
        <v>1.37</v>
      </c>
    </row>
    <row r="807" spans="1:28" ht="15" customHeight="1" x14ac:dyDescent="0.15">
      <c r="A807" s="20" t="str">
        <f t="shared" si="12"/>
        <v>貨1メLHE</v>
      </c>
      <c r="B807" s="20" t="s">
        <v>391</v>
      </c>
      <c r="C807" s="20" t="s">
        <v>390</v>
      </c>
      <c r="D807" s="20" t="s">
        <v>443</v>
      </c>
      <c r="E807" s="20" t="s">
        <v>598</v>
      </c>
      <c r="F807" s="20">
        <v>0.04</v>
      </c>
      <c r="G807" s="20">
        <v>0</v>
      </c>
      <c r="H807" s="20">
        <v>1.37</v>
      </c>
      <c r="I807" s="1" t="s">
        <v>1284</v>
      </c>
      <c r="J807"/>
      <c r="T807" s="130" t="s">
        <v>365</v>
      </c>
      <c r="U807" s="156" t="s">
        <v>283</v>
      </c>
      <c r="V807" s="156" t="s">
        <v>1087</v>
      </c>
      <c r="W807" s="157" t="s">
        <v>443</v>
      </c>
      <c r="X807" s="158" t="s">
        <v>598</v>
      </c>
      <c r="Y807" s="7"/>
      <c r="Z807" s="156">
        <v>0.04</v>
      </c>
      <c r="AA807" s="156">
        <v>0</v>
      </c>
      <c r="AB807" s="159">
        <v>1.37</v>
      </c>
    </row>
    <row r="808" spans="1:28" ht="15" customHeight="1" x14ac:dyDescent="0.15">
      <c r="A808" s="20" t="str">
        <f t="shared" si="12"/>
        <v>貨1メLGE</v>
      </c>
      <c r="B808" s="20" t="s">
        <v>391</v>
      </c>
      <c r="C808" s="20" t="s">
        <v>390</v>
      </c>
      <c r="D808" s="20" t="s">
        <v>443</v>
      </c>
      <c r="E808" s="20" t="s">
        <v>594</v>
      </c>
      <c r="F808" s="20">
        <v>0.02</v>
      </c>
      <c r="G808" s="20">
        <v>0</v>
      </c>
      <c r="H808" s="20">
        <v>1.37</v>
      </c>
      <c r="I808" s="1" t="s">
        <v>1284</v>
      </c>
      <c r="J808" t="s">
        <v>1088</v>
      </c>
      <c r="T808" s="130" t="s">
        <v>365</v>
      </c>
      <c r="U808" s="156" t="s">
        <v>283</v>
      </c>
      <c r="V808" s="156" t="s">
        <v>1087</v>
      </c>
      <c r="W808" s="157" t="s">
        <v>443</v>
      </c>
      <c r="X808" s="158" t="s">
        <v>594</v>
      </c>
      <c r="Y808" s="7"/>
      <c r="Z808" s="156">
        <v>0.02</v>
      </c>
      <c r="AA808" s="156">
        <v>0</v>
      </c>
      <c r="AB808" s="159">
        <v>1.37</v>
      </c>
    </row>
    <row r="809" spans="1:28" ht="15" customHeight="1" x14ac:dyDescent="0.15">
      <c r="A809" s="20" t="str">
        <f t="shared" si="12"/>
        <v>貨1メMHE</v>
      </c>
      <c r="B809" s="20" t="s">
        <v>391</v>
      </c>
      <c r="C809" s="20" t="s">
        <v>390</v>
      </c>
      <c r="D809" s="20" t="s">
        <v>443</v>
      </c>
      <c r="E809" t="s">
        <v>634</v>
      </c>
      <c r="F809" s="20">
        <v>0.02</v>
      </c>
      <c r="G809" s="20">
        <v>0</v>
      </c>
      <c r="H809" s="20">
        <v>1.37</v>
      </c>
      <c r="I809" s="1" t="s">
        <v>1284</v>
      </c>
      <c r="J809" t="s">
        <v>463</v>
      </c>
      <c r="T809" s="130" t="s">
        <v>365</v>
      </c>
      <c r="U809" s="156" t="s">
        <v>283</v>
      </c>
      <c r="V809" s="156" t="s">
        <v>1087</v>
      </c>
      <c r="W809" s="157" t="s">
        <v>443</v>
      </c>
      <c r="X809" s="158" t="s">
        <v>634</v>
      </c>
      <c r="Y809" s="7"/>
      <c r="Z809" s="156">
        <v>0.02</v>
      </c>
      <c r="AA809" s="156">
        <v>0</v>
      </c>
      <c r="AB809" s="159">
        <v>1.37</v>
      </c>
    </row>
    <row r="810" spans="1:28" ht="15" customHeight="1" x14ac:dyDescent="0.15">
      <c r="A810" s="20" t="str">
        <f t="shared" si="12"/>
        <v>貨1メMGE</v>
      </c>
      <c r="B810" s="20" t="s">
        <v>391</v>
      </c>
      <c r="C810" s="20" t="s">
        <v>390</v>
      </c>
      <c r="D810" s="20" t="s">
        <v>443</v>
      </c>
      <c r="E810" s="20" t="s">
        <v>630</v>
      </c>
      <c r="F810" s="20">
        <v>0.02</v>
      </c>
      <c r="G810" s="20">
        <v>0</v>
      </c>
      <c r="H810" s="20">
        <v>1.37</v>
      </c>
      <c r="I810" s="1" t="s">
        <v>1284</v>
      </c>
      <c r="J810" t="s">
        <v>446</v>
      </c>
      <c r="T810" s="130" t="s">
        <v>365</v>
      </c>
      <c r="U810" s="156" t="s">
        <v>283</v>
      </c>
      <c r="V810" s="156" t="s">
        <v>1087</v>
      </c>
      <c r="W810" s="157" t="s">
        <v>443</v>
      </c>
      <c r="X810" s="158" t="s">
        <v>630</v>
      </c>
      <c r="Y810" s="7"/>
      <c r="Z810" s="156">
        <v>0.02</v>
      </c>
      <c r="AA810" s="156">
        <v>0</v>
      </c>
      <c r="AB810" s="159">
        <v>1.37</v>
      </c>
    </row>
    <row r="811" spans="1:28" ht="15" customHeight="1" x14ac:dyDescent="0.15">
      <c r="A811" s="20" t="str">
        <f t="shared" si="12"/>
        <v>貨1メRHE</v>
      </c>
      <c r="B811" s="20" t="s">
        <v>391</v>
      </c>
      <c r="C811" s="20" t="s">
        <v>390</v>
      </c>
      <c r="D811" s="20" t="s">
        <v>443</v>
      </c>
      <c r="E811" s="20" t="s">
        <v>682</v>
      </c>
      <c r="F811" s="20">
        <v>0.01</v>
      </c>
      <c r="G811" s="20">
        <v>0</v>
      </c>
      <c r="H811" s="20">
        <v>1.37</v>
      </c>
      <c r="I811" s="1" t="s">
        <v>1284</v>
      </c>
      <c r="J811" t="s">
        <v>464</v>
      </c>
      <c r="T811" s="130" t="s">
        <v>365</v>
      </c>
      <c r="U811" s="156" t="s">
        <v>283</v>
      </c>
      <c r="V811" s="156" t="s">
        <v>1087</v>
      </c>
      <c r="W811" s="157" t="s">
        <v>443</v>
      </c>
      <c r="X811" s="158" t="s">
        <v>682</v>
      </c>
      <c r="Y811" s="7"/>
      <c r="Z811" s="156">
        <v>0.01</v>
      </c>
      <c r="AA811" s="156">
        <v>0</v>
      </c>
      <c r="AB811" s="159">
        <v>1.37</v>
      </c>
    </row>
    <row r="812" spans="1:28" ht="15" customHeight="1" x14ac:dyDescent="0.15">
      <c r="A812" s="20" t="str">
        <f t="shared" si="12"/>
        <v>貨1メRGE</v>
      </c>
      <c r="B812" s="20" t="s">
        <v>391</v>
      </c>
      <c r="C812" s="20" t="s">
        <v>390</v>
      </c>
      <c r="D812" s="20" t="s">
        <v>443</v>
      </c>
      <c r="E812" t="s">
        <v>678</v>
      </c>
      <c r="F812" s="20">
        <v>0.01</v>
      </c>
      <c r="G812" s="20">
        <v>0</v>
      </c>
      <c r="H812" s="20">
        <v>1.37</v>
      </c>
      <c r="I812" s="1" t="s">
        <v>1284</v>
      </c>
      <c r="J812" t="s">
        <v>447</v>
      </c>
      <c r="T812" s="130" t="s">
        <v>365</v>
      </c>
      <c r="U812" s="156" t="s">
        <v>283</v>
      </c>
      <c r="V812" s="156" t="s">
        <v>1087</v>
      </c>
      <c r="W812" s="157" t="s">
        <v>443</v>
      </c>
      <c r="X812" s="158" t="s">
        <v>678</v>
      </c>
      <c r="Y812" s="7"/>
      <c r="Z812" s="156">
        <v>0.01</v>
      </c>
      <c r="AA812" s="156">
        <v>0</v>
      </c>
      <c r="AB812" s="159">
        <v>1.37</v>
      </c>
    </row>
    <row r="813" spans="1:28" ht="15" customHeight="1" x14ac:dyDescent="0.15">
      <c r="A813" s="20" t="str">
        <f t="shared" si="12"/>
        <v>貨1メQHE</v>
      </c>
      <c r="B813" s="20" t="s">
        <v>391</v>
      </c>
      <c r="C813" s="20" t="s">
        <v>390</v>
      </c>
      <c r="D813" t="s">
        <v>443</v>
      </c>
      <c r="E813" t="s">
        <v>327</v>
      </c>
      <c r="F813" s="20">
        <v>3.6000000000000004E-2</v>
      </c>
      <c r="G813" s="20">
        <v>0</v>
      </c>
      <c r="H813" s="20">
        <v>1.37</v>
      </c>
      <c r="I813" s="1" t="s">
        <v>1284</v>
      </c>
      <c r="J813" s="20" t="s">
        <v>162</v>
      </c>
      <c r="T813" s="130" t="s">
        <v>365</v>
      </c>
      <c r="U813" s="156" t="s">
        <v>283</v>
      </c>
      <c r="V813" s="156" t="s">
        <v>1087</v>
      </c>
      <c r="W813" s="157" t="s">
        <v>443</v>
      </c>
      <c r="X813" s="158" t="s">
        <v>327</v>
      </c>
      <c r="Y813" s="7"/>
      <c r="Z813" s="156">
        <v>3.6000000000000004E-2</v>
      </c>
      <c r="AA813" s="156">
        <v>0</v>
      </c>
      <c r="AB813" s="159">
        <v>1.37</v>
      </c>
    </row>
    <row r="814" spans="1:28" ht="15" customHeight="1" x14ac:dyDescent="0.15">
      <c r="A814" s="20" t="str">
        <f t="shared" si="12"/>
        <v>貨1メQGE</v>
      </c>
      <c r="B814" s="20" t="s">
        <v>391</v>
      </c>
      <c r="C814" s="20" t="s">
        <v>390</v>
      </c>
      <c r="D814" t="s">
        <v>443</v>
      </c>
      <c r="E814" t="s">
        <v>323</v>
      </c>
      <c r="F814" s="20">
        <v>3.6000000000000004E-2</v>
      </c>
      <c r="G814" s="20">
        <v>0</v>
      </c>
      <c r="H814" s="20">
        <v>1.37</v>
      </c>
      <c r="I814" s="1" t="s">
        <v>1284</v>
      </c>
      <c r="J814" t="s">
        <v>163</v>
      </c>
      <c r="T814" s="130" t="s">
        <v>365</v>
      </c>
      <c r="U814" s="156" t="s">
        <v>283</v>
      </c>
      <c r="V814" s="156" t="s">
        <v>1087</v>
      </c>
      <c r="W814" s="157" t="s">
        <v>443</v>
      </c>
      <c r="X814" s="158" t="s">
        <v>323</v>
      </c>
      <c r="Y814" s="7"/>
      <c r="Z814" s="156">
        <v>3.6000000000000004E-2</v>
      </c>
      <c r="AA814" s="156">
        <v>0</v>
      </c>
      <c r="AB814" s="159">
        <v>1.37</v>
      </c>
    </row>
    <row r="815" spans="1:28" ht="15" customHeight="1" x14ac:dyDescent="0.15">
      <c r="A815" s="20" t="str">
        <f t="shared" si="12"/>
        <v>貨1メ3HE</v>
      </c>
      <c r="B815" s="20" t="s">
        <v>391</v>
      </c>
      <c r="C815" s="20" t="s">
        <v>390</v>
      </c>
      <c r="D815" t="s">
        <v>1457</v>
      </c>
      <c r="E815" t="s">
        <v>1609</v>
      </c>
      <c r="F815" s="20">
        <v>7.4999999999999997E-2</v>
      </c>
      <c r="G815" s="20">
        <v>0</v>
      </c>
      <c r="H815" s="20">
        <v>1.37</v>
      </c>
      <c r="I815" s="1" t="s">
        <v>1284</v>
      </c>
      <c r="J815"/>
      <c r="T815" s="130" t="s">
        <v>365</v>
      </c>
      <c r="U815" s="156" t="s">
        <v>283</v>
      </c>
      <c r="V815" s="156" t="s">
        <v>1087</v>
      </c>
      <c r="W815" s="157" t="s">
        <v>1102</v>
      </c>
      <c r="X815" s="158" t="s">
        <v>1290</v>
      </c>
      <c r="Y815" s="7"/>
      <c r="Z815" s="156">
        <v>7.4999999999999997E-2</v>
      </c>
      <c r="AA815" s="156">
        <v>0</v>
      </c>
      <c r="AB815" s="159">
        <v>1.37</v>
      </c>
    </row>
    <row r="816" spans="1:28" ht="15" customHeight="1" x14ac:dyDescent="0.15">
      <c r="A816" s="20" t="str">
        <f t="shared" si="12"/>
        <v>貨1メ3GE</v>
      </c>
      <c r="B816" s="20" t="s">
        <v>391</v>
      </c>
      <c r="C816" s="20" t="s">
        <v>390</v>
      </c>
      <c r="D816" t="s">
        <v>1457</v>
      </c>
      <c r="E816" t="s">
        <v>1610</v>
      </c>
      <c r="F816" s="20">
        <v>3.7499999999999999E-2</v>
      </c>
      <c r="G816" s="20">
        <v>0</v>
      </c>
      <c r="H816" s="20">
        <v>1.37</v>
      </c>
      <c r="I816" s="1" t="s">
        <v>1284</v>
      </c>
      <c r="J816"/>
      <c r="T816" s="130" t="s">
        <v>365</v>
      </c>
      <c r="U816" s="156" t="s">
        <v>283</v>
      </c>
      <c r="V816" s="156" t="s">
        <v>1087</v>
      </c>
      <c r="W816" s="157" t="s">
        <v>1102</v>
      </c>
      <c r="X816" s="158" t="s">
        <v>1291</v>
      </c>
      <c r="Y816" s="7"/>
      <c r="Z816" s="156">
        <v>3.7499999999999999E-2</v>
      </c>
      <c r="AA816" s="156">
        <v>0</v>
      </c>
      <c r="AB816" s="159">
        <v>1.37</v>
      </c>
    </row>
    <row r="817" spans="1:28" ht="15" customHeight="1" x14ac:dyDescent="0.15">
      <c r="A817" s="20" t="str">
        <f t="shared" si="12"/>
        <v>貨1メ4HE</v>
      </c>
      <c r="B817" s="20" t="s">
        <v>391</v>
      </c>
      <c r="C817" s="20" t="s">
        <v>390</v>
      </c>
      <c r="D817" t="s">
        <v>1102</v>
      </c>
      <c r="E817" t="s">
        <v>1611</v>
      </c>
      <c r="F817" s="20">
        <v>5.6249999999999994E-2</v>
      </c>
      <c r="G817" s="20">
        <v>0</v>
      </c>
      <c r="H817" s="20">
        <v>1.37</v>
      </c>
      <c r="I817" s="1" t="s">
        <v>1284</v>
      </c>
      <c r="J817"/>
      <c r="T817" s="130" t="s">
        <v>365</v>
      </c>
      <c r="U817" s="156" t="s">
        <v>283</v>
      </c>
      <c r="V817" s="156" t="s">
        <v>1087</v>
      </c>
      <c r="W817" s="157" t="s">
        <v>1102</v>
      </c>
      <c r="X817" s="158" t="s">
        <v>1292</v>
      </c>
      <c r="Y817" s="7"/>
      <c r="Z817" s="156">
        <v>5.6249999999999994E-2</v>
      </c>
      <c r="AA817" s="156">
        <v>0</v>
      </c>
      <c r="AB817" s="159">
        <v>1.37</v>
      </c>
    </row>
    <row r="818" spans="1:28" ht="15" customHeight="1" x14ac:dyDescent="0.15">
      <c r="A818" s="20" t="str">
        <f t="shared" si="12"/>
        <v>貨1メ4GE</v>
      </c>
      <c r="B818" s="20" t="s">
        <v>391</v>
      </c>
      <c r="C818" s="20" t="s">
        <v>390</v>
      </c>
      <c r="D818" t="s">
        <v>1102</v>
      </c>
      <c r="E818" t="s">
        <v>1612</v>
      </c>
      <c r="F818" s="20">
        <v>5.6249999999999994E-2</v>
      </c>
      <c r="G818" s="20">
        <v>0</v>
      </c>
      <c r="H818" s="20">
        <v>1.37</v>
      </c>
      <c r="I818" s="1" t="s">
        <v>1284</v>
      </c>
      <c r="J818"/>
      <c r="T818" s="130" t="s">
        <v>365</v>
      </c>
      <c r="U818" s="156" t="s">
        <v>283</v>
      </c>
      <c r="V818" s="156" t="s">
        <v>1087</v>
      </c>
      <c r="W818" s="157" t="s">
        <v>1102</v>
      </c>
      <c r="X818" s="158" t="s">
        <v>1293</v>
      </c>
      <c r="Y818" s="7"/>
      <c r="Z818" s="156">
        <v>5.6249999999999994E-2</v>
      </c>
      <c r="AA818" s="156">
        <v>0</v>
      </c>
      <c r="AB818" s="159">
        <v>1.37</v>
      </c>
    </row>
    <row r="819" spans="1:28" ht="15" customHeight="1" x14ac:dyDescent="0.15">
      <c r="A819" s="20" t="str">
        <f t="shared" si="12"/>
        <v>貨1メ5HE</v>
      </c>
      <c r="B819" s="20" t="s">
        <v>391</v>
      </c>
      <c r="C819" s="20" t="s">
        <v>390</v>
      </c>
      <c r="D819" t="s">
        <v>1102</v>
      </c>
      <c r="E819" t="s">
        <v>1613</v>
      </c>
      <c r="F819" s="20">
        <v>3.7499999999999999E-2</v>
      </c>
      <c r="G819" s="20">
        <v>0</v>
      </c>
      <c r="H819" s="20">
        <v>1.37</v>
      </c>
      <c r="I819" s="1" t="s">
        <v>1284</v>
      </c>
      <c r="J819"/>
      <c r="T819" s="130" t="s">
        <v>365</v>
      </c>
      <c r="U819" s="156" t="s">
        <v>283</v>
      </c>
      <c r="V819" s="156" t="s">
        <v>1087</v>
      </c>
      <c r="W819" s="157" t="s">
        <v>1102</v>
      </c>
      <c r="X819" s="158" t="s">
        <v>1294</v>
      </c>
      <c r="Y819" s="7"/>
      <c r="Z819" s="156">
        <v>3.7499999999999999E-2</v>
      </c>
      <c r="AA819" s="156">
        <v>0</v>
      </c>
      <c r="AB819" s="159">
        <v>1.37</v>
      </c>
    </row>
    <row r="820" spans="1:28" ht="15" customHeight="1" x14ac:dyDescent="0.15">
      <c r="A820" s="20" t="str">
        <f t="shared" si="12"/>
        <v>貨1メ5GE</v>
      </c>
      <c r="B820" s="20" t="s">
        <v>391</v>
      </c>
      <c r="C820" s="20" t="s">
        <v>390</v>
      </c>
      <c r="D820" t="s">
        <v>1102</v>
      </c>
      <c r="E820" t="s">
        <v>1614</v>
      </c>
      <c r="F820" s="20">
        <v>3.7499999999999999E-2</v>
      </c>
      <c r="G820" s="20">
        <v>0</v>
      </c>
      <c r="H820" s="20">
        <v>1.37</v>
      </c>
      <c r="I820" s="1" t="s">
        <v>1284</v>
      </c>
      <c r="J820"/>
      <c r="T820" s="130" t="s">
        <v>365</v>
      </c>
      <c r="U820" s="156" t="s">
        <v>283</v>
      </c>
      <c r="V820" s="156" t="s">
        <v>1087</v>
      </c>
      <c r="W820" s="157" t="s">
        <v>1102</v>
      </c>
      <c r="X820" s="158" t="s">
        <v>1295</v>
      </c>
      <c r="Y820" s="7"/>
      <c r="Z820" s="156">
        <v>3.7499999999999999E-2</v>
      </c>
      <c r="AA820" s="156">
        <v>0</v>
      </c>
      <c r="AB820" s="159">
        <v>1.37</v>
      </c>
    </row>
    <row r="821" spans="1:28" ht="15" customHeight="1" x14ac:dyDescent="0.15">
      <c r="A821" s="20" t="str">
        <f t="shared" si="12"/>
        <v>貨1メ6HE</v>
      </c>
      <c r="B821" s="20" t="s">
        <v>391</v>
      </c>
      <c r="C821" s="20" t="s">
        <v>390</v>
      </c>
      <c r="D821" t="s">
        <v>1102</v>
      </c>
      <c r="E821" t="s">
        <v>1615</v>
      </c>
      <c r="F821" s="20">
        <v>1.8749999999999999E-2</v>
      </c>
      <c r="G821" s="20">
        <v>0</v>
      </c>
      <c r="H821" s="20">
        <v>1.37</v>
      </c>
      <c r="I821" s="1" t="s">
        <v>1284</v>
      </c>
      <c r="J821"/>
      <c r="T821" s="130" t="s">
        <v>365</v>
      </c>
      <c r="U821" s="156" t="s">
        <v>283</v>
      </c>
      <c r="V821" s="156" t="s">
        <v>1087</v>
      </c>
      <c r="W821" s="157" t="s">
        <v>1102</v>
      </c>
      <c r="X821" s="158" t="s">
        <v>1296</v>
      </c>
      <c r="Y821" s="7"/>
      <c r="Z821" s="156">
        <v>1.8749999999999999E-2</v>
      </c>
      <c r="AA821" s="156">
        <v>0</v>
      </c>
      <c r="AB821" s="159">
        <v>1.37</v>
      </c>
    </row>
    <row r="822" spans="1:28" ht="15" customHeight="1" x14ac:dyDescent="0.15">
      <c r="A822" s="20" t="str">
        <f t="shared" si="12"/>
        <v>貨1メ6GE</v>
      </c>
      <c r="B822" s="20" t="s">
        <v>391</v>
      </c>
      <c r="C822" s="20" t="s">
        <v>390</v>
      </c>
      <c r="D822" t="s">
        <v>1102</v>
      </c>
      <c r="E822" t="s">
        <v>1616</v>
      </c>
      <c r="F822" s="20">
        <v>1.8749999999999999E-2</v>
      </c>
      <c r="G822" s="20">
        <v>0</v>
      </c>
      <c r="H822" s="20">
        <v>1.37</v>
      </c>
      <c r="I822" s="1" t="s">
        <v>1284</v>
      </c>
      <c r="J822"/>
      <c r="T822" s="130" t="s">
        <v>365</v>
      </c>
      <c r="U822" s="156" t="s">
        <v>283</v>
      </c>
      <c r="V822" s="156" t="s">
        <v>1087</v>
      </c>
      <c r="W822" s="157" t="s">
        <v>1102</v>
      </c>
      <c r="X822" s="158" t="s">
        <v>1297</v>
      </c>
      <c r="Y822" s="7"/>
      <c r="Z822" s="156">
        <v>1.8749999999999999E-2</v>
      </c>
      <c r="AA822" s="156">
        <v>0</v>
      </c>
      <c r="AB822" s="159">
        <v>1.37</v>
      </c>
    </row>
    <row r="823" spans="1:28" ht="15" customHeight="1" x14ac:dyDescent="0.15">
      <c r="A823" s="20" t="str">
        <f t="shared" si="12"/>
        <v>貨2メTQ</v>
      </c>
      <c r="B823" s="20" t="s">
        <v>393</v>
      </c>
      <c r="C823" s="20" t="s">
        <v>392</v>
      </c>
      <c r="D823" t="s">
        <v>827</v>
      </c>
      <c r="E823" t="s">
        <v>890</v>
      </c>
      <c r="F823" s="20">
        <v>0.18375</v>
      </c>
      <c r="G823" s="20">
        <v>0</v>
      </c>
      <c r="H823" s="20">
        <v>1.37</v>
      </c>
      <c r="I823" s="1" t="s">
        <v>1284</v>
      </c>
      <c r="J823" t="s">
        <v>1285</v>
      </c>
      <c r="T823" s="130" t="s">
        <v>365</v>
      </c>
      <c r="U823" s="156" t="s">
        <v>283</v>
      </c>
      <c r="V823" s="156" t="s">
        <v>1117</v>
      </c>
      <c r="W823" s="157" t="s">
        <v>827</v>
      </c>
      <c r="X823" s="158" t="s">
        <v>890</v>
      </c>
      <c r="Y823" s="7"/>
      <c r="Z823" s="156">
        <v>0.18375</v>
      </c>
      <c r="AA823" s="156">
        <v>0</v>
      </c>
      <c r="AB823" s="159">
        <v>1.37</v>
      </c>
    </row>
    <row r="824" spans="1:28" ht="15" customHeight="1" x14ac:dyDescent="0.15">
      <c r="A824" s="20" t="str">
        <f t="shared" si="12"/>
        <v>貨2メLQ</v>
      </c>
      <c r="B824" s="20" t="s">
        <v>393</v>
      </c>
      <c r="C824" s="20" t="s">
        <v>392</v>
      </c>
      <c r="D824" t="s">
        <v>827</v>
      </c>
      <c r="E824" t="s">
        <v>882</v>
      </c>
      <c r="F824" s="20">
        <v>0.1225</v>
      </c>
      <c r="G824" s="20">
        <v>0</v>
      </c>
      <c r="H824" s="20">
        <v>1.37</v>
      </c>
      <c r="I824" s="1" t="s">
        <v>1284</v>
      </c>
      <c r="J824" t="s">
        <v>1286</v>
      </c>
      <c r="T824" s="130" t="s">
        <v>365</v>
      </c>
      <c r="U824" s="156" t="s">
        <v>283</v>
      </c>
      <c r="V824" s="156" t="s">
        <v>1117</v>
      </c>
      <c r="W824" s="157" t="s">
        <v>827</v>
      </c>
      <c r="X824" s="158" t="s">
        <v>882</v>
      </c>
      <c r="Y824" s="7"/>
      <c r="Z824" s="156">
        <v>0.1225</v>
      </c>
      <c r="AA824" s="156">
        <v>0</v>
      </c>
      <c r="AB824" s="159">
        <v>1.37</v>
      </c>
    </row>
    <row r="825" spans="1:28" ht="15" customHeight="1" x14ac:dyDescent="0.15">
      <c r="A825" s="20" t="str">
        <f t="shared" si="12"/>
        <v>貨2メUQ</v>
      </c>
      <c r="B825" s="20" t="s">
        <v>393</v>
      </c>
      <c r="C825" s="20" t="s">
        <v>392</v>
      </c>
      <c r="D825" t="s">
        <v>827</v>
      </c>
      <c r="E825" t="s">
        <v>897</v>
      </c>
      <c r="F825" s="20">
        <v>6.1249999999999999E-2</v>
      </c>
      <c r="G825" s="20">
        <v>0</v>
      </c>
      <c r="H825" s="20">
        <v>1.37</v>
      </c>
      <c r="I825" s="1" t="s">
        <v>1284</v>
      </c>
      <c r="J825" t="s">
        <v>1287</v>
      </c>
      <c r="T825" s="130" t="s">
        <v>365</v>
      </c>
      <c r="U825" s="156" t="s">
        <v>283</v>
      </c>
      <c r="V825" s="156" t="s">
        <v>1117</v>
      </c>
      <c r="W825" s="157" t="s">
        <v>827</v>
      </c>
      <c r="X825" s="158" t="s">
        <v>897</v>
      </c>
      <c r="Y825" s="7"/>
      <c r="Z825" s="156">
        <v>6.1249999999999999E-2</v>
      </c>
      <c r="AA825" s="156">
        <v>0</v>
      </c>
      <c r="AB825" s="159">
        <v>1.37</v>
      </c>
    </row>
    <row r="826" spans="1:28" ht="15" customHeight="1" x14ac:dyDescent="0.15">
      <c r="A826" s="20" t="str">
        <f t="shared" si="12"/>
        <v>貨2メAHF</v>
      </c>
      <c r="B826" s="20" t="s">
        <v>393</v>
      </c>
      <c r="C826" s="20" t="s">
        <v>392</v>
      </c>
      <c r="D826" t="s">
        <v>185</v>
      </c>
      <c r="E826" t="s">
        <v>773</v>
      </c>
      <c r="F826" s="20">
        <v>0.125</v>
      </c>
      <c r="G826" s="20">
        <v>0</v>
      </c>
      <c r="H826" s="20">
        <v>1.37</v>
      </c>
      <c r="I826" s="1" t="s">
        <v>1284</v>
      </c>
      <c r="J826" t="s">
        <v>283</v>
      </c>
      <c r="T826" s="130" t="s">
        <v>365</v>
      </c>
      <c r="U826" s="156" t="s">
        <v>283</v>
      </c>
      <c r="V826" s="156" t="s">
        <v>1117</v>
      </c>
      <c r="W826" s="157" t="s">
        <v>185</v>
      </c>
      <c r="X826" s="158" t="s">
        <v>773</v>
      </c>
      <c r="Y826" s="7"/>
      <c r="Z826" s="156">
        <v>0.125</v>
      </c>
      <c r="AA826" s="156">
        <v>0</v>
      </c>
      <c r="AB826" s="159">
        <v>1.37</v>
      </c>
    </row>
    <row r="827" spans="1:28" ht="15" customHeight="1" x14ac:dyDescent="0.15">
      <c r="A827" s="20" t="str">
        <f t="shared" si="12"/>
        <v>貨2メAGF</v>
      </c>
      <c r="B827" s="20" t="s">
        <v>393</v>
      </c>
      <c r="C827" s="20" t="s">
        <v>392</v>
      </c>
      <c r="D827" t="s">
        <v>185</v>
      </c>
      <c r="E827" t="s">
        <v>774</v>
      </c>
      <c r="F827" s="20">
        <v>6.25E-2</v>
      </c>
      <c r="G827" s="20">
        <v>0</v>
      </c>
      <c r="H827" s="20">
        <v>1.37</v>
      </c>
      <c r="I827" s="1" t="s">
        <v>1284</v>
      </c>
      <c r="J827" t="s">
        <v>1288</v>
      </c>
      <c r="T827" s="130" t="s">
        <v>365</v>
      </c>
      <c r="U827" s="156" t="s">
        <v>283</v>
      </c>
      <c r="V827" s="156" t="s">
        <v>1117</v>
      </c>
      <c r="W827" s="157" t="s">
        <v>185</v>
      </c>
      <c r="X827" s="158" t="s">
        <v>774</v>
      </c>
      <c r="Y827" s="7"/>
      <c r="Z827" s="156">
        <v>6.25E-2</v>
      </c>
      <c r="AA827" s="156">
        <v>0</v>
      </c>
      <c r="AB827" s="159">
        <v>1.37</v>
      </c>
    </row>
    <row r="828" spans="1:28" ht="15" customHeight="1" x14ac:dyDescent="0.15">
      <c r="A828" s="20" t="str">
        <f t="shared" si="12"/>
        <v>貨2メCGF</v>
      </c>
      <c r="B828" s="20" t="s">
        <v>393</v>
      </c>
      <c r="C828" s="20" t="s">
        <v>392</v>
      </c>
      <c r="D828" s="20" t="s">
        <v>185</v>
      </c>
      <c r="E828" s="20" t="s">
        <v>104</v>
      </c>
      <c r="F828" s="20">
        <v>6.25E-2</v>
      </c>
      <c r="G828" s="20">
        <v>0</v>
      </c>
      <c r="H828" s="20">
        <v>1.37</v>
      </c>
      <c r="I828" s="1" t="s">
        <v>1284</v>
      </c>
      <c r="J828" s="20" t="s">
        <v>174</v>
      </c>
      <c r="T828" s="130" t="s">
        <v>365</v>
      </c>
      <c r="U828" s="156" t="s">
        <v>283</v>
      </c>
      <c r="V828" s="156" t="s">
        <v>1117</v>
      </c>
      <c r="W828" s="157" t="s">
        <v>185</v>
      </c>
      <c r="X828" s="158" t="s">
        <v>104</v>
      </c>
      <c r="Y828" s="7"/>
      <c r="Z828" s="156">
        <v>6.25E-2</v>
      </c>
      <c r="AA828" s="156">
        <v>0</v>
      </c>
      <c r="AB828" s="159">
        <v>1.37</v>
      </c>
    </row>
    <row r="829" spans="1:28" ht="15" customHeight="1" x14ac:dyDescent="0.15">
      <c r="A829" s="20" t="str">
        <f t="shared" si="12"/>
        <v>貨2メCHF</v>
      </c>
      <c r="B829" s="20" t="s">
        <v>393</v>
      </c>
      <c r="C829" s="20" t="s">
        <v>392</v>
      </c>
      <c r="D829" s="20" t="s">
        <v>185</v>
      </c>
      <c r="E829" s="20" t="s">
        <v>107</v>
      </c>
      <c r="F829" s="20">
        <v>6.25E-2</v>
      </c>
      <c r="G829" s="20">
        <v>0</v>
      </c>
      <c r="H829" s="20">
        <v>1.37</v>
      </c>
      <c r="I829" s="1" t="s">
        <v>1284</v>
      </c>
      <c r="J829" s="20" t="s">
        <v>173</v>
      </c>
      <c r="T829" s="130" t="s">
        <v>365</v>
      </c>
      <c r="U829" s="156" t="s">
        <v>283</v>
      </c>
      <c r="V829" s="156" t="s">
        <v>1117</v>
      </c>
      <c r="W829" s="157" t="s">
        <v>185</v>
      </c>
      <c r="X829" s="165" t="s">
        <v>107</v>
      </c>
      <c r="Y829" s="7"/>
      <c r="Z829" s="156">
        <v>6.25E-2</v>
      </c>
      <c r="AA829" s="156">
        <v>0</v>
      </c>
      <c r="AB829" s="159">
        <v>1.37</v>
      </c>
    </row>
    <row r="830" spans="1:28" ht="15" customHeight="1" x14ac:dyDescent="0.15">
      <c r="A830" s="20" t="str">
        <f t="shared" si="12"/>
        <v>貨2メDGF</v>
      </c>
      <c r="B830" s="20" t="s">
        <v>393</v>
      </c>
      <c r="C830" s="20" t="s">
        <v>392</v>
      </c>
      <c r="D830" s="20" t="s">
        <v>185</v>
      </c>
      <c r="E830" s="20" t="s">
        <v>148</v>
      </c>
      <c r="F830" s="20">
        <v>3.125E-2</v>
      </c>
      <c r="G830" s="20">
        <v>0</v>
      </c>
      <c r="H830" s="20">
        <v>1.37</v>
      </c>
      <c r="I830" s="1" t="s">
        <v>1284</v>
      </c>
      <c r="J830" s="20" t="s">
        <v>378</v>
      </c>
      <c r="T830" s="130" t="s">
        <v>365</v>
      </c>
      <c r="U830" s="156" t="s">
        <v>283</v>
      </c>
      <c r="V830" s="156" t="s">
        <v>1117</v>
      </c>
      <c r="W830" s="157" t="s">
        <v>185</v>
      </c>
      <c r="X830" s="158" t="s">
        <v>148</v>
      </c>
      <c r="Y830" s="7"/>
      <c r="Z830" s="156">
        <v>3.125E-2</v>
      </c>
      <c r="AA830" s="156">
        <v>0</v>
      </c>
      <c r="AB830" s="159">
        <v>1.37</v>
      </c>
    </row>
    <row r="831" spans="1:28" ht="15" customHeight="1" x14ac:dyDescent="0.15">
      <c r="A831" s="20" t="str">
        <f t="shared" si="12"/>
        <v>貨2メDHF</v>
      </c>
      <c r="B831" s="20" t="s">
        <v>393</v>
      </c>
      <c r="C831" s="20" t="s">
        <v>392</v>
      </c>
      <c r="D831" s="20" t="s">
        <v>185</v>
      </c>
      <c r="E831" s="20" t="s">
        <v>151</v>
      </c>
      <c r="F831" s="20">
        <v>3.125E-2</v>
      </c>
      <c r="G831" s="20">
        <v>0</v>
      </c>
      <c r="H831" s="20">
        <v>1.37</v>
      </c>
      <c r="I831" s="1" t="s">
        <v>1284</v>
      </c>
      <c r="J831" s="20" t="s">
        <v>379</v>
      </c>
      <c r="T831" s="130" t="s">
        <v>365</v>
      </c>
      <c r="U831" s="156" t="s">
        <v>283</v>
      </c>
      <c r="V831" s="156" t="s">
        <v>1117</v>
      </c>
      <c r="W831" s="157" t="s">
        <v>185</v>
      </c>
      <c r="X831" s="158" t="s">
        <v>151</v>
      </c>
      <c r="Y831" s="7"/>
      <c r="Z831" s="156">
        <v>3.125E-2</v>
      </c>
      <c r="AA831" s="156">
        <v>0</v>
      </c>
      <c r="AB831" s="159">
        <v>1.37</v>
      </c>
    </row>
    <row r="832" spans="1:28" ht="15" customHeight="1" x14ac:dyDescent="0.15">
      <c r="A832" s="20" t="str">
        <f t="shared" si="12"/>
        <v>貨2メLHF</v>
      </c>
      <c r="B832" s="20" t="s">
        <v>393</v>
      </c>
      <c r="C832" s="20" t="s">
        <v>392</v>
      </c>
      <c r="D832" s="20" t="s">
        <v>443</v>
      </c>
      <c r="E832" s="20" t="s">
        <v>599</v>
      </c>
      <c r="F832" s="20">
        <v>7.4999999999999997E-2</v>
      </c>
      <c r="G832" s="20">
        <v>0</v>
      </c>
      <c r="H832" s="20">
        <v>1.37</v>
      </c>
      <c r="I832" s="1" t="s">
        <v>1284</v>
      </c>
      <c r="T832" s="130" t="s">
        <v>365</v>
      </c>
      <c r="U832" s="156" t="s">
        <v>283</v>
      </c>
      <c r="V832" s="156" t="s">
        <v>1117</v>
      </c>
      <c r="W832" s="157" t="s">
        <v>443</v>
      </c>
      <c r="X832" s="158" t="s">
        <v>599</v>
      </c>
      <c r="Y832" s="7"/>
      <c r="Z832" s="156">
        <v>7.4999999999999997E-2</v>
      </c>
      <c r="AA832" s="156">
        <v>0</v>
      </c>
      <c r="AB832" s="159">
        <v>1.37</v>
      </c>
    </row>
    <row r="833" spans="1:28" ht="15" customHeight="1" x14ac:dyDescent="0.15">
      <c r="A833" s="20" t="str">
        <f t="shared" si="12"/>
        <v>貨2メLGF</v>
      </c>
      <c r="B833" s="20" t="s">
        <v>393</v>
      </c>
      <c r="C833" s="20" t="s">
        <v>392</v>
      </c>
      <c r="D833" s="20" t="s">
        <v>443</v>
      </c>
      <c r="E833" s="20" t="s">
        <v>595</v>
      </c>
      <c r="F833" s="20">
        <v>3.7499999999999999E-2</v>
      </c>
      <c r="G833" s="20">
        <v>0</v>
      </c>
      <c r="H833" s="20">
        <v>1.37</v>
      </c>
      <c r="I833" s="1" t="s">
        <v>1284</v>
      </c>
      <c r="J833" s="20" t="s">
        <v>1088</v>
      </c>
      <c r="T833" s="130" t="s">
        <v>365</v>
      </c>
      <c r="U833" s="156" t="s">
        <v>283</v>
      </c>
      <c r="V833" s="156" t="s">
        <v>1117</v>
      </c>
      <c r="W833" s="157" t="s">
        <v>443</v>
      </c>
      <c r="X833" s="158" t="s">
        <v>595</v>
      </c>
      <c r="Y833" s="7"/>
      <c r="Z833" s="156">
        <v>3.7499999999999999E-2</v>
      </c>
      <c r="AA833" s="156">
        <v>0</v>
      </c>
      <c r="AB833" s="159">
        <v>1.37</v>
      </c>
    </row>
    <row r="834" spans="1:28" ht="15" customHeight="1" x14ac:dyDescent="0.15">
      <c r="A834" s="20" t="str">
        <f t="shared" si="12"/>
        <v>貨2メMHF</v>
      </c>
      <c r="B834" s="20" t="s">
        <v>393</v>
      </c>
      <c r="C834" s="20" t="s">
        <v>392</v>
      </c>
      <c r="D834" s="20" t="s">
        <v>443</v>
      </c>
      <c r="E834" s="20" t="s">
        <v>635</v>
      </c>
      <c r="F834" s="20">
        <v>3.7499999999999999E-2</v>
      </c>
      <c r="G834" s="20">
        <v>0</v>
      </c>
      <c r="H834" s="20">
        <v>1.37</v>
      </c>
      <c r="I834" s="1" t="s">
        <v>1284</v>
      </c>
      <c r="J834" s="20" t="s">
        <v>463</v>
      </c>
      <c r="T834" s="130" t="s">
        <v>365</v>
      </c>
      <c r="U834" s="156" t="s">
        <v>283</v>
      </c>
      <c r="V834" s="156" t="s">
        <v>1117</v>
      </c>
      <c r="W834" s="157" t="s">
        <v>443</v>
      </c>
      <c r="X834" s="158" t="s">
        <v>635</v>
      </c>
      <c r="Y834" s="7"/>
      <c r="Z834" s="156">
        <v>3.7499999999999999E-2</v>
      </c>
      <c r="AA834" s="156">
        <v>0</v>
      </c>
      <c r="AB834" s="159">
        <v>1.37</v>
      </c>
    </row>
    <row r="835" spans="1:28" ht="15" customHeight="1" x14ac:dyDescent="0.15">
      <c r="A835" s="20" t="str">
        <f t="shared" si="12"/>
        <v>貨2メMGF</v>
      </c>
      <c r="B835" s="20" t="s">
        <v>393</v>
      </c>
      <c r="C835" s="20" t="s">
        <v>392</v>
      </c>
      <c r="D835" s="20" t="s">
        <v>443</v>
      </c>
      <c r="E835" s="20" t="s">
        <v>631</v>
      </c>
      <c r="F835" s="20">
        <v>3.7499999999999999E-2</v>
      </c>
      <c r="G835" s="20">
        <v>0</v>
      </c>
      <c r="H835" s="20">
        <v>1.37</v>
      </c>
      <c r="I835" s="1" t="s">
        <v>1284</v>
      </c>
      <c r="J835" s="20" t="s">
        <v>446</v>
      </c>
      <c r="T835" s="130" t="s">
        <v>365</v>
      </c>
      <c r="U835" s="156" t="s">
        <v>283</v>
      </c>
      <c r="V835" s="156" t="s">
        <v>1117</v>
      </c>
      <c r="W835" s="157" t="s">
        <v>443</v>
      </c>
      <c r="X835" s="158" t="s">
        <v>631</v>
      </c>
      <c r="Y835" s="7"/>
      <c r="Z835" s="156">
        <v>3.7499999999999999E-2</v>
      </c>
      <c r="AA835" s="156">
        <v>0</v>
      </c>
      <c r="AB835" s="159">
        <v>1.37</v>
      </c>
    </row>
    <row r="836" spans="1:28" ht="15" customHeight="1" x14ac:dyDescent="0.15">
      <c r="A836" s="20" t="str">
        <f t="shared" si="12"/>
        <v>貨2メRHF</v>
      </c>
      <c r="B836" s="20" t="s">
        <v>393</v>
      </c>
      <c r="C836" s="20" t="s">
        <v>392</v>
      </c>
      <c r="D836" s="20" t="s">
        <v>443</v>
      </c>
      <c r="E836" s="20" t="s">
        <v>683</v>
      </c>
      <c r="F836" s="20">
        <v>1.8749999999999999E-2</v>
      </c>
      <c r="G836" s="20">
        <v>0</v>
      </c>
      <c r="H836" s="20">
        <v>1.37</v>
      </c>
      <c r="I836" s="1" t="s">
        <v>1284</v>
      </c>
      <c r="J836" s="20" t="s">
        <v>464</v>
      </c>
      <c r="T836" s="130" t="s">
        <v>365</v>
      </c>
      <c r="U836" s="156" t="s">
        <v>283</v>
      </c>
      <c r="V836" s="156" t="s">
        <v>1117</v>
      </c>
      <c r="W836" s="157" t="s">
        <v>443</v>
      </c>
      <c r="X836" s="158" t="s">
        <v>683</v>
      </c>
      <c r="Y836" s="7"/>
      <c r="Z836" s="156">
        <v>1.8749999999999999E-2</v>
      </c>
      <c r="AA836" s="156">
        <v>0</v>
      </c>
      <c r="AB836" s="159">
        <v>1.37</v>
      </c>
    </row>
    <row r="837" spans="1:28" ht="15" customHeight="1" x14ac:dyDescent="0.15">
      <c r="A837" s="20" t="str">
        <f t="shared" ref="A837:A900" si="13">CONCATENATE(C837,E837)</f>
        <v>貨2メRGF</v>
      </c>
      <c r="B837" s="20" t="s">
        <v>393</v>
      </c>
      <c r="C837" s="20" t="s">
        <v>392</v>
      </c>
      <c r="D837" s="20" t="s">
        <v>443</v>
      </c>
      <c r="E837" s="20" t="s">
        <v>679</v>
      </c>
      <c r="F837" s="20">
        <v>1.8749999999999999E-2</v>
      </c>
      <c r="G837" s="20">
        <v>0</v>
      </c>
      <c r="H837" s="20">
        <v>1.37</v>
      </c>
      <c r="I837" s="1" t="s">
        <v>1284</v>
      </c>
      <c r="J837" s="20" t="s">
        <v>447</v>
      </c>
      <c r="T837" s="130" t="s">
        <v>365</v>
      </c>
      <c r="U837" s="156" t="s">
        <v>283</v>
      </c>
      <c r="V837" s="156" t="s">
        <v>1117</v>
      </c>
      <c r="W837" s="157" t="s">
        <v>443</v>
      </c>
      <c r="X837" s="158" t="s">
        <v>679</v>
      </c>
      <c r="Y837" s="7"/>
      <c r="Z837" s="156">
        <v>1.8749999999999999E-2</v>
      </c>
      <c r="AA837" s="156">
        <v>0</v>
      </c>
      <c r="AB837" s="159">
        <v>1.37</v>
      </c>
    </row>
    <row r="838" spans="1:28" ht="15" customHeight="1" x14ac:dyDescent="0.15">
      <c r="A838" s="20" t="str">
        <f t="shared" si="13"/>
        <v>貨2メQHF</v>
      </c>
      <c r="B838" s="20" t="s">
        <v>393</v>
      </c>
      <c r="C838" s="20" t="s">
        <v>392</v>
      </c>
      <c r="D838" s="20" t="s">
        <v>443</v>
      </c>
      <c r="E838" s="20" t="s">
        <v>328</v>
      </c>
      <c r="F838" s="20">
        <v>6.7500000000000004E-2</v>
      </c>
      <c r="G838" s="20">
        <v>0</v>
      </c>
      <c r="H838" s="20">
        <v>1.37</v>
      </c>
      <c r="I838" s="1" t="s">
        <v>1284</v>
      </c>
      <c r="J838" s="20" t="s">
        <v>162</v>
      </c>
      <c r="T838" s="130" t="s">
        <v>365</v>
      </c>
      <c r="U838" s="156" t="s">
        <v>283</v>
      </c>
      <c r="V838" s="156" t="s">
        <v>1117</v>
      </c>
      <c r="W838" s="157" t="s">
        <v>443</v>
      </c>
      <c r="X838" s="158" t="s">
        <v>328</v>
      </c>
      <c r="Y838" s="7"/>
      <c r="Z838" s="156">
        <v>6.7500000000000004E-2</v>
      </c>
      <c r="AA838" s="156">
        <v>0</v>
      </c>
      <c r="AB838" s="159">
        <v>1.37</v>
      </c>
    </row>
    <row r="839" spans="1:28" ht="15" customHeight="1" x14ac:dyDescent="0.15">
      <c r="A839" s="20" t="str">
        <f t="shared" si="13"/>
        <v>貨2メQGF</v>
      </c>
      <c r="B839" s="20" t="s">
        <v>393</v>
      </c>
      <c r="C839" s="20" t="s">
        <v>392</v>
      </c>
      <c r="D839" s="20" t="s">
        <v>443</v>
      </c>
      <c r="E839" s="20" t="s">
        <v>324</v>
      </c>
      <c r="F839" s="20">
        <v>6.7500000000000004E-2</v>
      </c>
      <c r="G839" s="20">
        <v>0</v>
      </c>
      <c r="H839" s="20">
        <v>1.37</v>
      </c>
      <c r="I839" s="1" t="s">
        <v>1284</v>
      </c>
      <c r="J839" s="20" t="s">
        <v>163</v>
      </c>
      <c r="T839" s="130" t="s">
        <v>365</v>
      </c>
      <c r="U839" s="156" t="s">
        <v>283</v>
      </c>
      <c r="V839" s="156" t="s">
        <v>1117</v>
      </c>
      <c r="W839" s="157" t="s">
        <v>443</v>
      </c>
      <c r="X839" s="158" t="s">
        <v>324</v>
      </c>
      <c r="Y839" s="7"/>
      <c r="Z839" s="156">
        <v>6.7500000000000004E-2</v>
      </c>
      <c r="AA839" s="156">
        <v>0</v>
      </c>
      <c r="AB839" s="159">
        <v>1.37</v>
      </c>
    </row>
    <row r="840" spans="1:28" ht="15" customHeight="1" x14ac:dyDescent="0.15">
      <c r="A840" s="20" t="str">
        <f t="shared" si="13"/>
        <v>貨2メ3HF</v>
      </c>
      <c r="B840" s="20" t="s">
        <v>393</v>
      </c>
      <c r="C840" s="20" t="s">
        <v>392</v>
      </c>
      <c r="D840" t="s">
        <v>1591</v>
      </c>
      <c r="E840" t="s">
        <v>1617</v>
      </c>
      <c r="F840" s="20">
        <v>0.12</v>
      </c>
      <c r="G840" s="20">
        <v>0</v>
      </c>
      <c r="H840" s="20">
        <v>1.37</v>
      </c>
      <c r="I840" s="1" t="s">
        <v>1284</v>
      </c>
      <c r="T840" s="130" t="s">
        <v>365</v>
      </c>
      <c r="U840" s="156" t="s">
        <v>283</v>
      </c>
      <c r="V840" s="156" t="s">
        <v>1117</v>
      </c>
      <c r="W840" s="157" t="s">
        <v>1102</v>
      </c>
      <c r="X840" s="158" t="s">
        <v>1298</v>
      </c>
      <c r="Y840" s="7"/>
      <c r="Z840" s="156">
        <v>0.12</v>
      </c>
      <c r="AA840" s="156">
        <v>0</v>
      </c>
      <c r="AB840" s="159">
        <v>1.37</v>
      </c>
    </row>
    <row r="841" spans="1:28" ht="15" customHeight="1" x14ac:dyDescent="0.15">
      <c r="A841" s="20" t="str">
        <f t="shared" si="13"/>
        <v>貨2メ3GF</v>
      </c>
      <c r="B841" s="20" t="s">
        <v>393</v>
      </c>
      <c r="C841" s="20" t="s">
        <v>392</v>
      </c>
      <c r="D841" t="s">
        <v>1591</v>
      </c>
      <c r="E841" t="s">
        <v>1618</v>
      </c>
      <c r="F841" s="20">
        <v>0.06</v>
      </c>
      <c r="G841" s="20">
        <v>0</v>
      </c>
      <c r="H841" s="20">
        <v>1.37</v>
      </c>
      <c r="I841" s="1" t="s">
        <v>1284</v>
      </c>
      <c r="T841" s="130" t="s">
        <v>365</v>
      </c>
      <c r="U841" s="156" t="s">
        <v>283</v>
      </c>
      <c r="V841" s="156" t="s">
        <v>1117</v>
      </c>
      <c r="W841" s="157" t="s">
        <v>1102</v>
      </c>
      <c r="X841" s="158" t="s">
        <v>1299</v>
      </c>
      <c r="Y841" s="7"/>
      <c r="Z841" s="156">
        <v>0.06</v>
      </c>
      <c r="AA841" s="156">
        <v>0</v>
      </c>
      <c r="AB841" s="159">
        <v>1.37</v>
      </c>
    </row>
    <row r="842" spans="1:28" ht="15" customHeight="1" x14ac:dyDescent="0.15">
      <c r="A842" s="20" t="str">
        <f t="shared" si="13"/>
        <v>貨2メ4HF</v>
      </c>
      <c r="B842" s="20" t="s">
        <v>393</v>
      </c>
      <c r="C842" s="20" t="s">
        <v>392</v>
      </c>
      <c r="D842" t="s">
        <v>1105</v>
      </c>
      <c r="E842" t="s">
        <v>1619</v>
      </c>
      <c r="F842" s="20">
        <v>0.09</v>
      </c>
      <c r="G842" s="20">
        <v>0</v>
      </c>
      <c r="H842" s="20">
        <v>1.37</v>
      </c>
      <c r="I842" s="1" t="s">
        <v>1284</v>
      </c>
      <c r="T842" s="130" t="s">
        <v>365</v>
      </c>
      <c r="U842" s="156" t="s">
        <v>283</v>
      </c>
      <c r="V842" s="156" t="s">
        <v>1117</v>
      </c>
      <c r="W842" s="157" t="s">
        <v>1102</v>
      </c>
      <c r="X842" s="158" t="s">
        <v>1300</v>
      </c>
      <c r="Y842" s="7"/>
      <c r="Z842" s="156">
        <v>0.09</v>
      </c>
      <c r="AA842" s="156">
        <v>0</v>
      </c>
      <c r="AB842" s="159">
        <v>1.37</v>
      </c>
    </row>
    <row r="843" spans="1:28" ht="15" customHeight="1" x14ac:dyDescent="0.15">
      <c r="A843" s="20" t="str">
        <f t="shared" si="13"/>
        <v>貨2メ4GF</v>
      </c>
      <c r="B843" s="20" t="s">
        <v>393</v>
      </c>
      <c r="C843" s="20" t="s">
        <v>392</v>
      </c>
      <c r="D843" t="s">
        <v>1105</v>
      </c>
      <c r="E843" t="s">
        <v>1620</v>
      </c>
      <c r="F843" s="20">
        <v>0.09</v>
      </c>
      <c r="G843" s="20">
        <v>0</v>
      </c>
      <c r="H843" s="20">
        <v>1.37</v>
      </c>
      <c r="I843" s="1" t="s">
        <v>1284</v>
      </c>
      <c r="T843" s="130" t="s">
        <v>365</v>
      </c>
      <c r="U843" s="156" t="s">
        <v>283</v>
      </c>
      <c r="V843" s="156" t="s">
        <v>1117</v>
      </c>
      <c r="W843" s="157" t="s">
        <v>1102</v>
      </c>
      <c r="X843" s="158" t="s">
        <v>1301</v>
      </c>
      <c r="Y843" s="7"/>
      <c r="Z843" s="156">
        <v>0.09</v>
      </c>
      <c r="AA843" s="156">
        <v>0</v>
      </c>
      <c r="AB843" s="159">
        <v>1.37</v>
      </c>
    </row>
    <row r="844" spans="1:28" ht="15" customHeight="1" x14ac:dyDescent="0.15">
      <c r="A844" s="20" t="str">
        <f t="shared" si="13"/>
        <v>貨2メ5HF</v>
      </c>
      <c r="B844" s="20" t="s">
        <v>393</v>
      </c>
      <c r="C844" s="20" t="s">
        <v>392</v>
      </c>
      <c r="D844" t="s">
        <v>1105</v>
      </c>
      <c r="E844" t="s">
        <v>1621</v>
      </c>
      <c r="F844" s="20">
        <v>0.06</v>
      </c>
      <c r="G844" s="20">
        <v>0</v>
      </c>
      <c r="H844" s="20">
        <v>1.37</v>
      </c>
      <c r="I844" s="1" t="s">
        <v>1284</v>
      </c>
      <c r="T844" s="130" t="s">
        <v>365</v>
      </c>
      <c r="U844" s="156" t="s">
        <v>283</v>
      </c>
      <c r="V844" s="156" t="s">
        <v>1117</v>
      </c>
      <c r="W844" s="157" t="s">
        <v>1102</v>
      </c>
      <c r="X844" s="158" t="s">
        <v>1302</v>
      </c>
      <c r="Y844" s="7"/>
      <c r="Z844" s="156">
        <v>0.06</v>
      </c>
      <c r="AA844" s="156">
        <v>0</v>
      </c>
      <c r="AB844" s="159">
        <v>1.37</v>
      </c>
    </row>
    <row r="845" spans="1:28" ht="15" customHeight="1" x14ac:dyDescent="0.15">
      <c r="A845" s="20" t="str">
        <f t="shared" si="13"/>
        <v>貨2メ5GF</v>
      </c>
      <c r="B845" s="20" t="s">
        <v>393</v>
      </c>
      <c r="C845" s="20" t="s">
        <v>392</v>
      </c>
      <c r="D845" t="s">
        <v>1105</v>
      </c>
      <c r="E845" t="s">
        <v>1622</v>
      </c>
      <c r="F845" s="20">
        <v>0.06</v>
      </c>
      <c r="G845" s="20">
        <v>0</v>
      </c>
      <c r="H845" s="20">
        <v>1.37</v>
      </c>
      <c r="I845" s="1" t="s">
        <v>1284</v>
      </c>
      <c r="T845" s="130" t="s">
        <v>365</v>
      </c>
      <c r="U845" s="156" t="s">
        <v>283</v>
      </c>
      <c r="V845" s="156" t="s">
        <v>1117</v>
      </c>
      <c r="W845" s="157" t="s">
        <v>1102</v>
      </c>
      <c r="X845" s="158" t="s">
        <v>1303</v>
      </c>
      <c r="Y845" s="7"/>
      <c r="Z845" s="156">
        <v>0.06</v>
      </c>
      <c r="AA845" s="156">
        <v>0</v>
      </c>
      <c r="AB845" s="159">
        <v>1.37</v>
      </c>
    </row>
    <row r="846" spans="1:28" ht="15" customHeight="1" x14ac:dyDescent="0.15">
      <c r="A846" s="20" t="str">
        <f t="shared" si="13"/>
        <v>貨2メ6HF</v>
      </c>
      <c r="B846" s="20" t="s">
        <v>393</v>
      </c>
      <c r="C846" s="20" t="s">
        <v>392</v>
      </c>
      <c r="D846" t="s">
        <v>1105</v>
      </c>
      <c r="E846" t="s">
        <v>1623</v>
      </c>
      <c r="F846" s="20">
        <v>0.03</v>
      </c>
      <c r="G846" s="20">
        <v>0</v>
      </c>
      <c r="H846" s="20">
        <v>1.37</v>
      </c>
      <c r="I846" s="1" t="s">
        <v>1284</v>
      </c>
      <c r="T846" s="130" t="s">
        <v>365</v>
      </c>
      <c r="U846" s="156" t="s">
        <v>283</v>
      </c>
      <c r="V846" s="156" t="s">
        <v>1117</v>
      </c>
      <c r="W846" s="157" t="s">
        <v>1102</v>
      </c>
      <c r="X846" s="158" t="s">
        <v>1304</v>
      </c>
      <c r="Y846" s="7"/>
      <c r="Z846" s="156">
        <v>0.03</v>
      </c>
      <c r="AA846" s="156">
        <v>0</v>
      </c>
      <c r="AB846" s="159">
        <v>1.37</v>
      </c>
    </row>
    <row r="847" spans="1:28" ht="15" customHeight="1" x14ac:dyDescent="0.15">
      <c r="A847" s="20" t="str">
        <f t="shared" si="13"/>
        <v>貨2メ6GF</v>
      </c>
      <c r="B847" s="20" t="s">
        <v>393</v>
      </c>
      <c r="C847" s="20" t="s">
        <v>392</v>
      </c>
      <c r="D847" t="s">
        <v>1105</v>
      </c>
      <c r="E847" t="s">
        <v>1624</v>
      </c>
      <c r="F847" s="20">
        <v>0.03</v>
      </c>
      <c r="G847" s="20">
        <v>0</v>
      </c>
      <c r="H847" s="20">
        <v>1.37</v>
      </c>
      <c r="I847" s="1" t="s">
        <v>1284</v>
      </c>
      <c r="T847" s="130" t="s">
        <v>365</v>
      </c>
      <c r="U847" s="156" t="s">
        <v>283</v>
      </c>
      <c r="V847" s="156" t="s">
        <v>1117</v>
      </c>
      <c r="W847" s="157" t="s">
        <v>1102</v>
      </c>
      <c r="X847" s="158" t="s">
        <v>1305</v>
      </c>
      <c r="Y847" s="7"/>
      <c r="Z847" s="156">
        <v>0.03</v>
      </c>
      <c r="AA847" s="156">
        <v>0</v>
      </c>
      <c r="AB847" s="159">
        <v>1.37</v>
      </c>
    </row>
    <row r="848" spans="1:28" ht="15" customHeight="1" x14ac:dyDescent="0.15">
      <c r="A848" s="20" t="str">
        <f t="shared" si="13"/>
        <v>貨3メTQ</v>
      </c>
      <c r="B848" s="20" t="s">
        <v>395</v>
      </c>
      <c r="C848" s="20" t="s">
        <v>394</v>
      </c>
      <c r="D848" s="20" t="s">
        <v>827</v>
      </c>
      <c r="E848" s="20" t="s">
        <v>890</v>
      </c>
      <c r="F848" s="20">
        <v>0.18375</v>
      </c>
      <c r="G848" s="20">
        <v>0</v>
      </c>
      <c r="H848" s="20">
        <v>1.37</v>
      </c>
      <c r="I848" s="1" t="s">
        <v>1284</v>
      </c>
      <c r="J848" s="20" t="s">
        <v>1285</v>
      </c>
      <c r="T848" s="130" t="s">
        <v>365</v>
      </c>
      <c r="U848" s="156" t="s">
        <v>283</v>
      </c>
      <c r="V848" s="156" t="s">
        <v>1143</v>
      </c>
      <c r="W848" s="157" t="s">
        <v>827</v>
      </c>
      <c r="X848" s="158" t="s">
        <v>890</v>
      </c>
      <c r="Y848" s="7"/>
      <c r="Z848" s="156">
        <v>0.18375</v>
      </c>
      <c r="AA848" s="156">
        <v>0</v>
      </c>
      <c r="AB848" s="159">
        <v>1.37</v>
      </c>
    </row>
    <row r="849" spans="1:28" ht="15" customHeight="1" x14ac:dyDescent="0.15">
      <c r="A849" s="20" t="str">
        <f t="shared" si="13"/>
        <v>貨3メLQ</v>
      </c>
      <c r="B849" s="20" t="s">
        <v>395</v>
      </c>
      <c r="C849" s="20" t="s">
        <v>394</v>
      </c>
      <c r="D849" s="20" t="s">
        <v>827</v>
      </c>
      <c r="E849" s="20" t="s">
        <v>882</v>
      </c>
      <c r="F849" s="20">
        <v>0.1225</v>
      </c>
      <c r="G849" s="20">
        <v>0</v>
      </c>
      <c r="H849" s="20">
        <v>1.37</v>
      </c>
      <c r="I849" s="1" t="s">
        <v>1284</v>
      </c>
      <c r="J849" s="20" t="s">
        <v>1286</v>
      </c>
      <c r="T849" s="130" t="s">
        <v>365</v>
      </c>
      <c r="U849" s="156" t="s">
        <v>283</v>
      </c>
      <c r="V849" s="156" t="s">
        <v>1143</v>
      </c>
      <c r="W849" s="157" t="s">
        <v>827</v>
      </c>
      <c r="X849" s="158" t="s">
        <v>882</v>
      </c>
      <c r="Y849" s="7"/>
      <c r="Z849" s="156">
        <v>0.1225</v>
      </c>
      <c r="AA849" s="156">
        <v>0</v>
      </c>
      <c r="AB849" s="159">
        <v>1.37</v>
      </c>
    </row>
    <row r="850" spans="1:28" ht="15" customHeight="1" x14ac:dyDescent="0.15">
      <c r="A850" s="20" t="str">
        <f t="shared" si="13"/>
        <v>貨3メUQ</v>
      </c>
      <c r="B850" s="20" t="s">
        <v>395</v>
      </c>
      <c r="C850" s="20" t="s">
        <v>394</v>
      </c>
      <c r="D850" s="20" t="s">
        <v>827</v>
      </c>
      <c r="E850" s="20" t="s">
        <v>897</v>
      </c>
      <c r="F850" s="20">
        <v>6.1249999999999999E-2</v>
      </c>
      <c r="G850" s="20">
        <v>0</v>
      </c>
      <c r="H850" s="20">
        <v>1.37</v>
      </c>
      <c r="I850" s="1" t="s">
        <v>1284</v>
      </c>
      <c r="J850" s="20" t="s">
        <v>1287</v>
      </c>
      <c r="T850" s="130" t="s">
        <v>365</v>
      </c>
      <c r="U850" s="156" t="s">
        <v>283</v>
      </c>
      <c r="V850" s="156" t="s">
        <v>1143</v>
      </c>
      <c r="W850" s="157" t="s">
        <v>827</v>
      </c>
      <c r="X850" s="158" t="s">
        <v>897</v>
      </c>
      <c r="Y850" s="7"/>
      <c r="Z850" s="156">
        <v>6.1249999999999999E-2</v>
      </c>
      <c r="AA850" s="156">
        <v>0</v>
      </c>
      <c r="AB850" s="159">
        <v>1.37</v>
      </c>
    </row>
    <row r="851" spans="1:28" ht="15" customHeight="1" x14ac:dyDescent="0.15">
      <c r="A851" s="20" t="str">
        <f t="shared" si="13"/>
        <v>貨3メAHF</v>
      </c>
      <c r="B851" s="20" t="s">
        <v>395</v>
      </c>
      <c r="C851" s="20" t="s">
        <v>394</v>
      </c>
      <c r="D851" s="20" t="s">
        <v>185</v>
      </c>
      <c r="E851" s="20" t="s">
        <v>773</v>
      </c>
      <c r="F851" s="20">
        <v>0.125</v>
      </c>
      <c r="G851" s="20">
        <v>0</v>
      </c>
      <c r="H851" s="20">
        <v>1.37</v>
      </c>
      <c r="I851" s="1" t="s">
        <v>1284</v>
      </c>
      <c r="J851" s="20" t="s">
        <v>283</v>
      </c>
      <c r="T851" s="130" t="s">
        <v>365</v>
      </c>
      <c r="U851" s="156" t="s">
        <v>283</v>
      </c>
      <c r="V851" s="156" t="s">
        <v>1143</v>
      </c>
      <c r="W851" s="157" t="s">
        <v>185</v>
      </c>
      <c r="X851" s="158" t="s">
        <v>773</v>
      </c>
      <c r="Y851" s="7"/>
      <c r="Z851" s="156">
        <v>0.125</v>
      </c>
      <c r="AA851" s="156">
        <v>0</v>
      </c>
      <c r="AB851" s="159">
        <v>1.37</v>
      </c>
    </row>
    <row r="852" spans="1:28" ht="15" customHeight="1" x14ac:dyDescent="0.15">
      <c r="A852" s="20" t="str">
        <f t="shared" si="13"/>
        <v>貨3メAGF</v>
      </c>
      <c r="B852" s="20" t="s">
        <v>395</v>
      </c>
      <c r="C852" s="20" t="s">
        <v>394</v>
      </c>
      <c r="D852" s="20" t="s">
        <v>185</v>
      </c>
      <c r="E852" s="20" t="s">
        <v>774</v>
      </c>
      <c r="F852" s="20">
        <v>6.25E-2</v>
      </c>
      <c r="G852" s="20">
        <v>0</v>
      </c>
      <c r="H852" s="20">
        <v>1.37</v>
      </c>
      <c r="I852" s="1" t="s">
        <v>1284</v>
      </c>
      <c r="J852" s="20" t="s">
        <v>1288</v>
      </c>
      <c r="T852" s="130" t="s">
        <v>365</v>
      </c>
      <c r="U852" s="156" t="s">
        <v>283</v>
      </c>
      <c r="V852" s="156" t="s">
        <v>1143</v>
      </c>
      <c r="W852" s="157" t="s">
        <v>185</v>
      </c>
      <c r="X852" s="158" t="s">
        <v>774</v>
      </c>
      <c r="Y852" s="7"/>
      <c r="Z852" s="156">
        <v>6.25E-2</v>
      </c>
      <c r="AA852" s="156">
        <v>0</v>
      </c>
      <c r="AB852" s="159">
        <v>1.37</v>
      </c>
    </row>
    <row r="853" spans="1:28" ht="15" customHeight="1" x14ac:dyDescent="0.15">
      <c r="A853" s="20" t="str">
        <f t="shared" si="13"/>
        <v>貨3メCGF</v>
      </c>
      <c r="B853" s="20" t="s">
        <v>395</v>
      </c>
      <c r="C853" s="20" t="s">
        <v>394</v>
      </c>
      <c r="D853" s="20" t="s">
        <v>185</v>
      </c>
      <c r="E853" s="20" t="s">
        <v>104</v>
      </c>
      <c r="F853" s="20">
        <v>6.25E-2</v>
      </c>
      <c r="G853" s="20">
        <v>0</v>
      </c>
      <c r="H853" s="20">
        <v>1.37</v>
      </c>
      <c r="I853" s="1" t="s">
        <v>1284</v>
      </c>
      <c r="J853" s="20" t="s">
        <v>174</v>
      </c>
      <c r="T853" s="130" t="s">
        <v>365</v>
      </c>
      <c r="U853" s="156" t="s">
        <v>283</v>
      </c>
      <c r="V853" s="156" t="s">
        <v>1143</v>
      </c>
      <c r="W853" s="157" t="s">
        <v>185</v>
      </c>
      <c r="X853" s="158" t="s">
        <v>104</v>
      </c>
      <c r="Y853" s="7"/>
      <c r="Z853" s="156">
        <v>6.25E-2</v>
      </c>
      <c r="AA853" s="156">
        <v>0</v>
      </c>
      <c r="AB853" s="159">
        <v>1.37</v>
      </c>
    </row>
    <row r="854" spans="1:28" ht="15" customHeight="1" x14ac:dyDescent="0.15">
      <c r="A854" s="20" t="str">
        <f t="shared" si="13"/>
        <v>貨3メCHF</v>
      </c>
      <c r="B854" s="20" t="s">
        <v>395</v>
      </c>
      <c r="C854" s="20" t="s">
        <v>394</v>
      </c>
      <c r="D854" s="20" t="s">
        <v>185</v>
      </c>
      <c r="E854" s="20" t="s">
        <v>107</v>
      </c>
      <c r="F854" s="20">
        <v>6.25E-2</v>
      </c>
      <c r="G854" s="20">
        <v>0</v>
      </c>
      <c r="H854" s="20">
        <v>1.37</v>
      </c>
      <c r="I854" s="1" t="s">
        <v>1284</v>
      </c>
      <c r="J854" s="20" t="s">
        <v>173</v>
      </c>
      <c r="T854" s="130" t="s">
        <v>365</v>
      </c>
      <c r="U854" s="156" t="s">
        <v>283</v>
      </c>
      <c r="V854" s="156" t="s">
        <v>1143</v>
      </c>
      <c r="W854" s="157" t="s">
        <v>185</v>
      </c>
      <c r="X854" s="158" t="s">
        <v>107</v>
      </c>
      <c r="Y854" s="7"/>
      <c r="Z854" s="156">
        <v>6.25E-2</v>
      </c>
      <c r="AA854" s="156">
        <v>0</v>
      </c>
      <c r="AB854" s="159">
        <v>1.37</v>
      </c>
    </row>
    <row r="855" spans="1:28" ht="15" customHeight="1" x14ac:dyDescent="0.15">
      <c r="A855" s="20" t="str">
        <f t="shared" si="13"/>
        <v>貨3メDGF</v>
      </c>
      <c r="B855" s="20" t="s">
        <v>395</v>
      </c>
      <c r="C855" s="20" t="s">
        <v>394</v>
      </c>
      <c r="D855" s="20" t="s">
        <v>185</v>
      </c>
      <c r="E855" s="20" t="s">
        <v>148</v>
      </c>
      <c r="F855" s="20">
        <v>3.125E-2</v>
      </c>
      <c r="G855" s="20">
        <v>0</v>
      </c>
      <c r="H855" s="20">
        <v>1.37</v>
      </c>
      <c r="I855" s="1" t="s">
        <v>1284</v>
      </c>
      <c r="J855" s="20" t="s">
        <v>378</v>
      </c>
      <c r="T855" s="130" t="s">
        <v>365</v>
      </c>
      <c r="U855" s="156" t="s">
        <v>283</v>
      </c>
      <c r="V855" s="156" t="s">
        <v>1143</v>
      </c>
      <c r="W855" s="157" t="s">
        <v>185</v>
      </c>
      <c r="X855" s="158" t="s">
        <v>148</v>
      </c>
      <c r="Y855" s="7"/>
      <c r="Z855" s="156">
        <v>3.125E-2</v>
      </c>
      <c r="AA855" s="156">
        <v>0</v>
      </c>
      <c r="AB855" s="159">
        <v>1.37</v>
      </c>
    </row>
    <row r="856" spans="1:28" ht="15" customHeight="1" x14ac:dyDescent="0.15">
      <c r="A856" s="20" t="str">
        <f t="shared" si="13"/>
        <v>貨3メDHF</v>
      </c>
      <c r="B856" s="20" t="s">
        <v>395</v>
      </c>
      <c r="C856" s="20" t="s">
        <v>394</v>
      </c>
      <c r="D856" s="20" t="s">
        <v>185</v>
      </c>
      <c r="E856" s="20" t="s">
        <v>151</v>
      </c>
      <c r="F856" s="20">
        <v>3.125E-2</v>
      </c>
      <c r="G856" s="20">
        <v>0</v>
      </c>
      <c r="H856" s="20">
        <v>1.37</v>
      </c>
      <c r="I856" s="1" t="s">
        <v>1284</v>
      </c>
      <c r="J856" s="20" t="s">
        <v>379</v>
      </c>
      <c r="T856" s="130" t="s">
        <v>365</v>
      </c>
      <c r="U856" s="156" t="s">
        <v>283</v>
      </c>
      <c r="V856" s="156" t="s">
        <v>1143</v>
      </c>
      <c r="W856" s="157" t="s">
        <v>185</v>
      </c>
      <c r="X856" s="158" t="s">
        <v>151</v>
      </c>
      <c r="Y856" s="7"/>
      <c r="Z856" s="156">
        <v>3.125E-2</v>
      </c>
      <c r="AA856" s="156">
        <v>0</v>
      </c>
      <c r="AB856" s="159">
        <v>1.37</v>
      </c>
    </row>
    <row r="857" spans="1:28" ht="15" customHeight="1" x14ac:dyDescent="0.15">
      <c r="A857" s="20" t="str">
        <f t="shared" si="13"/>
        <v>貨3メLHF</v>
      </c>
      <c r="B857" s="20" t="s">
        <v>395</v>
      </c>
      <c r="C857" s="20" t="s">
        <v>394</v>
      </c>
      <c r="D857" s="20" t="s">
        <v>443</v>
      </c>
      <c r="E857" s="20" t="s">
        <v>599</v>
      </c>
      <c r="F857" s="20">
        <v>7.4999999999999997E-2</v>
      </c>
      <c r="G857" s="20">
        <v>0</v>
      </c>
      <c r="H857" s="20">
        <v>1.37</v>
      </c>
      <c r="I857" s="1" t="s">
        <v>1284</v>
      </c>
      <c r="T857" s="130" t="s">
        <v>365</v>
      </c>
      <c r="U857" s="156" t="s">
        <v>283</v>
      </c>
      <c r="V857" s="156" t="s">
        <v>1143</v>
      </c>
      <c r="W857" s="157" t="s">
        <v>443</v>
      </c>
      <c r="X857" s="158" t="s">
        <v>599</v>
      </c>
      <c r="Y857" s="7"/>
      <c r="Z857" s="156">
        <v>7.4999999999999997E-2</v>
      </c>
      <c r="AA857" s="156">
        <v>0</v>
      </c>
      <c r="AB857" s="159">
        <v>1.37</v>
      </c>
    </row>
    <row r="858" spans="1:28" ht="15" customHeight="1" x14ac:dyDescent="0.15">
      <c r="A858" s="20" t="str">
        <f t="shared" si="13"/>
        <v>貨3メLGF</v>
      </c>
      <c r="B858" s="20" t="s">
        <v>395</v>
      </c>
      <c r="C858" s="20" t="s">
        <v>394</v>
      </c>
      <c r="D858" s="20" t="s">
        <v>443</v>
      </c>
      <c r="E858" s="20" t="s">
        <v>595</v>
      </c>
      <c r="F858" s="20">
        <v>3.7499999999999999E-2</v>
      </c>
      <c r="G858" s="20">
        <v>0</v>
      </c>
      <c r="H858" s="20">
        <v>1.37</v>
      </c>
      <c r="I858" s="1" t="s">
        <v>1284</v>
      </c>
      <c r="J858" s="20" t="s">
        <v>1088</v>
      </c>
      <c r="T858" s="130" t="s">
        <v>365</v>
      </c>
      <c r="U858" s="156" t="s">
        <v>283</v>
      </c>
      <c r="V858" s="156" t="s">
        <v>1143</v>
      </c>
      <c r="W858" s="157" t="s">
        <v>443</v>
      </c>
      <c r="X858" s="158" t="s">
        <v>595</v>
      </c>
      <c r="Y858" s="7"/>
      <c r="Z858" s="156">
        <v>3.7499999999999999E-2</v>
      </c>
      <c r="AA858" s="156">
        <v>0</v>
      </c>
      <c r="AB858" s="159">
        <v>1.37</v>
      </c>
    </row>
    <row r="859" spans="1:28" ht="15" customHeight="1" x14ac:dyDescent="0.15">
      <c r="A859" s="20" t="str">
        <f t="shared" si="13"/>
        <v>貨3メMHF</v>
      </c>
      <c r="B859" s="20" t="s">
        <v>395</v>
      </c>
      <c r="C859" s="20" t="s">
        <v>394</v>
      </c>
      <c r="D859" s="20" t="s">
        <v>443</v>
      </c>
      <c r="E859" s="20" t="s">
        <v>635</v>
      </c>
      <c r="F859" s="20">
        <v>3.7499999999999999E-2</v>
      </c>
      <c r="G859" s="20">
        <v>0</v>
      </c>
      <c r="H859" s="20">
        <v>1.37</v>
      </c>
      <c r="I859" s="1" t="s">
        <v>1284</v>
      </c>
      <c r="J859" s="20" t="s">
        <v>463</v>
      </c>
      <c r="T859" s="130" t="s">
        <v>365</v>
      </c>
      <c r="U859" s="156" t="s">
        <v>283</v>
      </c>
      <c r="V859" s="156" t="s">
        <v>1143</v>
      </c>
      <c r="W859" s="157" t="s">
        <v>443</v>
      </c>
      <c r="X859" s="158" t="s">
        <v>635</v>
      </c>
      <c r="Y859" s="7"/>
      <c r="Z859" s="156">
        <v>3.7499999999999999E-2</v>
      </c>
      <c r="AA859" s="156">
        <v>0</v>
      </c>
      <c r="AB859" s="159">
        <v>1.37</v>
      </c>
    </row>
    <row r="860" spans="1:28" ht="15" customHeight="1" x14ac:dyDescent="0.15">
      <c r="A860" s="20" t="str">
        <f t="shared" si="13"/>
        <v>貨3メMGF</v>
      </c>
      <c r="B860" s="20" t="s">
        <v>395</v>
      </c>
      <c r="C860" s="20" t="s">
        <v>394</v>
      </c>
      <c r="D860" s="20" t="s">
        <v>443</v>
      </c>
      <c r="E860" s="20" t="s">
        <v>631</v>
      </c>
      <c r="F860" s="20">
        <v>3.7499999999999999E-2</v>
      </c>
      <c r="G860" s="20">
        <v>0</v>
      </c>
      <c r="H860" s="20">
        <v>1.37</v>
      </c>
      <c r="I860" s="1" t="s">
        <v>1284</v>
      </c>
      <c r="J860" s="20" t="s">
        <v>455</v>
      </c>
      <c r="T860" s="130" t="s">
        <v>365</v>
      </c>
      <c r="U860" s="156" t="s">
        <v>283</v>
      </c>
      <c r="V860" s="156" t="s">
        <v>1143</v>
      </c>
      <c r="W860" s="157" t="s">
        <v>443</v>
      </c>
      <c r="X860" s="158" t="s">
        <v>631</v>
      </c>
      <c r="Y860" s="7"/>
      <c r="Z860" s="156">
        <v>3.7499999999999999E-2</v>
      </c>
      <c r="AA860" s="156">
        <v>0</v>
      </c>
      <c r="AB860" s="159">
        <v>1.37</v>
      </c>
    </row>
    <row r="861" spans="1:28" ht="15" customHeight="1" x14ac:dyDescent="0.15">
      <c r="A861" s="20" t="str">
        <f t="shared" si="13"/>
        <v>貨3メRHF</v>
      </c>
      <c r="B861" s="20" t="s">
        <v>395</v>
      </c>
      <c r="C861" s="20" t="s">
        <v>394</v>
      </c>
      <c r="D861" s="20" t="s">
        <v>443</v>
      </c>
      <c r="E861" s="20" t="s">
        <v>683</v>
      </c>
      <c r="F861" s="20">
        <v>1.8749999999999999E-2</v>
      </c>
      <c r="G861" s="20">
        <v>0</v>
      </c>
      <c r="H861" s="20">
        <v>1.37</v>
      </c>
      <c r="I861" s="1" t="s">
        <v>1284</v>
      </c>
      <c r="J861" s="20" t="s">
        <v>464</v>
      </c>
      <c r="T861" s="130" t="s">
        <v>365</v>
      </c>
      <c r="U861" s="156" t="s">
        <v>283</v>
      </c>
      <c r="V861" s="156" t="s">
        <v>1143</v>
      </c>
      <c r="W861" s="157" t="s">
        <v>443</v>
      </c>
      <c r="X861" s="158" t="s">
        <v>683</v>
      </c>
      <c r="Y861" s="7"/>
      <c r="Z861" s="156">
        <v>1.8749999999999999E-2</v>
      </c>
      <c r="AA861" s="156">
        <v>0</v>
      </c>
      <c r="AB861" s="159">
        <v>1.37</v>
      </c>
    </row>
    <row r="862" spans="1:28" ht="15" customHeight="1" x14ac:dyDescent="0.15">
      <c r="A862" s="20" t="str">
        <f t="shared" si="13"/>
        <v>貨3メRGF</v>
      </c>
      <c r="B862" s="20" t="s">
        <v>395</v>
      </c>
      <c r="C862" s="20" t="s">
        <v>394</v>
      </c>
      <c r="D862" s="20" t="s">
        <v>443</v>
      </c>
      <c r="E862" s="20" t="s">
        <v>679</v>
      </c>
      <c r="F862" s="20">
        <v>1.8749999999999999E-2</v>
      </c>
      <c r="G862" s="20">
        <v>0</v>
      </c>
      <c r="H862" s="20">
        <v>1.37</v>
      </c>
      <c r="I862" s="1" t="s">
        <v>1284</v>
      </c>
      <c r="J862" s="20" t="s">
        <v>447</v>
      </c>
      <c r="T862" s="130" t="s">
        <v>365</v>
      </c>
      <c r="U862" s="156" t="s">
        <v>283</v>
      </c>
      <c r="V862" s="156" t="s">
        <v>1143</v>
      </c>
      <c r="W862" s="157" t="s">
        <v>443</v>
      </c>
      <c r="X862" s="158" t="s">
        <v>679</v>
      </c>
      <c r="Y862" s="7"/>
      <c r="Z862" s="156">
        <v>1.8749999999999999E-2</v>
      </c>
      <c r="AA862" s="156">
        <v>0</v>
      </c>
      <c r="AB862" s="159">
        <v>1.37</v>
      </c>
    </row>
    <row r="863" spans="1:28" ht="15" customHeight="1" x14ac:dyDescent="0.15">
      <c r="A863" s="20" t="str">
        <f t="shared" si="13"/>
        <v>貨3メQHF</v>
      </c>
      <c r="B863" s="20" t="s">
        <v>395</v>
      </c>
      <c r="C863" s="20" t="s">
        <v>394</v>
      </c>
      <c r="D863" s="20" t="s">
        <v>443</v>
      </c>
      <c r="E863" s="20" t="s">
        <v>328</v>
      </c>
      <c r="F863" s="20">
        <v>6.7500000000000004E-2</v>
      </c>
      <c r="G863" s="20">
        <v>0</v>
      </c>
      <c r="H863" s="20">
        <v>1.37</v>
      </c>
      <c r="I863" s="1" t="s">
        <v>1284</v>
      </c>
      <c r="J863" s="20" t="s">
        <v>162</v>
      </c>
      <c r="T863" s="130" t="s">
        <v>365</v>
      </c>
      <c r="U863" s="156" t="s">
        <v>283</v>
      </c>
      <c r="V863" s="156" t="s">
        <v>1143</v>
      </c>
      <c r="W863" s="157" t="s">
        <v>443</v>
      </c>
      <c r="X863" s="158" t="s">
        <v>328</v>
      </c>
      <c r="Y863" s="7"/>
      <c r="Z863" s="156">
        <v>6.7500000000000004E-2</v>
      </c>
      <c r="AA863" s="156">
        <v>0</v>
      </c>
      <c r="AB863" s="159">
        <v>1.37</v>
      </c>
    </row>
    <row r="864" spans="1:28" ht="15" customHeight="1" x14ac:dyDescent="0.15">
      <c r="A864" s="20" t="str">
        <f t="shared" si="13"/>
        <v>貨3メQGF</v>
      </c>
      <c r="B864" s="20" t="s">
        <v>395</v>
      </c>
      <c r="C864" s="20" t="s">
        <v>394</v>
      </c>
      <c r="D864" s="20" t="s">
        <v>443</v>
      </c>
      <c r="E864" s="20" t="s">
        <v>324</v>
      </c>
      <c r="F864" s="20">
        <v>6.7500000000000004E-2</v>
      </c>
      <c r="G864" s="20">
        <v>0</v>
      </c>
      <c r="H864" s="20">
        <v>1.37</v>
      </c>
      <c r="I864" s="1" t="s">
        <v>1284</v>
      </c>
      <c r="J864" s="20" t="s">
        <v>163</v>
      </c>
      <c r="T864" s="130" t="s">
        <v>365</v>
      </c>
      <c r="U864" s="156" t="s">
        <v>283</v>
      </c>
      <c r="V864" s="156" t="s">
        <v>1143</v>
      </c>
      <c r="W864" s="157" t="s">
        <v>443</v>
      </c>
      <c r="X864" s="158" t="s">
        <v>324</v>
      </c>
      <c r="Y864" s="7"/>
      <c r="Z864" s="156">
        <v>6.7500000000000004E-2</v>
      </c>
      <c r="AA864" s="156">
        <v>0</v>
      </c>
      <c r="AB864" s="159">
        <v>1.37</v>
      </c>
    </row>
    <row r="865" spans="1:28" ht="15" customHeight="1" x14ac:dyDescent="0.15">
      <c r="A865" s="20" t="str">
        <f t="shared" si="13"/>
        <v>貨3メ3HF</v>
      </c>
      <c r="B865" s="20" t="s">
        <v>395</v>
      </c>
      <c r="C865" s="20" t="s">
        <v>394</v>
      </c>
      <c r="D865" s="20" t="s">
        <v>1102</v>
      </c>
      <c r="E865" s="20" t="s">
        <v>1298</v>
      </c>
      <c r="F865" s="20">
        <v>0.12</v>
      </c>
      <c r="G865" s="20">
        <v>0</v>
      </c>
      <c r="H865" s="20">
        <v>1.37</v>
      </c>
      <c r="I865" s="1" t="s">
        <v>1284</v>
      </c>
      <c r="T865" s="130" t="s">
        <v>365</v>
      </c>
      <c r="U865" s="156" t="s">
        <v>283</v>
      </c>
      <c r="V865" s="156" t="s">
        <v>1143</v>
      </c>
      <c r="W865" s="157" t="s">
        <v>1102</v>
      </c>
      <c r="X865" s="158" t="s">
        <v>1298</v>
      </c>
      <c r="Y865" s="7"/>
      <c r="Z865" s="156">
        <v>0.12</v>
      </c>
      <c r="AA865" s="156">
        <v>0</v>
      </c>
      <c r="AB865" s="159">
        <v>1.37</v>
      </c>
    </row>
    <row r="866" spans="1:28" ht="15" customHeight="1" x14ac:dyDescent="0.15">
      <c r="A866" s="20" t="str">
        <f t="shared" si="13"/>
        <v>貨3メ3GF</v>
      </c>
      <c r="B866" s="20" t="s">
        <v>395</v>
      </c>
      <c r="C866" s="20" t="s">
        <v>394</v>
      </c>
      <c r="D866" s="20" t="s">
        <v>1102</v>
      </c>
      <c r="E866" s="20" t="s">
        <v>1299</v>
      </c>
      <c r="F866" s="20">
        <v>0.06</v>
      </c>
      <c r="G866" s="20">
        <v>0</v>
      </c>
      <c r="H866" s="20">
        <v>1.37</v>
      </c>
      <c r="I866" s="1" t="s">
        <v>1284</v>
      </c>
      <c r="T866" s="130" t="s">
        <v>365</v>
      </c>
      <c r="U866" s="156" t="s">
        <v>283</v>
      </c>
      <c r="V866" s="156" t="s">
        <v>1143</v>
      </c>
      <c r="W866" s="157" t="s">
        <v>1102</v>
      </c>
      <c r="X866" s="158" t="s">
        <v>1299</v>
      </c>
      <c r="Y866" s="7"/>
      <c r="Z866" s="156">
        <v>0.06</v>
      </c>
      <c r="AA866" s="156">
        <v>0</v>
      </c>
      <c r="AB866" s="159">
        <v>1.37</v>
      </c>
    </row>
    <row r="867" spans="1:28" ht="15" customHeight="1" x14ac:dyDescent="0.15">
      <c r="A867" s="20" t="str">
        <f t="shared" si="13"/>
        <v>貨3メ4HF</v>
      </c>
      <c r="B867" s="20" t="s">
        <v>395</v>
      </c>
      <c r="C867" s="20" t="s">
        <v>394</v>
      </c>
      <c r="D867" s="20" t="s">
        <v>1102</v>
      </c>
      <c r="E867" s="20" t="s">
        <v>1300</v>
      </c>
      <c r="F867" s="20">
        <v>0.09</v>
      </c>
      <c r="G867" s="20">
        <v>0</v>
      </c>
      <c r="H867" s="20">
        <v>1.37</v>
      </c>
      <c r="I867" s="1" t="s">
        <v>1284</v>
      </c>
      <c r="T867" s="130" t="s">
        <v>365</v>
      </c>
      <c r="U867" s="156" t="s">
        <v>283</v>
      </c>
      <c r="V867" s="156" t="s">
        <v>1143</v>
      </c>
      <c r="W867" s="157" t="s">
        <v>1102</v>
      </c>
      <c r="X867" s="158" t="s">
        <v>1300</v>
      </c>
      <c r="Y867" s="7"/>
      <c r="Z867" s="156">
        <v>0.09</v>
      </c>
      <c r="AA867" s="156">
        <v>0</v>
      </c>
      <c r="AB867" s="159">
        <v>1.37</v>
      </c>
    </row>
    <row r="868" spans="1:28" ht="15" customHeight="1" x14ac:dyDescent="0.15">
      <c r="A868" s="20" t="str">
        <f t="shared" si="13"/>
        <v>貨3メ4GF</v>
      </c>
      <c r="B868" s="20" t="s">
        <v>395</v>
      </c>
      <c r="C868" s="20" t="s">
        <v>394</v>
      </c>
      <c r="D868" s="20" t="s">
        <v>1102</v>
      </c>
      <c r="E868" s="20" t="s">
        <v>1301</v>
      </c>
      <c r="F868" s="20">
        <v>0.09</v>
      </c>
      <c r="G868" s="20">
        <v>0</v>
      </c>
      <c r="H868" s="20">
        <v>1.37</v>
      </c>
      <c r="I868" s="1" t="s">
        <v>1284</v>
      </c>
      <c r="T868" s="130" t="s">
        <v>365</v>
      </c>
      <c r="U868" s="156" t="s">
        <v>283</v>
      </c>
      <c r="V868" s="156" t="s">
        <v>1143</v>
      </c>
      <c r="W868" s="157" t="s">
        <v>1102</v>
      </c>
      <c r="X868" s="158" t="s">
        <v>1301</v>
      </c>
      <c r="Y868" s="7"/>
      <c r="Z868" s="156">
        <v>0.09</v>
      </c>
      <c r="AA868" s="156">
        <v>0</v>
      </c>
      <c r="AB868" s="159">
        <v>1.37</v>
      </c>
    </row>
    <row r="869" spans="1:28" ht="15" customHeight="1" x14ac:dyDescent="0.15">
      <c r="A869" s="20" t="str">
        <f t="shared" si="13"/>
        <v>貨3メ5HF</v>
      </c>
      <c r="B869" s="20" t="s">
        <v>395</v>
      </c>
      <c r="C869" s="20" t="s">
        <v>394</v>
      </c>
      <c r="D869" s="20" t="s">
        <v>1102</v>
      </c>
      <c r="E869" s="20" t="s">
        <v>1302</v>
      </c>
      <c r="F869" s="20">
        <v>0.06</v>
      </c>
      <c r="G869" s="20">
        <v>0</v>
      </c>
      <c r="H869" s="20">
        <v>1.37</v>
      </c>
      <c r="I869" s="1" t="s">
        <v>1284</v>
      </c>
      <c r="T869" s="130" t="s">
        <v>365</v>
      </c>
      <c r="U869" s="156" t="s">
        <v>283</v>
      </c>
      <c r="V869" s="156" t="s">
        <v>1143</v>
      </c>
      <c r="W869" s="157" t="s">
        <v>1102</v>
      </c>
      <c r="X869" s="158" t="s">
        <v>1302</v>
      </c>
      <c r="Y869" s="7"/>
      <c r="Z869" s="156">
        <v>0.06</v>
      </c>
      <c r="AA869" s="156">
        <v>0</v>
      </c>
      <c r="AB869" s="159">
        <v>1.37</v>
      </c>
    </row>
    <row r="870" spans="1:28" ht="15" customHeight="1" x14ac:dyDescent="0.15">
      <c r="A870" s="20" t="str">
        <f t="shared" si="13"/>
        <v>貨3メ5GF</v>
      </c>
      <c r="B870" s="20" t="s">
        <v>395</v>
      </c>
      <c r="C870" s="20" t="s">
        <v>394</v>
      </c>
      <c r="D870" s="20" t="s">
        <v>1102</v>
      </c>
      <c r="E870" s="20" t="s">
        <v>1303</v>
      </c>
      <c r="F870" s="20">
        <v>0.06</v>
      </c>
      <c r="G870" s="20">
        <v>0</v>
      </c>
      <c r="H870" s="20">
        <v>1.37</v>
      </c>
      <c r="I870" s="1" t="s">
        <v>1284</v>
      </c>
      <c r="T870" s="130" t="s">
        <v>365</v>
      </c>
      <c r="U870" s="156" t="s">
        <v>283</v>
      </c>
      <c r="V870" s="156" t="s">
        <v>1143</v>
      </c>
      <c r="W870" s="157" t="s">
        <v>1102</v>
      </c>
      <c r="X870" s="158" t="s">
        <v>1303</v>
      </c>
      <c r="Y870" s="7"/>
      <c r="Z870" s="156">
        <v>0.06</v>
      </c>
      <c r="AA870" s="156">
        <v>0</v>
      </c>
      <c r="AB870" s="159">
        <v>1.37</v>
      </c>
    </row>
    <row r="871" spans="1:28" ht="15" customHeight="1" x14ac:dyDescent="0.15">
      <c r="A871" s="20" t="str">
        <f t="shared" si="13"/>
        <v>貨3メ6HF</v>
      </c>
      <c r="B871" s="20" t="s">
        <v>395</v>
      </c>
      <c r="C871" s="20" t="s">
        <v>394</v>
      </c>
      <c r="D871" s="20" t="s">
        <v>1102</v>
      </c>
      <c r="E871" s="20" t="s">
        <v>1304</v>
      </c>
      <c r="F871" s="20">
        <v>0.03</v>
      </c>
      <c r="G871" s="20">
        <v>0</v>
      </c>
      <c r="H871" s="20">
        <v>1.37</v>
      </c>
      <c r="I871" s="1" t="s">
        <v>1284</v>
      </c>
      <c r="T871" s="130" t="s">
        <v>365</v>
      </c>
      <c r="U871" s="156" t="s">
        <v>283</v>
      </c>
      <c r="V871" s="156" t="s">
        <v>1143</v>
      </c>
      <c r="W871" s="157" t="s">
        <v>1102</v>
      </c>
      <c r="X871" s="158" t="s">
        <v>1304</v>
      </c>
      <c r="Y871" s="7"/>
      <c r="Z871" s="156">
        <v>0.03</v>
      </c>
      <c r="AA871" s="156">
        <v>0</v>
      </c>
      <c r="AB871" s="159">
        <v>1.37</v>
      </c>
    </row>
    <row r="872" spans="1:28" ht="15" customHeight="1" x14ac:dyDescent="0.15">
      <c r="A872" s="20" t="str">
        <f t="shared" si="13"/>
        <v>貨3メ6GF</v>
      </c>
      <c r="B872" s="20" t="s">
        <v>395</v>
      </c>
      <c r="C872" s="20" t="s">
        <v>394</v>
      </c>
      <c r="D872" s="20" t="s">
        <v>1102</v>
      </c>
      <c r="E872" s="20" t="s">
        <v>1305</v>
      </c>
      <c r="F872" s="20">
        <v>0.03</v>
      </c>
      <c r="G872" s="20">
        <v>0</v>
      </c>
      <c r="H872" s="20">
        <v>1.37</v>
      </c>
      <c r="I872" s="1" t="s">
        <v>1284</v>
      </c>
      <c r="T872" s="130" t="s">
        <v>365</v>
      </c>
      <c r="U872" s="156" t="s">
        <v>283</v>
      </c>
      <c r="V872" s="156" t="s">
        <v>1143</v>
      </c>
      <c r="W872" s="157" t="s">
        <v>1102</v>
      </c>
      <c r="X872" s="158" t="s">
        <v>1305</v>
      </c>
      <c r="Y872" s="7"/>
      <c r="Z872" s="156">
        <v>0.03</v>
      </c>
      <c r="AA872" s="156">
        <v>0</v>
      </c>
      <c r="AB872" s="159">
        <v>1.37</v>
      </c>
    </row>
    <row r="873" spans="1:28" ht="15" customHeight="1" x14ac:dyDescent="0.15">
      <c r="A873" s="20" t="str">
        <f t="shared" si="13"/>
        <v>貨4メTR</v>
      </c>
      <c r="B873" s="20" t="s">
        <v>397</v>
      </c>
      <c r="C873" s="20" t="s">
        <v>396</v>
      </c>
      <c r="D873" s="20" t="s">
        <v>836</v>
      </c>
      <c r="E873" s="20" t="s">
        <v>766</v>
      </c>
      <c r="F873" s="20">
        <v>9.7500000000000003E-2</v>
      </c>
      <c r="G873" s="20">
        <v>0</v>
      </c>
      <c r="H873" s="20">
        <v>1.37</v>
      </c>
      <c r="I873" s="1" t="s">
        <v>1284</v>
      </c>
      <c r="J873" s="20" t="s">
        <v>1285</v>
      </c>
      <c r="T873" s="130" t="s">
        <v>365</v>
      </c>
      <c r="U873" s="156" t="s">
        <v>283</v>
      </c>
      <c r="V873" s="156" t="s">
        <v>1144</v>
      </c>
      <c r="W873" s="157" t="s">
        <v>836</v>
      </c>
      <c r="X873" s="158" t="s">
        <v>766</v>
      </c>
      <c r="Y873" s="7"/>
      <c r="Z873" s="156">
        <v>9.7500000000000003E-2</v>
      </c>
      <c r="AA873" s="156">
        <v>0</v>
      </c>
      <c r="AB873" s="159">
        <v>1.37</v>
      </c>
    </row>
    <row r="874" spans="1:28" ht="15" customHeight="1" x14ac:dyDescent="0.15">
      <c r="A874" s="20" t="str">
        <f t="shared" si="13"/>
        <v>貨4メLR</v>
      </c>
      <c r="B874" s="20" t="s">
        <v>397</v>
      </c>
      <c r="C874" s="20" t="s">
        <v>396</v>
      </c>
      <c r="D874" s="20" t="s">
        <v>836</v>
      </c>
      <c r="E874" s="20" t="s">
        <v>767</v>
      </c>
      <c r="F874" s="20">
        <v>6.5000000000000002E-2</v>
      </c>
      <c r="G874" s="20">
        <v>0</v>
      </c>
      <c r="H874" s="20">
        <v>1.37</v>
      </c>
      <c r="I874" s="1" t="s">
        <v>1284</v>
      </c>
      <c r="J874" s="20" t="s">
        <v>1286</v>
      </c>
      <c r="T874" s="130" t="s">
        <v>365</v>
      </c>
      <c r="U874" s="156" t="s">
        <v>283</v>
      </c>
      <c r="V874" s="156" t="s">
        <v>1144</v>
      </c>
      <c r="W874" s="157" t="s">
        <v>836</v>
      </c>
      <c r="X874" s="158" t="s">
        <v>767</v>
      </c>
      <c r="Y874" s="7"/>
      <c r="Z874" s="156">
        <v>6.5000000000000002E-2</v>
      </c>
      <c r="AA874" s="156">
        <v>0</v>
      </c>
      <c r="AB874" s="159">
        <v>1.37</v>
      </c>
    </row>
    <row r="875" spans="1:28" ht="15" customHeight="1" x14ac:dyDescent="0.15">
      <c r="A875" s="20" t="str">
        <f t="shared" si="13"/>
        <v>貨4メUR</v>
      </c>
      <c r="B875" s="20" t="s">
        <v>397</v>
      </c>
      <c r="C875" s="20" t="s">
        <v>396</v>
      </c>
      <c r="D875" s="20" t="s">
        <v>836</v>
      </c>
      <c r="E875" s="20" t="s">
        <v>768</v>
      </c>
      <c r="F875" s="20">
        <v>3.2500000000000001E-2</v>
      </c>
      <c r="G875" s="20">
        <v>0</v>
      </c>
      <c r="H875" s="20">
        <v>1.37</v>
      </c>
      <c r="I875" s="1" t="s">
        <v>1284</v>
      </c>
      <c r="J875" s="20" t="s">
        <v>1287</v>
      </c>
      <c r="T875" s="130" t="s">
        <v>365</v>
      </c>
      <c r="U875" s="156" t="s">
        <v>283</v>
      </c>
      <c r="V875" s="156" t="s">
        <v>1144</v>
      </c>
      <c r="W875" s="157" t="s">
        <v>836</v>
      </c>
      <c r="X875" s="158" t="s">
        <v>768</v>
      </c>
      <c r="Y875" s="7"/>
      <c r="Z875" s="156">
        <v>3.2500000000000001E-2</v>
      </c>
      <c r="AA875" s="156">
        <v>0</v>
      </c>
      <c r="AB875" s="159">
        <v>1.37</v>
      </c>
    </row>
    <row r="876" spans="1:28" ht="15" customHeight="1" x14ac:dyDescent="0.15">
      <c r="A876" s="20" t="str">
        <f t="shared" si="13"/>
        <v>貨4メAHG</v>
      </c>
      <c r="B876" s="20" t="s">
        <v>397</v>
      </c>
      <c r="C876" s="20" t="s">
        <v>396</v>
      </c>
      <c r="D876" s="20" t="s">
        <v>185</v>
      </c>
      <c r="E876" s="20" t="s">
        <v>775</v>
      </c>
      <c r="F876" s="20">
        <v>7.4999999999999997E-2</v>
      </c>
      <c r="G876" s="20">
        <v>0</v>
      </c>
      <c r="H876" s="20">
        <v>1.37</v>
      </c>
      <c r="I876" s="1" t="s">
        <v>1284</v>
      </c>
      <c r="J876" s="20" t="s">
        <v>283</v>
      </c>
      <c r="T876" s="130" t="s">
        <v>365</v>
      </c>
      <c r="U876" s="156" t="s">
        <v>283</v>
      </c>
      <c r="V876" s="156" t="s">
        <v>1144</v>
      </c>
      <c r="W876" s="157" t="s">
        <v>185</v>
      </c>
      <c r="X876" s="158" t="s">
        <v>775</v>
      </c>
      <c r="Y876" s="7"/>
      <c r="Z876" s="156">
        <v>7.4999999999999997E-2</v>
      </c>
      <c r="AA876" s="156">
        <v>0</v>
      </c>
      <c r="AB876" s="159">
        <v>1.37</v>
      </c>
    </row>
    <row r="877" spans="1:28" ht="15" customHeight="1" x14ac:dyDescent="0.15">
      <c r="A877" s="20" t="str">
        <f t="shared" si="13"/>
        <v>貨4メAGG</v>
      </c>
      <c r="B877" s="20" t="s">
        <v>397</v>
      </c>
      <c r="C877" s="20" t="s">
        <v>396</v>
      </c>
      <c r="D877" s="20" t="s">
        <v>185</v>
      </c>
      <c r="E877" s="20" t="s">
        <v>776</v>
      </c>
      <c r="F877" s="20">
        <v>3.7499999999999999E-2</v>
      </c>
      <c r="G877" s="20">
        <v>0</v>
      </c>
      <c r="H877" s="20">
        <v>1.37</v>
      </c>
      <c r="I877" s="1" t="s">
        <v>1284</v>
      </c>
      <c r="J877" s="20" t="s">
        <v>1288</v>
      </c>
      <c r="T877" s="130" t="s">
        <v>365</v>
      </c>
      <c r="U877" s="156" t="s">
        <v>283</v>
      </c>
      <c r="V877" s="156" t="s">
        <v>1144</v>
      </c>
      <c r="W877" s="157" t="s">
        <v>185</v>
      </c>
      <c r="X877" s="158" t="s">
        <v>776</v>
      </c>
      <c r="Y877" s="7"/>
      <c r="Z877" s="156">
        <v>3.7499999999999999E-2</v>
      </c>
      <c r="AA877" s="156">
        <v>0</v>
      </c>
      <c r="AB877" s="159">
        <v>1.37</v>
      </c>
    </row>
    <row r="878" spans="1:28" ht="15" customHeight="1" x14ac:dyDescent="0.15">
      <c r="A878" s="20" t="str">
        <f t="shared" si="13"/>
        <v>貨4メBGG</v>
      </c>
      <c r="B878" s="20" t="s">
        <v>397</v>
      </c>
      <c r="C878" s="20" t="s">
        <v>396</v>
      </c>
      <c r="D878" s="20" t="s">
        <v>185</v>
      </c>
      <c r="E878" s="20" t="s">
        <v>777</v>
      </c>
      <c r="F878" s="20">
        <v>6.7500000000000004E-2</v>
      </c>
      <c r="G878" s="20">
        <v>0</v>
      </c>
      <c r="H878" s="20">
        <v>1.37</v>
      </c>
      <c r="I878" s="1" t="s">
        <v>1284</v>
      </c>
      <c r="J878" s="20" t="s">
        <v>163</v>
      </c>
      <c r="T878" s="130" t="s">
        <v>365</v>
      </c>
      <c r="U878" s="156" t="s">
        <v>283</v>
      </c>
      <c r="V878" s="156" t="s">
        <v>1144</v>
      </c>
      <c r="W878" s="157" t="s">
        <v>185</v>
      </c>
      <c r="X878" s="158" t="s">
        <v>777</v>
      </c>
      <c r="Y878" s="7"/>
      <c r="Z878" s="156">
        <v>6.7500000000000004E-2</v>
      </c>
      <c r="AA878" s="156">
        <v>0</v>
      </c>
      <c r="AB878" s="159">
        <v>1.37</v>
      </c>
    </row>
    <row r="879" spans="1:28" ht="15" customHeight="1" x14ac:dyDescent="0.15">
      <c r="A879" s="20" t="str">
        <f t="shared" si="13"/>
        <v>貨4メBHG</v>
      </c>
      <c r="B879" s="20" t="s">
        <v>397</v>
      </c>
      <c r="C879" s="20" t="s">
        <v>396</v>
      </c>
      <c r="D879" s="20" t="s">
        <v>185</v>
      </c>
      <c r="E879" s="20" t="s">
        <v>778</v>
      </c>
      <c r="F879" s="20">
        <v>6.7500000000000004E-2</v>
      </c>
      <c r="G879" s="20">
        <v>0</v>
      </c>
      <c r="H879" s="20">
        <v>1.37</v>
      </c>
      <c r="I879" s="1" t="s">
        <v>1284</v>
      </c>
      <c r="J879" s="20" t="s">
        <v>162</v>
      </c>
      <c r="T879" s="130" t="s">
        <v>365</v>
      </c>
      <c r="U879" s="156" t="s">
        <v>283</v>
      </c>
      <c r="V879" s="156" t="s">
        <v>1144</v>
      </c>
      <c r="W879" s="157" t="s">
        <v>185</v>
      </c>
      <c r="X879" s="158" t="s">
        <v>778</v>
      </c>
      <c r="Y879" s="7"/>
      <c r="Z879" s="156">
        <v>6.7500000000000004E-2</v>
      </c>
      <c r="AA879" s="156">
        <v>0</v>
      </c>
      <c r="AB879" s="159">
        <v>1.37</v>
      </c>
    </row>
    <row r="880" spans="1:28" ht="15" customHeight="1" x14ac:dyDescent="0.15">
      <c r="A880" s="20" t="str">
        <f t="shared" si="13"/>
        <v>貨4メLHG</v>
      </c>
      <c r="B880" t="s">
        <v>1306</v>
      </c>
      <c r="C880" s="20" t="s">
        <v>396</v>
      </c>
      <c r="D880" s="20" t="s">
        <v>443</v>
      </c>
      <c r="E880" s="20" t="s">
        <v>600</v>
      </c>
      <c r="F880" s="20">
        <v>2.5000000000000001E-2</v>
      </c>
      <c r="G880" s="20">
        <v>0</v>
      </c>
      <c r="H880" s="20">
        <v>1.37</v>
      </c>
      <c r="I880" s="1" t="s">
        <v>1284</v>
      </c>
      <c r="T880" s="130" t="s">
        <v>365</v>
      </c>
      <c r="U880" s="156" t="s">
        <v>283</v>
      </c>
      <c r="V880" s="156" t="s">
        <v>1144</v>
      </c>
      <c r="W880" s="157" t="s">
        <v>443</v>
      </c>
      <c r="X880" s="158" t="s">
        <v>600</v>
      </c>
      <c r="Y880" s="7"/>
      <c r="Z880" s="156">
        <v>2.5000000000000001E-2</v>
      </c>
      <c r="AA880" s="156">
        <v>0</v>
      </c>
      <c r="AB880" s="159">
        <v>1.37</v>
      </c>
    </row>
    <row r="881" spans="1:28" ht="15" customHeight="1" x14ac:dyDescent="0.15">
      <c r="A881" s="20" t="str">
        <f t="shared" si="13"/>
        <v>貨4メLGG</v>
      </c>
      <c r="B881" t="s">
        <v>1306</v>
      </c>
      <c r="C881" s="20" t="s">
        <v>396</v>
      </c>
      <c r="D881" s="20" t="s">
        <v>443</v>
      </c>
      <c r="E881" s="20" t="s">
        <v>596</v>
      </c>
      <c r="F881" s="20">
        <v>1.2500000000000001E-2</v>
      </c>
      <c r="G881" s="20">
        <v>0</v>
      </c>
      <c r="H881" s="20">
        <v>1.37</v>
      </c>
      <c r="I881" s="1" t="s">
        <v>1284</v>
      </c>
      <c r="J881" s="20" t="s">
        <v>1088</v>
      </c>
      <c r="T881" s="130" t="s">
        <v>365</v>
      </c>
      <c r="U881" s="156" t="s">
        <v>283</v>
      </c>
      <c r="V881" s="156" t="s">
        <v>1144</v>
      </c>
      <c r="W881" s="157" t="s">
        <v>443</v>
      </c>
      <c r="X881" s="158" t="s">
        <v>596</v>
      </c>
      <c r="Y881" s="7"/>
      <c r="Z881" s="156">
        <v>1.2500000000000001E-2</v>
      </c>
      <c r="AA881" s="156">
        <v>0</v>
      </c>
      <c r="AB881" s="159">
        <v>1.37</v>
      </c>
    </row>
    <row r="882" spans="1:28" ht="15" customHeight="1" x14ac:dyDescent="0.15">
      <c r="A882" s="20" t="str">
        <f t="shared" si="13"/>
        <v>貨4メMHG</v>
      </c>
      <c r="B882" t="s">
        <v>1307</v>
      </c>
      <c r="C882" s="20" t="s">
        <v>396</v>
      </c>
      <c r="D882" s="20" t="s">
        <v>443</v>
      </c>
      <c r="E882" t="s">
        <v>636</v>
      </c>
      <c r="F882" s="20">
        <v>1.2500000000000001E-2</v>
      </c>
      <c r="G882" s="20">
        <v>0</v>
      </c>
      <c r="H882" s="20">
        <v>1.37</v>
      </c>
      <c r="I882" s="1" t="s">
        <v>1284</v>
      </c>
      <c r="J882" t="s">
        <v>463</v>
      </c>
      <c r="T882" s="130" t="s">
        <v>365</v>
      </c>
      <c r="U882" s="156" t="s">
        <v>283</v>
      </c>
      <c r="V882" s="156" t="s">
        <v>1144</v>
      </c>
      <c r="W882" s="157" t="s">
        <v>443</v>
      </c>
      <c r="X882" s="158" t="s">
        <v>636</v>
      </c>
      <c r="Y882" s="7"/>
      <c r="Z882" s="156">
        <v>1.2500000000000001E-2</v>
      </c>
      <c r="AA882" s="156">
        <v>0</v>
      </c>
      <c r="AB882" s="159">
        <v>1.37</v>
      </c>
    </row>
    <row r="883" spans="1:28" ht="15" customHeight="1" x14ac:dyDescent="0.15">
      <c r="A883" s="20" t="str">
        <f t="shared" si="13"/>
        <v>貨4メMGG</v>
      </c>
      <c r="B883" t="s">
        <v>1307</v>
      </c>
      <c r="C883" s="20" t="s">
        <v>396</v>
      </c>
      <c r="D883" s="20" t="s">
        <v>443</v>
      </c>
      <c r="E883" t="s">
        <v>632</v>
      </c>
      <c r="F883" s="20">
        <v>1.2500000000000001E-2</v>
      </c>
      <c r="G883" s="20">
        <v>0</v>
      </c>
      <c r="H883" s="20">
        <v>1.37</v>
      </c>
      <c r="I883" s="1" t="s">
        <v>1284</v>
      </c>
      <c r="J883" t="s">
        <v>455</v>
      </c>
      <c r="T883" s="130" t="s">
        <v>365</v>
      </c>
      <c r="U883" s="156" t="s">
        <v>283</v>
      </c>
      <c r="V883" s="156" t="s">
        <v>1144</v>
      </c>
      <c r="W883" s="157" t="s">
        <v>443</v>
      </c>
      <c r="X883" s="158" t="s">
        <v>632</v>
      </c>
      <c r="Y883" s="7"/>
      <c r="Z883" s="156">
        <v>1.2500000000000001E-2</v>
      </c>
      <c r="AA883" s="156">
        <v>0</v>
      </c>
      <c r="AB883" s="159">
        <v>1.37</v>
      </c>
    </row>
    <row r="884" spans="1:28" ht="15" customHeight="1" x14ac:dyDescent="0.15">
      <c r="A884" s="20" t="str">
        <f t="shared" si="13"/>
        <v>貨4メRHG</v>
      </c>
      <c r="B884" t="s">
        <v>1307</v>
      </c>
      <c r="C884" s="20" t="s">
        <v>396</v>
      </c>
      <c r="D884" s="20" t="s">
        <v>443</v>
      </c>
      <c r="E884" s="20" t="s">
        <v>684</v>
      </c>
      <c r="F884" s="20">
        <v>6.2500000000000003E-3</v>
      </c>
      <c r="G884" s="20">
        <v>0</v>
      </c>
      <c r="H884" s="20">
        <v>1.37</v>
      </c>
      <c r="I884" s="1" t="s">
        <v>1284</v>
      </c>
      <c r="J884" t="s">
        <v>464</v>
      </c>
      <c r="T884" s="130" t="s">
        <v>365</v>
      </c>
      <c r="U884" s="156" t="s">
        <v>283</v>
      </c>
      <c r="V884" s="156" t="s">
        <v>1144</v>
      </c>
      <c r="W884" s="157" t="s">
        <v>443</v>
      </c>
      <c r="X884" s="158" t="s">
        <v>684</v>
      </c>
      <c r="Y884" s="7"/>
      <c r="Z884" s="156">
        <v>6.2500000000000003E-3</v>
      </c>
      <c r="AA884" s="156">
        <v>0</v>
      </c>
      <c r="AB884" s="159">
        <v>1.37</v>
      </c>
    </row>
    <row r="885" spans="1:28" ht="15" customHeight="1" x14ac:dyDescent="0.15">
      <c r="A885" s="20" t="str">
        <f t="shared" si="13"/>
        <v>貨4メRGG</v>
      </c>
      <c r="B885" t="s">
        <v>1307</v>
      </c>
      <c r="C885" s="20" t="s">
        <v>396</v>
      </c>
      <c r="D885" s="20" t="s">
        <v>443</v>
      </c>
      <c r="E885" s="20" t="s">
        <v>680</v>
      </c>
      <c r="F885" s="20">
        <v>6.2500000000000003E-3</v>
      </c>
      <c r="G885" s="20">
        <v>0</v>
      </c>
      <c r="H885" s="20">
        <v>1.37</v>
      </c>
      <c r="I885" s="1" t="s">
        <v>1284</v>
      </c>
      <c r="J885" t="s">
        <v>447</v>
      </c>
      <c r="T885" s="130" t="s">
        <v>365</v>
      </c>
      <c r="U885" s="156" t="s">
        <v>283</v>
      </c>
      <c r="V885" s="156" t="s">
        <v>1144</v>
      </c>
      <c r="W885" s="157" t="s">
        <v>443</v>
      </c>
      <c r="X885" s="158" t="s">
        <v>680</v>
      </c>
      <c r="Y885" s="7"/>
      <c r="Z885" s="156">
        <v>6.2500000000000003E-3</v>
      </c>
      <c r="AA885" s="156">
        <v>0</v>
      </c>
      <c r="AB885" s="159">
        <v>1.37</v>
      </c>
    </row>
    <row r="886" spans="1:28" ht="15" customHeight="1" x14ac:dyDescent="0.15">
      <c r="A886" s="20" t="str">
        <f t="shared" si="13"/>
        <v>貨4メQHG</v>
      </c>
      <c r="B886" t="s">
        <v>1307</v>
      </c>
      <c r="C886" s="20" t="s">
        <v>396</v>
      </c>
      <c r="D886" s="20" t="s">
        <v>443</v>
      </c>
      <c r="E886" s="20" t="s">
        <v>329</v>
      </c>
      <c r="F886" s="20">
        <v>2.2499999999999999E-2</v>
      </c>
      <c r="G886" s="20">
        <v>0</v>
      </c>
      <c r="H886" s="20">
        <v>1.37</v>
      </c>
      <c r="I886" s="1" t="s">
        <v>1284</v>
      </c>
      <c r="J886" t="s">
        <v>162</v>
      </c>
      <c r="T886" s="130" t="s">
        <v>365</v>
      </c>
      <c r="U886" s="156" t="s">
        <v>283</v>
      </c>
      <c r="V886" s="156" t="s">
        <v>1144</v>
      </c>
      <c r="W886" s="157" t="s">
        <v>443</v>
      </c>
      <c r="X886" s="158" t="s">
        <v>329</v>
      </c>
      <c r="Y886" s="7"/>
      <c r="Z886" s="156">
        <v>2.2499999999999999E-2</v>
      </c>
      <c r="AA886" s="156">
        <v>0</v>
      </c>
      <c r="AB886" s="159">
        <v>1.37</v>
      </c>
    </row>
    <row r="887" spans="1:28" ht="15" customHeight="1" x14ac:dyDescent="0.15">
      <c r="A887" s="20" t="str">
        <f t="shared" si="13"/>
        <v>貨4メQGG</v>
      </c>
      <c r="B887" t="s">
        <v>1307</v>
      </c>
      <c r="C887" s="20" t="s">
        <v>396</v>
      </c>
      <c r="D887" s="20" t="s">
        <v>443</v>
      </c>
      <c r="E887" s="20" t="s">
        <v>325</v>
      </c>
      <c r="F887" s="20">
        <v>2.2499999999999999E-2</v>
      </c>
      <c r="G887" s="20">
        <v>0</v>
      </c>
      <c r="H887" s="20">
        <v>1.37</v>
      </c>
      <c r="I887" s="1" t="s">
        <v>1284</v>
      </c>
      <c r="J887" t="s">
        <v>163</v>
      </c>
      <c r="T887" s="130" t="s">
        <v>365</v>
      </c>
      <c r="U887" s="156" t="s">
        <v>283</v>
      </c>
      <c r="V887" s="156" t="s">
        <v>1144</v>
      </c>
      <c r="W887" s="157" t="s">
        <v>443</v>
      </c>
      <c r="X887" s="158" t="s">
        <v>325</v>
      </c>
      <c r="Y887" s="7"/>
      <c r="Z887" s="156">
        <v>2.2499999999999999E-2</v>
      </c>
      <c r="AA887" s="156">
        <v>0</v>
      </c>
      <c r="AB887" s="159">
        <v>1.37</v>
      </c>
    </row>
    <row r="888" spans="1:28" ht="15" customHeight="1" x14ac:dyDescent="0.15">
      <c r="A888" s="20" t="str">
        <f t="shared" si="13"/>
        <v>貨4メSHG</v>
      </c>
      <c r="B888" t="s">
        <v>1308</v>
      </c>
      <c r="C888" s="20" t="s">
        <v>396</v>
      </c>
      <c r="D888" s="20" t="s">
        <v>454</v>
      </c>
      <c r="E888" t="s">
        <v>696</v>
      </c>
      <c r="F888" s="20">
        <v>2.5000000000000001E-2</v>
      </c>
      <c r="G888" s="20">
        <v>0</v>
      </c>
      <c r="H888" s="20">
        <v>1.37</v>
      </c>
      <c r="I888" s="1" t="s">
        <v>1284</v>
      </c>
      <c r="J888"/>
      <c r="T888" s="130" t="s">
        <v>365</v>
      </c>
      <c r="U888" s="156" t="s">
        <v>283</v>
      </c>
      <c r="V888" s="156" t="s">
        <v>1144</v>
      </c>
      <c r="W888" s="157" t="s">
        <v>454</v>
      </c>
      <c r="X888" s="158" t="s">
        <v>696</v>
      </c>
      <c r="Y888" s="7"/>
      <c r="Z888" s="156">
        <v>2.5000000000000001E-2</v>
      </c>
      <c r="AA888" s="156">
        <v>0</v>
      </c>
      <c r="AB888" s="159">
        <v>1.37</v>
      </c>
    </row>
    <row r="889" spans="1:28" ht="15" customHeight="1" x14ac:dyDescent="0.15">
      <c r="A889" s="20" t="str">
        <f t="shared" si="13"/>
        <v>貨4メSGG</v>
      </c>
      <c r="B889" t="s">
        <v>1308</v>
      </c>
      <c r="C889" s="20" t="s">
        <v>396</v>
      </c>
      <c r="D889" s="20" t="s">
        <v>454</v>
      </c>
      <c r="E889" t="s">
        <v>695</v>
      </c>
      <c r="F889" s="20">
        <v>1.2500000000000001E-2</v>
      </c>
      <c r="G889" s="20">
        <v>0</v>
      </c>
      <c r="H889" s="20">
        <v>1.37</v>
      </c>
      <c r="I889" s="1" t="s">
        <v>1284</v>
      </c>
      <c r="J889" t="s">
        <v>1088</v>
      </c>
      <c r="T889" s="130" t="s">
        <v>365</v>
      </c>
      <c r="U889" s="156" t="s">
        <v>283</v>
      </c>
      <c r="V889" s="156" t="s">
        <v>1144</v>
      </c>
      <c r="W889" s="157" t="s">
        <v>454</v>
      </c>
      <c r="X889" s="158" t="s">
        <v>695</v>
      </c>
      <c r="Y889" s="7"/>
      <c r="Z889" s="156">
        <v>1.2500000000000001E-2</v>
      </c>
      <c r="AA889" s="156">
        <v>0</v>
      </c>
      <c r="AB889" s="159">
        <v>1.37</v>
      </c>
    </row>
    <row r="890" spans="1:28" ht="15" customHeight="1" x14ac:dyDescent="0.15">
      <c r="A890" s="20" t="str">
        <f t="shared" si="13"/>
        <v>貨4メTHG</v>
      </c>
      <c r="B890" t="s">
        <v>1309</v>
      </c>
      <c r="C890" s="20" t="s">
        <v>396</v>
      </c>
      <c r="D890" s="20" t="s">
        <v>454</v>
      </c>
      <c r="E890" s="20" t="s">
        <v>353</v>
      </c>
      <c r="F890" s="20">
        <v>2.2499999999999999E-2</v>
      </c>
      <c r="G890" s="20">
        <v>0</v>
      </c>
      <c r="H890" s="20">
        <v>1.37</v>
      </c>
      <c r="I890" s="1" t="s">
        <v>1284</v>
      </c>
      <c r="J890" t="s">
        <v>162</v>
      </c>
      <c r="T890" s="130" t="s">
        <v>365</v>
      </c>
      <c r="U890" s="156" t="s">
        <v>283</v>
      </c>
      <c r="V890" s="156" t="s">
        <v>1144</v>
      </c>
      <c r="W890" s="157" t="s">
        <v>454</v>
      </c>
      <c r="X890" s="158" t="s">
        <v>353</v>
      </c>
      <c r="Y890" s="7"/>
      <c r="Z890" s="156">
        <v>2.2499999999999999E-2</v>
      </c>
      <c r="AA890" s="156">
        <v>0</v>
      </c>
      <c r="AB890" s="159">
        <v>1.37</v>
      </c>
    </row>
    <row r="891" spans="1:28" ht="15" customHeight="1" x14ac:dyDescent="0.15">
      <c r="A891" s="20" t="str">
        <f t="shared" si="13"/>
        <v>貨4メTGG</v>
      </c>
      <c r="B891" t="s">
        <v>1309</v>
      </c>
      <c r="C891" s="20" t="s">
        <v>396</v>
      </c>
      <c r="D891" s="20" t="s">
        <v>454</v>
      </c>
      <c r="E891" s="20" t="s">
        <v>352</v>
      </c>
      <c r="F891" s="20">
        <v>2.2499999999999999E-2</v>
      </c>
      <c r="G891" s="20">
        <v>0</v>
      </c>
      <c r="H891" s="20">
        <v>1.37</v>
      </c>
      <c r="I891" s="1" t="s">
        <v>1284</v>
      </c>
      <c r="J891" t="s">
        <v>163</v>
      </c>
      <c r="T891" s="130" t="s">
        <v>365</v>
      </c>
      <c r="U891" s="156" t="s">
        <v>283</v>
      </c>
      <c r="V891" s="156" t="s">
        <v>1144</v>
      </c>
      <c r="W891" s="157" t="s">
        <v>454</v>
      </c>
      <c r="X891" s="158" t="s">
        <v>352</v>
      </c>
      <c r="Y891" s="7"/>
      <c r="Z891" s="156">
        <v>2.2499999999999999E-2</v>
      </c>
      <c r="AA891" s="156">
        <v>0</v>
      </c>
      <c r="AB891" s="159">
        <v>1.37</v>
      </c>
    </row>
    <row r="892" spans="1:28" ht="15" customHeight="1" x14ac:dyDescent="0.15">
      <c r="A892" s="20" t="str">
        <f t="shared" si="13"/>
        <v>貨4メ2HG</v>
      </c>
      <c r="B892" s="20" t="s">
        <v>397</v>
      </c>
      <c r="C892" s="20" t="s">
        <v>396</v>
      </c>
      <c r="D892" t="s">
        <v>1241</v>
      </c>
      <c r="E892" t="s">
        <v>1625</v>
      </c>
      <c r="F892" s="20">
        <v>1.4999999999999999E-2</v>
      </c>
      <c r="G892" s="20">
        <v>0</v>
      </c>
      <c r="H892" s="20">
        <v>1.37</v>
      </c>
      <c r="I892" s="1" t="s">
        <v>1284</v>
      </c>
      <c r="J892"/>
      <c r="T892" s="130" t="s">
        <v>365</v>
      </c>
      <c r="U892" s="156" t="s">
        <v>283</v>
      </c>
      <c r="V892" s="156" t="s">
        <v>1144</v>
      </c>
      <c r="W892" s="157" t="s">
        <v>1242</v>
      </c>
      <c r="X892" s="158" t="s">
        <v>1310</v>
      </c>
      <c r="Y892" s="7"/>
      <c r="Z892" s="156">
        <v>1.4999999999999999E-2</v>
      </c>
      <c r="AA892" s="156">
        <v>0</v>
      </c>
      <c r="AB892" s="159">
        <v>1.37</v>
      </c>
    </row>
    <row r="893" spans="1:28" ht="15" customHeight="1" x14ac:dyDescent="0.15">
      <c r="A893" s="20" t="str">
        <f t="shared" si="13"/>
        <v>貨4メ2GG</v>
      </c>
      <c r="B893" s="20" t="s">
        <v>397</v>
      </c>
      <c r="C893" s="20" t="s">
        <v>396</v>
      </c>
      <c r="D893" t="s">
        <v>1241</v>
      </c>
      <c r="E893" t="s">
        <v>1626</v>
      </c>
      <c r="F893" s="20">
        <v>7.4999999999999997E-3</v>
      </c>
      <c r="G893" s="20">
        <v>0</v>
      </c>
      <c r="H893" s="20">
        <v>1.37</v>
      </c>
      <c r="I893" s="1" t="s">
        <v>1284</v>
      </c>
      <c r="J893"/>
      <c r="T893" s="130" t="s">
        <v>365</v>
      </c>
      <c r="U893" s="156" t="s">
        <v>283</v>
      </c>
      <c r="V893" s="156" t="s">
        <v>1144</v>
      </c>
      <c r="W893" s="157" t="s">
        <v>1242</v>
      </c>
      <c r="X893" s="158" t="s">
        <v>1311</v>
      </c>
      <c r="Y893" s="7"/>
      <c r="Z893" s="156">
        <v>7.4999999999999997E-3</v>
      </c>
      <c r="AA893" s="156">
        <v>0</v>
      </c>
      <c r="AB893" s="159">
        <v>1.37</v>
      </c>
    </row>
    <row r="894" spans="1:28" ht="15" customHeight="1" x14ac:dyDescent="0.15">
      <c r="A894" s="20" t="str">
        <f t="shared" si="13"/>
        <v>乗0ガ-</v>
      </c>
      <c r="B894" s="20" t="s">
        <v>404</v>
      </c>
      <c r="C894" s="20" t="s">
        <v>403</v>
      </c>
      <c r="D894" s="20" t="s">
        <v>710</v>
      </c>
      <c r="E894" s="20" t="s">
        <v>711</v>
      </c>
      <c r="F894" s="20">
        <v>2.1800000000000002</v>
      </c>
      <c r="G894" s="20">
        <v>0</v>
      </c>
      <c r="H894" s="20">
        <v>2.3199999999999998</v>
      </c>
      <c r="I894" s="1" t="s">
        <v>1048</v>
      </c>
      <c r="J894"/>
      <c r="T894" s="130" t="s">
        <v>380</v>
      </c>
      <c r="U894" s="156" t="s">
        <v>366</v>
      </c>
      <c r="V894" s="156" t="s">
        <v>381</v>
      </c>
      <c r="W894" s="157" t="s">
        <v>710</v>
      </c>
      <c r="X894" s="158" t="s">
        <v>711</v>
      </c>
      <c r="Y894" s="7"/>
      <c r="Z894" s="156">
        <v>2.1800000000000002</v>
      </c>
      <c r="AA894" s="156">
        <v>0</v>
      </c>
      <c r="AB894" s="159">
        <v>2.3199999999999998</v>
      </c>
    </row>
    <row r="895" spans="1:28" ht="15" customHeight="1" x14ac:dyDescent="0.15">
      <c r="A895" s="20" t="str">
        <f t="shared" si="13"/>
        <v>乗0ガA</v>
      </c>
      <c r="B895" s="20" t="s">
        <v>404</v>
      </c>
      <c r="C895" s="20" t="s">
        <v>403</v>
      </c>
      <c r="D895" s="20" t="s">
        <v>713</v>
      </c>
      <c r="E895" s="20" t="s">
        <v>842</v>
      </c>
      <c r="F895" s="20">
        <v>1.2</v>
      </c>
      <c r="G895" s="20">
        <v>0</v>
      </c>
      <c r="H895" s="20">
        <v>2.3199999999999998</v>
      </c>
      <c r="I895" s="1" t="s">
        <v>1048</v>
      </c>
      <c r="J895"/>
      <c r="T895" s="130" t="s">
        <v>380</v>
      </c>
      <c r="U895" s="156" t="s">
        <v>366</v>
      </c>
      <c r="V895" s="156" t="s">
        <v>381</v>
      </c>
      <c r="W895" s="157" t="s">
        <v>713</v>
      </c>
      <c r="X895" s="158" t="s">
        <v>842</v>
      </c>
      <c r="Y895" s="7"/>
      <c r="Z895" s="156">
        <v>1.2</v>
      </c>
      <c r="AA895" s="156">
        <v>0</v>
      </c>
      <c r="AB895" s="159">
        <v>2.3199999999999998</v>
      </c>
    </row>
    <row r="896" spans="1:28" ht="15" customHeight="1" x14ac:dyDescent="0.15">
      <c r="A896" s="20" t="str">
        <f t="shared" si="13"/>
        <v>乗0ガB</v>
      </c>
      <c r="B896" s="20" t="s">
        <v>404</v>
      </c>
      <c r="C896" s="20" t="s">
        <v>403</v>
      </c>
      <c r="D896" s="20" t="s">
        <v>844</v>
      </c>
      <c r="E896" t="s">
        <v>853</v>
      </c>
      <c r="F896" s="20">
        <v>0.6</v>
      </c>
      <c r="G896" s="20">
        <v>0</v>
      </c>
      <c r="H896" s="20">
        <v>2.3199999999999998</v>
      </c>
      <c r="I896" s="1" t="s">
        <v>1048</v>
      </c>
      <c r="J896"/>
      <c r="T896" s="130" t="s">
        <v>380</v>
      </c>
      <c r="U896" s="156" t="s">
        <v>366</v>
      </c>
      <c r="V896" s="156" t="s">
        <v>381</v>
      </c>
      <c r="W896" s="157" t="s">
        <v>844</v>
      </c>
      <c r="X896" s="158" t="s">
        <v>853</v>
      </c>
      <c r="Y896" s="7"/>
      <c r="Z896" s="156">
        <v>0.6</v>
      </c>
      <c r="AA896" s="156">
        <v>0</v>
      </c>
      <c r="AB896" s="159">
        <v>2.3199999999999998</v>
      </c>
    </row>
    <row r="897" spans="1:28" ht="15" customHeight="1" x14ac:dyDescent="0.15">
      <c r="A897" s="20" t="str">
        <f t="shared" si="13"/>
        <v>乗0ガC</v>
      </c>
      <c r="B897" s="20" t="s">
        <v>404</v>
      </c>
      <c r="C897" s="20" t="s">
        <v>403</v>
      </c>
      <c r="D897" s="20" t="s">
        <v>844</v>
      </c>
      <c r="E897" t="s">
        <v>854</v>
      </c>
      <c r="F897" s="20">
        <v>0.6</v>
      </c>
      <c r="G897" s="20">
        <v>0</v>
      </c>
      <c r="H897" s="20">
        <v>2.3199999999999998</v>
      </c>
      <c r="I897" s="1" t="s">
        <v>1048</v>
      </c>
      <c r="J897"/>
      <c r="T897" s="130" t="s">
        <v>380</v>
      </c>
      <c r="U897" s="156" t="s">
        <v>366</v>
      </c>
      <c r="V897" s="156" t="s">
        <v>381</v>
      </c>
      <c r="W897" s="157" t="s">
        <v>844</v>
      </c>
      <c r="X897" s="158" t="s">
        <v>854</v>
      </c>
      <c r="Y897" s="7"/>
      <c r="Z897" s="156">
        <v>0.6</v>
      </c>
      <c r="AA897" s="156">
        <v>0</v>
      </c>
      <c r="AB897" s="159">
        <v>2.3199999999999998</v>
      </c>
    </row>
    <row r="898" spans="1:28" ht="15" customHeight="1" x14ac:dyDescent="0.15">
      <c r="A898" s="20" t="str">
        <f t="shared" si="13"/>
        <v>乗0ガE</v>
      </c>
      <c r="B898" s="20" t="s">
        <v>404</v>
      </c>
      <c r="C898" s="20" t="s">
        <v>403</v>
      </c>
      <c r="D898" t="s">
        <v>845</v>
      </c>
      <c r="E898" t="s">
        <v>855</v>
      </c>
      <c r="F898" s="20">
        <v>0.25</v>
      </c>
      <c r="G898" s="20">
        <v>0</v>
      </c>
      <c r="H898" s="20">
        <v>2.3199999999999998</v>
      </c>
      <c r="I898" s="1" t="s">
        <v>1048</v>
      </c>
      <c r="T898" s="130" t="s">
        <v>380</v>
      </c>
      <c r="U898" s="156" t="s">
        <v>366</v>
      </c>
      <c r="V898" s="156" t="s">
        <v>381</v>
      </c>
      <c r="W898" s="157" t="s">
        <v>845</v>
      </c>
      <c r="X898" s="158" t="s">
        <v>855</v>
      </c>
      <c r="Y898" s="7"/>
      <c r="Z898" s="156">
        <v>0.25</v>
      </c>
      <c r="AA898" s="156">
        <v>0</v>
      </c>
      <c r="AB898" s="159">
        <v>2.3199999999999998</v>
      </c>
    </row>
    <row r="899" spans="1:28" ht="15" customHeight="1" x14ac:dyDescent="0.15">
      <c r="A899" s="20" t="str">
        <f t="shared" si="13"/>
        <v>乗0ガGF</v>
      </c>
      <c r="B899" s="20" t="s">
        <v>404</v>
      </c>
      <c r="C899" s="20" t="s">
        <v>403</v>
      </c>
      <c r="D899" t="s">
        <v>845</v>
      </c>
      <c r="E899" t="s">
        <v>860</v>
      </c>
      <c r="F899" s="20">
        <v>0.25</v>
      </c>
      <c r="G899" s="20">
        <v>0</v>
      </c>
      <c r="H899" s="20">
        <v>2.3199999999999998</v>
      </c>
      <c r="I899" s="1" t="s">
        <v>1048</v>
      </c>
      <c r="T899" s="130" t="s">
        <v>380</v>
      </c>
      <c r="U899" s="156" t="s">
        <v>366</v>
      </c>
      <c r="V899" s="156" t="s">
        <v>381</v>
      </c>
      <c r="W899" s="157" t="s">
        <v>845</v>
      </c>
      <c r="X899" s="158" t="s">
        <v>860</v>
      </c>
      <c r="Y899" s="7"/>
      <c r="Z899" s="156">
        <v>0.25</v>
      </c>
      <c r="AA899" s="156">
        <v>0</v>
      </c>
      <c r="AB899" s="159">
        <v>2.3199999999999998</v>
      </c>
    </row>
    <row r="900" spans="1:28" ht="15" customHeight="1" x14ac:dyDescent="0.15">
      <c r="A900" s="20" t="str">
        <f t="shared" si="13"/>
        <v>乗0ガHK</v>
      </c>
      <c r="B900" s="20" t="s">
        <v>404</v>
      </c>
      <c r="C900" s="20" t="s">
        <v>403</v>
      </c>
      <c r="D900" t="s">
        <v>845</v>
      </c>
      <c r="E900" t="s">
        <v>868</v>
      </c>
      <c r="F900" s="20">
        <v>0.125</v>
      </c>
      <c r="G900" s="20">
        <v>0</v>
      </c>
      <c r="H900" s="20">
        <v>2.3199999999999998</v>
      </c>
      <c r="I900" s="1" t="s">
        <v>1084</v>
      </c>
      <c r="J900" t="s">
        <v>1088</v>
      </c>
      <c r="T900" s="130" t="s">
        <v>380</v>
      </c>
      <c r="U900" s="156" t="s">
        <v>366</v>
      </c>
      <c r="V900" s="156" t="s">
        <v>381</v>
      </c>
      <c r="W900" s="157" t="s">
        <v>845</v>
      </c>
      <c r="X900" s="158" t="s">
        <v>868</v>
      </c>
      <c r="Y900" s="7"/>
      <c r="Z900" s="156">
        <v>0.125</v>
      </c>
      <c r="AA900" s="156">
        <v>0</v>
      </c>
      <c r="AB900" s="159">
        <v>2.3199999999999998</v>
      </c>
    </row>
    <row r="901" spans="1:28" ht="15" customHeight="1" x14ac:dyDescent="0.15">
      <c r="A901" s="20" t="str">
        <f t="shared" ref="A901:A964" si="14">CONCATENATE(C901,E901)</f>
        <v>乗0ガGH</v>
      </c>
      <c r="B901" s="20" t="s">
        <v>404</v>
      </c>
      <c r="C901" s="20" t="s">
        <v>403</v>
      </c>
      <c r="D901" t="s">
        <v>822</v>
      </c>
      <c r="E901" t="s">
        <v>862</v>
      </c>
      <c r="F901" s="20">
        <v>0.08</v>
      </c>
      <c r="G901" s="20">
        <v>0</v>
      </c>
      <c r="H901" s="20">
        <v>2.3199999999999998</v>
      </c>
      <c r="I901" s="1" t="s">
        <v>1048</v>
      </c>
      <c r="J901"/>
      <c r="T901" s="130" t="s">
        <v>380</v>
      </c>
      <c r="U901" s="156" t="s">
        <v>366</v>
      </c>
      <c r="V901" s="156" t="s">
        <v>381</v>
      </c>
      <c r="W901" s="157" t="s">
        <v>822</v>
      </c>
      <c r="X901" s="158" t="s">
        <v>862</v>
      </c>
      <c r="Y901" s="7"/>
      <c r="Z901" s="156">
        <v>0.08</v>
      </c>
      <c r="AA901" s="156">
        <v>0</v>
      </c>
      <c r="AB901" s="159">
        <v>2.3199999999999998</v>
      </c>
    </row>
    <row r="902" spans="1:28" ht="15" customHeight="1" x14ac:dyDescent="0.15">
      <c r="A902" s="20" t="str">
        <f t="shared" si="14"/>
        <v>乗0ガHN</v>
      </c>
      <c r="B902" s="20" t="s">
        <v>404</v>
      </c>
      <c r="C902" s="20" t="s">
        <v>403</v>
      </c>
      <c r="D902" t="s">
        <v>822</v>
      </c>
      <c r="E902" t="s">
        <v>870</v>
      </c>
      <c r="F902" s="20">
        <v>0.04</v>
      </c>
      <c r="G902" s="20">
        <v>0</v>
      </c>
      <c r="H902" s="20">
        <v>2.3199999999999998</v>
      </c>
      <c r="I902" s="1" t="s">
        <v>1084</v>
      </c>
      <c r="J902" t="s">
        <v>1088</v>
      </c>
      <c r="T902" s="130" t="s">
        <v>380</v>
      </c>
      <c r="U902" s="156" t="s">
        <v>366</v>
      </c>
      <c r="V902" s="156" t="s">
        <v>381</v>
      </c>
      <c r="W902" s="157" t="s">
        <v>822</v>
      </c>
      <c r="X902" s="158" t="s">
        <v>870</v>
      </c>
      <c r="Y902" s="7"/>
      <c r="Z902" s="156">
        <v>0.04</v>
      </c>
      <c r="AA902" s="156">
        <v>0</v>
      </c>
      <c r="AB902" s="159">
        <v>2.3199999999999998</v>
      </c>
    </row>
    <row r="903" spans="1:28" ht="15" customHeight="1" x14ac:dyDescent="0.15">
      <c r="A903" s="20" t="str">
        <f t="shared" si="14"/>
        <v>乗0ガTA</v>
      </c>
      <c r="B903" s="20" t="s">
        <v>404</v>
      </c>
      <c r="C903" s="20" t="s">
        <v>403</v>
      </c>
      <c r="D903" t="s">
        <v>822</v>
      </c>
      <c r="E903" t="s">
        <v>884</v>
      </c>
      <c r="F903" s="20">
        <v>0.06</v>
      </c>
      <c r="G903" s="20">
        <v>0</v>
      </c>
      <c r="H903" s="20">
        <v>2.3199999999999998</v>
      </c>
      <c r="I903" s="1" t="s">
        <v>1048</v>
      </c>
      <c r="J903" t="s">
        <v>1089</v>
      </c>
      <c r="T903" s="130" t="s">
        <v>380</v>
      </c>
      <c r="U903" s="156" t="s">
        <v>366</v>
      </c>
      <c r="V903" s="156" t="s">
        <v>381</v>
      </c>
      <c r="W903" s="157" t="s">
        <v>822</v>
      </c>
      <c r="X903" s="158" t="s">
        <v>884</v>
      </c>
      <c r="Y903" s="7"/>
      <c r="Z903" s="156">
        <v>0.06</v>
      </c>
      <c r="AA903" s="156">
        <v>0</v>
      </c>
      <c r="AB903" s="159">
        <v>2.3199999999999998</v>
      </c>
    </row>
    <row r="904" spans="1:28" ht="15" customHeight="1" x14ac:dyDescent="0.15">
      <c r="A904" s="20" t="str">
        <f t="shared" si="14"/>
        <v>乗0ガXA</v>
      </c>
      <c r="B904" s="20" t="s">
        <v>404</v>
      </c>
      <c r="C904" s="20" t="s">
        <v>403</v>
      </c>
      <c r="D904" t="s">
        <v>822</v>
      </c>
      <c r="E904" t="s">
        <v>898</v>
      </c>
      <c r="F904" s="20">
        <v>0.06</v>
      </c>
      <c r="G904" s="20">
        <v>0</v>
      </c>
      <c r="H904" s="20">
        <v>2.3199999999999998</v>
      </c>
      <c r="I904" s="1" t="s">
        <v>1084</v>
      </c>
      <c r="J904" t="s">
        <v>423</v>
      </c>
      <c r="T904" s="130" t="s">
        <v>380</v>
      </c>
      <c r="U904" s="156" t="s">
        <v>366</v>
      </c>
      <c r="V904" s="156" t="s">
        <v>381</v>
      </c>
      <c r="W904" s="157" t="s">
        <v>822</v>
      </c>
      <c r="X904" s="158" t="s">
        <v>898</v>
      </c>
      <c r="Y904" s="7"/>
      <c r="Z904" s="156">
        <v>0.06</v>
      </c>
      <c r="AA904" s="156">
        <v>0</v>
      </c>
      <c r="AB904" s="159">
        <v>2.3199999999999998</v>
      </c>
    </row>
    <row r="905" spans="1:28" ht="15" customHeight="1" x14ac:dyDescent="0.15">
      <c r="A905" s="20" t="str">
        <f t="shared" si="14"/>
        <v>乗0ガLA</v>
      </c>
      <c r="B905" s="20" t="s">
        <v>404</v>
      </c>
      <c r="C905" s="20" t="s">
        <v>403</v>
      </c>
      <c r="D905" t="s">
        <v>822</v>
      </c>
      <c r="E905" t="s">
        <v>875</v>
      </c>
      <c r="F905" s="20">
        <v>0.04</v>
      </c>
      <c r="G905" s="20">
        <v>0</v>
      </c>
      <c r="H905" s="20">
        <v>2.3199999999999998</v>
      </c>
      <c r="I905" s="1" t="s">
        <v>1048</v>
      </c>
      <c r="J905" t="s">
        <v>1090</v>
      </c>
      <c r="T905" s="130" t="s">
        <v>380</v>
      </c>
      <c r="U905" s="156" t="s">
        <v>366</v>
      </c>
      <c r="V905" s="156" t="s">
        <v>381</v>
      </c>
      <c r="W905" s="157" t="s">
        <v>822</v>
      </c>
      <c r="X905" s="158" t="s">
        <v>875</v>
      </c>
      <c r="Y905" s="7"/>
      <c r="Z905" s="156">
        <v>0.04</v>
      </c>
      <c r="AA905" s="156">
        <v>0</v>
      </c>
      <c r="AB905" s="159">
        <v>2.3199999999999998</v>
      </c>
    </row>
    <row r="906" spans="1:28" ht="15" customHeight="1" x14ac:dyDescent="0.15">
      <c r="A906" s="20" t="str">
        <f t="shared" si="14"/>
        <v>乗0ガYA</v>
      </c>
      <c r="B906" s="20" t="s">
        <v>404</v>
      </c>
      <c r="C906" s="20" t="s">
        <v>403</v>
      </c>
      <c r="D906" t="s">
        <v>822</v>
      </c>
      <c r="E906" t="s">
        <v>902</v>
      </c>
      <c r="F906" s="20">
        <v>0.04</v>
      </c>
      <c r="G906" s="20">
        <v>0</v>
      </c>
      <c r="H906" s="20">
        <v>2.3199999999999998</v>
      </c>
      <c r="I906" s="1" t="s">
        <v>1084</v>
      </c>
      <c r="J906" t="s">
        <v>424</v>
      </c>
      <c r="T906" s="130" t="s">
        <v>380</v>
      </c>
      <c r="U906" s="156" t="s">
        <v>366</v>
      </c>
      <c r="V906" s="156" t="s">
        <v>381</v>
      </c>
      <c r="W906" s="157" t="s">
        <v>822</v>
      </c>
      <c r="X906" s="158" t="s">
        <v>902</v>
      </c>
      <c r="Y906" s="7"/>
      <c r="Z906" s="156">
        <v>0.04</v>
      </c>
      <c r="AA906" s="156">
        <v>0</v>
      </c>
      <c r="AB906" s="159">
        <v>2.3199999999999998</v>
      </c>
    </row>
    <row r="907" spans="1:28" ht="15" customHeight="1" x14ac:dyDescent="0.15">
      <c r="A907" s="20" t="str">
        <f t="shared" si="14"/>
        <v>乗0ガUA</v>
      </c>
      <c r="B907" s="20" t="s">
        <v>404</v>
      </c>
      <c r="C907" s="20" t="s">
        <v>403</v>
      </c>
      <c r="D907" t="s">
        <v>822</v>
      </c>
      <c r="E907" t="s">
        <v>891</v>
      </c>
      <c r="F907" s="20">
        <v>0.02</v>
      </c>
      <c r="G907" s="20">
        <v>0</v>
      </c>
      <c r="H907" s="20">
        <v>2.3199999999999998</v>
      </c>
      <c r="I907" s="1" t="s">
        <v>1048</v>
      </c>
      <c r="J907" t="s">
        <v>1091</v>
      </c>
      <c r="T907" s="130" t="s">
        <v>380</v>
      </c>
      <c r="U907" s="156" t="s">
        <v>366</v>
      </c>
      <c r="V907" s="156" t="s">
        <v>381</v>
      </c>
      <c r="W907" s="157" t="s">
        <v>822</v>
      </c>
      <c r="X907" s="158" t="s">
        <v>891</v>
      </c>
      <c r="Y907" s="7"/>
      <c r="Z907" s="156">
        <v>0.02</v>
      </c>
      <c r="AA907" s="156">
        <v>0</v>
      </c>
      <c r="AB907" s="159">
        <v>2.3199999999999998</v>
      </c>
    </row>
    <row r="908" spans="1:28" ht="15" customHeight="1" x14ac:dyDescent="0.15">
      <c r="A908" s="20" t="str">
        <f t="shared" si="14"/>
        <v>乗0ガZA</v>
      </c>
      <c r="B908" s="20" t="s">
        <v>404</v>
      </c>
      <c r="C908" s="20" t="s">
        <v>403</v>
      </c>
      <c r="D908" t="s">
        <v>822</v>
      </c>
      <c r="E908" t="s">
        <v>906</v>
      </c>
      <c r="F908" s="20">
        <v>0.02</v>
      </c>
      <c r="G908" s="20">
        <v>0</v>
      </c>
      <c r="H908" s="20">
        <v>2.3199999999999998</v>
      </c>
      <c r="I908" s="1" t="s">
        <v>1084</v>
      </c>
      <c r="J908" t="s">
        <v>425</v>
      </c>
      <c r="T908" s="130" t="s">
        <v>380</v>
      </c>
      <c r="U908" s="156" t="s">
        <v>366</v>
      </c>
      <c r="V908" s="156" t="s">
        <v>381</v>
      </c>
      <c r="W908" s="157" t="s">
        <v>822</v>
      </c>
      <c r="X908" s="158" t="s">
        <v>906</v>
      </c>
      <c r="Y908" s="7"/>
      <c r="Z908" s="156">
        <v>0.02</v>
      </c>
      <c r="AA908" s="156">
        <v>0</v>
      </c>
      <c r="AB908" s="159">
        <v>2.3199999999999998</v>
      </c>
    </row>
    <row r="909" spans="1:28" ht="15" customHeight="1" x14ac:dyDescent="0.15">
      <c r="A909" s="20" t="str">
        <f t="shared" si="14"/>
        <v>乗0ガABA</v>
      </c>
      <c r="B909" s="20" t="s">
        <v>404</v>
      </c>
      <c r="C909" s="20" t="s">
        <v>403</v>
      </c>
      <c r="D909" t="s">
        <v>185</v>
      </c>
      <c r="E909" t="s">
        <v>779</v>
      </c>
      <c r="F909" s="20">
        <v>0.05</v>
      </c>
      <c r="G909" s="20">
        <v>0</v>
      </c>
      <c r="H909" s="20">
        <v>2.3199999999999998</v>
      </c>
      <c r="I909" s="1" t="s">
        <v>1048</v>
      </c>
      <c r="J909"/>
      <c r="T909" s="130" t="s">
        <v>380</v>
      </c>
      <c r="U909" s="156" t="s">
        <v>366</v>
      </c>
      <c r="V909" s="156" t="s">
        <v>381</v>
      </c>
      <c r="W909" s="157" t="s">
        <v>185</v>
      </c>
      <c r="X909" s="158" t="s">
        <v>779</v>
      </c>
      <c r="Y909" s="7"/>
      <c r="Z909" s="156">
        <v>0.05</v>
      </c>
      <c r="AA909" s="156">
        <v>0</v>
      </c>
      <c r="AB909" s="159">
        <v>2.3199999999999998</v>
      </c>
    </row>
    <row r="910" spans="1:28" ht="15" customHeight="1" x14ac:dyDescent="0.15">
      <c r="A910" s="20" t="str">
        <f t="shared" si="14"/>
        <v>乗0ガAAA</v>
      </c>
      <c r="B910" s="20" t="s">
        <v>404</v>
      </c>
      <c r="C910" s="20" t="s">
        <v>403</v>
      </c>
      <c r="D910" t="s">
        <v>185</v>
      </c>
      <c r="E910" t="s">
        <v>780</v>
      </c>
      <c r="F910" s="20">
        <v>2.5000000000000001E-2</v>
      </c>
      <c r="G910" s="20">
        <v>0</v>
      </c>
      <c r="H910" s="20">
        <v>2.3199999999999998</v>
      </c>
      <c r="I910" s="1" t="s">
        <v>1084</v>
      </c>
      <c r="J910" t="s">
        <v>1088</v>
      </c>
      <c r="T910" s="130" t="s">
        <v>380</v>
      </c>
      <c r="U910" s="156" t="s">
        <v>366</v>
      </c>
      <c r="V910" s="156" t="s">
        <v>381</v>
      </c>
      <c r="W910" s="157" t="s">
        <v>185</v>
      </c>
      <c r="X910" s="158" t="s">
        <v>780</v>
      </c>
      <c r="Y910" s="7"/>
      <c r="Z910" s="156">
        <v>2.5000000000000001E-2</v>
      </c>
      <c r="AA910" s="156">
        <v>0</v>
      </c>
      <c r="AB910" s="159">
        <v>2.3199999999999998</v>
      </c>
    </row>
    <row r="911" spans="1:28" ht="15" customHeight="1" x14ac:dyDescent="0.15">
      <c r="A911" s="20" t="str">
        <f t="shared" si="14"/>
        <v>乗0ガALA</v>
      </c>
      <c r="B911" s="20" t="s">
        <v>404</v>
      </c>
      <c r="C911" s="20" t="s">
        <v>403</v>
      </c>
      <c r="D911" t="s">
        <v>185</v>
      </c>
      <c r="E911" t="s">
        <v>555</v>
      </c>
      <c r="F911" s="20">
        <v>1.2500000000000001E-2</v>
      </c>
      <c r="G911" s="20">
        <v>0</v>
      </c>
      <c r="H911" s="20">
        <v>2.3199999999999998</v>
      </c>
      <c r="I911" s="1" t="s">
        <v>1094</v>
      </c>
      <c r="J911" t="s">
        <v>1312</v>
      </c>
      <c r="T911" s="130" t="s">
        <v>380</v>
      </c>
      <c r="U911" s="156" t="s">
        <v>366</v>
      </c>
      <c r="V911" s="156" t="s">
        <v>381</v>
      </c>
      <c r="W911" s="157" t="s">
        <v>185</v>
      </c>
      <c r="X911" s="158" t="s">
        <v>555</v>
      </c>
      <c r="Y911" s="7"/>
      <c r="Z911" s="156">
        <v>1.2500000000000001E-2</v>
      </c>
      <c r="AA911" s="156">
        <v>0</v>
      </c>
      <c r="AB911" s="159">
        <v>2.3199999999999998</v>
      </c>
    </row>
    <row r="912" spans="1:28" ht="15" customHeight="1" x14ac:dyDescent="0.15">
      <c r="A912" s="20" t="str">
        <f t="shared" si="14"/>
        <v>乗0ガCAA</v>
      </c>
      <c r="B912" s="20" t="s">
        <v>404</v>
      </c>
      <c r="C912" s="20" t="s">
        <v>403</v>
      </c>
      <c r="D912" t="s">
        <v>185</v>
      </c>
      <c r="E912" t="s">
        <v>398</v>
      </c>
      <c r="F912" s="20">
        <v>2.5000000000000001E-2</v>
      </c>
      <c r="G912" s="20">
        <v>0</v>
      </c>
      <c r="H912" s="20">
        <v>2.3199999999999998</v>
      </c>
      <c r="I912" s="1" t="s">
        <v>1084</v>
      </c>
      <c r="J912" t="s">
        <v>425</v>
      </c>
      <c r="T912" s="130" t="s">
        <v>380</v>
      </c>
      <c r="U912" s="156" t="s">
        <v>366</v>
      </c>
      <c r="V912" s="156" t="s">
        <v>381</v>
      </c>
      <c r="W912" s="157" t="s">
        <v>185</v>
      </c>
      <c r="X912" s="158" t="s">
        <v>398</v>
      </c>
      <c r="Y912" s="7"/>
      <c r="Z912" s="156">
        <v>2.5000000000000001E-2</v>
      </c>
      <c r="AA912" s="156">
        <v>0</v>
      </c>
      <c r="AB912" s="159">
        <v>2.3199999999999998</v>
      </c>
    </row>
    <row r="913" spans="1:28" ht="15" customHeight="1" x14ac:dyDescent="0.15">
      <c r="A913" s="20" t="str">
        <f t="shared" si="14"/>
        <v>乗0ガCBA</v>
      </c>
      <c r="B913" s="20" t="s">
        <v>404</v>
      </c>
      <c r="C913" s="20" t="s">
        <v>403</v>
      </c>
      <c r="D913" t="s">
        <v>185</v>
      </c>
      <c r="E913" t="s">
        <v>399</v>
      </c>
      <c r="F913" s="20">
        <v>2.5000000000000001E-2</v>
      </c>
      <c r="G913" s="20">
        <v>0</v>
      </c>
      <c r="H913" s="20">
        <v>2.3199999999999998</v>
      </c>
      <c r="I913" s="1" t="s">
        <v>1073</v>
      </c>
      <c r="J913" t="s">
        <v>1091</v>
      </c>
      <c r="T913" s="130" t="s">
        <v>380</v>
      </c>
      <c r="U913" s="156" t="s">
        <v>366</v>
      </c>
      <c r="V913" s="156" t="s">
        <v>381</v>
      </c>
      <c r="W913" s="157" t="s">
        <v>185</v>
      </c>
      <c r="X913" s="158" t="s">
        <v>399</v>
      </c>
      <c r="Y913" s="7" t="s">
        <v>463</v>
      </c>
      <c r="Z913" s="156">
        <v>2.5000000000000001E-2</v>
      </c>
      <c r="AA913" s="156">
        <v>0</v>
      </c>
      <c r="AB913" s="159">
        <v>2.3199999999999998</v>
      </c>
    </row>
    <row r="914" spans="1:28" ht="15" customHeight="1" x14ac:dyDescent="0.15">
      <c r="A914" s="20" t="str">
        <f t="shared" si="14"/>
        <v>乗0ガCLA</v>
      </c>
      <c r="B914" s="20" t="s">
        <v>404</v>
      </c>
      <c r="C914" s="20" t="s">
        <v>403</v>
      </c>
      <c r="D914" t="s">
        <v>185</v>
      </c>
      <c r="E914" t="s">
        <v>559</v>
      </c>
      <c r="F914" s="20">
        <v>2.5000000000000001E-2</v>
      </c>
      <c r="G914" s="20">
        <v>0</v>
      </c>
      <c r="H914" s="20">
        <v>2.3199999999999998</v>
      </c>
      <c r="I914" s="1" t="s">
        <v>1094</v>
      </c>
      <c r="J914" t="s">
        <v>460</v>
      </c>
      <c r="T914" s="130" t="s">
        <v>380</v>
      </c>
      <c r="U914" s="156" t="s">
        <v>366</v>
      </c>
      <c r="V914" s="156" t="s">
        <v>381</v>
      </c>
      <c r="W914" s="157" t="s">
        <v>185</v>
      </c>
      <c r="X914" s="158" t="s">
        <v>559</v>
      </c>
      <c r="Y914" s="7"/>
      <c r="Z914" s="156">
        <v>2.5000000000000001E-2</v>
      </c>
      <c r="AA914" s="156">
        <v>0</v>
      </c>
      <c r="AB914" s="159">
        <v>2.3199999999999998</v>
      </c>
    </row>
    <row r="915" spans="1:28" ht="15" customHeight="1" x14ac:dyDescent="0.15">
      <c r="A915" s="20" t="str">
        <f t="shared" si="14"/>
        <v>乗0ガDAA</v>
      </c>
      <c r="B915" s="20" t="s">
        <v>404</v>
      </c>
      <c r="C915" s="20" t="s">
        <v>403</v>
      </c>
      <c r="D915" t="s">
        <v>185</v>
      </c>
      <c r="E915" t="s">
        <v>400</v>
      </c>
      <c r="F915" s="20">
        <v>1.2500000000000001E-2</v>
      </c>
      <c r="G915" s="20">
        <v>0</v>
      </c>
      <c r="H915" s="20">
        <v>2.3199999999999998</v>
      </c>
      <c r="I915" s="1" t="s">
        <v>1084</v>
      </c>
      <c r="J915" t="s">
        <v>449</v>
      </c>
      <c r="T915" s="130" t="s">
        <v>380</v>
      </c>
      <c r="U915" s="156" t="s">
        <v>366</v>
      </c>
      <c r="V915" s="156" t="s">
        <v>381</v>
      </c>
      <c r="W915" s="157" t="s">
        <v>185</v>
      </c>
      <c r="X915" s="158" t="s">
        <v>400</v>
      </c>
      <c r="Y915" s="7"/>
      <c r="Z915" s="156">
        <v>1.2500000000000001E-2</v>
      </c>
      <c r="AA915" s="156">
        <v>0</v>
      </c>
      <c r="AB915" s="159">
        <v>2.3199999999999998</v>
      </c>
    </row>
    <row r="916" spans="1:28" ht="15" customHeight="1" x14ac:dyDescent="0.15">
      <c r="A916" s="20" t="str">
        <f t="shared" si="14"/>
        <v>乗0ガDBA</v>
      </c>
      <c r="B916" s="20" t="s">
        <v>404</v>
      </c>
      <c r="C916" s="20" t="s">
        <v>403</v>
      </c>
      <c r="D916" s="20" t="s">
        <v>185</v>
      </c>
      <c r="E916" s="20" t="s">
        <v>401</v>
      </c>
      <c r="F916" s="20">
        <v>1.2500000000000001E-2</v>
      </c>
      <c r="G916" s="20">
        <v>0</v>
      </c>
      <c r="H916" s="20">
        <v>2.3199999999999998</v>
      </c>
      <c r="I916" s="1" t="s">
        <v>1078</v>
      </c>
      <c r="J916" s="20" t="s">
        <v>1157</v>
      </c>
      <c r="T916" s="130" t="s">
        <v>380</v>
      </c>
      <c r="U916" s="156" t="s">
        <v>366</v>
      </c>
      <c r="V916" s="156" t="s">
        <v>381</v>
      </c>
      <c r="W916" s="157" t="s">
        <v>185</v>
      </c>
      <c r="X916" s="158" t="s">
        <v>401</v>
      </c>
      <c r="Y916" s="7" t="s">
        <v>464</v>
      </c>
      <c r="Z916" s="156">
        <v>1.2500000000000001E-2</v>
      </c>
      <c r="AA916" s="156">
        <v>0</v>
      </c>
      <c r="AB916" s="159">
        <v>2.3199999999999998</v>
      </c>
    </row>
    <row r="917" spans="1:28" ht="15" customHeight="1" x14ac:dyDescent="0.15">
      <c r="A917" s="20" t="str">
        <f t="shared" si="14"/>
        <v>乗0ガDLA</v>
      </c>
      <c r="B917" s="20" t="s">
        <v>404</v>
      </c>
      <c r="C917" s="20" t="s">
        <v>403</v>
      </c>
      <c r="D917" s="20" t="s">
        <v>185</v>
      </c>
      <c r="E917" s="20" t="s">
        <v>562</v>
      </c>
      <c r="F917" s="20">
        <v>1.2500000000000001E-2</v>
      </c>
      <c r="G917" s="20">
        <v>0</v>
      </c>
      <c r="H917" s="20">
        <v>2.3199999999999998</v>
      </c>
      <c r="I917" s="1" t="s">
        <v>1094</v>
      </c>
      <c r="J917" s="20" t="s">
        <v>459</v>
      </c>
      <c r="T917" s="130" t="s">
        <v>380</v>
      </c>
      <c r="U917" s="156" t="s">
        <v>366</v>
      </c>
      <c r="V917" s="156" t="s">
        <v>381</v>
      </c>
      <c r="W917" s="157" t="s">
        <v>185</v>
      </c>
      <c r="X917" s="158" t="s">
        <v>562</v>
      </c>
      <c r="Y917" s="7"/>
      <c r="Z917" s="156">
        <v>1.2500000000000001E-2</v>
      </c>
      <c r="AA917" s="156">
        <v>0</v>
      </c>
      <c r="AB917" s="159">
        <v>2.3199999999999998</v>
      </c>
    </row>
    <row r="918" spans="1:28" ht="15" customHeight="1" x14ac:dyDescent="0.15">
      <c r="A918" s="20" t="str">
        <f t="shared" si="14"/>
        <v>乗0ガLBA</v>
      </c>
      <c r="B918" s="20" t="s">
        <v>404</v>
      </c>
      <c r="C918" s="20" t="s">
        <v>403</v>
      </c>
      <c r="D918" s="20" t="s">
        <v>443</v>
      </c>
      <c r="E918" s="20" t="s">
        <v>573</v>
      </c>
      <c r="F918" s="20">
        <v>0.05</v>
      </c>
      <c r="G918" s="20">
        <v>0</v>
      </c>
      <c r="H918" s="20">
        <v>2.3199999999999998</v>
      </c>
      <c r="I918" s="1" t="s">
        <v>1048</v>
      </c>
      <c r="T918" s="130" t="s">
        <v>380</v>
      </c>
      <c r="U918" s="156" t="s">
        <v>366</v>
      </c>
      <c r="V918" s="156" t="s">
        <v>381</v>
      </c>
      <c r="W918" s="157" t="s">
        <v>443</v>
      </c>
      <c r="X918" s="158" t="s">
        <v>573</v>
      </c>
      <c r="Y918" s="7"/>
      <c r="Z918" s="156">
        <v>0.05</v>
      </c>
      <c r="AA918" s="156">
        <v>0</v>
      </c>
      <c r="AB918" s="159">
        <v>2.3199999999999998</v>
      </c>
    </row>
    <row r="919" spans="1:28" ht="15" customHeight="1" x14ac:dyDescent="0.15">
      <c r="A919" s="20" t="str">
        <f t="shared" si="14"/>
        <v>乗0ガLAA</v>
      </c>
      <c r="B919" s="20" t="s">
        <v>404</v>
      </c>
      <c r="C919" s="20" t="s">
        <v>403</v>
      </c>
      <c r="D919" s="20" t="s">
        <v>443</v>
      </c>
      <c r="E919" s="20" t="s">
        <v>569</v>
      </c>
      <c r="F919" s="20">
        <v>2.5000000000000001E-2</v>
      </c>
      <c r="G919" s="20">
        <v>0</v>
      </c>
      <c r="H919" s="20">
        <v>2.3199999999999998</v>
      </c>
      <c r="I919" s="1" t="s">
        <v>1084</v>
      </c>
      <c r="J919" s="20" t="s">
        <v>1088</v>
      </c>
      <c r="T919" s="130" t="s">
        <v>380</v>
      </c>
      <c r="U919" s="156" t="s">
        <v>366</v>
      </c>
      <c r="V919" s="156" t="s">
        <v>381</v>
      </c>
      <c r="W919" s="157" t="s">
        <v>443</v>
      </c>
      <c r="X919" s="158" t="s">
        <v>569</v>
      </c>
      <c r="Y919" s="7"/>
      <c r="Z919" s="156">
        <v>2.5000000000000001E-2</v>
      </c>
      <c r="AA919" s="156">
        <v>0</v>
      </c>
      <c r="AB919" s="159">
        <v>2.3199999999999998</v>
      </c>
    </row>
    <row r="920" spans="1:28" ht="15" customHeight="1" x14ac:dyDescent="0.15">
      <c r="A920" s="20" t="str">
        <f t="shared" si="14"/>
        <v>乗0ガLLA</v>
      </c>
      <c r="B920" s="20" t="s">
        <v>404</v>
      </c>
      <c r="C920" s="20" t="s">
        <v>403</v>
      </c>
      <c r="D920" t="s">
        <v>443</v>
      </c>
      <c r="E920" t="s">
        <v>603</v>
      </c>
      <c r="F920" s="20">
        <v>1.2500000000000001E-2</v>
      </c>
      <c r="G920" s="20">
        <v>0</v>
      </c>
      <c r="H920" s="20">
        <v>2.3199999999999998</v>
      </c>
      <c r="I920" s="1" t="s">
        <v>1094</v>
      </c>
      <c r="J920" s="20" t="s">
        <v>1312</v>
      </c>
      <c r="T920" s="130" t="s">
        <v>380</v>
      </c>
      <c r="U920" s="156" t="s">
        <v>366</v>
      </c>
      <c r="V920" s="156" t="s">
        <v>381</v>
      </c>
      <c r="W920" s="157" t="s">
        <v>443</v>
      </c>
      <c r="X920" s="158" t="s">
        <v>603</v>
      </c>
      <c r="Y920" s="7"/>
      <c r="Z920" s="156">
        <v>1.2500000000000001E-2</v>
      </c>
      <c r="AA920" s="156">
        <v>0</v>
      </c>
      <c r="AB920" s="159">
        <v>2.3199999999999998</v>
      </c>
    </row>
    <row r="921" spans="1:28" ht="15" customHeight="1" x14ac:dyDescent="0.15">
      <c r="A921" s="20" t="str">
        <f t="shared" si="14"/>
        <v>乗0ガMBA</v>
      </c>
      <c r="B921" s="20" t="s">
        <v>404</v>
      </c>
      <c r="C921" s="20" t="s">
        <v>403</v>
      </c>
      <c r="D921" s="20" t="s">
        <v>443</v>
      </c>
      <c r="E921" s="20" t="s">
        <v>609</v>
      </c>
      <c r="F921" s="20">
        <v>2.5000000000000001E-2</v>
      </c>
      <c r="G921" s="20">
        <v>0</v>
      </c>
      <c r="H921" s="20">
        <v>2.3199999999999998</v>
      </c>
      <c r="I921" s="1" t="s">
        <v>1073</v>
      </c>
      <c r="J921" s="20" t="s">
        <v>463</v>
      </c>
      <c r="T921" s="130" t="s">
        <v>380</v>
      </c>
      <c r="U921" s="156" t="s">
        <v>366</v>
      </c>
      <c r="V921" s="156" t="s">
        <v>381</v>
      </c>
      <c r="W921" s="157" t="s">
        <v>443</v>
      </c>
      <c r="X921" s="158" t="s">
        <v>609</v>
      </c>
      <c r="Y921" s="7" t="s">
        <v>463</v>
      </c>
      <c r="Z921" s="156">
        <v>2.5000000000000001E-2</v>
      </c>
      <c r="AA921" s="156">
        <v>0</v>
      </c>
      <c r="AB921" s="159">
        <v>2.3199999999999998</v>
      </c>
    </row>
    <row r="922" spans="1:28" ht="15" customHeight="1" x14ac:dyDescent="0.15">
      <c r="A922" s="20" t="str">
        <f t="shared" si="14"/>
        <v>乗0ガMAA</v>
      </c>
      <c r="B922" s="20" t="s">
        <v>404</v>
      </c>
      <c r="C922" s="20" t="s">
        <v>403</v>
      </c>
      <c r="D922" t="s">
        <v>443</v>
      </c>
      <c r="E922" t="s">
        <v>605</v>
      </c>
      <c r="F922" s="20">
        <v>2.5000000000000001E-2</v>
      </c>
      <c r="G922" s="20">
        <v>0</v>
      </c>
      <c r="H922" s="20">
        <v>2.3199999999999998</v>
      </c>
      <c r="I922" s="1" t="s">
        <v>1084</v>
      </c>
      <c r="J922" t="s">
        <v>455</v>
      </c>
      <c r="T922" s="130" t="s">
        <v>380</v>
      </c>
      <c r="U922" s="156" t="s">
        <v>366</v>
      </c>
      <c r="V922" s="156" t="s">
        <v>381</v>
      </c>
      <c r="W922" s="157" t="s">
        <v>443</v>
      </c>
      <c r="X922" s="158" t="s">
        <v>605</v>
      </c>
      <c r="Y922" s="7"/>
      <c r="Z922" s="156">
        <v>2.5000000000000001E-2</v>
      </c>
      <c r="AA922" s="156">
        <v>0</v>
      </c>
      <c r="AB922" s="159">
        <v>2.3199999999999998</v>
      </c>
    </row>
    <row r="923" spans="1:28" ht="15" customHeight="1" x14ac:dyDescent="0.15">
      <c r="A923" s="20" t="str">
        <f t="shared" si="14"/>
        <v>乗0ガMLA</v>
      </c>
      <c r="B923" s="20" t="s">
        <v>404</v>
      </c>
      <c r="C923" s="20" t="s">
        <v>403</v>
      </c>
      <c r="D923" s="20" t="s">
        <v>443</v>
      </c>
      <c r="E923" s="20" t="s">
        <v>639</v>
      </c>
      <c r="F923" s="20">
        <v>2.5000000000000001E-2</v>
      </c>
      <c r="G923" s="20">
        <v>0</v>
      </c>
      <c r="H923" s="20">
        <v>2.3199999999999998</v>
      </c>
      <c r="I923" s="1" t="s">
        <v>1094</v>
      </c>
      <c r="J923" t="s">
        <v>460</v>
      </c>
      <c r="T923" s="130" t="s">
        <v>380</v>
      </c>
      <c r="U923" s="156" t="s">
        <v>366</v>
      </c>
      <c r="V923" s="156" t="s">
        <v>381</v>
      </c>
      <c r="W923" s="157" t="s">
        <v>443</v>
      </c>
      <c r="X923" s="158" t="s">
        <v>639</v>
      </c>
      <c r="Y923" s="7"/>
      <c r="Z923" s="156">
        <v>2.5000000000000001E-2</v>
      </c>
      <c r="AA923" s="156">
        <v>0</v>
      </c>
      <c r="AB923" s="159">
        <v>2.3199999999999998</v>
      </c>
    </row>
    <row r="924" spans="1:28" ht="15" customHeight="1" x14ac:dyDescent="0.15">
      <c r="A924" s="20" t="str">
        <f t="shared" si="14"/>
        <v>乗0ガRBA</v>
      </c>
      <c r="B924" s="20" t="s">
        <v>404</v>
      </c>
      <c r="C924" s="20" t="s">
        <v>403</v>
      </c>
      <c r="D924" t="s">
        <v>443</v>
      </c>
      <c r="E924" s="20" t="s">
        <v>657</v>
      </c>
      <c r="F924" s="20">
        <v>2.5000000000000001E-2</v>
      </c>
      <c r="G924" s="20">
        <v>0</v>
      </c>
      <c r="H924" s="20">
        <v>2.3199999999999998</v>
      </c>
      <c r="I924" s="1" t="s">
        <v>1078</v>
      </c>
      <c r="J924" t="s">
        <v>464</v>
      </c>
      <c r="T924" s="130" t="s">
        <v>380</v>
      </c>
      <c r="U924" s="156" t="s">
        <v>366</v>
      </c>
      <c r="V924" s="156" t="s">
        <v>381</v>
      </c>
      <c r="W924" s="157" t="s">
        <v>443</v>
      </c>
      <c r="X924" s="158" t="s">
        <v>657</v>
      </c>
      <c r="Y924" s="7" t="s">
        <v>464</v>
      </c>
      <c r="Z924" s="156">
        <v>2.5000000000000001E-2</v>
      </c>
      <c r="AA924" s="156">
        <v>0</v>
      </c>
      <c r="AB924" s="159">
        <v>2.3199999999999998</v>
      </c>
    </row>
    <row r="925" spans="1:28" ht="15" customHeight="1" x14ac:dyDescent="0.15">
      <c r="A925" s="20" t="str">
        <f t="shared" si="14"/>
        <v>乗0ガRAA</v>
      </c>
      <c r="B925" s="20" t="s">
        <v>404</v>
      </c>
      <c r="C925" s="20" t="s">
        <v>403</v>
      </c>
      <c r="D925" s="20" t="s">
        <v>443</v>
      </c>
      <c r="E925" s="20" t="s">
        <v>653</v>
      </c>
      <c r="F925" s="20">
        <v>2.5000000000000001E-2</v>
      </c>
      <c r="G925" s="20">
        <v>0</v>
      </c>
      <c r="H925" s="20">
        <v>2.3199999999999998</v>
      </c>
      <c r="I925" s="1" t="s">
        <v>1084</v>
      </c>
      <c r="J925" t="s">
        <v>447</v>
      </c>
      <c r="T925" s="130" t="s">
        <v>380</v>
      </c>
      <c r="U925" s="156" t="s">
        <v>366</v>
      </c>
      <c r="V925" s="156" t="s">
        <v>381</v>
      </c>
      <c r="W925" s="157" t="s">
        <v>443</v>
      </c>
      <c r="X925" s="158" t="s">
        <v>653</v>
      </c>
      <c r="Y925" s="7"/>
      <c r="Z925" s="156">
        <v>2.5000000000000001E-2</v>
      </c>
      <c r="AA925" s="156">
        <v>0</v>
      </c>
      <c r="AB925" s="159">
        <v>2.3199999999999998</v>
      </c>
    </row>
    <row r="926" spans="1:28" ht="15" customHeight="1" x14ac:dyDescent="0.15">
      <c r="A926" s="20" t="str">
        <f t="shared" si="14"/>
        <v>乗0ガRLA</v>
      </c>
      <c r="B926" s="20" t="s">
        <v>404</v>
      </c>
      <c r="C926" s="20" t="s">
        <v>403</v>
      </c>
      <c r="D926" t="s">
        <v>443</v>
      </c>
      <c r="E926" s="20" t="s">
        <v>687</v>
      </c>
      <c r="F926" s="20">
        <v>2.5000000000000001E-2</v>
      </c>
      <c r="G926" s="20">
        <v>0</v>
      </c>
      <c r="H926" s="20">
        <v>2.3199999999999998</v>
      </c>
      <c r="I926" s="1" t="s">
        <v>1094</v>
      </c>
      <c r="J926" t="s">
        <v>459</v>
      </c>
      <c r="T926" s="130" t="s">
        <v>380</v>
      </c>
      <c r="U926" s="156" t="s">
        <v>366</v>
      </c>
      <c r="V926" s="156" t="s">
        <v>381</v>
      </c>
      <c r="W926" s="157" t="s">
        <v>443</v>
      </c>
      <c r="X926" s="158" t="s">
        <v>687</v>
      </c>
      <c r="Y926" s="7"/>
      <c r="Z926" s="156">
        <v>2.5000000000000001E-2</v>
      </c>
      <c r="AA926" s="156">
        <v>0</v>
      </c>
      <c r="AB926" s="159">
        <v>2.3199999999999998</v>
      </c>
    </row>
    <row r="927" spans="1:28" ht="15" customHeight="1" x14ac:dyDescent="0.15">
      <c r="A927" s="20" t="str">
        <f t="shared" si="14"/>
        <v>乗0ガQBA</v>
      </c>
      <c r="B927" s="20" t="s">
        <v>404</v>
      </c>
      <c r="C927" s="20" t="s">
        <v>403</v>
      </c>
      <c r="D927" t="s">
        <v>443</v>
      </c>
      <c r="E927" t="s">
        <v>302</v>
      </c>
      <c r="F927" s="20">
        <v>4.4999999999999998E-2</v>
      </c>
      <c r="G927" s="20">
        <v>0</v>
      </c>
      <c r="H927" s="20">
        <v>2.3199999999999998</v>
      </c>
      <c r="I927" s="1" t="s">
        <v>1048</v>
      </c>
      <c r="J927" s="20" t="s">
        <v>83</v>
      </c>
      <c r="T927" s="130" t="s">
        <v>380</v>
      </c>
      <c r="U927" s="156" t="s">
        <v>366</v>
      </c>
      <c r="V927" s="156" t="s">
        <v>381</v>
      </c>
      <c r="W927" s="157" t="s">
        <v>443</v>
      </c>
      <c r="X927" s="158" t="s">
        <v>302</v>
      </c>
      <c r="Y927" s="7"/>
      <c r="Z927" s="156">
        <v>4.4999999999999998E-2</v>
      </c>
      <c r="AA927" s="156">
        <v>0</v>
      </c>
      <c r="AB927" s="159">
        <v>2.3199999999999998</v>
      </c>
    </row>
    <row r="928" spans="1:28" ht="15" customHeight="1" x14ac:dyDescent="0.15">
      <c r="A928" s="20" t="str">
        <f t="shared" si="14"/>
        <v>乗0ガQAA</v>
      </c>
      <c r="B928" s="20" t="s">
        <v>404</v>
      </c>
      <c r="C928" s="20" t="s">
        <v>403</v>
      </c>
      <c r="D928" t="s">
        <v>443</v>
      </c>
      <c r="E928" t="s">
        <v>298</v>
      </c>
      <c r="F928" s="20">
        <v>4.4999999999999998E-2</v>
      </c>
      <c r="G928" s="20">
        <v>0</v>
      </c>
      <c r="H928" s="20">
        <v>2.3199999999999998</v>
      </c>
      <c r="I928" s="1" t="s">
        <v>1084</v>
      </c>
      <c r="J928" t="s">
        <v>382</v>
      </c>
      <c r="T928" s="130" t="s">
        <v>380</v>
      </c>
      <c r="U928" s="156" t="s">
        <v>366</v>
      </c>
      <c r="V928" s="156" t="s">
        <v>381</v>
      </c>
      <c r="W928" s="157" t="s">
        <v>443</v>
      </c>
      <c r="X928" s="158" t="s">
        <v>298</v>
      </c>
      <c r="Y928" s="7"/>
      <c r="Z928" s="156">
        <v>4.4999999999999998E-2</v>
      </c>
      <c r="AA928" s="156">
        <v>0</v>
      </c>
      <c r="AB928" s="159">
        <v>2.3199999999999998</v>
      </c>
    </row>
    <row r="929" spans="1:28" ht="15" customHeight="1" x14ac:dyDescent="0.15">
      <c r="A929" s="20" t="str">
        <f t="shared" si="14"/>
        <v>乗0ガQLA</v>
      </c>
      <c r="B929" s="20" t="s">
        <v>404</v>
      </c>
      <c r="C929" s="20" t="s">
        <v>403</v>
      </c>
      <c r="D929" t="s">
        <v>443</v>
      </c>
      <c r="E929" t="s">
        <v>332</v>
      </c>
      <c r="F929" s="20">
        <v>4.4999999999999998E-2</v>
      </c>
      <c r="G929" s="20">
        <v>0</v>
      </c>
      <c r="H929" s="20">
        <v>2.3199999999999998</v>
      </c>
      <c r="I929" s="1" t="s">
        <v>1094</v>
      </c>
      <c r="J929" t="s">
        <v>383</v>
      </c>
      <c r="T929" s="130" t="s">
        <v>380</v>
      </c>
      <c r="U929" s="156" t="s">
        <v>366</v>
      </c>
      <c r="V929" s="156" t="s">
        <v>381</v>
      </c>
      <c r="W929" s="157" t="s">
        <v>443</v>
      </c>
      <c r="X929" s="158" t="s">
        <v>332</v>
      </c>
      <c r="Y929" s="7"/>
      <c r="Z929" s="156">
        <v>4.4999999999999998E-2</v>
      </c>
      <c r="AA929" s="156">
        <v>0</v>
      </c>
      <c r="AB929" s="159">
        <v>2.3199999999999998</v>
      </c>
    </row>
    <row r="930" spans="1:28" ht="15" customHeight="1" x14ac:dyDescent="0.15">
      <c r="A930" s="20" t="str">
        <f t="shared" si="14"/>
        <v>乗0ガ3BA</v>
      </c>
      <c r="B930" s="20" t="s">
        <v>404</v>
      </c>
      <c r="C930" s="20" t="s">
        <v>403</v>
      </c>
      <c r="D930" t="s">
        <v>1289</v>
      </c>
      <c r="E930" t="s">
        <v>1627</v>
      </c>
      <c r="F930" s="20">
        <v>0.05</v>
      </c>
      <c r="G930" s="20">
        <v>0</v>
      </c>
      <c r="H930" s="20">
        <v>2.3199999999999998</v>
      </c>
      <c r="I930" s="1" t="s">
        <v>1048</v>
      </c>
      <c r="J930"/>
      <c r="T930" s="130" t="s">
        <v>380</v>
      </c>
      <c r="U930" s="156" t="s">
        <v>366</v>
      </c>
      <c r="V930" s="156" t="s">
        <v>381</v>
      </c>
      <c r="W930" s="157" t="s">
        <v>1102</v>
      </c>
      <c r="X930" s="158" t="s">
        <v>1313</v>
      </c>
      <c r="Y930" s="7"/>
      <c r="Z930" s="156">
        <v>0.05</v>
      </c>
      <c r="AA930" s="156">
        <v>0</v>
      </c>
      <c r="AB930" s="159">
        <v>2.3199999999999998</v>
      </c>
    </row>
    <row r="931" spans="1:28" ht="15" customHeight="1" x14ac:dyDescent="0.15">
      <c r="A931" s="20" t="str">
        <f t="shared" si="14"/>
        <v>乗0ガ3AA</v>
      </c>
      <c r="B931" s="20" t="s">
        <v>404</v>
      </c>
      <c r="C931" s="20" t="s">
        <v>403</v>
      </c>
      <c r="D931" t="s">
        <v>1289</v>
      </c>
      <c r="E931" t="s">
        <v>1628</v>
      </c>
      <c r="F931" s="20">
        <v>2.5000000000000001E-2</v>
      </c>
      <c r="G931" s="20">
        <v>0</v>
      </c>
      <c r="H931" s="20">
        <v>2.3199999999999998</v>
      </c>
      <c r="I931" s="1" t="s">
        <v>1084</v>
      </c>
      <c r="J931"/>
      <c r="T931" s="130" t="s">
        <v>380</v>
      </c>
      <c r="U931" s="156" t="s">
        <v>366</v>
      </c>
      <c r="V931" s="156" t="s">
        <v>381</v>
      </c>
      <c r="W931" s="157" t="s">
        <v>1102</v>
      </c>
      <c r="X931" s="158" t="s">
        <v>1314</v>
      </c>
      <c r="Y931" s="7"/>
      <c r="Z931" s="156">
        <v>2.5000000000000001E-2</v>
      </c>
      <c r="AA931" s="156">
        <v>0</v>
      </c>
      <c r="AB931" s="159">
        <v>2.3199999999999998</v>
      </c>
    </row>
    <row r="932" spans="1:28" ht="15" customHeight="1" x14ac:dyDescent="0.15">
      <c r="A932" s="20" t="str">
        <f t="shared" si="14"/>
        <v>乗0ガ3LA</v>
      </c>
      <c r="B932" s="20" t="s">
        <v>404</v>
      </c>
      <c r="C932" s="20" t="s">
        <v>403</v>
      </c>
      <c r="D932" t="s">
        <v>1102</v>
      </c>
      <c r="E932" t="s">
        <v>1629</v>
      </c>
      <c r="F932" s="20">
        <v>1.2500000000000001E-2</v>
      </c>
      <c r="G932" s="20">
        <v>0</v>
      </c>
      <c r="H932" s="20">
        <v>2.3199999999999998</v>
      </c>
      <c r="I932" s="1" t="s">
        <v>1094</v>
      </c>
      <c r="J932"/>
      <c r="T932" s="130" t="s">
        <v>380</v>
      </c>
      <c r="U932" s="156" t="s">
        <v>366</v>
      </c>
      <c r="V932" s="156" t="s">
        <v>381</v>
      </c>
      <c r="W932" s="157" t="s">
        <v>1102</v>
      </c>
      <c r="X932" s="158" t="s">
        <v>1315</v>
      </c>
      <c r="Y932" s="7"/>
      <c r="Z932" s="156">
        <v>1.2500000000000001E-2</v>
      </c>
      <c r="AA932" s="156">
        <v>0</v>
      </c>
      <c r="AB932" s="159">
        <v>2.3199999999999998</v>
      </c>
    </row>
    <row r="933" spans="1:28" ht="15" customHeight="1" x14ac:dyDescent="0.15">
      <c r="A933" s="20" t="str">
        <f t="shared" si="14"/>
        <v>乗0ガ4BA</v>
      </c>
      <c r="B933" s="20" t="s">
        <v>404</v>
      </c>
      <c r="C933" s="20" t="s">
        <v>403</v>
      </c>
      <c r="D933" t="s">
        <v>1102</v>
      </c>
      <c r="E933" t="s">
        <v>1630</v>
      </c>
      <c r="F933" s="20">
        <v>3.7499999999999999E-2</v>
      </c>
      <c r="G933" s="20">
        <v>0</v>
      </c>
      <c r="H933" s="20">
        <v>2.3199999999999998</v>
      </c>
      <c r="I933" s="1" t="s">
        <v>1395</v>
      </c>
      <c r="J933"/>
      <c r="T933" s="130" t="s">
        <v>380</v>
      </c>
      <c r="U933" s="156" t="s">
        <v>366</v>
      </c>
      <c r="V933" s="156" t="s">
        <v>381</v>
      </c>
      <c r="W933" s="157" t="s">
        <v>1102</v>
      </c>
      <c r="X933" s="158" t="s">
        <v>1316</v>
      </c>
      <c r="Y933" s="7" t="s">
        <v>463</v>
      </c>
      <c r="Z933" s="156">
        <v>3.7499999999999999E-2</v>
      </c>
      <c r="AA933" s="156">
        <v>0</v>
      </c>
      <c r="AB933" s="159">
        <v>2.3199999999999998</v>
      </c>
    </row>
    <row r="934" spans="1:28" ht="15" customHeight="1" x14ac:dyDescent="0.15">
      <c r="A934" s="20" t="str">
        <f t="shared" si="14"/>
        <v>乗0ガ4AA</v>
      </c>
      <c r="B934" s="20" t="s">
        <v>404</v>
      </c>
      <c r="C934" s="20" t="s">
        <v>403</v>
      </c>
      <c r="D934" t="s">
        <v>1102</v>
      </c>
      <c r="E934" t="s">
        <v>1631</v>
      </c>
      <c r="F934" s="20">
        <v>3.7499999999999999E-2</v>
      </c>
      <c r="G934" s="20">
        <v>0</v>
      </c>
      <c r="H934" s="20">
        <v>2.3199999999999998</v>
      </c>
      <c r="I934" s="1" t="s">
        <v>1084</v>
      </c>
      <c r="J934"/>
      <c r="T934" s="130" t="s">
        <v>380</v>
      </c>
      <c r="U934" s="156" t="s">
        <v>366</v>
      </c>
      <c r="V934" s="156" t="s">
        <v>381</v>
      </c>
      <c r="W934" s="157" t="s">
        <v>1102</v>
      </c>
      <c r="X934" s="158" t="s">
        <v>1317</v>
      </c>
      <c r="Y934" s="7"/>
      <c r="Z934" s="156">
        <v>3.7499999999999999E-2</v>
      </c>
      <c r="AA934" s="156">
        <v>0</v>
      </c>
      <c r="AB934" s="159">
        <v>2.3199999999999998</v>
      </c>
    </row>
    <row r="935" spans="1:28" ht="15" customHeight="1" x14ac:dyDescent="0.15">
      <c r="A935" s="20" t="str">
        <f t="shared" si="14"/>
        <v>乗0ガ4LA</v>
      </c>
      <c r="B935" s="20" t="s">
        <v>404</v>
      </c>
      <c r="C935" s="20" t="s">
        <v>403</v>
      </c>
      <c r="D935" t="s">
        <v>1102</v>
      </c>
      <c r="E935" t="s">
        <v>1632</v>
      </c>
      <c r="F935" s="20">
        <v>3.7499999999999999E-2</v>
      </c>
      <c r="G935" s="20">
        <v>0</v>
      </c>
      <c r="H935" s="20">
        <v>2.3199999999999998</v>
      </c>
      <c r="I935" s="1" t="s">
        <v>1094</v>
      </c>
      <c r="J935"/>
      <c r="T935" s="130" t="s">
        <v>380</v>
      </c>
      <c r="U935" s="156" t="s">
        <v>366</v>
      </c>
      <c r="V935" s="156" t="s">
        <v>381</v>
      </c>
      <c r="W935" s="157" t="s">
        <v>1102</v>
      </c>
      <c r="X935" s="158" t="s">
        <v>1318</v>
      </c>
      <c r="Y935" s="7"/>
      <c r="Z935" s="156">
        <v>3.7499999999999999E-2</v>
      </c>
      <c r="AA935" s="156">
        <v>0</v>
      </c>
      <c r="AB935" s="159">
        <v>2.3199999999999998</v>
      </c>
    </row>
    <row r="936" spans="1:28" ht="15" customHeight="1" x14ac:dyDescent="0.15">
      <c r="A936" s="20" t="str">
        <f t="shared" si="14"/>
        <v>乗0ガ5BA</v>
      </c>
      <c r="B936" s="20" t="s">
        <v>404</v>
      </c>
      <c r="C936" s="20" t="s">
        <v>403</v>
      </c>
      <c r="D936" t="s">
        <v>1102</v>
      </c>
      <c r="E936" t="s">
        <v>1633</v>
      </c>
      <c r="F936" s="20">
        <v>2.5000000000000001E-2</v>
      </c>
      <c r="G936" s="20">
        <v>0</v>
      </c>
      <c r="H936" s="20">
        <v>2.3199999999999998</v>
      </c>
      <c r="I936" s="1" t="s">
        <v>1634</v>
      </c>
      <c r="J936"/>
      <c r="T936" s="130" t="s">
        <v>380</v>
      </c>
      <c r="U936" s="156" t="s">
        <v>366</v>
      </c>
      <c r="V936" s="156" t="s">
        <v>381</v>
      </c>
      <c r="W936" s="157" t="s">
        <v>1102</v>
      </c>
      <c r="X936" s="158" t="s">
        <v>1319</v>
      </c>
      <c r="Y936" s="7" t="s">
        <v>464</v>
      </c>
      <c r="Z936" s="156">
        <v>2.5000000000000001E-2</v>
      </c>
      <c r="AA936" s="156">
        <v>0</v>
      </c>
      <c r="AB936" s="159">
        <v>2.3199999999999998</v>
      </c>
    </row>
    <row r="937" spans="1:28" ht="15" customHeight="1" x14ac:dyDescent="0.15">
      <c r="A937" s="20" t="str">
        <f t="shared" si="14"/>
        <v>乗0ガ5AA</v>
      </c>
      <c r="B937" s="20" t="s">
        <v>404</v>
      </c>
      <c r="C937" s="20" t="s">
        <v>403</v>
      </c>
      <c r="D937" t="s">
        <v>1102</v>
      </c>
      <c r="E937" t="s">
        <v>1320</v>
      </c>
      <c r="F937" s="20">
        <v>2.5000000000000001E-2</v>
      </c>
      <c r="G937" s="20">
        <v>0</v>
      </c>
      <c r="H937" s="20">
        <v>2.3199999999999998</v>
      </c>
      <c r="I937" s="1" t="s">
        <v>1084</v>
      </c>
      <c r="J937"/>
      <c r="T937" s="130" t="s">
        <v>380</v>
      </c>
      <c r="U937" s="156" t="s">
        <v>366</v>
      </c>
      <c r="V937" s="156" t="s">
        <v>381</v>
      </c>
      <c r="W937" s="157" t="s">
        <v>1102</v>
      </c>
      <c r="X937" s="158" t="s">
        <v>1321</v>
      </c>
      <c r="Y937" s="7"/>
      <c r="Z937" s="156">
        <v>2.5000000000000001E-2</v>
      </c>
      <c r="AA937" s="156">
        <v>0</v>
      </c>
      <c r="AB937" s="159">
        <v>2.3199999999999998</v>
      </c>
    </row>
    <row r="938" spans="1:28" ht="15" customHeight="1" x14ac:dyDescent="0.15">
      <c r="A938" s="20" t="str">
        <f t="shared" si="14"/>
        <v>乗0ガ5LA</v>
      </c>
      <c r="B938" s="20" t="s">
        <v>404</v>
      </c>
      <c r="C938" s="20" t="s">
        <v>403</v>
      </c>
      <c r="D938" t="s">
        <v>1102</v>
      </c>
      <c r="E938" t="s">
        <v>1635</v>
      </c>
      <c r="F938" s="20">
        <v>2.5000000000000001E-2</v>
      </c>
      <c r="G938" s="20">
        <v>0</v>
      </c>
      <c r="H938" s="20">
        <v>2.3199999999999998</v>
      </c>
      <c r="I938" s="1" t="s">
        <v>1094</v>
      </c>
      <c r="J938"/>
      <c r="T938" s="130" t="s">
        <v>380</v>
      </c>
      <c r="U938" s="156" t="s">
        <v>366</v>
      </c>
      <c r="V938" s="156" t="s">
        <v>381</v>
      </c>
      <c r="W938" s="166" t="s">
        <v>1102</v>
      </c>
      <c r="X938" s="158" t="s">
        <v>1322</v>
      </c>
      <c r="Y938" s="7"/>
      <c r="Z938" s="156">
        <v>2.5000000000000001E-2</v>
      </c>
      <c r="AA938" s="156">
        <v>0</v>
      </c>
      <c r="AB938" s="159">
        <v>2.3199999999999998</v>
      </c>
    </row>
    <row r="939" spans="1:28" ht="15" customHeight="1" x14ac:dyDescent="0.15">
      <c r="A939" s="20" t="str">
        <f t="shared" si="14"/>
        <v>乗0ガ6BA</v>
      </c>
      <c r="B939" s="20" t="s">
        <v>404</v>
      </c>
      <c r="C939" s="20" t="s">
        <v>403</v>
      </c>
      <c r="D939" t="s">
        <v>1102</v>
      </c>
      <c r="E939" t="s">
        <v>1323</v>
      </c>
      <c r="F939" s="20">
        <v>1.2500000000000001E-2</v>
      </c>
      <c r="G939" s="20">
        <v>0</v>
      </c>
      <c r="H939" s="20">
        <v>2.3199999999999998</v>
      </c>
      <c r="I939" s="1" t="s">
        <v>1324</v>
      </c>
      <c r="J939"/>
      <c r="T939" s="130" t="s">
        <v>380</v>
      </c>
      <c r="U939" s="156" t="s">
        <v>366</v>
      </c>
      <c r="V939" s="156" t="s">
        <v>381</v>
      </c>
      <c r="W939" s="166" t="s">
        <v>1102</v>
      </c>
      <c r="X939" s="158" t="s">
        <v>1325</v>
      </c>
      <c r="Y939" s="7" t="s">
        <v>1114</v>
      </c>
      <c r="Z939" s="156">
        <v>1.2500000000000001E-2</v>
      </c>
      <c r="AA939" s="156">
        <v>0</v>
      </c>
      <c r="AB939" s="159">
        <v>2.3199999999999998</v>
      </c>
    </row>
    <row r="940" spans="1:28" ht="15" customHeight="1" x14ac:dyDescent="0.15">
      <c r="A940" s="20" t="str">
        <f t="shared" si="14"/>
        <v>乗0ガ6AA</v>
      </c>
      <c r="B940" s="20" t="s">
        <v>404</v>
      </c>
      <c r="C940" s="20" t="s">
        <v>403</v>
      </c>
      <c r="D940" t="s">
        <v>1102</v>
      </c>
      <c r="E940" t="s">
        <v>1636</v>
      </c>
      <c r="F940" s="20">
        <v>1.2500000000000001E-2</v>
      </c>
      <c r="G940" s="20">
        <v>0</v>
      </c>
      <c r="H940" s="20">
        <v>2.3199999999999998</v>
      </c>
      <c r="I940" s="1" t="s">
        <v>1084</v>
      </c>
      <c r="J940"/>
      <c r="T940" s="130" t="s">
        <v>380</v>
      </c>
      <c r="U940" s="156" t="s">
        <v>366</v>
      </c>
      <c r="V940" s="156" t="s">
        <v>381</v>
      </c>
      <c r="W940" s="157" t="s">
        <v>1102</v>
      </c>
      <c r="X940" s="158" t="s">
        <v>1326</v>
      </c>
      <c r="Y940" s="7"/>
      <c r="Z940" s="156">
        <v>1.2500000000000001E-2</v>
      </c>
      <c r="AA940" s="156">
        <v>0</v>
      </c>
      <c r="AB940" s="159">
        <v>2.3199999999999998</v>
      </c>
    </row>
    <row r="941" spans="1:28" ht="15" customHeight="1" x14ac:dyDescent="0.15">
      <c r="A941" s="20" t="str">
        <f t="shared" si="14"/>
        <v>乗0ガ6LA</v>
      </c>
      <c r="B941" s="20" t="s">
        <v>404</v>
      </c>
      <c r="C941" s="20" t="s">
        <v>403</v>
      </c>
      <c r="D941" t="s">
        <v>1102</v>
      </c>
      <c r="E941" t="s">
        <v>1327</v>
      </c>
      <c r="F941" s="20">
        <v>1.2500000000000001E-2</v>
      </c>
      <c r="G941" s="20">
        <v>0</v>
      </c>
      <c r="H941" s="20">
        <v>2.3199999999999998</v>
      </c>
      <c r="I941" s="1" t="s">
        <v>1094</v>
      </c>
      <c r="J941"/>
      <c r="T941" s="130" t="s">
        <v>380</v>
      </c>
      <c r="U941" s="156" t="s">
        <v>366</v>
      </c>
      <c r="V941" s="156" t="s">
        <v>381</v>
      </c>
      <c r="W941" s="157" t="s">
        <v>1102</v>
      </c>
      <c r="X941" s="158" t="s">
        <v>1328</v>
      </c>
      <c r="Y941" s="7"/>
      <c r="Z941" s="156">
        <v>1.2500000000000001E-2</v>
      </c>
      <c r="AA941" s="156">
        <v>0</v>
      </c>
      <c r="AB941" s="159">
        <v>2.3199999999999998</v>
      </c>
    </row>
    <row r="942" spans="1:28" ht="15" customHeight="1" x14ac:dyDescent="0.15">
      <c r="A942" s="20" t="str">
        <f t="shared" si="14"/>
        <v>乗0L-</v>
      </c>
      <c r="B942" s="20" t="s">
        <v>404</v>
      </c>
      <c r="C942" s="20" t="s">
        <v>156</v>
      </c>
      <c r="D942" t="s">
        <v>710</v>
      </c>
      <c r="E942" t="s">
        <v>711</v>
      </c>
      <c r="F942" s="20">
        <v>2.1800000000000002</v>
      </c>
      <c r="G942" s="20">
        <v>0</v>
      </c>
      <c r="H942" s="20">
        <v>3</v>
      </c>
      <c r="I942" s="1" t="s">
        <v>1048</v>
      </c>
      <c r="J942"/>
      <c r="T942" s="130" t="s">
        <v>380</v>
      </c>
      <c r="U942" s="156" t="s">
        <v>291</v>
      </c>
      <c r="V942" s="156" t="s">
        <v>381</v>
      </c>
      <c r="W942" s="166" t="s">
        <v>710</v>
      </c>
      <c r="X942" s="158" t="s">
        <v>711</v>
      </c>
      <c r="Y942" s="7"/>
      <c r="Z942" s="156">
        <v>2.1800000000000002</v>
      </c>
      <c r="AA942" s="156">
        <v>0</v>
      </c>
      <c r="AB942" s="159">
        <v>3</v>
      </c>
    </row>
    <row r="943" spans="1:28" ht="15" customHeight="1" x14ac:dyDescent="0.15">
      <c r="A943" s="20" t="str">
        <f t="shared" si="14"/>
        <v>乗0LA</v>
      </c>
      <c r="B943" s="20" t="s">
        <v>404</v>
      </c>
      <c r="C943" s="20" t="s">
        <v>156</v>
      </c>
      <c r="D943" t="s">
        <v>713</v>
      </c>
      <c r="E943" t="s">
        <v>842</v>
      </c>
      <c r="F943" s="20">
        <v>1.2</v>
      </c>
      <c r="G943" s="20">
        <v>0</v>
      </c>
      <c r="H943" s="20">
        <v>3</v>
      </c>
      <c r="I943" s="1" t="s">
        <v>1048</v>
      </c>
      <c r="J943"/>
      <c r="T943" s="130" t="s">
        <v>380</v>
      </c>
      <c r="U943" s="156" t="s">
        <v>291</v>
      </c>
      <c r="V943" s="156" t="s">
        <v>381</v>
      </c>
      <c r="W943" s="157" t="s">
        <v>713</v>
      </c>
      <c r="X943" s="158" t="s">
        <v>842</v>
      </c>
      <c r="Y943" s="7"/>
      <c r="Z943" s="156">
        <v>1.2</v>
      </c>
      <c r="AA943" s="156">
        <v>0</v>
      </c>
      <c r="AB943" s="159">
        <v>3</v>
      </c>
    </row>
    <row r="944" spans="1:28" ht="15" customHeight="1" x14ac:dyDescent="0.15">
      <c r="A944" s="20" t="str">
        <f t="shared" si="14"/>
        <v>乗0LB</v>
      </c>
      <c r="B944" s="20" t="s">
        <v>404</v>
      </c>
      <c r="C944" s="20" t="s">
        <v>156</v>
      </c>
      <c r="D944" t="s">
        <v>844</v>
      </c>
      <c r="E944" t="s">
        <v>853</v>
      </c>
      <c r="F944" s="20">
        <v>0.6</v>
      </c>
      <c r="G944" s="20">
        <v>0</v>
      </c>
      <c r="H944" s="20">
        <v>3</v>
      </c>
      <c r="I944" s="1" t="s">
        <v>1048</v>
      </c>
      <c r="J944"/>
      <c r="T944" s="130" t="s">
        <v>380</v>
      </c>
      <c r="U944" s="156" t="s">
        <v>291</v>
      </c>
      <c r="V944" s="156" t="s">
        <v>381</v>
      </c>
      <c r="W944" s="157" t="s">
        <v>844</v>
      </c>
      <c r="X944" s="158" t="s">
        <v>853</v>
      </c>
      <c r="Y944" s="7"/>
      <c r="Z944" s="156">
        <v>0.6</v>
      </c>
      <c r="AA944" s="156">
        <v>0</v>
      </c>
      <c r="AB944" s="159">
        <v>3</v>
      </c>
    </row>
    <row r="945" spans="1:28" ht="15" customHeight="1" x14ac:dyDescent="0.15">
      <c r="A945" s="20" t="str">
        <f t="shared" si="14"/>
        <v>乗0LC</v>
      </c>
      <c r="B945" s="20" t="s">
        <v>404</v>
      </c>
      <c r="C945" s="20" t="s">
        <v>156</v>
      </c>
      <c r="D945" s="20" t="s">
        <v>844</v>
      </c>
      <c r="E945" s="20" t="s">
        <v>854</v>
      </c>
      <c r="F945" s="20">
        <v>0.6</v>
      </c>
      <c r="G945" s="20">
        <v>0</v>
      </c>
      <c r="H945" s="20">
        <v>3</v>
      </c>
      <c r="I945" s="1" t="s">
        <v>1048</v>
      </c>
      <c r="T945" s="130" t="s">
        <v>380</v>
      </c>
      <c r="U945" s="156" t="s">
        <v>291</v>
      </c>
      <c r="V945" s="156" t="s">
        <v>381</v>
      </c>
      <c r="W945" s="166" t="s">
        <v>844</v>
      </c>
      <c r="X945" s="158" t="s">
        <v>854</v>
      </c>
      <c r="Y945" s="7"/>
      <c r="Z945" s="156">
        <v>0.6</v>
      </c>
      <c r="AA945" s="156">
        <v>0</v>
      </c>
      <c r="AB945" s="159">
        <v>3</v>
      </c>
    </row>
    <row r="946" spans="1:28" ht="15" customHeight="1" x14ac:dyDescent="0.15">
      <c r="A946" s="20" t="str">
        <f t="shared" si="14"/>
        <v>乗0LE</v>
      </c>
      <c r="B946" s="20" t="s">
        <v>404</v>
      </c>
      <c r="C946" s="20" t="s">
        <v>156</v>
      </c>
      <c r="D946" s="20" t="s">
        <v>845</v>
      </c>
      <c r="E946" s="20" t="s">
        <v>855</v>
      </c>
      <c r="F946" s="20">
        <v>0.25</v>
      </c>
      <c r="G946" s="20">
        <v>0</v>
      </c>
      <c r="H946" s="20">
        <v>3</v>
      </c>
      <c r="I946" s="1" t="s">
        <v>1048</v>
      </c>
      <c r="T946" s="130" t="s">
        <v>380</v>
      </c>
      <c r="U946" s="156" t="s">
        <v>291</v>
      </c>
      <c r="V946" s="156" t="s">
        <v>381</v>
      </c>
      <c r="W946" s="166" t="s">
        <v>845</v>
      </c>
      <c r="X946" s="158" t="s">
        <v>855</v>
      </c>
      <c r="Y946" s="7"/>
      <c r="Z946" s="156">
        <v>0.25</v>
      </c>
      <c r="AA946" s="156">
        <v>0</v>
      </c>
      <c r="AB946" s="159">
        <v>3</v>
      </c>
    </row>
    <row r="947" spans="1:28" ht="15" customHeight="1" x14ac:dyDescent="0.15">
      <c r="A947" s="20" t="str">
        <f t="shared" si="14"/>
        <v>乗0LGF</v>
      </c>
      <c r="B947" s="20" t="s">
        <v>404</v>
      </c>
      <c r="C947" s="20" t="s">
        <v>156</v>
      </c>
      <c r="D947" s="20" t="s">
        <v>845</v>
      </c>
      <c r="E947" s="20" t="s">
        <v>860</v>
      </c>
      <c r="F947" s="20">
        <v>0.25</v>
      </c>
      <c r="G947" s="20">
        <v>0</v>
      </c>
      <c r="H947" s="20">
        <v>3</v>
      </c>
      <c r="I947" s="1" t="s">
        <v>1048</v>
      </c>
      <c r="T947" s="130" t="s">
        <v>380</v>
      </c>
      <c r="U947" s="156" t="s">
        <v>291</v>
      </c>
      <c r="V947" s="156" t="s">
        <v>381</v>
      </c>
      <c r="W947" s="166" t="s">
        <v>845</v>
      </c>
      <c r="X947" s="158" t="s">
        <v>860</v>
      </c>
      <c r="Y947" s="7"/>
      <c r="Z947" s="156">
        <v>0.25</v>
      </c>
      <c r="AA947" s="156">
        <v>0</v>
      </c>
      <c r="AB947" s="159">
        <v>3</v>
      </c>
    </row>
    <row r="948" spans="1:28" ht="15" customHeight="1" x14ac:dyDescent="0.15">
      <c r="A948" s="20" t="str">
        <f t="shared" si="14"/>
        <v>乗0LHK</v>
      </c>
      <c r="B948" s="20" t="s">
        <v>404</v>
      </c>
      <c r="C948" s="20" t="s">
        <v>156</v>
      </c>
      <c r="D948" s="20" t="s">
        <v>845</v>
      </c>
      <c r="E948" s="20" t="s">
        <v>868</v>
      </c>
      <c r="F948" s="20">
        <v>0.125</v>
      </c>
      <c r="G948" s="20">
        <v>0</v>
      </c>
      <c r="H948" s="20">
        <v>3</v>
      </c>
      <c r="I948" s="1" t="s">
        <v>1084</v>
      </c>
      <c r="J948" s="20" t="s">
        <v>1088</v>
      </c>
      <c r="T948" s="130" t="s">
        <v>380</v>
      </c>
      <c r="U948" s="156" t="s">
        <v>291</v>
      </c>
      <c r="V948" s="156" t="s">
        <v>381</v>
      </c>
      <c r="W948" s="166" t="s">
        <v>845</v>
      </c>
      <c r="X948" s="158" t="s">
        <v>868</v>
      </c>
      <c r="Y948" s="7"/>
      <c r="Z948" s="156">
        <v>0.125</v>
      </c>
      <c r="AA948" s="156">
        <v>0</v>
      </c>
      <c r="AB948" s="159">
        <v>3</v>
      </c>
    </row>
    <row r="949" spans="1:28" ht="15" customHeight="1" x14ac:dyDescent="0.15">
      <c r="A949" s="20" t="str">
        <f t="shared" si="14"/>
        <v>乗0LGH</v>
      </c>
      <c r="B949" s="20" t="s">
        <v>404</v>
      </c>
      <c r="C949" s="20" t="s">
        <v>156</v>
      </c>
      <c r="D949" s="20" t="s">
        <v>822</v>
      </c>
      <c r="E949" s="20" t="s">
        <v>862</v>
      </c>
      <c r="F949" s="20">
        <v>0.08</v>
      </c>
      <c r="G949" s="20">
        <v>0</v>
      </c>
      <c r="H949" s="20">
        <v>3</v>
      </c>
      <c r="I949" s="1" t="s">
        <v>1048</v>
      </c>
      <c r="T949" s="130" t="s">
        <v>380</v>
      </c>
      <c r="U949" s="156" t="s">
        <v>291</v>
      </c>
      <c r="V949" s="156" t="s">
        <v>381</v>
      </c>
      <c r="W949" s="166" t="s">
        <v>822</v>
      </c>
      <c r="X949" s="158" t="s">
        <v>862</v>
      </c>
      <c r="Y949" s="7"/>
      <c r="Z949" s="156">
        <v>0.08</v>
      </c>
      <c r="AA949" s="156">
        <v>0</v>
      </c>
      <c r="AB949" s="159">
        <v>3</v>
      </c>
    </row>
    <row r="950" spans="1:28" ht="15" customHeight="1" x14ac:dyDescent="0.15">
      <c r="A950" s="20" t="str">
        <f t="shared" si="14"/>
        <v>乗0LHN</v>
      </c>
      <c r="B950" s="20" t="s">
        <v>404</v>
      </c>
      <c r="C950" s="20" t="s">
        <v>156</v>
      </c>
      <c r="D950" s="20" t="s">
        <v>822</v>
      </c>
      <c r="E950" s="20" t="s">
        <v>870</v>
      </c>
      <c r="F950" s="20">
        <v>0.04</v>
      </c>
      <c r="G950" s="20">
        <v>0</v>
      </c>
      <c r="H950" s="20">
        <v>3</v>
      </c>
      <c r="I950" s="1" t="s">
        <v>1084</v>
      </c>
      <c r="J950" t="s">
        <v>1088</v>
      </c>
      <c r="T950" s="130" t="s">
        <v>380</v>
      </c>
      <c r="U950" s="156" t="s">
        <v>291</v>
      </c>
      <c r="V950" s="156" t="s">
        <v>381</v>
      </c>
      <c r="W950" s="166" t="s">
        <v>822</v>
      </c>
      <c r="X950" s="158" t="s">
        <v>870</v>
      </c>
      <c r="Y950" s="7"/>
      <c r="Z950" s="156">
        <v>0.04</v>
      </c>
      <c r="AA950" s="156">
        <v>0</v>
      </c>
      <c r="AB950" s="159">
        <v>3</v>
      </c>
    </row>
    <row r="951" spans="1:28" ht="15" customHeight="1" x14ac:dyDescent="0.15">
      <c r="A951" s="20" t="str">
        <f t="shared" si="14"/>
        <v>乗0LTA</v>
      </c>
      <c r="B951" s="20" t="s">
        <v>404</v>
      </c>
      <c r="C951" s="20" t="s">
        <v>156</v>
      </c>
      <c r="D951" s="20" t="s">
        <v>822</v>
      </c>
      <c r="E951" s="20" t="s">
        <v>884</v>
      </c>
      <c r="F951" s="20">
        <v>0.06</v>
      </c>
      <c r="G951" s="20">
        <v>0</v>
      </c>
      <c r="H951" s="20">
        <v>3</v>
      </c>
      <c r="I951" s="1" t="s">
        <v>1048</v>
      </c>
      <c r="J951" t="s">
        <v>1089</v>
      </c>
      <c r="T951" s="130" t="s">
        <v>380</v>
      </c>
      <c r="U951" s="156" t="s">
        <v>291</v>
      </c>
      <c r="V951" s="156" t="s">
        <v>381</v>
      </c>
      <c r="W951" s="166" t="s">
        <v>822</v>
      </c>
      <c r="X951" s="158" t="s">
        <v>884</v>
      </c>
      <c r="Y951" s="7"/>
      <c r="Z951" s="156">
        <v>0.06</v>
      </c>
      <c r="AA951" s="156">
        <v>0</v>
      </c>
      <c r="AB951" s="159">
        <v>3</v>
      </c>
    </row>
    <row r="952" spans="1:28" ht="15" customHeight="1" x14ac:dyDescent="0.15">
      <c r="A952" s="20" t="str">
        <f t="shared" si="14"/>
        <v>乗0LXA</v>
      </c>
      <c r="B952" s="20" t="s">
        <v>404</v>
      </c>
      <c r="C952" s="20" t="s">
        <v>156</v>
      </c>
      <c r="D952" s="20" t="s">
        <v>822</v>
      </c>
      <c r="E952" s="20" t="s">
        <v>898</v>
      </c>
      <c r="F952" s="20">
        <v>0.06</v>
      </c>
      <c r="G952" s="20">
        <v>0</v>
      </c>
      <c r="H952" s="20">
        <v>3</v>
      </c>
      <c r="I952" s="1" t="s">
        <v>1084</v>
      </c>
      <c r="J952" t="s">
        <v>423</v>
      </c>
      <c r="T952" s="130" t="s">
        <v>380</v>
      </c>
      <c r="U952" s="156" t="s">
        <v>291</v>
      </c>
      <c r="V952" s="156" t="s">
        <v>381</v>
      </c>
      <c r="W952" s="166" t="s">
        <v>822</v>
      </c>
      <c r="X952" s="158" t="s">
        <v>898</v>
      </c>
      <c r="Y952" s="7"/>
      <c r="Z952" s="156">
        <v>0.06</v>
      </c>
      <c r="AA952" s="156">
        <v>0</v>
      </c>
      <c r="AB952" s="159">
        <v>3</v>
      </c>
    </row>
    <row r="953" spans="1:28" ht="15" customHeight="1" x14ac:dyDescent="0.15">
      <c r="A953" s="20" t="str">
        <f t="shared" si="14"/>
        <v>乗0LLA</v>
      </c>
      <c r="B953" s="20" t="s">
        <v>404</v>
      </c>
      <c r="C953" s="20" t="s">
        <v>156</v>
      </c>
      <c r="D953" s="20" t="s">
        <v>822</v>
      </c>
      <c r="E953" s="20" t="s">
        <v>875</v>
      </c>
      <c r="F953" s="20">
        <v>0.04</v>
      </c>
      <c r="G953" s="20">
        <v>0</v>
      </c>
      <c r="H953" s="20">
        <v>3</v>
      </c>
      <c r="I953" s="1" t="s">
        <v>1048</v>
      </c>
      <c r="J953" t="s">
        <v>1090</v>
      </c>
      <c r="T953" s="130" t="s">
        <v>380</v>
      </c>
      <c r="U953" s="156" t="s">
        <v>291</v>
      </c>
      <c r="V953" s="156" t="s">
        <v>381</v>
      </c>
      <c r="W953" s="166" t="s">
        <v>822</v>
      </c>
      <c r="X953" s="158" t="s">
        <v>875</v>
      </c>
      <c r="Y953" s="7"/>
      <c r="Z953" s="156">
        <v>0.04</v>
      </c>
      <c r="AA953" s="156">
        <v>0</v>
      </c>
      <c r="AB953" s="159">
        <v>3</v>
      </c>
    </row>
    <row r="954" spans="1:28" ht="15" customHeight="1" x14ac:dyDescent="0.15">
      <c r="A954" s="20" t="str">
        <f t="shared" si="14"/>
        <v>乗0LYA</v>
      </c>
      <c r="B954" s="20" t="s">
        <v>404</v>
      </c>
      <c r="C954" s="20" t="s">
        <v>156</v>
      </c>
      <c r="D954" t="s">
        <v>822</v>
      </c>
      <c r="E954" t="s">
        <v>902</v>
      </c>
      <c r="F954" s="20">
        <v>0.04</v>
      </c>
      <c r="G954" s="20">
        <v>0</v>
      </c>
      <c r="H954" s="20">
        <v>3</v>
      </c>
      <c r="I954" s="1" t="s">
        <v>1084</v>
      </c>
      <c r="J954" s="20" t="s">
        <v>424</v>
      </c>
      <c r="T954" s="130" t="s">
        <v>380</v>
      </c>
      <c r="U954" s="156" t="s">
        <v>291</v>
      </c>
      <c r="V954" s="156" t="s">
        <v>381</v>
      </c>
      <c r="W954" s="166" t="s">
        <v>822</v>
      </c>
      <c r="X954" s="158" t="s">
        <v>902</v>
      </c>
      <c r="Y954" s="7"/>
      <c r="Z954" s="156">
        <v>0.04</v>
      </c>
      <c r="AA954" s="156">
        <v>0</v>
      </c>
      <c r="AB954" s="159">
        <v>3</v>
      </c>
    </row>
    <row r="955" spans="1:28" ht="15" customHeight="1" x14ac:dyDescent="0.15">
      <c r="A955" s="20" t="str">
        <f t="shared" si="14"/>
        <v>乗0LUA</v>
      </c>
      <c r="B955" s="20" t="s">
        <v>404</v>
      </c>
      <c r="C955" s="20" t="s">
        <v>156</v>
      </c>
      <c r="D955" t="s">
        <v>822</v>
      </c>
      <c r="E955" t="s">
        <v>891</v>
      </c>
      <c r="F955" s="20">
        <v>0.02</v>
      </c>
      <c r="G955" s="20">
        <v>0</v>
      </c>
      <c r="H955" s="20">
        <v>3</v>
      </c>
      <c r="I955" s="1" t="s">
        <v>1048</v>
      </c>
      <c r="J955" t="s">
        <v>1091</v>
      </c>
      <c r="T955" s="130" t="s">
        <v>380</v>
      </c>
      <c r="U955" s="156" t="s">
        <v>291</v>
      </c>
      <c r="V955" s="156" t="s">
        <v>381</v>
      </c>
      <c r="W955" s="157" t="s">
        <v>822</v>
      </c>
      <c r="X955" s="158" t="s">
        <v>891</v>
      </c>
      <c r="Y955" s="7"/>
      <c r="Z955" s="156">
        <v>0.02</v>
      </c>
      <c r="AA955" s="156">
        <v>0</v>
      </c>
      <c r="AB955" s="159">
        <v>3</v>
      </c>
    </row>
    <row r="956" spans="1:28" ht="15" customHeight="1" x14ac:dyDescent="0.15">
      <c r="A956" s="20" t="str">
        <f t="shared" si="14"/>
        <v>乗0LZA</v>
      </c>
      <c r="B956" s="20" t="s">
        <v>404</v>
      </c>
      <c r="C956" s="20" t="s">
        <v>156</v>
      </c>
      <c r="D956" t="s">
        <v>822</v>
      </c>
      <c r="E956" t="s">
        <v>906</v>
      </c>
      <c r="F956" s="20">
        <v>0.02</v>
      </c>
      <c r="G956" s="20">
        <v>0</v>
      </c>
      <c r="H956" s="20">
        <v>3</v>
      </c>
      <c r="I956" s="1" t="s">
        <v>1084</v>
      </c>
      <c r="J956" t="s">
        <v>425</v>
      </c>
      <c r="T956" s="130" t="s">
        <v>380</v>
      </c>
      <c r="U956" s="156" t="s">
        <v>291</v>
      </c>
      <c r="V956" s="156" t="s">
        <v>381</v>
      </c>
      <c r="W956" s="157" t="s">
        <v>822</v>
      </c>
      <c r="X956" s="158" t="s">
        <v>906</v>
      </c>
      <c r="Y956" s="7"/>
      <c r="Z956" s="156">
        <v>0.02</v>
      </c>
      <c r="AA956" s="156">
        <v>0</v>
      </c>
      <c r="AB956" s="159">
        <v>3</v>
      </c>
    </row>
    <row r="957" spans="1:28" ht="15" customHeight="1" x14ac:dyDescent="0.15">
      <c r="A957" s="20" t="str">
        <f t="shared" si="14"/>
        <v>乗0LABA</v>
      </c>
      <c r="B957" s="20" t="s">
        <v>404</v>
      </c>
      <c r="C957" s="20" t="s">
        <v>156</v>
      </c>
      <c r="D957" t="s">
        <v>185</v>
      </c>
      <c r="E957" t="s">
        <v>779</v>
      </c>
      <c r="F957" s="20">
        <v>0.05</v>
      </c>
      <c r="G957" s="20">
        <v>0</v>
      </c>
      <c r="H957" s="20">
        <v>3</v>
      </c>
      <c r="I957" s="1" t="s">
        <v>1048</v>
      </c>
      <c r="J957"/>
      <c r="T957" s="130" t="s">
        <v>380</v>
      </c>
      <c r="U957" s="156" t="s">
        <v>291</v>
      </c>
      <c r="V957" s="156" t="s">
        <v>381</v>
      </c>
      <c r="W957" s="157" t="s">
        <v>185</v>
      </c>
      <c r="X957" s="158" t="s">
        <v>779</v>
      </c>
      <c r="Y957" s="7"/>
      <c r="Z957" s="156">
        <v>0.05</v>
      </c>
      <c r="AA957" s="156">
        <v>0</v>
      </c>
      <c r="AB957" s="159">
        <v>3</v>
      </c>
    </row>
    <row r="958" spans="1:28" ht="15" customHeight="1" x14ac:dyDescent="0.15">
      <c r="A958" s="20" t="str">
        <f t="shared" si="14"/>
        <v>乗0LAAA</v>
      </c>
      <c r="B958" s="20" t="s">
        <v>404</v>
      </c>
      <c r="C958" s="20" t="s">
        <v>156</v>
      </c>
      <c r="D958" t="s">
        <v>185</v>
      </c>
      <c r="E958" t="s">
        <v>780</v>
      </c>
      <c r="F958" s="20">
        <v>2.5000000000000001E-2</v>
      </c>
      <c r="G958" s="20">
        <v>0</v>
      </c>
      <c r="H958" s="20">
        <v>3</v>
      </c>
      <c r="I958" s="1" t="s">
        <v>1084</v>
      </c>
      <c r="J958" t="s">
        <v>1088</v>
      </c>
      <c r="T958" s="130" t="s">
        <v>380</v>
      </c>
      <c r="U958" s="156" t="s">
        <v>291</v>
      </c>
      <c r="V958" s="156" t="s">
        <v>381</v>
      </c>
      <c r="W958" s="157" t="s">
        <v>185</v>
      </c>
      <c r="X958" s="158" t="s">
        <v>780</v>
      </c>
      <c r="Y958" s="7"/>
      <c r="Z958" s="156">
        <v>2.5000000000000001E-2</v>
      </c>
      <c r="AA958" s="156">
        <v>0</v>
      </c>
      <c r="AB958" s="159">
        <v>3</v>
      </c>
    </row>
    <row r="959" spans="1:28" ht="15" customHeight="1" x14ac:dyDescent="0.15">
      <c r="A959" s="20" t="str">
        <f t="shared" si="14"/>
        <v>乗0LALA</v>
      </c>
      <c r="B959" s="20" t="s">
        <v>404</v>
      </c>
      <c r="C959" s="20" t="s">
        <v>156</v>
      </c>
      <c r="D959" t="s">
        <v>185</v>
      </c>
      <c r="E959" t="s">
        <v>555</v>
      </c>
      <c r="F959" s="20">
        <v>1.2500000000000001E-2</v>
      </c>
      <c r="G959" s="20">
        <v>0</v>
      </c>
      <c r="H959" s="20">
        <v>3</v>
      </c>
      <c r="I959" s="1" t="s">
        <v>1094</v>
      </c>
      <c r="J959" t="s">
        <v>1312</v>
      </c>
      <c r="T959" s="130" t="s">
        <v>380</v>
      </c>
      <c r="U959" s="156" t="s">
        <v>291</v>
      </c>
      <c r="V959" s="156" t="s">
        <v>381</v>
      </c>
      <c r="W959" s="157" t="s">
        <v>185</v>
      </c>
      <c r="X959" s="158" t="s">
        <v>555</v>
      </c>
      <c r="Y959" s="7"/>
      <c r="Z959" s="156">
        <v>1.2500000000000001E-2</v>
      </c>
      <c r="AA959" s="156">
        <v>0</v>
      </c>
      <c r="AB959" s="159">
        <v>3</v>
      </c>
    </row>
    <row r="960" spans="1:28" ht="15" customHeight="1" x14ac:dyDescent="0.15">
      <c r="A960" s="20" t="str">
        <f t="shared" si="14"/>
        <v>乗0LCAA</v>
      </c>
      <c r="B960" s="20" t="s">
        <v>404</v>
      </c>
      <c r="C960" s="20" t="s">
        <v>156</v>
      </c>
      <c r="D960" s="20" t="s">
        <v>185</v>
      </c>
      <c r="E960" s="20" t="s">
        <v>398</v>
      </c>
      <c r="F960" s="20">
        <v>2.5000000000000001E-2</v>
      </c>
      <c r="G960" s="20">
        <v>0</v>
      </c>
      <c r="H960" s="20">
        <v>3</v>
      </c>
      <c r="I960" s="1" t="s">
        <v>1084</v>
      </c>
      <c r="J960" s="20" t="s">
        <v>425</v>
      </c>
      <c r="T960" s="130" t="s">
        <v>380</v>
      </c>
      <c r="U960" s="156" t="s">
        <v>291</v>
      </c>
      <c r="V960" s="156" t="s">
        <v>381</v>
      </c>
      <c r="W960" s="157" t="s">
        <v>185</v>
      </c>
      <c r="X960" s="158" t="s">
        <v>398</v>
      </c>
      <c r="Y960" s="7"/>
      <c r="Z960" s="156">
        <v>2.5000000000000001E-2</v>
      </c>
      <c r="AA960" s="156">
        <v>0</v>
      </c>
      <c r="AB960" s="159">
        <v>3</v>
      </c>
    </row>
    <row r="961" spans="1:28" ht="15" customHeight="1" x14ac:dyDescent="0.15">
      <c r="A961" s="20" t="str">
        <f t="shared" si="14"/>
        <v>乗0LCBA</v>
      </c>
      <c r="B961" s="20" t="s">
        <v>404</v>
      </c>
      <c r="C961" s="20" t="s">
        <v>156</v>
      </c>
      <c r="D961" s="20" t="s">
        <v>185</v>
      </c>
      <c r="E961" s="20" t="s">
        <v>399</v>
      </c>
      <c r="F961" s="20">
        <v>2.5000000000000001E-2</v>
      </c>
      <c r="G961" s="20">
        <v>0</v>
      </c>
      <c r="H961" s="20">
        <v>3</v>
      </c>
      <c r="I961" s="1" t="s">
        <v>1073</v>
      </c>
      <c r="J961" s="20" t="s">
        <v>1091</v>
      </c>
      <c r="T961" s="130" t="s">
        <v>380</v>
      </c>
      <c r="U961" s="156" t="s">
        <v>291</v>
      </c>
      <c r="V961" s="156" t="s">
        <v>381</v>
      </c>
      <c r="W961" s="157" t="s">
        <v>185</v>
      </c>
      <c r="X961" s="158" t="s">
        <v>399</v>
      </c>
      <c r="Y961" s="7" t="s">
        <v>463</v>
      </c>
      <c r="Z961" s="156">
        <v>2.5000000000000001E-2</v>
      </c>
      <c r="AA961" s="156">
        <v>0</v>
      </c>
      <c r="AB961" s="159">
        <v>3</v>
      </c>
    </row>
    <row r="962" spans="1:28" ht="15" customHeight="1" x14ac:dyDescent="0.15">
      <c r="A962" s="20" t="str">
        <f t="shared" si="14"/>
        <v>乗0LCLA</v>
      </c>
      <c r="B962" s="20" t="s">
        <v>404</v>
      </c>
      <c r="C962" s="20" t="s">
        <v>156</v>
      </c>
      <c r="D962" s="20" t="s">
        <v>185</v>
      </c>
      <c r="E962" s="20" t="s">
        <v>559</v>
      </c>
      <c r="F962" s="20">
        <v>2.5000000000000001E-2</v>
      </c>
      <c r="G962" s="20">
        <v>0</v>
      </c>
      <c r="H962" s="20">
        <v>3</v>
      </c>
      <c r="I962" s="1" t="s">
        <v>1094</v>
      </c>
      <c r="J962" s="20" t="s">
        <v>460</v>
      </c>
      <c r="T962" s="130" t="s">
        <v>380</v>
      </c>
      <c r="U962" s="156" t="s">
        <v>291</v>
      </c>
      <c r="V962" s="156" t="s">
        <v>381</v>
      </c>
      <c r="W962" s="157" t="s">
        <v>185</v>
      </c>
      <c r="X962" s="158" t="s">
        <v>559</v>
      </c>
      <c r="Y962" s="7"/>
      <c r="Z962" s="156">
        <v>2.5000000000000001E-2</v>
      </c>
      <c r="AA962" s="156">
        <v>0</v>
      </c>
      <c r="AB962" s="159">
        <v>3</v>
      </c>
    </row>
    <row r="963" spans="1:28" ht="15" customHeight="1" x14ac:dyDescent="0.15">
      <c r="A963" s="20" t="str">
        <f t="shared" si="14"/>
        <v>乗0LDAA</v>
      </c>
      <c r="B963" s="20" t="s">
        <v>404</v>
      </c>
      <c r="C963" s="20" t="s">
        <v>156</v>
      </c>
      <c r="D963" s="20" t="s">
        <v>185</v>
      </c>
      <c r="E963" s="20" t="s">
        <v>400</v>
      </c>
      <c r="F963" s="20">
        <v>1.2500000000000001E-2</v>
      </c>
      <c r="G963" s="20">
        <v>0</v>
      </c>
      <c r="H963" s="20">
        <v>3</v>
      </c>
      <c r="I963" s="1" t="s">
        <v>1084</v>
      </c>
      <c r="J963" s="20" t="s">
        <v>449</v>
      </c>
      <c r="T963" s="130" t="s">
        <v>380</v>
      </c>
      <c r="U963" s="156" t="s">
        <v>291</v>
      </c>
      <c r="V963" s="156" t="s">
        <v>381</v>
      </c>
      <c r="W963" s="157" t="s">
        <v>185</v>
      </c>
      <c r="X963" s="158" t="s">
        <v>400</v>
      </c>
      <c r="Y963" s="7"/>
      <c r="Z963" s="156">
        <v>1.2500000000000001E-2</v>
      </c>
      <c r="AA963" s="156">
        <v>0</v>
      </c>
      <c r="AB963" s="159">
        <v>3</v>
      </c>
    </row>
    <row r="964" spans="1:28" ht="15" customHeight="1" x14ac:dyDescent="0.15">
      <c r="A964" s="20" t="str">
        <f t="shared" si="14"/>
        <v>乗0LDBA</v>
      </c>
      <c r="B964" s="20" t="s">
        <v>404</v>
      </c>
      <c r="C964" s="20" t="s">
        <v>156</v>
      </c>
      <c r="D964" s="20" t="s">
        <v>185</v>
      </c>
      <c r="E964" s="20" t="s">
        <v>401</v>
      </c>
      <c r="F964" s="20">
        <v>1.2500000000000001E-2</v>
      </c>
      <c r="G964" s="20">
        <v>0</v>
      </c>
      <c r="H964" s="20">
        <v>3</v>
      </c>
      <c r="I964" s="1" t="s">
        <v>1078</v>
      </c>
      <c r="J964" s="20" t="s">
        <v>1157</v>
      </c>
      <c r="T964" s="130" t="s">
        <v>380</v>
      </c>
      <c r="U964" s="156" t="s">
        <v>291</v>
      </c>
      <c r="V964" s="156" t="s">
        <v>381</v>
      </c>
      <c r="W964" s="157" t="s">
        <v>185</v>
      </c>
      <c r="X964" s="158" t="s">
        <v>401</v>
      </c>
      <c r="Y964" s="7" t="s">
        <v>464</v>
      </c>
      <c r="Z964" s="156">
        <v>1.2500000000000001E-2</v>
      </c>
      <c r="AA964" s="156">
        <v>0</v>
      </c>
      <c r="AB964" s="159">
        <v>3</v>
      </c>
    </row>
    <row r="965" spans="1:28" ht="15" customHeight="1" x14ac:dyDescent="0.15">
      <c r="A965" s="20" t="str">
        <f t="shared" ref="A965:A1028" si="15">CONCATENATE(C965,E965)</f>
        <v>乗0LDLA</v>
      </c>
      <c r="B965" s="20" t="s">
        <v>404</v>
      </c>
      <c r="C965" s="20" t="s">
        <v>156</v>
      </c>
      <c r="D965" s="20" t="s">
        <v>185</v>
      </c>
      <c r="E965" s="20" t="s">
        <v>562</v>
      </c>
      <c r="F965" s="20">
        <v>1.2500000000000001E-2</v>
      </c>
      <c r="G965" s="20">
        <v>0</v>
      </c>
      <c r="H965" s="20">
        <v>3</v>
      </c>
      <c r="I965" s="1" t="s">
        <v>1094</v>
      </c>
      <c r="J965" s="20" t="s">
        <v>459</v>
      </c>
      <c r="T965" s="130" t="s">
        <v>380</v>
      </c>
      <c r="U965" s="156" t="s">
        <v>291</v>
      </c>
      <c r="V965" s="156" t="s">
        <v>381</v>
      </c>
      <c r="W965" s="157" t="s">
        <v>185</v>
      </c>
      <c r="X965" s="158" t="s">
        <v>562</v>
      </c>
      <c r="Y965" s="7"/>
      <c r="Z965" s="156">
        <v>1.2500000000000001E-2</v>
      </c>
      <c r="AA965" s="156">
        <v>0</v>
      </c>
      <c r="AB965" s="159">
        <v>3</v>
      </c>
    </row>
    <row r="966" spans="1:28" ht="15" customHeight="1" x14ac:dyDescent="0.15">
      <c r="A966" s="20" t="str">
        <f t="shared" si="15"/>
        <v>乗0LLBA</v>
      </c>
      <c r="B966" s="20" t="s">
        <v>404</v>
      </c>
      <c r="C966" s="20" t="s">
        <v>156</v>
      </c>
      <c r="D966" s="20" t="s">
        <v>443</v>
      </c>
      <c r="E966" s="20" t="s">
        <v>573</v>
      </c>
      <c r="F966" s="20">
        <v>0.05</v>
      </c>
      <c r="G966" s="20">
        <v>0</v>
      </c>
      <c r="H966" s="20">
        <v>3</v>
      </c>
      <c r="I966" s="1" t="s">
        <v>1048</v>
      </c>
      <c r="T966" s="130" t="s">
        <v>380</v>
      </c>
      <c r="U966" s="156" t="s">
        <v>291</v>
      </c>
      <c r="V966" s="156" t="s">
        <v>381</v>
      </c>
      <c r="W966" s="157" t="s">
        <v>443</v>
      </c>
      <c r="X966" s="158" t="s">
        <v>573</v>
      </c>
      <c r="Y966" s="7"/>
      <c r="Z966" s="156">
        <v>0.05</v>
      </c>
      <c r="AA966" s="156">
        <v>0</v>
      </c>
      <c r="AB966" s="159">
        <v>3</v>
      </c>
    </row>
    <row r="967" spans="1:28" ht="15" customHeight="1" x14ac:dyDescent="0.15">
      <c r="A967" s="20" t="str">
        <f t="shared" si="15"/>
        <v>乗0LLAA</v>
      </c>
      <c r="B967" s="20" t="s">
        <v>404</v>
      </c>
      <c r="C967" s="20" t="s">
        <v>156</v>
      </c>
      <c r="D967" s="20" t="s">
        <v>443</v>
      </c>
      <c r="E967" s="20" t="s">
        <v>569</v>
      </c>
      <c r="F967" s="20">
        <v>2.5000000000000001E-2</v>
      </c>
      <c r="G967" s="20">
        <v>0</v>
      </c>
      <c r="H967" s="20">
        <v>3</v>
      </c>
      <c r="I967" s="1" t="s">
        <v>1084</v>
      </c>
      <c r="J967" s="20" t="s">
        <v>1088</v>
      </c>
      <c r="T967" s="130" t="s">
        <v>380</v>
      </c>
      <c r="U967" s="156" t="s">
        <v>291</v>
      </c>
      <c r="V967" s="156" t="s">
        <v>381</v>
      </c>
      <c r="W967" s="157" t="s">
        <v>443</v>
      </c>
      <c r="X967" s="158" t="s">
        <v>569</v>
      </c>
      <c r="Y967" s="7"/>
      <c r="Z967" s="156">
        <v>2.5000000000000001E-2</v>
      </c>
      <c r="AA967" s="156">
        <v>0</v>
      </c>
      <c r="AB967" s="159">
        <v>3</v>
      </c>
    </row>
    <row r="968" spans="1:28" ht="15" customHeight="1" x14ac:dyDescent="0.15">
      <c r="A968" s="20" t="str">
        <f t="shared" si="15"/>
        <v>乗0LLLA</v>
      </c>
      <c r="B968" s="20" t="s">
        <v>404</v>
      </c>
      <c r="C968" s="20" t="s">
        <v>156</v>
      </c>
      <c r="D968" s="20" t="s">
        <v>443</v>
      </c>
      <c r="E968" s="20" t="s">
        <v>603</v>
      </c>
      <c r="F968" s="20">
        <v>1.2500000000000001E-2</v>
      </c>
      <c r="G968" s="20">
        <v>0</v>
      </c>
      <c r="H968" s="20">
        <v>3</v>
      </c>
      <c r="I968" s="1" t="s">
        <v>1094</v>
      </c>
      <c r="J968" s="20" t="s">
        <v>1312</v>
      </c>
      <c r="T968" s="130" t="s">
        <v>380</v>
      </c>
      <c r="U968" s="156" t="s">
        <v>291</v>
      </c>
      <c r="V968" s="156" t="s">
        <v>381</v>
      </c>
      <c r="W968" s="157" t="s">
        <v>443</v>
      </c>
      <c r="X968" s="158" t="s">
        <v>603</v>
      </c>
      <c r="Y968" s="7"/>
      <c r="Z968" s="156">
        <v>1.2500000000000001E-2</v>
      </c>
      <c r="AA968" s="156">
        <v>0</v>
      </c>
      <c r="AB968" s="159">
        <v>3</v>
      </c>
    </row>
    <row r="969" spans="1:28" ht="15" customHeight="1" x14ac:dyDescent="0.15">
      <c r="A969" s="20" t="str">
        <f t="shared" si="15"/>
        <v>乗0LMBA</v>
      </c>
      <c r="B969" s="20" t="s">
        <v>404</v>
      </c>
      <c r="C969" s="20" t="s">
        <v>156</v>
      </c>
      <c r="D969" s="20" t="s">
        <v>443</v>
      </c>
      <c r="E969" s="20" t="s">
        <v>609</v>
      </c>
      <c r="F969" s="20">
        <v>2.5000000000000001E-2</v>
      </c>
      <c r="G969" s="20">
        <v>0</v>
      </c>
      <c r="H969" s="20">
        <v>3</v>
      </c>
      <c r="I969" s="1" t="s">
        <v>1073</v>
      </c>
      <c r="J969" s="20" t="s">
        <v>463</v>
      </c>
      <c r="T969" s="130" t="s">
        <v>380</v>
      </c>
      <c r="U969" s="156" t="s">
        <v>291</v>
      </c>
      <c r="V969" s="156" t="s">
        <v>381</v>
      </c>
      <c r="W969" s="157" t="s">
        <v>443</v>
      </c>
      <c r="X969" s="158" t="s">
        <v>609</v>
      </c>
      <c r="Y969" s="7" t="s">
        <v>463</v>
      </c>
      <c r="Z969" s="156">
        <v>2.5000000000000001E-2</v>
      </c>
      <c r="AA969" s="156">
        <v>0</v>
      </c>
      <c r="AB969" s="159">
        <v>3</v>
      </c>
    </row>
    <row r="970" spans="1:28" ht="15" customHeight="1" x14ac:dyDescent="0.15">
      <c r="A970" s="20" t="str">
        <f t="shared" si="15"/>
        <v>乗0LMAA</v>
      </c>
      <c r="B970" s="20" t="s">
        <v>404</v>
      </c>
      <c r="C970" s="20" t="s">
        <v>156</v>
      </c>
      <c r="D970" s="20" t="s">
        <v>443</v>
      </c>
      <c r="E970" s="20" t="s">
        <v>605</v>
      </c>
      <c r="F970" s="20">
        <v>2.5000000000000001E-2</v>
      </c>
      <c r="G970" s="20">
        <v>0</v>
      </c>
      <c r="H970" s="20">
        <v>3</v>
      </c>
      <c r="I970" s="1" t="s">
        <v>1084</v>
      </c>
      <c r="J970" s="20" t="s">
        <v>455</v>
      </c>
      <c r="T970" s="130" t="s">
        <v>380</v>
      </c>
      <c r="U970" s="156" t="s">
        <v>291</v>
      </c>
      <c r="V970" s="156" t="s">
        <v>381</v>
      </c>
      <c r="W970" s="157" t="s">
        <v>443</v>
      </c>
      <c r="X970" s="158" t="s">
        <v>605</v>
      </c>
      <c r="Y970" s="7"/>
      <c r="Z970" s="156">
        <v>2.5000000000000001E-2</v>
      </c>
      <c r="AA970" s="156">
        <v>0</v>
      </c>
      <c r="AB970" s="159">
        <v>3</v>
      </c>
    </row>
    <row r="971" spans="1:28" ht="15" customHeight="1" x14ac:dyDescent="0.15">
      <c r="A971" s="20" t="str">
        <f t="shared" si="15"/>
        <v>乗0LMLA</v>
      </c>
      <c r="B971" s="20" t="s">
        <v>404</v>
      </c>
      <c r="C971" s="20" t="s">
        <v>156</v>
      </c>
      <c r="D971" s="20" t="s">
        <v>443</v>
      </c>
      <c r="E971" s="20" t="s">
        <v>639</v>
      </c>
      <c r="F971" s="20">
        <v>2.5000000000000001E-2</v>
      </c>
      <c r="G971" s="20">
        <v>0</v>
      </c>
      <c r="H971" s="20">
        <v>3</v>
      </c>
      <c r="I971" s="1" t="s">
        <v>1094</v>
      </c>
      <c r="J971" s="20" t="s">
        <v>460</v>
      </c>
      <c r="T971" s="130" t="s">
        <v>380</v>
      </c>
      <c r="U971" s="156" t="s">
        <v>291</v>
      </c>
      <c r="V971" s="156" t="s">
        <v>381</v>
      </c>
      <c r="W971" s="157" t="s">
        <v>443</v>
      </c>
      <c r="X971" s="158" t="s">
        <v>639</v>
      </c>
      <c r="Y971" s="7"/>
      <c r="Z971" s="156">
        <v>2.5000000000000001E-2</v>
      </c>
      <c r="AA971" s="156">
        <v>0</v>
      </c>
      <c r="AB971" s="159">
        <v>3</v>
      </c>
    </row>
    <row r="972" spans="1:28" ht="15" customHeight="1" x14ac:dyDescent="0.15">
      <c r="A972" s="20" t="str">
        <f t="shared" si="15"/>
        <v>乗0LRBA</v>
      </c>
      <c r="B972" s="20" t="s">
        <v>404</v>
      </c>
      <c r="C972" s="20" t="s">
        <v>156</v>
      </c>
      <c r="D972" s="20" t="s">
        <v>443</v>
      </c>
      <c r="E972" s="20" t="s">
        <v>657</v>
      </c>
      <c r="F972" s="20">
        <v>1.2500000000000001E-2</v>
      </c>
      <c r="G972" s="20">
        <v>0</v>
      </c>
      <c r="H972" s="20">
        <v>3</v>
      </c>
      <c r="I972" s="1" t="s">
        <v>1078</v>
      </c>
      <c r="J972" s="20" t="s">
        <v>464</v>
      </c>
      <c r="T972" s="130" t="s">
        <v>380</v>
      </c>
      <c r="U972" s="156" t="s">
        <v>291</v>
      </c>
      <c r="V972" s="156" t="s">
        <v>381</v>
      </c>
      <c r="W972" s="166" t="s">
        <v>443</v>
      </c>
      <c r="X972" s="158" t="s">
        <v>657</v>
      </c>
      <c r="Y972" s="7" t="s">
        <v>464</v>
      </c>
      <c r="Z972" s="156">
        <v>1.2500000000000001E-2</v>
      </c>
      <c r="AA972" s="156">
        <v>0</v>
      </c>
      <c r="AB972" s="159">
        <v>3</v>
      </c>
    </row>
    <row r="973" spans="1:28" ht="15" customHeight="1" x14ac:dyDescent="0.15">
      <c r="A973" s="20" t="str">
        <f t="shared" si="15"/>
        <v>乗0LRAA</v>
      </c>
      <c r="B973" s="20" t="s">
        <v>404</v>
      </c>
      <c r="C973" s="20" t="s">
        <v>156</v>
      </c>
      <c r="D973" s="20" t="s">
        <v>443</v>
      </c>
      <c r="E973" s="20" t="s">
        <v>653</v>
      </c>
      <c r="F973" s="20">
        <v>1.2500000000000001E-2</v>
      </c>
      <c r="G973" s="20">
        <v>0</v>
      </c>
      <c r="H973" s="20">
        <v>3</v>
      </c>
      <c r="I973" s="1" t="s">
        <v>1084</v>
      </c>
      <c r="J973" s="20" t="s">
        <v>447</v>
      </c>
      <c r="T973" s="130" t="s">
        <v>380</v>
      </c>
      <c r="U973" s="156" t="s">
        <v>291</v>
      </c>
      <c r="V973" s="156" t="s">
        <v>381</v>
      </c>
      <c r="W973" s="166" t="s">
        <v>443</v>
      </c>
      <c r="X973" s="158" t="s">
        <v>653</v>
      </c>
      <c r="Y973" s="7"/>
      <c r="Z973" s="156">
        <v>1.2500000000000001E-2</v>
      </c>
      <c r="AA973" s="156">
        <v>0</v>
      </c>
      <c r="AB973" s="159">
        <v>3</v>
      </c>
    </row>
    <row r="974" spans="1:28" ht="15" customHeight="1" x14ac:dyDescent="0.15">
      <c r="A974" s="20" t="str">
        <f t="shared" si="15"/>
        <v>乗0LRLA</v>
      </c>
      <c r="B974" s="20" t="s">
        <v>404</v>
      </c>
      <c r="C974" s="20" t="s">
        <v>156</v>
      </c>
      <c r="D974" s="20" t="s">
        <v>443</v>
      </c>
      <c r="E974" s="20" t="s">
        <v>687</v>
      </c>
      <c r="F974" s="20">
        <v>1.2500000000000001E-2</v>
      </c>
      <c r="G974" s="20">
        <v>0</v>
      </c>
      <c r="H974" s="20">
        <v>3</v>
      </c>
      <c r="I974" s="1" t="s">
        <v>1094</v>
      </c>
      <c r="J974" s="20" t="s">
        <v>459</v>
      </c>
      <c r="T974" s="130" t="s">
        <v>380</v>
      </c>
      <c r="U974" s="156" t="s">
        <v>291</v>
      </c>
      <c r="V974" s="156" t="s">
        <v>381</v>
      </c>
      <c r="W974" s="166" t="s">
        <v>443</v>
      </c>
      <c r="X974" s="158" t="s">
        <v>687</v>
      </c>
      <c r="Y974" s="7"/>
      <c r="Z974" s="156">
        <v>1.2500000000000001E-2</v>
      </c>
      <c r="AA974" s="156">
        <v>0</v>
      </c>
      <c r="AB974" s="159">
        <v>3</v>
      </c>
    </row>
    <row r="975" spans="1:28" ht="15" customHeight="1" x14ac:dyDescent="0.15">
      <c r="A975" s="20" t="str">
        <f t="shared" si="15"/>
        <v>乗0LQBA</v>
      </c>
      <c r="B975" s="20" t="s">
        <v>404</v>
      </c>
      <c r="C975" s="20" t="s">
        <v>156</v>
      </c>
      <c r="D975" s="20" t="s">
        <v>443</v>
      </c>
      <c r="E975" s="20" t="s">
        <v>302</v>
      </c>
      <c r="F975" s="20">
        <v>4.4999999999999998E-2</v>
      </c>
      <c r="G975" s="20">
        <v>0</v>
      </c>
      <c r="H975" s="20">
        <v>3</v>
      </c>
      <c r="I975" s="1" t="s">
        <v>1048</v>
      </c>
      <c r="J975" s="20" t="s">
        <v>83</v>
      </c>
      <c r="T975" s="130" t="s">
        <v>380</v>
      </c>
      <c r="U975" s="156" t="s">
        <v>291</v>
      </c>
      <c r="V975" s="156" t="s">
        <v>381</v>
      </c>
      <c r="W975" s="166" t="s">
        <v>443</v>
      </c>
      <c r="X975" s="158" t="s">
        <v>302</v>
      </c>
      <c r="Y975" s="7"/>
      <c r="Z975" s="156">
        <v>4.4999999999999998E-2</v>
      </c>
      <c r="AA975" s="156">
        <v>0</v>
      </c>
      <c r="AB975" s="159">
        <v>3</v>
      </c>
    </row>
    <row r="976" spans="1:28" ht="15" customHeight="1" x14ac:dyDescent="0.15">
      <c r="A976" s="20" t="str">
        <f t="shared" si="15"/>
        <v>乗0LQAA</v>
      </c>
      <c r="B976" s="20" t="s">
        <v>404</v>
      </c>
      <c r="C976" s="20" t="s">
        <v>156</v>
      </c>
      <c r="D976" s="20" t="s">
        <v>443</v>
      </c>
      <c r="E976" s="20" t="s">
        <v>298</v>
      </c>
      <c r="F976" s="20">
        <v>4.4999999999999998E-2</v>
      </c>
      <c r="G976" s="20">
        <v>0</v>
      </c>
      <c r="H976" s="20">
        <v>3</v>
      </c>
      <c r="I976" s="1" t="s">
        <v>1084</v>
      </c>
      <c r="J976" s="20" t="s">
        <v>382</v>
      </c>
      <c r="T976" s="130" t="s">
        <v>380</v>
      </c>
      <c r="U976" s="156" t="s">
        <v>291</v>
      </c>
      <c r="V976" s="156" t="s">
        <v>381</v>
      </c>
      <c r="W976" s="166" t="s">
        <v>443</v>
      </c>
      <c r="X976" s="158" t="s">
        <v>298</v>
      </c>
      <c r="Y976" s="7"/>
      <c r="Z976" s="156">
        <v>4.4999999999999998E-2</v>
      </c>
      <c r="AA976" s="156">
        <v>0</v>
      </c>
      <c r="AB976" s="159">
        <v>3</v>
      </c>
    </row>
    <row r="977" spans="1:28" ht="15" customHeight="1" x14ac:dyDescent="0.15">
      <c r="A977" s="20" t="str">
        <f t="shared" si="15"/>
        <v>乗0LQLA</v>
      </c>
      <c r="B977" s="20" t="s">
        <v>404</v>
      </c>
      <c r="C977" s="20" t="s">
        <v>156</v>
      </c>
      <c r="D977" s="20" t="s">
        <v>443</v>
      </c>
      <c r="E977" s="20" t="s">
        <v>332</v>
      </c>
      <c r="F977" s="20">
        <v>4.4999999999999998E-2</v>
      </c>
      <c r="G977" s="20">
        <v>0</v>
      </c>
      <c r="H977" s="20">
        <v>3</v>
      </c>
      <c r="I977" s="1" t="s">
        <v>1094</v>
      </c>
      <c r="J977" s="20" t="s">
        <v>383</v>
      </c>
      <c r="T977" s="130" t="s">
        <v>380</v>
      </c>
      <c r="U977" s="156" t="s">
        <v>291</v>
      </c>
      <c r="V977" s="156" t="s">
        <v>381</v>
      </c>
      <c r="W977" s="166" t="s">
        <v>443</v>
      </c>
      <c r="X977" s="158" t="s">
        <v>332</v>
      </c>
      <c r="Y977" s="7"/>
      <c r="Z977" s="156">
        <v>4.4999999999999998E-2</v>
      </c>
      <c r="AA977" s="156">
        <v>0</v>
      </c>
      <c r="AB977" s="159">
        <v>3</v>
      </c>
    </row>
    <row r="978" spans="1:28" ht="15" customHeight="1" x14ac:dyDescent="0.15">
      <c r="A978" s="20" t="str">
        <f t="shared" si="15"/>
        <v>乗0L3BA</v>
      </c>
      <c r="B978" s="20" t="s">
        <v>404</v>
      </c>
      <c r="C978" s="20" t="s">
        <v>156</v>
      </c>
      <c r="D978" s="20" t="s">
        <v>1102</v>
      </c>
      <c r="E978" s="20" t="s">
        <v>1313</v>
      </c>
      <c r="F978" s="20">
        <v>0.05</v>
      </c>
      <c r="G978" s="20">
        <v>0</v>
      </c>
      <c r="H978" s="20">
        <v>3</v>
      </c>
      <c r="I978" s="1" t="s">
        <v>1048</v>
      </c>
      <c r="T978" s="130" t="s">
        <v>380</v>
      </c>
      <c r="U978" s="156" t="s">
        <v>291</v>
      </c>
      <c r="V978" s="156" t="s">
        <v>381</v>
      </c>
      <c r="W978" s="166" t="s">
        <v>1102</v>
      </c>
      <c r="X978" s="158" t="s">
        <v>1313</v>
      </c>
      <c r="Y978" s="7"/>
      <c r="Z978" s="156">
        <v>0.05</v>
      </c>
      <c r="AA978" s="156">
        <v>0</v>
      </c>
      <c r="AB978" s="159">
        <v>3</v>
      </c>
    </row>
    <row r="979" spans="1:28" ht="15" customHeight="1" x14ac:dyDescent="0.15">
      <c r="A979" s="20" t="str">
        <f t="shared" si="15"/>
        <v>乗0L3AA</v>
      </c>
      <c r="B979" s="20" t="s">
        <v>404</v>
      </c>
      <c r="C979" s="20" t="s">
        <v>156</v>
      </c>
      <c r="D979" s="20" t="s">
        <v>1102</v>
      </c>
      <c r="E979" s="20" t="s">
        <v>1314</v>
      </c>
      <c r="F979" s="20">
        <v>2.5000000000000001E-2</v>
      </c>
      <c r="G979" s="20">
        <v>0</v>
      </c>
      <c r="H979" s="20">
        <v>3</v>
      </c>
      <c r="I979" s="1" t="s">
        <v>1084</v>
      </c>
      <c r="T979" s="130" t="s">
        <v>380</v>
      </c>
      <c r="U979" s="156" t="s">
        <v>291</v>
      </c>
      <c r="V979" s="156" t="s">
        <v>381</v>
      </c>
      <c r="W979" s="166" t="s">
        <v>1102</v>
      </c>
      <c r="X979" s="158" t="s">
        <v>1314</v>
      </c>
      <c r="Y979" s="7"/>
      <c r="Z979" s="156">
        <v>2.5000000000000001E-2</v>
      </c>
      <c r="AA979" s="156">
        <v>0</v>
      </c>
      <c r="AB979" s="159">
        <v>3</v>
      </c>
    </row>
    <row r="980" spans="1:28" ht="15" customHeight="1" x14ac:dyDescent="0.15">
      <c r="A980" s="20" t="str">
        <f t="shared" si="15"/>
        <v>乗0L3LA</v>
      </c>
      <c r="B980" s="20" t="s">
        <v>404</v>
      </c>
      <c r="C980" s="20" t="s">
        <v>156</v>
      </c>
      <c r="D980" s="20" t="s">
        <v>1102</v>
      </c>
      <c r="E980" t="s">
        <v>1329</v>
      </c>
      <c r="F980">
        <v>1.2500000000000001E-2</v>
      </c>
      <c r="G980" s="20">
        <v>0</v>
      </c>
      <c r="H980" s="20">
        <v>3</v>
      </c>
      <c r="I980" s="1" t="s">
        <v>1094</v>
      </c>
      <c r="T980" s="130" t="s">
        <v>380</v>
      </c>
      <c r="U980" s="156" t="s">
        <v>291</v>
      </c>
      <c r="V980" s="156" t="s">
        <v>381</v>
      </c>
      <c r="W980" s="166" t="s">
        <v>1102</v>
      </c>
      <c r="X980" s="158" t="s">
        <v>1315</v>
      </c>
      <c r="Y980" s="7"/>
      <c r="Z980" s="156">
        <v>1.2500000000000001E-2</v>
      </c>
      <c r="AA980" s="156">
        <v>0</v>
      </c>
      <c r="AB980" s="159">
        <v>3</v>
      </c>
    </row>
    <row r="981" spans="1:28" ht="15" customHeight="1" x14ac:dyDescent="0.15">
      <c r="A981" s="20" t="str">
        <f t="shared" si="15"/>
        <v>乗0L4BA</v>
      </c>
      <c r="B981" s="20" t="s">
        <v>404</v>
      </c>
      <c r="C981" s="20" t="s">
        <v>156</v>
      </c>
      <c r="D981" s="20" t="s">
        <v>1102</v>
      </c>
      <c r="E981" s="20" t="s">
        <v>1316</v>
      </c>
      <c r="F981" s="20">
        <v>3.7499999999999999E-2</v>
      </c>
      <c r="G981" s="20">
        <v>0</v>
      </c>
      <c r="H981" s="20">
        <v>3</v>
      </c>
      <c r="I981" s="1" t="s">
        <v>1395</v>
      </c>
      <c r="T981" s="130" t="s">
        <v>380</v>
      </c>
      <c r="U981" s="156" t="s">
        <v>291</v>
      </c>
      <c r="V981" s="156" t="s">
        <v>381</v>
      </c>
      <c r="W981" s="157" t="s">
        <v>1102</v>
      </c>
      <c r="X981" s="158" t="s">
        <v>1316</v>
      </c>
      <c r="Y981" s="7" t="s">
        <v>463</v>
      </c>
      <c r="Z981" s="156">
        <v>3.7499999999999999E-2</v>
      </c>
      <c r="AA981" s="156">
        <v>0</v>
      </c>
      <c r="AB981" s="159">
        <v>3</v>
      </c>
    </row>
    <row r="982" spans="1:28" ht="15" customHeight="1" x14ac:dyDescent="0.15">
      <c r="A982" s="20" t="str">
        <f t="shared" si="15"/>
        <v>乗0L4AA</v>
      </c>
      <c r="B982" s="20" t="s">
        <v>404</v>
      </c>
      <c r="C982" s="20" t="s">
        <v>156</v>
      </c>
      <c r="D982" s="20" t="s">
        <v>1102</v>
      </c>
      <c r="E982" s="20" t="s">
        <v>1317</v>
      </c>
      <c r="F982" s="20">
        <v>3.7499999999999999E-2</v>
      </c>
      <c r="G982" s="20">
        <v>0</v>
      </c>
      <c r="H982" s="20">
        <v>3</v>
      </c>
      <c r="I982" s="1" t="s">
        <v>1084</v>
      </c>
      <c r="T982" s="130" t="s">
        <v>380</v>
      </c>
      <c r="U982" s="156" t="s">
        <v>291</v>
      </c>
      <c r="V982" s="156" t="s">
        <v>381</v>
      </c>
      <c r="W982" s="157" t="s">
        <v>1102</v>
      </c>
      <c r="X982" s="158" t="s">
        <v>1317</v>
      </c>
      <c r="Y982" s="7"/>
      <c r="Z982" s="156">
        <v>3.7499999999999999E-2</v>
      </c>
      <c r="AA982" s="156">
        <v>0</v>
      </c>
      <c r="AB982" s="159">
        <v>3</v>
      </c>
    </row>
    <row r="983" spans="1:28" ht="15" customHeight="1" x14ac:dyDescent="0.15">
      <c r="A983" s="20" t="str">
        <f t="shared" si="15"/>
        <v>乗0L4LA</v>
      </c>
      <c r="B983" s="20" t="s">
        <v>404</v>
      </c>
      <c r="C983" s="20" t="s">
        <v>156</v>
      </c>
      <c r="D983" s="20" t="s">
        <v>1102</v>
      </c>
      <c r="E983" t="s">
        <v>1330</v>
      </c>
      <c r="F983" s="20">
        <v>3.7499999999999999E-2</v>
      </c>
      <c r="G983" s="20">
        <v>0</v>
      </c>
      <c r="H983" s="20">
        <v>3</v>
      </c>
      <c r="I983" s="1" t="s">
        <v>1094</v>
      </c>
      <c r="T983" s="130" t="s">
        <v>380</v>
      </c>
      <c r="U983" s="156" t="s">
        <v>291</v>
      </c>
      <c r="V983" s="156" t="s">
        <v>381</v>
      </c>
      <c r="W983" s="157" t="s">
        <v>1102</v>
      </c>
      <c r="X983" s="158" t="s">
        <v>1318</v>
      </c>
      <c r="Y983" s="7"/>
      <c r="Z983" s="156">
        <v>3.7499999999999999E-2</v>
      </c>
      <c r="AA983" s="156">
        <v>0</v>
      </c>
      <c r="AB983" s="159">
        <v>3</v>
      </c>
    </row>
    <row r="984" spans="1:28" ht="15" customHeight="1" x14ac:dyDescent="0.15">
      <c r="A984" s="20" t="str">
        <f t="shared" si="15"/>
        <v>乗0L5BA</v>
      </c>
      <c r="B984" s="20" t="s">
        <v>404</v>
      </c>
      <c r="C984" s="20" t="s">
        <v>156</v>
      </c>
      <c r="D984" s="20" t="s">
        <v>1102</v>
      </c>
      <c r="E984" s="20" t="s">
        <v>1319</v>
      </c>
      <c r="F984" s="20">
        <v>2.5000000000000001E-2</v>
      </c>
      <c r="G984" s="20">
        <v>0</v>
      </c>
      <c r="H984" s="20">
        <v>3</v>
      </c>
      <c r="I984" s="1" t="s">
        <v>1634</v>
      </c>
      <c r="T984" s="130" t="s">
        <v>380</v>
      </c>
      <c r="U984" s="156" t="s">
        <v>291</v>
      </c>
      <c r="V984" s="156" t="s">
        <v>381</v>
      </c>
      <c r="W984" s="157" t="s">
        <v>1102</v>
      </c>
      <c r="X984" s="158" t="s">
        <v>1319</v>
      </c>
      <c r="Y984" s="7" t="s">
        <v>464</v>
      </c>
      <c r="Z984" s="156">
        <v>2.5000000000000001E-2</v>
      </c>
      <c r="AA984" s="156">
        <v>0</v>
      </c>
      <c r="AB984" s="159">
        <v>3</v>
      </c>
    </row>
    <row r="985" spans="1:28" ht="15" customHeight="1" x14ac:dyDescent="0.15">
      <c r="A985" s="20" t="str">
        <f t="shared" si="15"/>
        <v>乗0L5AA</v>
      </c>
      <c r="B985" s="20" t="s">
        <v>404</v>
      </c>
      <c r="C985" s="20" t="s">
        <v>156</v>
      </c>
      <c r="D985" s="20" t="s">
        <v>1102</v>
      </c>
      <c r="E985" s="20" t="s">
        <v>1321</v>
      </c>
      <c r="F985" s="20">
        <v>2.5000000000000001E-2</v>
      </c>
      <c r="G985" s="20">
        <v>0</v>
      </c>
      <c r="H985" s="20">
        <v>3</v>
      </c>
      <c r="I985" s="1" t="s">
        <v>1084</v>
      </c>
      <c r="T985" s="130" t="s">
        <v>380</v>
      </c>
      <c r="U985" s="156" t="s">
        <v>291</v>
      </c>
      <c r="V985" s="156" t="s">
        <v>381</v>
      </c>
      <c r="W985" s="157" t="s">
        <v>1102</v>
      </c>
      <c r="X985" s="158" t="s">
        <v>1321</v>
      </c>
      <c r="Y985" s="7"/>
      <c r="Z985" s="156">
        <v>2.5000000000000001E-2</v>
      </c>
      <c r="AA985" s="156">
        <v>0</v>
      </c>
      <c r="AB985" s="159">
        <v>3</v>
      </c>
    </row>
    <row r="986" spans="1:28" ht="15" customHeight="1" x14ac:dyDescent="0.15">
      <c r="A986" s="20" t="str">
        <f t="shared" si="15"/>
        <v>乗0L5LA</v>
      </c>
      <c r="B986" s="20" t="s">
        <v>404</v>
      </c>
      <c r="C986" s="20" t="s">
        <v>156</v>
      </c>
      <c r="D986" s="20" t="s">
        <v>1102</v>
      </c>
      <c r="E986" t="s">
        <v>1331</v>
      </c>
      <c r="F986" s="20">
        <v>2.5000000000000001E-2</v>
      </c>
      <c r="G986" s="20">
        <v>0</v>
      </c>
      <c r="H986" s="20">
        <v>3</v>
      </c>
      <c r="I986" s="1" t="s">
        <v>1094</v>
      </c>
      <c r="T986" s="130" t="s">
        <v>380</v>
      </c>
      <c r="U986" s="156" t="s">
        <v>291</v>
      </c>
      <c r="V986" s="156" t="s">
        <v>381</v>
      </c>
      <c r="W986" s="157" t="s">
        <v>1102</v>
      </c>
      <c r="X986" s="158" t="s">
        <v>1322</v>
      </c>
      <c r="Y986" s="7"/>
      <c r="Z986" s="156">
        <v>2.5000000000000001E-2</v>
      </c>
      <c r="AA986" s="156">
        <v>0</v>
      </c>
      <c r="AB986" s="159">
        <v>3</v>
      </c>
    </row>
    <row r="987" spans="1:28" ht="15" customHeight="1" x14ac:dyDescent="0.15">
      <c r="A987" s="20" t="str">
        <f t="shared" si="15"/>
        <v>乗0L6BA</v>
      </c>
      <c r="B987" s="20" t="s">
        <v>404</v>
      </c>
      <c r="C987" s="20" t="s">
        <v>156</v>
      </c>
      <c r="D987" s="20" t="s">
        <v>1102</v>
      </c>
      <c r="E987" s="20" t="s">
        <v>1325</v>
      </c>
      <c r="F987" s="20">
        <v>1.2500000000000001E-2</v>
      </c>
      <c r="G987" s="20">
        <v>0</v>
      </c>
      <c r="H987" s="20">
        <v>3</v>
      </c>
      <c r="I987" s="1" t="s">
        <v>1324</v>
      </c>
      <c r="T987" s="130" t="s">
        <v>380</v>
      </c>
      <c r="U987" s="156" t="s">
        <v>291</v>
      </c>
      <c r="V987" s="156" t="s">
        <v>381</v>
      </c>
      <c r="W987" s="157" t="s">
        <v>1102</v>
      </c>
      <c r="X987" s="158" t="s">
        <v>1325</v>
      </c>
      <c r="Y987" s="7" t="s">
        <v>1114</v>
      </c>
      <c r="Z987" s="156">
        <v>1.2500000000000001E-2</v>
      </c>
      <c r="AA987" s="156">
        <v>0</v>
      </c>
      <c r="AB987" s="159">
        <v>3</v>
      </c>
    </row>
    <row r="988" spans="1:28" ht="15" customHeight="1" x14ac:dyDescent="0.15">
      <c r="A988" s="20" t="str">
        <f t="shared" si="15"/>
        <v>乗0L6AA</v>
      </c>
      <c r="B988" s="20" t="s">
        <v>404</v>
      </c>
      <c r="C988" s="20" t="s">
        <v>156</v>
      </c>
      <c r="D988" s="20" t="s">
        <v>1102</v>
      </c>
      <c r="E988" s="20" t="s">
        <v>1326</v>
      </c>
      <c r="F988" s="20">
        <v>1.2500000000000001E-2</v>
      </c>
      <c r="G988" s="20">
        <v>0</v>
      </c>
      <c r="H988" s="20">
        <v>3</v>
      </c>
      <c r="I988" s="1" t="s">
        <v>1084</v>
      </c>
      <c r="T988" s="130" t="s">
        <v>380</v>
      </c>
      <c r="U988" s="156" t="s">
        <v>291</v>
      </c>
      <c r="V988" s="156" t="s">
        <v>381</v>
      </c>
      <c r="W988" s="157" t="s">
        <v>1102</v>
      </c>
      <c r="X988" s="158" t="s">
        <v>1326</v>
      </c>
      <c r="Y988" s="7"/>
      <c r="Z988" s="156">
        <v>1.2500000000000001E-2</v>
      </c>
      <c r="AA988" s="156">
        <v>0</v>
      </c>
      <c r="AB988" s="159">
        <v>3</v>
      </c>
    </row>
    <row r="989" spans="1:28" ht="15" customHeight="1" x14ac:dyDescent="0.15">
      <c r="A989" s="20" t="str">
        <f t="shared" si="15"/>
        <v>乗0L6LA</v>
      </c>
      <c r="B989" s="20" t="s">
        <v>404</v>
      </c>
      <c r="C989" s="20" t="s">
        <v>156</v>
      </c>
      <c r="D989" s="20" t="s">
        <v>1102</v>
      </c>
      <c r="E989" t="s">
        <v>1332</v>
      </c>
      <c r="F989" s="20">
        <v>1.2500000000000001E-2</v>
      </c>
      <c r="G989" s="20">
        <v>0</v>
      </c>
      <c r="H989" s="20">
        <v>3</v>
      </c>
      <c r="I989" s="1" t="s">
        <v>1094</v>
      </c>
      <c r="T989" s="130" t="s">
        <v>380</v>
      </c>
      <c r="U989" s="156" t="s">
        <v>291</v>
      </c>
      <c r="V989" s="156" t="s">
        <v>381</v>
      </c>
      <c r="W989" s="157" t="s">
        <v>1102</v>
      </c>
      <c r="X989" s="158" t="s">
        <v>1328</v>
      </c>
      <c r="Y989" s="7"/>
      <c r="Z989" s="156">
        <v>1.2500000000000001E-2</v>
      </c>
      <c r="AA989" s="156">
        <v>0</v>
      </c>
      <c r="AB989" s="159">
        <v>3</v>
      </c>
    </row>
    <row r="990" spans="1:28" ht="15" customHeight="1" x14ac:dyDescent="0.15">
      <c r="A990" s="20" t="str">
        <f t="shared" si="15"/>
        <v>乗0軽-</v>
      </c>
      <c r="B990" s="20" t="s">
        <v>414</v>
      </c>
      <c r="C990" s="20" t="s">
        <v>405</v>
      </c>
      <c r="D990" s="20" t="s">
        <v>712</v>
      </c>
      <c r="E990" s="20" t="s">
        <v>711</v>
      </c>
      <c r="F990" s="20">
        <v>1.34</v>
      </c>
      <c r="G990" s="20">
        <v>0.2</v>
      </c>
      <c r="H990" s="20">
        <v>2.58</v>
      </c>
      <c r="I990" s="1" t="s">
        <v>179</v>
      </c>
      <c r="T990" s="130" t="s">
        <v>380</v>
      </c>
      <c r="U990" s="156" t="s">
        <v>374</v>
      </c>
      <c r="V990" s="156" t="s">
        <v>381</v>
      </c>
      <c r="W990" s="157" t="s">
        <v>712</v>
      </c>
      <c r="X990" s="158" t="s">
        <v>711</v>
      </c>
      <c r="Y990" s="7"/>
      <c r="Z990" s="156">
        <v>1.34</v>
      </c>
      <c r="AA990" s="156">
        <v>0.2</v>
      </c>
      <c r="AB990" s="159">
        <v>2.58</v>
      </c>
    </row>
    <row r="991" spans="1:28" ht="15" customHeight="1" x14ac:dyDescent="0.15">
      <c r="A991" s="20" t="str">
        <f t="shared" si="15"/>
        <v>乗0軽K</v>
      </c>
      <c r="B991" s="20" t="s">
        <v>414</v>
      </c>
      <c r="C991" s="20" t="s">
        <v>405</v>
      </c>
      <c r="D991" s="20" t="s">
        <v>715</v>
      </c>
      <c r="E991" s="20" t="s">
        <v>813</v>
      </c>
      <c r="F991" s="20">
        <v>1.2</v>
      </c>
      <c r="G991" s="20">
        <v>0.2</v>
      </c>
      <c r="H991" s="20">
        <v>2.58</v>
      </c>
      <c r="I991" s="1" t="s">
        <v>179</v>
      </c>
      <c r="T991" s="130" t="s">
        <v>380</v>
      </c>
      <c r="U991" s="156" t="s">
        <v>374</v>
      </c>
      <c r="V991" s="156" t="s">
        <v>381</v>
      </c>
      <c r="W991" s="157" t="s">
        <v>715</v>
      </c>
      <c r="X991" s="158" t="s">
        <v>813</v>
      </c>
      <c r="Y991" s="7"/>
      <c r="Z991" s="156">
        <v>1.2</v>
      </c>
      <c r="AA991" s="156">
        <v>0.2</v>
      </c>
      <c r="AB991" s="159">
        <v>2.58</v>
      </c>
    </row>
    <row r="992" spans="1:28" ht="15" customHeight="1" x14ac:dyDescent="0.15">
      <c r="A992" s="20" t="str">
        <f t="shared" si="15"/>
        <v>乗0軽N</v>
      </c>
      <c r="B992" s="20" t="s">
        <v>414</v>
      </c>
      <c r="C992" s="20" t="s">
        <v>405</v>
      </c>
      <c r="D992" s="20" t="s">
        <v>815</v>
      </c>
      <c r="E992" s="20" t="s">
        <v>941</v>
      </c>
      <c r="F992" s="20">
        <v>1.02</v>
      </c>
      <c r="G992" s="20">
        <v>0.2</v>
      </c>
      <c r="H992" s="20">
        <v>2.58</v>
      </c>
      <c r="I992" s="1" t="s">
        <v>179</v>
      </c>
      <c r="T992" s="130" t="s">
        <v>380</v>
      </c>
      <c r="U992" s="156" t="s">
        <v>374</v>
      </c>
      <c r="V992" s="156" t="s">
        <v>381</v>
      </c>
      <c r="W992" s="157" t="s">
        <v>815</v>
      </c>
      <c r="X992" s="158" t="s">
        <v>941</v>
      </c>
      <c r="Y992" s="7"/>
      <c r="Z992" s="156">
        <v>1.02</v>
      </c>
      <c r="AA992" s="156">
        <v>0.2</v>
      </c>
      <c r="AB992" s="159">
        <v>2.58</v>
      </c>
    </row>
    <row r="993" spans="1:28" ht="15" customHeight="1" x14ac:dyDescent="0.15">
      <c r="A993" s="20" t="str">
        <f t="shared" si="15"/>
        <v>乗0軽P</v>
      </c>
      <c r="B993" s="20" t="s">
        <v>414</v>
      </c>
      <c r="C993" s="20" t="s">
        <v>405</v>
      </c>
      <c r="D993" s="20" t="s">
        <v>815</v>
      </c>
      <c r="E993" s="20" t="s">
        <v>942</v>
      </c>
      <c r="F993" s="20">
        <v>1.02</v>
      </c>
      <c r="G993" s="20">
        <v>0.2</v>
      </c>
      <c r="H993" s="20">
        <v>2.58</v>
      </c>
      <c r="I993" s="1" t="s">
        <v>179</v>
      </c>
      <c r="T993" s="130" t="s">
        <v>380</v>
      </c>
      <c r="U993" s="156" t="s">
        <v>374</v>
      </c>
      <c r="V993" s="156" t="s">
        <v>381</v>
      </c>
      <c r="W993" s="157" t="s">
        <v>815</v>
      </c>
      <c r="X993" s="158" t="s">
        <v>942</v>
      </c>
      <c r="Y993" s="7"/>
      <c r="Z993" s="156">
        <v>1.02</v>
      </c>
      <c r="AA993" s="156">
        <v>0.2</v>
      </c>
      <c r="AB993" s="159">
        <v>2.58</v>
      </c>
    </row>
    <row r="994" spans="1:28" ht="15" customHeight="1" x14ac:dyDescent="0.15">
      <c r="A994" s="20" t="str">
        <f t="shared" si="15"/>
        <v>乗0軽Q</v>
      </c>
      <c r="B994" s="20" t="s">
        <v>414</v>
      </c>
      <c r="C994" s="20" t="s">
        <v>405</v>
      </c>
      <c r="D994" s="20" t="s">
        <v>837</v>
      </c>
      <c r="E994" s="20" t="s">
        <v>838</v>
      </c>
      <c r="F994" s="20">
        <v>0.7</v>
      </c>
      <c r="G994" s="20">
        <v>0.2</v>
      </c>
      <c r="H994" s="20">
        <v>2.58</v>
      </c>
      <c r="I994" s="1" t="s">
        <v>179</v>
      </c>
      <c r="T994" s="130" t="s">
        <v>380</v>
      </c>
      <c r="U994" s="156" t="s">
        <v>374</v>
      </c>
      <c r="V994" s="156" t="s">
        <v>381</v>
      </c>
      <c r="W994" s="157" t="s">
        <v>837</v>
      </c>
      <c r="X994" s="158" t="s">
        <v>838</v>
      </c>
      <c r="Y994" s="7"/>
      <c r="Z994" s="156">
        <v>0.7</v>
      </c>
      <c r="AA994" s="156">
        <v>0.2</v>
      </c>
      <c r="AB994" s="159">
        <v>2.58</v>
      </c>
    </row>
    <row r="995" spans="1:28" ht="15" customHeight="1" x14ac:dyDescent="0.15">
      <c r="A995" s="20" t="str">
        <f t="shared" si="15"/>
        <v>乗0軽X</v>
      </c>
      <c r="B995" s="20" t="s">
        <v>414</v>
      </c>
      <c r="C995" s="20" t="s">
        <v>405</v>
      </c>
      <c r="D995" s="20" t="s">
        <v>839</v>
      </c>
      <c r="E995" s="20" t="s">
        <v>987</v>
      </c>
      <c r="F995" s="20">
        <v>0.5</v>
      </c>
      <c r="G995" s="20">
        <v>0.2</v>
      </c>
      <c r="H995" s="20">
        <v>2.58</v>
      </c>
      <c r="I995" s="1" t="s">
        <v>179</v>
      </c>
      <c r="T995" s="130" t="s">
        <v>380</v>
      </c>
      <c r="U995" s="156" t="s">
        <v>374</v>
      </c>
      <c r="V995" s="156" t="s">
        <v>381</v>
      </c>
      <c r="W995" s="157" t="s">
        <v>839</v>
      </c>
      <c r="X995" s="158" t="s">
        <v>987</v>
      </c>
      <c r="Y995" s="7"/>
      <c r="Z995" s="156">
        <v>0.5</v>
      </c>
      <c r="AA995" s="156">
        <v>0.2</v>
      </c>
      <c r="AB995" s="159">
        <v>2.58</v>
      </c>
    </row>
    <row r="996" spans="1:28" ht="15" customHeight="1" x14ac:dyDescent="0.15">
      <c r="A996" s="20" t="str">
        <f t="shared" si="15"/>
        <v>乗0軽Y</v>
      </c>
      <c r="B996" s="20" t="s">
        <v>414</v>
      </c>
      <c r="C996" s="20" t="s">
        <v>405</v>
      </c>
      <c r="D996" s="20" t="s">
        <v>839</v>
      </c>
      <c r="E996" s="20" t="s">
        <v>993</v>
      </c>
      <c r="F996" s="20">
        <v>0.5</v>
      </c>
      <c r="G996" s="20">
        <v>0.2</v>
      </c>
      <c r="H996" s="20">
        <v>2.58</v>
      </c>
      <c r="I996" s="1" t="s">
        <v>179</v>
      </c>
      <c r="T996" s="130" t="s">
        <v>380</v>
      </c>
      <c r="U996" s="156" t="s">
        <v>374</v>
      </c>
      <c r="V996" s="156" t="s">
        <v>381</v>
      </c>
      <c r="W996" s="157" t="s">
        <v>839</v>
      </c>
      <c r="X996" s="158" t="s">
        <v>993</v>
      </c>
      <c r="Y996" s="7"/>
      <c r="Z996" s="156">
        <v>0.5</v>
      </c>
      <c r="AA996" s="156">
        <v>0.2</v>
      </c>
      <c r="AB996" s="159">
        <v>2.58</v>
      </c>
    </row>
    <row r="997" spans="1:28" ht="15" customHeight="1" x14ac:dyDescent="0.15">
      <c r="A997" s="20" t="str">
        <f t="shared" si="15"/>
        <v>乗0軽KD</v>
      </c>
      <c r="B997" s="20" t="s">
        <v>414</v>
      </c>
      <c r="C997" s="20" t="s">
        <v>405</v>
      </c>
      <c r="D997" s="20" t="s">
        <v>840</v>
      </c>
      <c r="E997" s="20" t="s">
        <v>841</v>
      </c>
      <c r="F997" s="20">
        <v>0.5</v>
      </c>
      <c r="G997" s="20">
        <v>0.2</v>
      </c>
      <c r="H997" s="20">
        <v>2.58</v>
      </c>
      <c r="I997" s="1" t="s">
        <v>179</v>
      </c>
      <c r="T997" s="130" t="s">
        <v>380</v>
      </c>
      <c r="U997" s="156" t="s">
        <v>374</v>
      </c>
      <c r="V997" s="156" t="s">
        <v>381</v>
      </c>
      <c r="W997" s="157" t="s">
        <v>840</v>
      </c>
      <c r="X997" s="158" t="s">
        <v>841</v>
      </c>
      <c r="Y997" s="7"/>
      <c r="Z997" s="156">
        <v>0.5</v>
      </c>
      <c r="AA997" s="156">
        <v>0.2</v>
      </c>
      <c r="AB997" s="159">
        <v>2.58</v>
      </c>
    </row>
    <row r="998" spans="1:28" ht="15" customHeight="1" x14ac:dyDescent="0.15">
      <c r="A998" s="20" t="str">
        <f t="shared" si="15"/>
        <v>乗0軽KE</v>
      </c>
      <c r="B998" s="20" t="s">
        <v>414</v>
      </c>
      <c r="C998" s="20" t="s">
        <v>405</v>
      </c>
      <c r="D998" s="20" t="s">
        <v>843</v>
      </c>
      <c r="E998" s="20" t="s">
        <v>923</v>
      </c>
      <c r="F998" s="20">
        <v>0.4</v>
      </c>
      <c r="G998" s="20">
        <v>0.08</v>
      </c>
      <c r="H998" s="20">
        <v>2.58</v>
      </c>
      <c r="I998" s="1" t="s">
        <v>179</v>
      </c>
      <c r="T998" s="130" t="s">
        <v>380</v>
      </c>
      <c r="U998" s="156" t="s">
        <v>374</v>
      </c>
      <c r="V998" s="156" t="s">
        <v>381</v>
      </c>
      <c r="W998" s="157" t="s">
        <v>843</v>
      </c>
      <c r="X998" s="158" t="s">
        <v>923</v>
      </c>
      <c r="Y998" s="7"/>
      <c r="Z998" s="156">
        <v>0.4</v>
      </c>
      <c r="AA998" s="156">
        <v>0.08</v>
      </c>
      <c r="AB998" s="159">
        <v>2.58</v>
      </c>
    </row>
    <row r="999" spans="1:28" ht="15" customHeight="1" x14ac:dyDescent="0.15">
      <c r="A999" s="20" t="str">
        <f t="shared" si="15"/>
        <v>乗0軽HA</v>
      </c>
      <c r="B999" s="20" t="s">
        <v>414</v>
      </c>
      <c r="C999" s="20" t="s">
        <v>405</v>
      </c>
      <c r="D999" s="20" t="s">
        <v>843</v>
      </c>
      <c r="E999" s="20" t="s">
        <v>910</v>
      </c>
      <c r="F999" s="20">
        <v>0.2</v>
      </c>
      <c r="G999" s="20">
        <v>0.04</v>
      </c>
      <c r="H999" s="20">
        <v>2.58</v>
      </c>
      <c r="I999" s="1" t="s">
        <v>1084</v>
      </c>
      <c r="J999" s="20" t="s">
        <v>1088</v>
      </c>
      <c r="T999" s="130" t="s">
        <v>380</v>
      </c>
      <c r="U999" s="156" t="s">
        <v>374</v>
      </c>
      <c r="V999" s="156" t="s">
        <v>381</v>
      </c>
      <c r="W999" s="157" t="s">
        <v>843</v>
      </c>
      <c r="X999" s="158" t="s">
        <v>910</v>
      </c>
      <c r="Y999" s="7"/>
      <c r="Z999" s="156">
        <v>0.2</v>
      </c>
      <c r="AA999" s="156">
        <v>0.04</v>
      </c>
      <c r="AB999" s="159">
        <v>2.58</v>
      </c>
    </row>
    <row r="1000" spans="1:28" ht="15" customHeight="1" x14ac:dyDescent="0.15">
      <c r="A1000" s="20" t="str">
        <f t="shared" si="15"/>
        <v>乗0軽KH</v>
      </c>
      <c r="B1000" s="20" t="s">
        <v>414</v>
      </c>
      <c r="C1000" s="20" t="s">
        <v>405</v>
      </c>
      <c r="D1000" s="20" t="s">
        <v>843</v>
      </c>
      <c r="E1000" s="20" t="s">
        <v>926</v>
      </c>
      <c r="F1000" s="20">
        <v>0.4</v>
      </c>
      <c r="G1000" s="20">
        <v>0.08</v>
      </c>
      <c r="H1000" s="20">
        <v>2.58</v>
      </c>
      <c r="I1000" s="1" t="s">
        <v>179</v>
      </c>
      <c r="T1000" s="130" t="s">
        <v>380</v>
      </c>
      <c r="U1000" s="156" t="s">
        <v>374</v>
      </c>
      <c r="V1000" s="156" t="s">
        <v>381</v>
      </c>
      <c r="W1000" s="157" t="s">
        <v>843</v>
      </c>
      <c r="X1000" s="158" t="s">
        <v>926</v>
      </c>
      <c r="Y1000" s="7"/>
      <c r="Z1000" s="156">
        <v>0.4</v>
      </c>
      <c r="AA1000" s="156">
        <v>0.08</v>
      </c>
      <c r="AB1000" s="159">
        <v>2.58</v>
      </c>
    </row>
    <row r="1001" spans="1:28" ht="15" customHeight="1" x14ac:dyDescent="0.15">
      <c r="A1001" s="20" t="str">
        <f t="shared" si="15"/>
        <v>乗0軽HD</v>
      </c>
      <c r="B1001" s="20" t="s">
        <v>414</v>
      </c>
      <c r="C1001" s="20" t="s">
        <v>405</v>
      </c>
      <c r="D1001" s="20" t="s">
        <v>843</v>
      </c>
      <c r="E1001" s="20" t="s">
        <v>913</v>
      </c>
      <c r="F1001" s="20">
        <v>0.2</v>
      </c>
      <c r="G1001" s="20">
        <v>0.04</v>
      </c>
      <c r="H1001" s="20">
        <v>2.58</v>
      </c>
      <c r="I1001" s="1" t="s">
        <v>1084</v>
      </c>
      <c r="J1001" s="20" t="s">
        <v>1088</v>
      </c>
      <c r="T1001" s="130" t="s">
        <v>380</v>
      </c>
      <c r="U1001" s="156" t="s">
        <v>374</v>
      </c>
      <c r="V1001" s="156" t="s">
        <v>381</v>
      </c>
      <c r="W1001" s="157" t="s">
        <v>843</v>
      </c>
      <c r="X1001" s="158" t="s">
        <v>913</v>
      </c>
      <c r="Y1001" s="7"/>
      <c r="Z1001" s="156">
        <v>0.2</v>
      </c>
      <c r="AA1001" s="156">
        <v>0.04</v>
      </c>
      <c r="AB1001" s="159">
        <v>2.58</v>
      </c>
    </row>
    <row r="1002" spans="1:28" ht="15" customHeight="1" x14ac:dyDescent="0.15">
      <c r="A1002" s="20" t="str">
        <f t="shared" si="15"/>
        <v>乗0軽DA</v>
      </c>
      <c r="B1002" s="20" t="s">
        <v>414</v>
      </c>
      <c r="C1002" s="20" t="s">
        <v>405</v>
      </c>
      <c r="D1002" s="20" t="s">
        <v>843</v>
      </c>
      <c r="E1002" s="20" t="s">
        <v>781</v>
      </c>
      <c r="F1002" s="20">
        <v>0.3</v>
      </c>
      <c r="G1002" s="20">
        <v>0.06</v>
      </c>
      <c r="H1002" s="20">
        <v>2.58</v>
      </c>
      <c r="I1002" s="1" t="s">
        <v>179</v>
      </c>
      <c r="J1002" s="20" t="s">
        <v>1089</v>
      </c>
      <c r="T1002" s="130" t="s">
        <v>380</v>
      </c>
      <c r="U1002" s="156" t="s">
        <v>374</v>
      </c>
      <c r="V1002" s="156" t="s">
        <v>381</v>
      </c>
      <c r="W1002" s="157" t="s">
        <v>843</v>
      </c>
      <c r="X1002" s="158" t="s">
        <v>781</v>
      </c>
      <c r="Y1002" s="7"/>
      <c r="Z1002" s="156">
        <v>0.3</v>
      </c>
      <c r="AA1002" s="156">
        <v>0.06</v>
      </c>
      <c r="AB1002" s="159">
        <v>2.58</v>
      </c>
    </row>
    <row r="1003" spans="1:28" ht="15" customHeight="1" x14ac:dyDescent="0.15">
      <c r="A1003" s="20" t="str">
        <f t="shared" si="15"/>
        <v>乗0軽WA</v>
      </c>
      <c r="B1003" s="20" t="s">
        <v>414</v>
      </c>
      <c r="C1003" s="20" t="s">
        <v>405</v>
      </c>
      <c r="D1003" s="20" t="s">
        <v>843</v>
      </c>
      <c r="E1003" s="20" t="s">
        <v>782</v>
      </c>
      <c r="F1003" s="20">
        <v>0.3</v>
      </c>
      <c r="G1003" s="20">
        <v>0.06</v>
      </c>
      <c r="H1003" s="20">
        <v>2.58</v>
      </c>
      <c r="I1003" s="1" t="s">
        <v>1084</v>
      </c>
      <c r="J1003" s="20" t="s">
        <v>423</v>
      </c>
      <c r="T1003" s="130" t="s">
        <v>380</v>
      </c>
      <c r="U1003" s="156" t="s">
        <v>374</v>
      </c>
      <c r="V1003" s="156" t="s">
        <v>381</v>
      </c>
      <c r="W1003" s="157" t="s">
        <v>843</v>
      </c>
      <c r="X1003" s="158" t="s">
        <v>782</v>
      </c>
      <c r="Y1003" s="7"/>
      <c r="Z1003" s="156">
        <v>0.3</v>
      </c>
      <c r="AA1003" s="156">
        <v>0.06</v>
      </c>
      <c r="AB1003" s="159">
        <v>2.58</v>
      </c>
    </row>
    <row r="1004" spans="1:28" ht="15" customHeight="1" x14ac:dyDescent="0.15">
      <c r="A1004" s="20" t="str">
        <f t="shared" si="15"/>
        <v>乗0軽DB</v>
      </c>
      <c r="B1004" s="20" t="s">
        <v>414</v>
      </c>
      <c r="C1004" s="20" t="s">
        <v>405</v>
      </c>
      <c r="D1004" s="20" t="s">
        <v>843</v>
      </c>
      <c r="E1004" s="20" t="s">
        <v>783</v>
      </c>
      <c r="F1004" s="20">
        <v>0.2</v>
      </c>
      <c r="G1004" s="20">
        <v>0.04</v>
      </c>
      <c r="H1004" s="20">
        <v>2.58</v>
      </c>
      <c r="I1004" s="1" t="s">
        <v>179</v>
      </c>
      <c r="J1004" s="20" t="s">
        <v>1090</v>
      </c>
      <c r="T1004" s="130" t="s">
        <v>380</v>
      </c>
      <c r="U1004" s="156" t="s">
        <v>374</v>
      </c>
      <c r="V1004" s="156" t="s">
        <v>381</v>
      </c>
      <c r="W1004" s="157" t="s">
        <v>843</v>
      </c>
      <c r="X1004" s="158" t="s">
        <v>783</v>
      </c>
      <c r="Y1004" s="7"/>
      <c r="Z1004" s="156">
        <v>0.2</v>
      </c>
      <c r="AA1004" s="156">
        <v>0.04</v>
      </c>
      <c r="AB1004" s="159">
        <v>2.58</v>
      </c>
    </row>
    <row r="1005" spans="1:28" ht="15" customHeight="1" x14ac:dyDescent="0.15">
      <c r="A1005" s="20" t="str">
        <f t="shared" si="15"/>
        <v>乗0軽WB</v>
      </c>
      <c r="B1005" s="20" t="s">
        <v>414</v>
      </c>
      <c r="C1005" s="20" t="s">
        <v>405</v>
      </c>
      <c r="D1005" s="20" t="s">
        <v>843</v>
      </c>
      <c r="E1005" s="20" t="s">
        <v>784</v>
      </c>
      <c r="F1005" s="20">
        <v>0.2</v>
      </c>
      <c r="G1005" s="20">
        <v>0.04</v>
      </c>
      <c r="H1005" s="20">
        <v>2.58</v>
      </c>
      <c r="I1005" s="1" t="s">
        <v>1084</v>
      </c>
      <c r="J1005" s="20" t="s">
        <v>424</v>
      </c>
      <c r="T1005" s="130" t="s">
        <v>380</v>
      </c>
      <c r="U1005" s="156" t="s">
        <v>374</v>
      </c>
      <c r="V1005" s="156" t="s">
        <v>381</v>
      </c>
      <c r="W1005" s="157" t="s">
        <v>843</v>
      </c>
      <c r="X1005" s="158" t="s">
        <v>784</v>
      </c>
      <c r="Y1005" s="7"/>
      <c r="Z1005" s="156">
        <v>0.2</v>
      </c>
      <c r="AA1005" s="156">
        <v>0.04</v>
      </c>
      <c r="AB1005" s="159">
        <v>2.58</v>
      </c>
    </row>
    <row r="1006" spans="1:28" ht="15" customHeight="1" x14ac:dyDescent="0.15">
      <c r="A1006" s="20" t="str">
        <f t="shared" si="15"/>
        <v>乗0軽DC</v>
      </c>
      <c r="B1006" s="20" t="s">
        <v>414</v>
      </c>
      <c r="C1006" s="20" t="s">
        <v>405</v>
      </c>
      <c r="D1006" s="20" t="s">
        <v>843</v>
      </c>
      <c r="E1006" s="20" t="s">
        <v>785</v>
      </c>
      <c r="F1006" s="20">
        <v>0.1</v>
      </c>
      <c r="G1006" s="20">
        <v>0.02</v>
      </c>
      <c r="H1006" s="20">
        <v>2.58</v>
      </c>
      <c r="I1006" s="1" t="s">
        <v>179</v>
      </c>
      <c r="J1006" s="20" t="s">
        <v>1091</v>
      </c>
      <c r="T1006" s="130" t="s">
        <v>380</v>
      </c>
      <c r="U1006" s="156" t="s">
        <v>374</v>
      </c>
      <c r="V1006" s="156" t="s">
        <v>381</v>
      </c>
      <c r="W1006" s="157" t="s">
        <v>843</v>
      </c>
      <c r="X1006" s="158" t="s">
        <v>785</v>
      </c>
      <c r="Y1006" s="7"/>
      <c r="Z1006" s="156">
        <v>0.1</v>
      </c>
      <c r="AA1006" s="156">
        <v>0.02</v>
      </c>
      <c r="AB1006" s="159">
        <v>2.58</v>
      </c>
    </row>
    <row r="1007" spans="1:28" ht="15" customHeight="1" x14ac:dyDescent="0.15">
      <c r="A1007" s="20" t="str">
        <f t="shared" si="15"/>
        <v>乗0軽WC</v>
      </c>
      <c r="B1007" s="20" t="s">
        <v>414</v>
      </c>
      <c r="C1007" s="20" t="s">
        <v>405</v>
      </c>
      <c r="D1007" s="20" t="s">
        <v>843</v>
      </c>
      <c r="E1007" s="20" t="s">
        <v>786</v>
      </c>
      <c r="F1007" s="20">
        <v>0.1</v>
      </c>
      <c r="G1007" s="20">
        <v>0.02</v>
      </c>
      <c r="H1007" s="20">
        <v>2.58</v>
      </c>
      <c r="I1007" s="1" t="s">
        <v>1084</v>
      </c>
      <c r="J1007" s="20" t="s">
        <v>425</v>
      </c>
      <c r="T1007" s="130" t="s">
        <v>380</v>
      </c>
      <c r="U1007" s="156" t="s">
        <v>374</v>
      </c>
      <c r="V1007" s="156" t="s">
        <v>381</v>
      </c>
      <c r="W1007" s="157" t="s">
        <v>843</v>
      </c>
      <c r="X1007" s="158" t="s">
        <v>786</v>
      </c>
      <c r="Y1007" s="7"/>
      <c r="Z1007" s="156">
        <v>0.1</v>
      </c>
      <c r="AA1007" s="156">
        <v>0.02</v>
      </c>
      <c r="AB1007" s="159">
        <v>2.58</v>
      </c>
    </row>
    <row r="1008" spans="1:28" ht="15" customHeight="1" x14ac:dyDescent="0.15">
      <c r="A1008" s="20" t="str">
        <f t="shared" si="15"/>
        <v>乗0軽DK</v>
      </c>
      <c r="B1008" s="20" t="s">
        <v>414</v>
      </c>
      <c r="C1008" s="20" t="s">
        <v>405</v>
      </c>
      <c r="D1008" s="20" t="s">
        <v>843</v>
      </c>
      <c r="E1008" s="20" t="s">
        <v>787</v>
      </c>
      <c r="F1008" s="20">
        <v>0.3</v>
      </c>
      <c r="G1008" s="20">
        <v>0.06</v>
      </c>
      <c r="H1008" s="20">
        <v>2.58</v>
      </c>
      <c r="I1008" s="1" t="s">
        <v>179</v>
      </c>
      <c r="J1008" s="20" t="s">
        <v>1089</v>
      </c>
      <c r="T1008" s="130" t="s">
        <v>380</v>
      </c>
      <c r="U1008" s="167" t="s">
        <v>374</v>
      </c>
      <c r="V1008" s="167" t="s">
        <v>381</v>
      </c>
      <c r="W1008" s="157" t="s">
        <v>843</v>
      </c>
      <c r="X1008" s="158" t="s">
        <v>787</v>
      </c>
      <c r="Y1008" s="7"/>
      <c r="Z1008" s="156">
        <v>0.3</v>
      </c>
      <c r="AA1008" s="156">
        <v>0.06</v>
      </c>
      <c r="AB1008" s="159">
        <v>2.58</v>
      </c>
    </row>
    <row r="1009" spans="1:28" ht="15" customHeight="1" x14ac:dyDescent="0.15">
      <c r="A1009" s="20" t="str">
        <f t="shared" si="15"/>
        <v>乗0軽WK</v>
      </c>
      <c r="B1009" s="20" t="s">
        <v>414</v>
      </c>
      <c r="C1009" s="20" t="s">
        <v>405</v>
      </c>
      <c r="D1009" s="20" t="s">
        <v>843</v>
      </c>
      <c r="E1009" s="20" t="s">
        <v>788</v>
      </c>
      <c r="F1009" s="20">
        <v>0.3</v>
      </c>
      <c r="G1009" s="20">
        <v>0.06</v>
      </c>
      <c r="H1009" s="20">
        <v>2.58</v>
      </c>
      <c r="I1009" s="1" t="s">
        <v>1084</v>
      </c>
      <c r="J1009" s="20" t="s">
        <v>423</v>
      </c>
      <c r="T1009" s="130" t="s">
        <v>380</v>
      </c>
      <c r="U1009" s="167" t="s">
        <v>374</v>
      </c>
      <c r="V1009" s="167" t="s">
        <v>381</v>
      </c>
      <c r="W1009" s="157" t="s">
        <v>843</v>
      </c>
      <c r="X1009" s="158" t="s">
        <v>788</v>
      </c>
      <c r="Y1009" s="7"/>
      <c r="Z1009" s="156">
        <v>0.3</v>
      </c>
      <c r="AA1009" s="156">
        <v>0.06</v>
      </c>
      <c r="AB1009" s="159">
        <v>2.58</v>
      </c>
    </row>
    <row r="1010" spans="1:28" ht="15" customHeight="1" x14ac:dyDescent="0.15">
      <c r="A1010" s="20" t="str">
        <f t="shared" si="15"/>
        <v>乗0軽DL</v>
      </c>
      <c r="B1010" s="20" t="s">
        <v>414</v>
      </c>
      <c r="C1010" s="20" t="s">
        <v>405</v>
      </c>
      <c r="D1010" s="20" t="s">
        <v>843</v>
      </c>
      <c r="E1010" s="20" t="s">
        <v>789</v>
      </c>
      <c r="F1010" s="20">
        <v>0.2</v>
      </c>
      <c r="G1010" s="20">
        <v>0.04</v>
      </c>
      <c r="H1010" s="20">
        <v>2.58</v>
      </c>
      <c r="I1010" s="1" t="s">
        <v>179</v>
      </c>
      <c r="J1010" s="20" t="s">
        <v>1090</v>
      </c>
      <c r="T1010" s="130" t="s">
        <v>380</v>
      </c>
      <c r="U1010" s="167" t="s">
        <v>374</v>
      </c>
      <c r="V1010" s="167" t="s">
        <v>381</v>
      </c>
      <c r="W1010" s="157" t="s">
        <v>843</v>
      </c>
      <c r="X1010" s="158" t="s">
        <v>789</v>
      </c>
      <c r="Y1010" s="7"/>
      <c r="Z1010" s="156">
        <v>0.2</v>
      </c>
      <c r="AA1010" s="156">
        <v>0.04</v>
      </c>
      <c r="AB1010" s="159">
        <v>2.58</v>
      </c>
    </row>
    <row r="1011" spans="1:28" ht="15" customHeight="1" x14ac:dyDescent="0.15">
      <c r="A1011" s="20" t="str">
        <f t="shared" si="15"/>
        <v>乗0軽WL</v>
      </c>
      <c r="B1011" s="20" t="s">
        <v>414</v>
      </c>
      <c r="C1011" s="20" t="s">
        <v>405</v>
      </c>
      <c r="D1011" s="20" t="s">
        <v>843</v>
      </c>
      <c r="E1011" s="20" t="s">
        <v>790</v>
      </c>
      <c r="F1011" s="20">
        <v>0.2</v>
      </c>
      <c r="G1011" s="20">
        <v>0.04</v>
      </c>
      <c r="H1011" s="20">
        <v>2.58</v>
      </c>
      <c r="I1011" s="1" t="s">
        <v>1084</v>
      </c>
      <c r="J1011" s="20" t="s">
        <v>424</v>
      </c>
      <c r="T1011" s="130" t="s">
        <v>380</v>
      </c>
      <c r="U1011" s="167" t="s">
        <v>374</v>
      </c>
      <c r="V1011" s="167" t="s">
        <v>381</v>
      </c>
      <c r="W1011" s="157" t="s">
        <v>843</v>
      </c>
      <c r="X1011" s="158" t="s">
        <v>790</v>
      </c>
      <c r="Y1011" s="7"/>
      <c r="Z1011" s="156">
        <v>0.2</v>
      </c>
      <c r="AA1011" s="156">
        <v>0.04</v>
      </c>
      <c r="AB1011" s="159">
        <v>2.58</v>
      </c>
    </row>
    <row r="1012" spans="1:28" ht="15" customHeight="1" x14ac:dyDescent="0.15">
      <c r="A1012" s="20" t="str">
        <f t="shared" si="15"/>
        <v>乗0軽DM</v>
      </c>
      <c r="B1012" s="20" t="s">
        <v>414</v>
      </c>
      <c r="C1012" s="20" t="s">
        <v>405</v>
      </c>
      <c r="D1012" s="20" t="s">
        <v>843</v>
      </c>
      <c r="E1012" s="20" t="s">
        <v>791</v>
      </c>
      <c r="F1012" s="20">
        <v>0.1</v>
      </c>
      <c r="G1012" s="20">
        <v>0.02</v>
      </c>
      <c r="H1012" s="20">
        <v>2.58</v>
      </c>
      <c r="I1012" s="1" t="s">
        <v>179</v>
      </c>
      <c r="J1012" s="20" t="s">
        <v>1091</v>
      </c>
      <c r="T1012" s="130" t="s">
        <v>380</v>
      </c>
      <c r="U1012" s="167" t="s">
        <v>374</v>
      </c>
      <c r="V1012" s="167" t="s">
        <v>381</v>
      </c>
      <c r="W1012" s="157" t="s">
        <v>843</v>
      </c>
      <c r="X1012" s="158" t="s">
        <v>791</v>
      </c>
      <c r="Y1012" s="7"/>
      <c r="Z1012" s="156">
        <v>0.1</v>
      </c>
      <c r="AA1012" s="156">
        <v>0.02</v>
      </c>
      <c r="AB1012" s="159">
        <v>2.58</v>
      </c>
    </row>
    <row r="1013" spans="1:28" ht="15" customHeight="1" x14ac:dyDescent="0.15">
      <c r="A1013" s="20" t="str">
        <f t="shared" si="15"/>
        <v>乗0軽WM</v>
      </c>
      <c r="B1013" s="20" t="s">
        <v>414</v>
      </c>
      <c r="C1013" s="20" t="s">
        <v>405</v>
      </c>
      <c r="D1013" s="20" t="s">
        <v>843</v>
      </c>
      <c r="E1013" s="20" t="s">
        <v>792</v>
      </c>
      <c r="F1013" s="20">
        <v>0.1</v>
      </c>
      <c r="G1013" s="20">
        <v>0.02</v>
      </c>
      <c r="H1013" s="20">
        <v>2.58</v>
      </c>
      <c r="I1013" s="1" t="s">
        <v>1084</v>
      </c>
      <c r="J1013" s="20" t="s">
        <v>425</v>
      </c>
      <c r="T1013" s="130" t="s">
        <v>380</v>
      </c>
      <c r="U1013" s="167" t="s">
        <v>374</v>
      </c>
      <c r="V1013" s="167" t="s">
        <v>381</v>
      </c>
      <c r="W1013" s="157" t="s">
        <v>843</v>
      </c>
      <c r="X1013" s="158" t="s">
        <v>792</v>
      </c>
      <c r="Y1013" s="7"/>
      <c r="Z1013" s="156">
        <v>0.1</v>
      </c>
      <c r="AA1013" s="156">
        <v>0.02</v>
      </c>
      <c r="AB1013" s="159">
        <v>2.58</v>
      </c>
    </row>
    <row r="1014" spans="1:28" ht="15" customHeight="1" x14ac:dyDescent="0.15">
      <c r="A1014" s="20" t="str">
        <f t="shared" si="15"/>
        <v>乗0軽KM</v>
      </c>
      <c r="B1014" s="20" t="s">
        <v>414</v>
      </c>
      <c r="C1014" s="20" t="s">
        <v>405</v>
      </c>
      <c r="D1014" s="20" t="s">
        <v>823</v>
      </c>
      <c r="E1014" s="20" t="s">
        <v>930</v>
      </c>
      <c r="F1014" s="20">
        <v>0.28000000000000003</v>
      </c>
      <c r="G1014" s="20">
        <v>5.1999999999999998E-2</v>
      </c>
      <c r="H1014" s="20">
        <v>2.58</v>
      </c>
      <c r="I1014" s="1" t="s">
        <v>179</v>
      </c>
      <c r="T1014" s="130" t="s">
        <v>380</v>
      </c>
      <c r="U1014" s="167" t="s">
        <v>374</v>
      </c>
      <c r="V1014" s="167" t="s">
        <v>381</v>
      </c>
      <c r="W1014" s="157" t="s">
        <v>823</v>
      </c>
      <c r="X1014" s="158" t="s">
        <v>930</v>
      </c>
      <c r="Y1014" s="7"/>
      <c r="Z1014" s="156">
        <v>0.28000000000000003</v>
      </c>
      <c r="AA1014" s="156">
        <v>5.1999999999999998E-2</v>
      </c>
      <c r="AB1014" s="159">
        <v>2.58</v>
      </c>
    </row>
    <row r="1015" spans="1:28" ht="15" customHeight="1" x14ac:dyDescent="0.15">
      <c r="A1015" s="20" t="str">
        <f t="shared" si="15"/>
        <v>乗0軽HT</v>
      </c>
      <c r="B1015" s="20" t="s">
        <v>414</v>
      </c>
      <c r="C1015" s="20" t="s">
        <v>405</v>
      </c>
      <c r="D1015" s="20" t="s">
        <v>823</v>
      </c>
      <c r="E1015" s="20" t="s">
        <v>917</v>
      </c>
      <c r="F1015" s="20">
        <v>0.14000000000000001</v>
      </c>
      <c r="G1015" s="20">
        <v>2.5999999999999999E-2</v>
      </c>
      <c r="H1015" s="20">
        <v>2.58</v>
      </c>
      <c r="I1015" s="1" t="s">
        <v>1084</v>
      </c>
      <c r="J1015" s="20" t="s">
        <v>1088</v>
      </c>
      <c r="T1015" s="130" t="s">
        <v>380</v>
      </c>
      <c r="U1015" s="167" t="s">
        <v>374</v>
      </c>
      <c r="V1015" s="167" t="s">
        <v>381</v>
      </c>
      <c r="W1015" s="157" t="s">
        <v>823</v>
      </c>
      <c r="X1015" s="158" t="s">
        <v>917</v>
      </c>
      <c r="Y1015" s="7"/>
      <c r="Z1015" s="156">
        <v>0.14000000000000001</v>
      </c>
      <c r="AA1015" s="156">
        <v>2.5999999999999999E-2</v>
      </c>
      <c r="AB1015" s="159">
        <v>2.58</v>
      </c>
    </row>
    <row r="1016" spans="1:28" ht="15" customHeight="1" x14ac:dyDescent="0.15">
      <c r="A1016" s="20" t="str">
        <f t="shared" si="15"/>
        <v>乗0軽KN</v>
      </c>
      <c r="B1016" s="20" t="s">
        <v>414</v>
      </c>
      <c r="C1016" s="20" t="s">
        <v>405</v>
      </c>
      <c r="D1016" s="20" t="s">
        <v>823</v>
      </c>
      <c r="E1016" s="20" t="s">
        <v>931</v>
      </c>
      <c r="F1016" s="20">
        <v>0.28000000000000003</v>
      </c>
      <c r="G1016" s="20">
        <v>5.1999999999999998E-2</v>
      </c>
      <c r="H1016" s="20">
        <v>2.58</v>
      </c>
      <c r="I1016" s="1" t="s">
        <v>179</v>
      </c>
      <c r="T1016" s="130" t="s">
        <v>380</v>
      </c>
      <c r="U1016" s="167" t="s">
        <v>374</v>
      </c>
      <c r="V1016" s="167" t="s">
        <v>381</v>
      </c>
      <c r="W1016" s="157" t="s">
        <v>823</v>
      </c>
      <c r="X1016" s="158" t="s">
        <v>931</v>
      </c>
      <c r="Y1016" s="7"/>
      <c r="Z1016" s="156">
        <v>0.28000000000000003</v>
      </c>
      <c r="AA1016" s="156">
        <v>5.1999999999999998E-2</v>
      </c>
      <c r="AB1016" s="159">
        <v>2.58</v>
      </c>
    </row>
    <row r="1017" spans="1:28" ht="15" customHeight="1" x14ac:dyDescent="0.15">
      <c r="A1017" s="20" t="str">
        <f t="shared" si="15"/>
        <v>乗0軽HU</v>
      </c>
      <c r="B1017" s="20" t="s">
        <v>414</v>
      </c>
      <c r="C1017" s="20" t="s">
        <v>405</v>
      </c>
      <c r="D1017" s="20" t="s">
        <v>823</v>
      </c>
      <c r="E1017" s="20" t="s">
        <v>918</v>
      </c>
      <c r="F1017" s="20">
        <v>0.14000000000000001</v>
      </c>
      <c r="G1017" s="20">
        <v>2.5999999999999999E-2</v>
      </c>
      <c r="H1017" s="20">
        <v>2.58</v>
      </c>
      <c r="I1017" s="1" t="s">
        <v>1084</v>
      </c>
      <c r="J1017" s="20" t="s">
        <v>1088</v>
      </c>
      <c r="T1017" s="130" t="s">
        <v>380</v>
      </c>
      <c r="U1017" s="156" t="s">
        <v>374</v>
      </c>
      <c r="V1017" s="156" t="s">
        <v>381</v>
      </c>
      <c r="W1017" s="157" t="s">
        <v>823</v>
      </c>
      <c r="X1017" s="158" t="s">
        <v>918</v>
      </c>
      <c r="Y1017" s="7"/>
      <c r="Z1017" s="156">
        <v>0.14000000000000001</v>
      </c>
      <c r="AA1017" s="156">
        <v>2.5999999999999999E-2</v>
      </c>
      <c r="AB1017" s="177">
        <v>2.58</v>
      </c>
    </row>
    <row r="1018" spans="1:28" ht="15" customHeight="1" x14ac:dyDescent="0.15">
      <c r="A1018" s="20" t="str">
        <f t="shared" si="15"/>
        <v>乗0軽TF</v>
      </c>
      <c r="B1018" s="20" t="s">
        <v>414</v>
      </c>
      <c r="C1018" s="20" t="s">
        <v>405</v>
      </c>
      <c r="D1018" s="20" t="s">
        <v>823</v>
      </c>
      <c r="E1018" s="20" t="s">
        <v>793</v>
      </c>
      <c r="F1018" s="20">
        <v>0.21</v>
      </c>
      <c r="G1018" s="20">
        <v>3.9E-2</v>
      </c>
      <c r="H1018" s="20">
        <v>2.58</v>
      </c>
      <c r="I1018" s="1" t="s">
        <v>179</v>
      </c>
      <c r="J1018" s="20" t="s">
        <v>1089</v>
      </c>
      <c r="T1018" s="130" t="s">
        <v>380</v>
      </c>
      <c r="U1018" s="156" t="s">
        <v>374</v>
      </c>
      <c r="V1018" s="39" t="s">
        <v>381</v>
      </c>
      <c r="W1018" s="157" t="s">
        <v>823</v>
      </c>
      <c r="X1018" s="158" t="s">
        <v>793</v>
      </c>
      <c r="Y1018" s="7"/>
      <c r="Z1018" s="156">
        <v>0.21</v>
      </c>
      <c r="AA1018" s="156">
        <v>3.9E-2</v>
      </c>
      <c r="AB1018" s="177">
        <v>2.58</v>
      </c>
    </row>
    <row r="1019" spans="1:28" ht="15" customHeight="1" x14ac:dyDescent="0.15">
      <c r="A1019" s="20" t="str">
        <f t="shared" si="15"/>
        <v>乗0軽XF</v>
      </c>
      <c r="B1019" s="20" t="s">
        <v>414</v>
      </c>
      <c r="C1019" s="20" t="s">
        <v>405</v>
      </c>
      <c r="D1019" s="20" t="s">
        <v>823</v>
      </c>
      <c r="E1019" s="20" t="s">
        <v>794</v>
      </c>
      <c r="F1019" s="20">
        <v>0.21</v>
      </c>
      <c r="G1019" s="20">
        <v>3.9E-2</v>
      </c>
      <c r="H1019" s="20">
        <v>2.58</v>
      </c>
      <c r="I1019" s="1" t="s">
        <v>1084</v>
      </c>
      <c r="J1019" s="20" t="s">
        <v>423</v>
      </c>
      <c r="T1019" s="130" t="s">
        <v>380</v>
      </c>
      <c r="U1019" s="156" t="s">
        <v>374</v>
      </c>
      <c r="V1019" s="39" t="s">
        <v>381</v>
      </c>
      <c r="W1019" s="157" t="s">
        <v>823</v>
      </c>
      <c r="X1019" s="158" t="s">
        <v>794</v>
      </c>
      <c r="Y1019" s="7"/>
      <c r="Z1019" s="156">
        <v>0.21</v>
      </c>
      <c r="AA1019" s="156">
        <v>3.9E-2</v>
      </c>
      <c r="AB1019" s="177">
        <v>2.58</v>
      </c>
    </row>
    <row r="1020" spans="1:28" ht="15" customHeight="1" x14ac:dyDescent="0.15">
      <c r="A1020" s="20" t="str">
        <f t="shared" si="15"/>
        <v>乗0軽TG</v>
      </c>
      <c r="B1020" s="20" t="s">
        <v>414</v>
      </c>
      <c r="C1020" s="20" t="s">
        <v>405</v>
      </c>
      <c r="D1020" s="20" t="s">
        <v>823</v>
      </c>
      <c r="E1020" s="20" t="s">
        <v>795</v>
      </c>
      <c r="F1020" s="20">
        <v>0.21</v>
      </c>
      <c r="G1020" s="20">
        <v>3.9E-2</v>
      </c>
      <c r="H1020" s="20">
        <v>2.58</v>
      </c>
      <c r="I1020" s="1" t="s">
        <v>179</v>
      </c>
      <c r="J1020" s="20" t="s">
        <v>1089</v>
      </c>
      <c r="T1020" s="130" t="s">
        <v>380</v>
      </c>
      <c r="U1020" s="156" t="s">
        <v>374</v>
      </c>
      <c r="V1020" s="156" t="s">
        <v>381</v>
      </c>
      <c r="W1020" s="157" t="s">
        <v>823</v>
      </c>
      <c r="X1020" s="158" t="s">
        <v>795</v>
      </c>
      <c r="Y1020" s="7"/>
      <c r="Z1020" s="156">
        <v>0.21</v>
      </c>
      <c r="AA1020" s="156">
        <v>3.9E-2</v>
      </c>
      <c r="AB1020" s="177">
        <v>2.58</v>
      </c>
    </row>
    <row r="1021" spans="1:28" ht="15" customHeight="1" x14ac:dyDescent="0.15">
      <c r="A1021" s="20" t="str">
        <f t="shared" si="15"/>
        <v>乗0軽XG</v>
      </c>
      <c r="B1021" s="20" t="s">
        <v>414</v>
      </c>
      <c r="C1021" s="20" t="s">
        <v>405</v>
      </c>
      <c r="D1021" s="20" t="s">
        <v>823</v>
      </c>
      <c r="E1021" s="20" t="s">
        <v>796</v>
      </c>
      <c r="F1021" s="20">
        <v>0.21</v>
      </c>
      <c r="G1021" s="20">
        <v>3.9E-2</v>
      </c>
      <c r="H1021" s="20">
        <v>2.58</v>
      </c>
      <c r="I1021" s="1" t="s">
        <v>1084</v>
      </c>
      <c r="J1021" s="20" t="s">
        <v>423</v>
      </c>
      <c r="T1021" s="130" t="s">
        <v>380</v>
      </c>
      <c r="U1021" s="156" t="s">
        <v>374</v>
      </c>
      <c r="V1021" s="156" t="s">
        <v>381</v>
      </c>
      <c r="W1021" s="157" t="s">
        <v>823</v>
      </c>
      <c r="X1021" s="158" t="s">
        <v>796</v>
      </c>
      <c r="Y1021" s="7"/>
      <c r="Z1021" s="156">
        <v>0.21</v>
      </c>
      <c r="AA1021" s="156">
        <v>3.9E-2</v>
      </c>
      <c r="AB1021" s="177">
        <v>2.58</v>
      </c>
    </row>
    <row r="1022" spans="1:28" ht="15" customHeight="1" x14ac:dyDescent="0.15">
      <c r="A1022" s="20" t="str">
        <f t="shared" si="15"/>
        <v>乗0軽LF</v>
      </c>
      <c r="B1022" s="20" t="s">
        <v>414</v>
      </c>
      <c r="C1022" s="20" t="s">
        <v>405</v>
      </c>
      <c r="D1022" s="20" t="s">
        <v>823</v>
      </c>
      <c r="E1022" s="20" t="s">
        <v>797</v>
      </c>
      <c r="F1022" s="20">
        <v>0.14000000000000001</v>
      </c>
      <c r="G1022" s="20">
        <v>2.5999999999999999E-2</v>
      </c>
      <c r="H1022" s="20">
        <v>2.58</v>
      </c>
      <c r="I1022" s="1" t="s">
        <v>179</v>
      </c>
      <c r="J1022" s="20" t="s">
        <v>1090</v>
      </c>
      <c r="T1022" s="130" t="s">
        <v>380</v>
      </c>
      <c r="U1022" s="156" t="s">
        <v>374</v>
      </c>
      <c r="V1022" s="156" t="s">
        <v>381</v>
      </c>
      <c r="W1022" s="157" t="s">
        <v>823</v>
      </c>
      <c r="X1022" s="158" t="s">
        <v>797</v>
      </c>
      <c r="Y1022" s="7"/>
      <c r="Z1022" s="156">
        <v>0.14000000000000001</v>
      </c>
      <c r="AA1022" s="156">
        <v>2.5999999999999999E-2</v>
      </c>
      <c r="AB1022" s="177">
        <v>2.58</v>
      </c>
    </row>
    <row r="1023" spans="1:28" ht="15" customHeight="1" x14ac:dyDescent="0.15">
      <c r="A1023" s="20" t="str">
        <f t="shared" si="15"/>
        <v>乗0軽YF</v>
      </c>
      <c r="B1023" s="20" t="s">
        <v>414</v>
      </c>
      <c r="C1023" s="20" t="s">
        <v>405</v>
      </c>
      <c r="D1023" s="20" t="s">
        <v>823</v>
      </c>
      <c r="E1023" s="20" t="s">
        <v>798</v>
      </c>
      <c r="F1023" s="20">
        <v>0.14000000000000001</v>
      </c>
      <c r="G1023" s="20">
        <v>2.5999999999999999E-2</v>
      </c>
      <c r="H1023" s="20">
        <v>2.58</v>
      </c>
      <c r="I1023" s="1" t="s">
        <v>1084</v>
      </c>
      <c r="J1023" s="20" t="s">
        <v>424</v>
      </c>
      <c r="T1023" s="130" t="s">
        <v>380</v>
      </c>
      <c r="U1023" s="156" t="s">
        <v>374</v>
      </c>
      <c r="V1023" s="156" t="s">
        <v>381</v>
      </c>
      <c r="W1023" s="157" t="s">
        <v>823</v>
      </c>
      <c r="X1023" s="158" t="s">
        <v>798</v>
      </c>
      <c r="Y1023" s="7"/>
      <c r="Z1023" s="156">
        <v>0.14000000000000001</v>
      </c>
      <c r="AA1023" s="156">
        <v>2.5999999999999999E-2</v>
      </c>
      <c r="AB1023" s="177">
        <v>2.58</v>
      </c>
    </row>
    <row r="1024" spans="1:28" ht="15" customHeight="1" x14ac:dyDescent="0.15">
      <c r="A1024" s="20" t="str">
        <f t="shared" si="15"/>
        <v>乗0軽LG</v>
      </c>
      <c r="B1024" s="20" t="s">
        <v>414</v>
      </c>
      <c r="C1024" s="20" t="s">
        <v>405</v>
      </c>
      <c r="D1024" s="20" t="s">
        <v>823</v>
      </c>
      <c r="E1024" s="20" t="s">
        <v>799</v>
      </c>
      <c r="F1024" s="20">
        <v>0.14000000000000001</v>
      </c>
      <c r="G1024" s="20">
        <v>2.5999999999999999E-2</v>
      </c>
      <c r="H1024" s="20">
        <v>2.58</v>
      </c>
      <c r="I1024" s="1" t="s">
        <v>179</v>
      </c>
      <c r="J1024" s="20" t="s">
        <v>1090</v>
      </c>
      <c r="T1024" s="130" t="s">
        <v>380</v>
      </c>
      <c r="U1024" s="156" t="s">
        <v>374</v>
      </c>
      <c r="V1024" s="156" t="s">
        <v>381</v>
      </c>
      <c r="W1024" s="157" t="s">
        <v>823</v>
      </c>
      <c r="X1024" s="158" t="s">
        <v>799</v>
      </c>
      <c r="Y1024" s="7"/>
      <c r="Z1024" s="156">
        <v>0.14000000000000001</v>
      </c>
      <c r="AA1024" s="156">
        <v>2.5999999999999999E-2</v>
      </c>
      <c r="AB1024" s="177">
        <v>2.58</v>
      </c>
    </row>
    <row r="1025" spans="1:28" ht="15" customHeight="1" x14ac:dyDescent="0.15">
      <c r="A1025" s="20" t="str">
        <f t="shared" si="15"/>
        <v>乗0軽YG</v>
      </c>
      <c r="B1025" s="20" t="s">
        <v>414</v>
      </c>
      <c r="C1025" s="20" t="s">
        <v>405</v>
      </c>
      <c r="D1025" s="20" t="s">
        <v>823</v>
      </c>
      <c r="E1025" s="20" t="s">
        <v>800</v>
      </c>
      <c r="F1025" s="20">
        <v>0.14000000000000001</v>
      </c>
      <c r="G1025" s="20">
        <v>2.5999999999999999E-2</v>
      </c>
      <c r="H1025" s="20">
        <v>2.58</v>
      </c>
      <c r="I1025" s="1" t="s">
        <v>1084</v>
      </c>
      <c r="J1025" s="20" t="s">
        <v>424</v>
      </c>
      <c r="T1025" s="130" t="s">
        <v>380</v>
      </c>
      <c r="U1025" s="156" t="s">
        <v>374</v>
      </c>
      <c r="V1025" s="156" t="s">
        <v>381</v>
      </c>
      <c r="W1025" s="157" t="s">
        <v>823</v>
      </c>
      <c r="X1025" s="158" t="s">
        <v>800</v>
      </c>
      <c r="Y1025" s="7"/>
      <c r="Z1025" s="156">
        <v>0.14000000000000001</v>
      </c>
      <c r="AA1025" s="156">
        <v>2.5999999999999999E-2</v>
      </c>
      <c r="AB1025" s="177">
        <v>2.58</v>
      </c>
    </row>
    <row r="1026" spans="1:28" ht="15" customHeight="1" x14ac:dyDescent="0.15">
      <c r="A1026" s="20" t="str">
        <f t="shared" si="15"/>
        <v>乗0軽UF</v>
      </c>
      <c r="B1026" s="20" t="s">
        <v>414</v>
      </c>
      <c r="C1026" s="20" t="s">
        <v>405</v>
      </c>
      <c r="D1026" s="20" t="s">
        <v>823</v>
      </c>
      <c r="E1026" s="20" t="s">
        <v>801</v>
      </c>
      <c r="F1026" s="20">
        <v>7.0000000000000007E-2</v>
      </c>
      <c r="G1026" s="20">
        <v>1.2999999999999999E-2</v>
      </c>
      <c r="H1026" s="20">
        <v>2.58</v>
      </c>
      <c r="I1026" s="1" t="s">
        <v>179</v>
      </c>
      <c r="J1026" s="20" t="s">
        <v>1091</v>
      </c>
      <c r="T1026" s="130" t="s">
        <v>380</v>
      </c>
      <c r="U1026" s="156" t="s">
        <v>374</v>
      </c>
      <c r="V1026" s="156" t="s">
        <v>381</v>
      </c>
      <c r="W1026" s="157" t="s">
        <v>823</v>
      </c>
      <c r="X1026" s="158" t="s">
        <v>801</v>
      </c>
      <c r="Y1026" s="7"/>
      <c r="Z1026" s="156">
        <v>7.0000000000000007E-2</v>
      </c>
      <c r="AA1026" s="156">
        <v>1.2999999999999999E-2</v>
      </c>
      <c r="AB1026" s="177">
        <v>2.58</v>
      </c>
    </row>
    <row r="1027" spans="1:28" ht="18" customHeight="1" x14ac:dyDescent="0.15">
      <c r="A1027" s="20" t="str">
        <f t="shared" si="15"/>
        <v>乗0軽ZF</v>
      </c>
      <c r="B1027" s="20" t="s">
        <v>414</v>
      </c>
      <c r="C1027" s="20" t="s">
        <v>405</v>
      </c>
      <c r="D1027" s="20" t="s">
        <v>823</v>
      </c>
      <c r="E1027" s="20" t="s">
        <v>802</v>
      </c>
      <c r="F1027" s="20">
        <v>7.0000000000000007E-2</v>
      </c>
      <c r="G1027" s="20">
        <v>1.2999999999999999E-2</v>
      </c>
      <c r="H1027" s="20">
        <v>2.58</v>
      </c>
      <c r="I1027" s="1" t="s">
        <v>1084</v>
      </c>
      <c r="J1027" s="20" t="s">
        <v>425</v>
      </c>
      <c r="T1027" s="130" t="s">
        <v>380</v>
      </c>
      <c r="U1027" s="156" t="s">
        <v>374</v>
      </c>
      <c r="V1027" s="156" t="s">
        <v>381</v>
      </c>
      <c r="W1027" s="156" t="s">
        <v>823</v>
      </c>
      <c r="X1027" s="158" t="s">
        <v>802</v>
      </c>
      <c r="Y1027" s="7"/>
      <c r="Z1027" s="156">
        <v>7.0000000000000007E-2</v>
      </c>
      <c r="AA1027" s="156">
        <v>1.2999999999999999E-2</v>
      </c>
      <c r="AB1027" s="159">
        <v>2.58</v>
      </c>
    </row>
    <row r="1028" spans="1:28" ht="18" customHeight="1" x14ac:dyDescent="0.15">
      <c r="A1028" s="20" t="str">
        <f t="shared" si="15"/>
        <v>乗0軽UG</v>
      </c>
      <c r="B1028" s="20" t="s">
        <v>414</v>
      </c>
      <c r="C1028" s="20" t="s">
        <v>405</v>
      </c>
      <c r="D1028" s="20" t="s">
        <v>823</v>
      </c>
      <c r="E1028" s="20" t="s">
        <v>803</v>
      </c>
      <c r="F1028" s="20">
        <v>7.0000000000000007E-2</v>
      </c>
      <c r="G1028" s="20">
        <v>1.2999999999999999E-2</v>
      </c>
      <c r="H1028" s="20">
        <v>2.58</v>
      </c>
      <c r="I1028" s="1" t="s">
        <v>179</v>
      </c>
      <c r="J1028" s="20" t="s">
        <v>1091</v>
      </c>
      <c r="T1028" s="130" t="s">
        <v>380</v>
      </c>
      <c r="U1028" s="156" t="s">
        <v>374</v>
      </c>
      <c r="V1028" s="156" t="s">
        <v>381</v>
      </c>
      <c r="W1028" s="156" t="s">
        <v>823</v>
      </c>
      <c r="X1028" s="156" t="s">
        <v>803</v>
      </c>
      <c r="Y1028" s="156"/>
      <c r="Z1028" s="156">
        <v>7.0000000000000007E-2</v>
      </c>
      <c r="AA1028" s="156">
        <v>1.2999999999999999E-2</v>
      </c>
      <c r="AB1028" s="159">
        <v>2.58</v>
      </c>
    </row>
    <row r="1029" spans="1:28" ht="18" customHeight="1" x14ac:dyDescent="0.15">
      <c r="A1029" s="20" t="str">
        <f t="shared" ref="A1029:A1092" si="16">CONCATENATE(C1029,E1029)</f>
        <v>乗0軽ZG</v>
      </c>
      <c r="B1029" s="20" t="s">
        <v>414</v>
      </c>
      <c r="C1029" s="20" t="s">
        <v>405</v>
      </c>
      <c r="D1029" s="20" t="s">
        <v>823</v>
      </c>
      <c r="E1029" s="20" t="s">
        <v>804</v>
      </c>
      <c r="F1029" s="20">
        <v>7.0000000000000007E-2</v>
      </c>
      <c r="G1029" s="20">
        <v>1.2999999999999999E-2</v>
      </c>
      <c r="H1029" s="20">
        <v>2.58</v>
      </c>
      <c r="I1029" s="1" t="s">
        <v>1084</v>
      </c>
      <c r="J1029" s="20" t="s">
        <v>425</v>
      </c>
      <c r="T1029" s="130" t="s">
        <v>380</v>
      </c>
      <c r="U1029" s="156" t="s">
        <v>374</v>
      </c>
      <c r="V1029" s="156" t="s">
        <v>381</v>
      </c>
      <c r="W1029" s="156" t="s">
        <v>823</v>
      </c>
      <c r="X1029" s="156" t="s">
        <v>804</v>
      </c>
      <c r="Y1029" s="156"/>
      <c r="Z1029" s="156">
        <v>7.0000000000000007E-2</v>
      </c>
      <c r="AA1029" s="156">
        <v>1.2999999999999999E-2</v>
      </c>
      <c r="AB1029" s="159">
        <v>2.58</v>
      </c>
    </row>
    <row r="1030" spans="1:28" ht="18" customHeight="1" x14ac:dyDescent="0.15">
      <c r="A1030" s="20" t="str">
        <f t="shared" si="16"/>
        <v>乗0軽ADB</v>
      </c>
      <c r="B1030" s="20" t="s">
        <v>414</v>
      </c>
      <c r="C1030" s="20" t="s">
        <v>405</v>
      </c>
      <c r="D1030" s="20" t="s">
        <v>185</v>
      </c>
      <c r="E1030" s="20" t="s">
        <v>805</v>
      </c>
      <c r="F1030" s="20">
        <v>0.14000000000000001</v>
      </c>
      <c r="G1030" s="20">
        <v>1.2999999999999999E-2</v>
      </c>
      <c r="H1030" s="20">
        <v>2.58</v>
      </c>
      <c r="I1030" s="1" t="s">
        <v>448</v>
      </c>
      <c r="T1030" s="130" t="s">
        <v>380</v>
      </c>
      <c r="U1030" s="156" t="s">
        <v>374</v>
      </c>
      <c r="V1030" s="156" t="s">
        <v>381</v>
      </c>
      <c r="W1030" s="156" t="s">
        <v>185</v>
      </c>
      <c r="X1030" s="156" t="s">
        <v>805</v>
      </c>
      <c r="Y1030" s="7" t="s">
        <v>280</v>
      </c>
      <c r="Z1030" s="156">
        <v>0.14000000000000001</v>
      </c>
      <c r="AA1030" s="156">
        <v>1.2999999999999999E-2</v>
      </c>
      <c r="AB1030" s="159">
        <v>2.58</v>
      </c>
    </row>
    <row r="1031" spans="1:28" ht="18" customHeight="1" x14ac:dyDescent="0.15">
      <c r="A1031" s="20" t="str">
        <f t="shared" si="16"/>
        <v>乗0軽ADC</v>
      </c>
      <c r="B1031" s="20" t="s">
        <v>414</v>
      </c>
      <c r="C1031" s="20" t="s">
        <v>405</v>
      </c>
      <c r="D1031" s="20" t="s">
        <v>185</v>
      </c>
      <c r="E1031" s="20" t="s">
        <v>806</v>
      </c>
      <c r="F1031" s="20">
        <v>0.14000000000000001</v>
      </c>
      <c r="G1031" s="20">
        <v>1.2999999999999999E-2</v>
      </c>
      <c r="H1031" s="20">
        <v>2.58</v>
      </c>
      <c r="I1031" s="1" t="s">
        <v>448</v>
      </c>
      <c r="T1031" s="130" t="s">
        <v>380</v>
      </c>
      <c r="U1031" s="156" t="s">
        <v>374</v>
      </c>
      <c r="V1031" s="156" t="s">
        <v>381</v>
      </c>
      <c r="W1031" s="156" t="s">
        <v>185</v>
      </c>
      <c r="X1031" s="156" t="s">
        <v>806</v>
      </c>
      <c r="Y1031" s="7" t="s">
        <v>280</v>
      </c>
      <c r="Z1031" s="156">
        <v>0.14000000000000001</v>
      </c>
      <c r="AA1031" s="156">
        <v>1.2999999999999999E-2</v>
      </c>
      <c r="AB1031" s="159">
        <v>2.58</v>
      </c>
    </row>
    <row r="1032" spans="1:28" ht="18" customHeight="1" x14ac:dyDescent="0.15">
      <c r="A1032" s="20" t="str">
        <f t="shared" si="16"/>
        <v>乗0軽ACB</v>
      </c>
      <c r="B1032" s="20" t="s">
        <v>414</v>
      </c>
      <c r="C1032" s="20" t="s">
        <v>405</v>
      </c>
      <c r="D1032" s="20" t="s">
        <v>185</v>
      </c>
      <c r="E1032" s="20" t="s">
        <v>807</v>
      </c>
      <c r="F1032" s="20">
        <v>7.0000000000000007E-2</v>
      </c>
      <c r="G1032" s="20">
        <v>6.4999999999999997E-3</v>
      </c>
      <c r="H1032" s="20">
        <v>2.58</v>
      </c>
      <c r="I1032" s="1" t="s">
        <v>1084</v>
      </c>
      <c r="J1032" s="20" t="s">
        <v>1088</v>
      </c>
      <c r="T1032" s="130" t="s">
        <v>380</v>
      </c>
      <c r="U1032" s="156" t="s">
        <v>374</v>
      </c>
      <c r="V1032" s="209" t="s">
        <v>381</v>
      </c>
      <c r="W1032" s="158" t="s">
        <v>185</v>
      </c>
      <c r="X1032" s="158" t="s">
        <v>807</v>
      </c>
      <c r="Y1032" s="156"/>
      <c r="Z1032" s="156">
        <v>7.0000000000000007E-2</v>
      </c>
      <c r="AA1032" s="156">
        <v>6.4999999999999997E-3</v>
      </c>
      <c r="AB1032" s="159">
        <v>2.58</v>
      </c>
    </row>
    <row r="1033" spans="1:28" ht="18" customHeight="1" x14ac:dyDescent="0.15">
      <c r="A1033" s="20" t="str">
        <f t="shared" si="16"/>
        <v>乗0軽ACC</v>
      </c>
      <c r="B1033" s="20" t="s">
        <v>414</v>
      </c>
      <c r="C1033" s="20" t="s">
        <v>405</v>
      </c>
      <c r="D1033" s="20" t="s">
        <v>185</v>
      </c>
      <c r="E1033" s="20" t="s">
        <v>808</v>
      </c>
      <c r="F1033" s="20">
        <v>7.0000000000000007E-2</v>
      </c>
      <c r="G1033" s="20">
        <v>6.4999999999999997E-3</v>
      </c>
      <c r="H1033" s="20">
        <v>2.58</v>
      </c>
      <c r="I1033" s="1" t="s">
        <v>1084</v>
      </c>
      <c r="J1033" s="20" t="s">
        <v>1088</v>
      </c>
      <c r="T1033" s="130" t="s">
        <v>380</v>
      </c>
      <c r="U1033" s="156" t="s">
        <v>374</v>
      </c>
      <c r="V1033" s="209" t="s">
        <v>381</v>
      </c>
      <c r="W1033" s="158" t="s">
        <v>185</v>
      </c>
      <c r="X1033" s="158" t="s">
        <v>808</v>
      </c>
      <c r="Y1033" s="156"/>
      <c r="Z1033" s="156">
        <v>7.0000000000000007E-2</v>
      </c>
      <c r="AA1033" s="156">
        <v>6.4999999999999997E-3</v>
      </c>
      <c r="AB1033" s="159">
        <v>2.58</v>
      </c>
    </row>
    <row r="1034" spans="1:28" ht="18" customHeight="1" x14ac:dyDescent="0.15">
      <c r="A1034" s="20" t="str">
        <f t="shared" si="16"/>
        <v>乗0軽AMB</v>
      </c>
      <c r="B1034" s="20" t="s">
        <v>414</v>
      </c>
      <c r="C1034" s="20" t="s">
        <v>405</v>
      </c>
      <c r="D1034" s="20" t="s">
        <v>185</v>
      </c>
      <c r="E1034" s="20" t="s">
        <v>556</v>
      </c>
      <c r="F1034" s="20">
        <v>3.5000000000000003E-2</v>
      </c>
      <c r="G1034" s="20">
        <v>3.2499999999999999E-3</v>
      </c>
      <c r="H1034" s="20">
        <v>2.58</v>
      </c>
      <c r="I1034" s="1" t="s">
        <v>1094</v>
      </c>
      <c r="J1034" s="20" t="s">
        <v>1312</v>
      </c>
      <c r="T1034" s="130" t="s">
        <v>380</v>
      </c>
      <c r="U1034" s="156" t="s">
        <v>374</v>
      </c>
      <c r="V1034" s="210" t="s">
        <v>381</v>
      </c>
      <c r="W1034" s="210" t="s">
        <v>185</v>
      </c>
      <c r="X1034" s="210" t="s">
        <v>556</v>
      </c>
      <c r="Y1034" s="156"/>
      <c r="Z1034" s="156">
        <v>3.5000000000000003E-2</v>
      </c>
      <c r="AA1034" s="156">
        <v>3.2499999999999999E-3</v>
      </c>
      <c r="AB1034" s="159">
        <v>2.58</v>
      </c>
    </row>
    <row r="1035" spans="1:28" ht="18" customHeight="1" x14ac:dyDescent="0.15">
      <c r="A1035" s="20" t="str">
        <f t="shared" si="16"/>
        <v>乗0軽AMC</v>
      </c>
      <c r="B1035" s="20" t="s">
        <v>414</v>
      </c>
      <c r="C1035" s="20" t="s">
        <v>405</v>
      </c>
      <c r="D1035" s="20" t="s">
        <v>185</v>
      </c>
      <c r="E1035" s="20" t="s">
        <v>557</v>
      </c>
      <c r="F1035" s="20">
        <v>3.5000000000000003E-2</v>
      </c>
      <c r="G1035" s="20">
        <v>3.2499999999999999E-3</v>
      </c>
      <c r="H1035" s="20">
        <v>2.58</v>
      </c>
      <c r="I1035" s="1" t="s">
        <v>1094</v>
      </c>
      <c r="J1035" s="20" t="s">
        <v>1312</v>
      </c>
      <c r="T1035" s="130" t="s">
        <v>380</v>
      </c>
      <c r="U1035" s="156" t="s">
        <v>374</v>
      </c>
      <c r="V1035" s="209" t="s">
        <v>381</v>
      </c>
      <c r="W1035" s="158" t="s">
        <v>185</v>
      </c>
      <c r="X1035" s="158" t="s">
        <v>557</v>
      </c>
      <c r="Y1035" s="156"/>
      <c r="Z1035" s="156">
        <v>3.5000000000000003E-2</v>
      </c>
      <c r="AA1035" s="156">
        <v>3.2499999999999999E-3</v>
      </c>
      <c r="AB1035" s="159">
        <v>2.58</v>
      </c>
    </row>
    <row r="1036" spans="1:28" ht="18" customHeight="1" x14ac:dyDescent="0.15">
      <c r="A1036" s="20" t="str">
        <f t="shared" si="16"/>
        <v>乗0軽CCB</v>
      </c>
      <c r="B1036" s="20" t="s">
        <v>414</v>
      </c>
      <c r="C1036" s="20" t="s">
        <v>405</v>
      </c>
      <c r="D1036" s="20" t="s">
        <v>185</v>
      </c>
      <c r="E1036" s="20" t="s">
        <v>406</v>
      </c>
      <c r="F1036" s="20">
        <v>7.0000000000000007E-2</v>
      </c>
      <c r="G1036" s="20">
        <v>6.4999999999999997E-3</v>
      </c>
      <c r="H1036" s="20">
        <v>2.58</v>
      </c>
      <c r="I1036" s="1" t="s">
        <v>1084</v>
      </c>
      <c r="J1036" s="20" t="s">
        <v>425</v>
      </c>
      <c r="T1036" s="130" t="s">
        <v>380</v>
      </c>
      <c r="U1036" s="156" t="s">
        <v>374</v>
      </c>
      <c r="V1036" s="209" t="s">
        <v>381</v>
      </c>
      <c r="W1036" s="158" t="s">
        <v>185</v>
      </c>
      <c r="X1036" s="158" t="s">
        <v>406</v>
      </c>
      <c r="Y1036" s="156"/>
      <c r="Z1036" s="156">
        <v>7.0000000000000007E-2</v>
      </c>
      <c r="AA1036" s="156">
        <v>6.4999999999999997E-3</v>
      </c>
      <c r="AB1036" s="159">
        <v>2.58</v>
      </c>
    </row>
    <row r="1037" spans="1:28" ht="18" customHeight="1" x14ac:dyDescent="0.15">
      <c r="A1037" s="20" t="str">
        <f t="shared" si="16"/>
        <v>乗0軽CCC</v>
      </c>
      <c r="B1037" s="20" t="s">
        <v>414</v>
      </c>
      <c r="C1037" s="20" t="s">
        <v>405</v>
      </c>
      <c r="D1037" s="20" t="s">
        <v>185</v>
      </c>
      <c r="E1037" s="20" t="s">
        <v>407</v>
      </c>
      <c r="F1037" s="20">
        <v>7.0000000000000007E-2</v>
      </c>
      <c r="G1037" s="20">
        <v>6.4999999999999997E-3</v>
      </c>
      <c r="H1037" s="20">
        <v>2.58</v>
      </c>
      <c r="I1037" s="1" t="s">
        <v>1084</v>
      </c>
      <c r="J1037" s="20" t="s">
        <v>425</v>
      </c>
      <c r="T1037" s="130" t="s">
        <v>380</v>
      </c>
      <c r="U1037" s="156" t="s">
        <v>374</v>
      </c>
      <c r="V1037" s="209" t="s">
        <v>381</v>
      </c>
      <c r="W1037" s="158" t="s">
        <v>185</v>
      </c>
      <c r="X1037" s="158" t="s">
        <v>407</v>
      </c>
      <c r="Y1037" s="156"/>
      <c r="Z1037" s="156">
        <v>7.0000000000000007E-2</v>
      </c>
      <c r="AA1037" s="156">
        <v>6.4999999999999997E-3</v>
      </c>
      <c r="AB1037" s="159">
        <v>2.58</v>
      </c>
    </row>
    <row r="1038" spans="1:28" ht="18" customHeight="1" x14ac:dyDescent="0.15">
      <c r="A1038" s="20" t="str">
        <f t="shared" si="16"/>
        <v>乗0軽CDB</v>
      </c>
      <c r="B1038" s="20" t="s">
        <v>414</v>
      </c>
      <c r="C1038" s="20" t="s">
        <v>405</v>
      </c>
      <c r="D1038" s="20" t="s">
        <v>185</v>
      </c>
      <c r="E1038" s="20" t="s">
        <v>408</v>
      </c>
      <c r="F1038" s="20">
        <v>7.0000000000000007E-2</v>
      </c>
      <c r="G1038" s="20">
        <v>6.4999999999999997E-3</v>
      </c>
      <c r="H1038" s="20">
        <v>2.58</v>
      </c>
      <c r="I1038" s="1" t="s">
        <v>448</v>
      </c>
      <c r="J1038" s="20" t="s">
        <v>1091</v>
      </c>
      <c r="T1038" s="130" t="s">
        <v>380</v>
      </c>
      <c r="U1038" s="156" t="s">
        <v>374</v>
      </c>
      <c r="V1038" s="209" t="s">
        <v>381</v>
      </c>
      <c r="W1038" s="158" t="s">
        <v>185</v>
      </c>
      <c r="X1038" s="158" t="s">
        <v>408</v>
      </c>
      <c r="Y1038" s="7" t="s">
        <v>280</v>
      </c>
      <c r="Z1038" s="156">
        <v>7.0000000000000007E-2</v>
      </c>
      <c r="AA1038" s="156">
        <v>6.4999999999999997E-3</v>
      </c>
      <c r="AB1038" s="159">
        <v>2.58</v>
      </c>
    </row>
    <row r="1039" spans="1:28" ht="18" customHeight="1" x14ac:dyDescent="0.15">
      <c r="A1039" s="20" t="str">
        <f t="shared" si="16"/>
        <v>乗0軽CDC</v>
      </c>
      <c r="B1039" s="20" t="s">
        <v>414</v>
      </c>
      <c r="C1039" s="20" t="s">
        <v>405</v>
      </c>
      <c r="D1039" s="20" t="s">
        <v>185</v>
      </c>
      <c r="E1039" s="20" t="s">
        <v>409</v>
      </c>
      <c r="F1039" s="20">
        <v>7.0000000000000007E-2</v>
      </c>
      <c r="G1039" s="20">
        <v>6.4999999999999997E-3</v>
      </c>
      <c r="H1039" s="20">
        <v>2.58</v>
      </c>
      <c r="I1039" s="1" t="s">
        <v>448</v>
      </c>
      <c r="J1039" s="20" t="s">
        <v>1091</v>
      </c>
      <c r="T1039" s="130" t="s">
        <v>380</v>
      </c>
      <c r="U1039" s="156" t="s">
        <v>374</v>
      </c>
      <c r="V1039" s="209" t="s">
        <v>381</v>
      </c>
      <c r="W1039" s="158" t="s">
        <v>185</v>
      </c>
      <c r="X1039" s="158" t="s">
        <v>409</v>
      </c>
      <c r="Y1039" s="7" t="s">
        <v>280</v>
      </c>
      <c r="Z1039" s="156">
        <v>7.0000000000000007E-2</v>
      </c>
      <c r="AA1039" s="156">
        <v>6.4999999999999997E-3</v>
      </c>
      <c r="AB1039" s="159">
        <v>2.58</v>
      </c>
    </row>
    <row r="1040" spans="1:28" x14ac:dyDescent="0.15">
      <c r="A1040" s="20" t="str">
        <f t="shared" si="16"/>
        <v>乗0軽CMB</v>
      </c>
      <c r="B1040" s="20" t="s">
        <v>414</v>
      </c>
      <c r="C1040" s="20" t="s">
        <v>405</v>
      </c>
      <c r="D1040" s="20" t="s">
        <v>185</v>
      </c>
      <c r="E1040" s="20" t="s">
        <v>560</v>
      </c>
      <c r="F1040" s="20">
        <v>7.0000000000000007E-2</v>
      </c>
      <c r="G1040" s="20">
        <v>6.4999999999999997E-3</v>
      </c>
      <c r="H1040" s="20">
        <v>2.58</v>
      </c>
      <c r="I1040" s="1" t="s">
        <v>1094</v>
      </c>
      <c r="J1040" s="20" t="s">
        <v>460</v>
      </c>
      <c r="T1040" s="130" t="s">
        <v>380</v>
      </c>
      <c r="U1040" s="156" t="s">
        <v>374</v>
      </c>
      <c r="V1040" s="209" t="s">
        <v>381</v>
      </c>
      <c r="W1040" s="158" t="s">
        <v>185</v>
      </c>
      <c r="X1040" s="158" t="s">
        <v>560</v>
      </c>
      <c r="Y1040" s="156"/>
      <c r="Z1040" s="156">
        <v>7.0000000000000007E-2</v>
      </c>
      <c r="AA1040" s="156">
        <v>6.4999999999999997E-3</v>
      </c>
      <c r="AB1040" s="159">
        <v>2.58</v>
      </c>
    </row>
    <row r="1041" spans="1:30" x14ac:dyDescent="0.15">
      <c r="A1041" s="20" t="str">
        <f t="shared" si="16"/>
        <v>乗0軽CMC</v>
      </c>
      <c r="B1041" s="20" t="s">
        <v>414</v>
      </c>
      <c r="C1041" s="20" t="s">
        <v>405</v>
      </c>
      <c r="D1041" s="20" t="s">
        <v>185</v>
      </c>
      <c r="E1041" s="20" t="s">
        <v>561</v>
      </c>
      <c r="F1041" s="20">
        <v>7.0000000000000007E-2</v>
      </c>
      <c r="G1041" s="20">
        <v>6.4999999999999997E-3</v>
      </c>
      <c r="H1041" s="20">
        <v>2.58</v>
      </c>
      <c r="I1041" s="1" t="s">
        <v>1094</v>
      </c>
      <c r="J1041" s="20" t="s">
        <v>460</v>
      </c>
      <c r="T1041" s="130" t="s">
        <v>380</v>
      </c>
      <c r="U1041" s="156" t="s">
        <v>374</v>
      </c>
      <c r="V1041" s="209" t="s">
        <v>381</v>
      </c>
      <c r="W1041" s="158" t="s">
        <v>185</v>
      </c>
      <c r="X1041" s="158" t="s">
        <v>561</v>
      </c>
      <c r="Y1041" s="156"/>
      <c r="Z1041" s="156">
        <v>7.0000000000000007E-2</v>
      </c>
      <c r="AA1041" s="156">
        <v>6.4999999999999997E-3</v>
      </c>
      <c r="AB1041" s="159">
        <v>2.58</v>
      </c>
    </row>
    <row r="1042" spans="1:30" x14ac:dyDescent="0.15">
      <c r="A1042" s="20" t="str">
        <f t="shared" si="16"/>
        <v>乗0軽DCB</v>
      </c>
      <c r="B1042" s="20" t="s">
        <v>414</v>
      </c>
      <c r="C1042" s="20" t="s">
        <v>405</v>
      </c>
      <c r="D1042" s="20" t="s">
        <v>185</v>
      </c>
      <c r="E1042" s="20" t="s">
        <v>410</v>
      </c>
      <c r="F1042" s="20">
        <v>3.5000000000000003E-2</v>
      </c>
      <c r="G1042" s="20">
        <v>3.2499999999999999E-3</v>
      </c>
      <c r="H1042" s="20">
        <v>2.58</v>
      </c>
      <c r="I1042" s="1" t="s">
        <v>1084</v>
      </c>
      <c r="J1042" s="20" t="s">
        <v>449</v>
      </c>
      <c r="T1042" s="130" t="s">
        <v>380</v>
      </c>
      <c r="U1042" s="156" t="s">
        <v>374</v>
      </c>
      <c r="V1042" s="209" t="s">
        <v>381</v>
      </c>
      <c r="W1042" s="158" t="s">
        <v>185</v>
      </c>
      <c r="X1042" s="158" t="s">
        <v>410</v>
      </c>
      <c r="Y1042" s="156"/>
      <c r="Z1042" s="156">
        <v>3.5000000000000003E-2</v>
      </c>
      <c r="AA1042" s="156">
        <v>3.2499999999999999E-3</v>
      </c>
      <c r="AB1042" s="159">
        <v>2.58</v>
      </c>
    </row>
    <row r="1043" spans="1:30" x14ac:dyDescent="0.15">
      <c r="A1043" s="20" t="str">
        <f t="shared" si="16"/>
        <v>乗0軽DCC</v>
      </c>
      <c r="B1043" s="20" t="s">
        <v>414</v>
      </c>
      <c r="C1043" s="20" t="s">
        <v>405</v>
      </c>
      <c r="D1043" s="20" t="s">
        <v>185</v>
      </c>
      <c r="E1043" s="20" t="s">
        <v>411</v>
      </c>
      <c r="F1043" s="20">
        <v>3.5000000000000003E-2</v>
      </c>
      <c r="G1043" s="20">
        <v>3.2499999999999999E-3</v>
      </c>
      <c r="H1043" s="20">
        <v>2.58</v>
      </c>
      <c r="I1043" s="1" t="s">
        <v>1084</v>
      </c>
      <c r="J1043" s="20" t="s">
        <v>449</v>
      </c>
      <c r="T1043" s="130" t="s">
        <v>380</v>
      </c>
      <c r="U1043" s="156" t="s">
        <v>374</v>
      </c>
      <c r="V1043" s="156" t="s">
        <v>381</v>
      </c>
      <c r="W1043" s="156" t="s">
        <v>185</v>
      </c>
      <c r="X1043" s="156" t="s">
        <v>411</v>
      </c>
      <c r="Y1043" s="156"/>
      <c r="Z1043" s="156">
        <v>3.5000000000000003E-2</v>
      </c>
      <c r="AA1043" s="156">
        <v>3.2499999999999999E-3</v>
      </c>
      <c r="AB1043" s="159">
        <v>2.58</v>
      </c>
    </row>
    <row r="1044" spans="1:30" x14ac:dyDescent="0.15">
      <c r="A1044" s="20" t="str">
        <f t="shared" si="16"/>
        <v>乗0軽DDB</v>
      </c>
      <c r="B1044" s="20" t="s">
        <v>414</v>
      </c>
      <c r="C1044" s="20" t="s">
        <v>405</v>
      </c>
      <c r="D1044" s="20" t="s">
        <v>185</v>
      </c>
      <c r="E1044" s="20" t="s">
        <v>412</v>
      </c>
      <c r="F1044" s="20">
        <v>3.5000000000000003E-2</v>
      </c>
      <c r="G1044" s="20">
        <v>3.2499999999999999E-3</v>
      </c>
      <c r="H1044" s="20">
        <v>2.58</v>
      </c>
      <c r="I1044" s="1" t="s">
        <v>448</v>
      </c>
      <c r="J1044" s="20" t="s">
        <v>1157</v>
      </c>
      <c r="T1044" s="130" t="s">
        <v>380</v>
      </c>
      <c r="U1044" s="156" t="s">
        <v>374</v>
      </c>
      <c r="V1044" s="156" t="s">
        <v>381</v>
      </c>
      <c r="W1044" s="156" t="s">
        <v>185</v>
      </c>
      <c r="X1044" s="156" t="s">
        <v>412</v>
      </c>
      <c r="Y1044" s="7" t="s">
        <v>280</v>
      </c>
      <c r="Z1044" s="156">
        <v>3.5000000000000003E-2</v>
      </c>
      <c r="AA1044" s="156">
        <v>3.2499999999999999E-3</v>
      </c>
      <c r="AB1044" s="159">
        <v>2.58</v>
      </c>
    </row>
    <row r="1045" spans="1:30" x14ac:dyDescent="0.15">
      <c r="A1045" s="20" t="str">
        <f t="shared" si="16"/>
        <v>乗0軽DDC</v>
      </c>
      <c r="B1045" s="20" t="s">
        <v>414</v>
      </c>
      <c r="C1045" s="20" t="s">
        <v>405</v>
      </c>
      <c r="D1045" s="20" t="s">
        <v>185</v>
      </c>
      <c r="E1045" s="20" t="s">
        <v>413</v>
      </c>
      <c r="F1045" s="20">
        <v>3.5000000000000003E-2</v>
      </c>
      <c r="G1045" s="20">
        <v>3.2499999999999999E-3</v>
      </c>
      <c r="H1045" s="20">
        <v>2.58</v>
      </c>
      <c r="I1045" s="1" t="s">
        <v>448</v>
      </c>
      <c r="J1045" s="20" t="s">
        <v>1157</v>
      </c>
      <c r="T1045" s="130" t="s">
        <v>380</v>
      </c>
      <c r="U1045" s="156" t="s">
        <v>374</v>
      </c>
      <c r="V1045" s="156" t="s">
        <v>381</v>
      </c>
      <c r="W1045" s="156" t="s">
        <v>185</v>
      </c>
      <c r="X1045" s="156" t="s">
        <v>413</v>
      </c>
      <c r="Y1045" s="7" t="s">
        <v>280</v>
      </c>
      <c r="Z1045" s="156">
        <v>3.5000000000000003E-2</v>
      </c>
      <c r="AA1045" s="156">
        <v>3.2499999999999999E-3</v>
      </c>
      <c r="AB1045" s="159">
        <v>2.58</v>
      </c>
    </row>
    <row r="1046" spans="1:30" x14ac:dyDescent="0.15">
      <c r="A1046" s="20" t="str">
        <f t="shared" si="16"/>
        <v>乗0軽DMB</v>
      </c>
      <c r="B1046" s="20" t="s">
        <v>414</v>
      </c>
      <c r="C1046" s="20" t="s">
        <v>405</v>
      </c>
      <c r="D1046" s="20" t="s">
        <v>185</v>
      </c>
      <c r="E1046" s="20" t="s">
        <v>563</v>
      </c>
      <c r="F1046" s="20">
        <v>3.5000000000000003E-2</v>
      </c>
      <c r="G1046" s="20">
        <v>3.2499999999999999E-3</v>
      </c>
      <c r="H1046" s="20">
        <v>2.58</v>
      </c>
      <c r="I1046" s="1" t="s">
        <v>1094</v>
      </c>
      <c r="J1046" s="20" t="s">
        <v>459</v>
      </c>
      <c r="T1046" s="130" t="s">
        <v>380</v>
      </c>
      <c r="U1046" s="156" t="s">
        <v>374</v>
      </c>
      <c r="V1046" s="156" t="s">
        <v>381</v>
      </c>
      <c r="W1046" s="156" t="s">
        <v>185</v>
      </c>
      <c r="X1046" s="156" t="s">
        <v>563</v>
      </c>
      <c r="Y1046" s="156"/>
      <c r="Z1046" s="156">
        <v>3.5000000000000003E-2</v>
      </c>
      <c r="AA1046" s="156">
        <v>3.2499999999999999E-3</v>
      </c>
      <c r="AB1046" s="159">
        <v>2.58</v>
      </c>
    </row>
    <row r="1047" spans="1:30" x14ac:dyDescent="0.15">
      <c r="A1047" s="20" t="str">
        <f t="shared" si="16"/>
        <v>乗0軽DMC</v>
      </c>
      <c r="B1047" s="20" t="s">
        <v>414</v>
      </c>
      <c r="C1047" s="20" t="s">
        <v>405</v>
      </c>
      <c r="D1047" s="20" t="s">
        <v>185</v>
      </c>
      <c r="E1047" s="20" t="s">
        <v>564</v>
      </c>
      <c r="F1047" s="20">
        <v>3.5000000000000003E-2</v>
      </c>
      <c r="G1047" s="20">
        <v>3.2499999999999999E-3</v>
      </c>
      <c r="H1047" s="20">
        <v>2.58</v>
      </c>
      <c r="I1047" s="1" t="s">
        <v>1094</v>
      </c>
      <c r="J1047" s="20" t="s">
        <v>459</v>
      </c>
      <c r="T1047" s="130" t="s">
        <v>380</v>
      </c>
      <c r="U1047" s="156" t="s">
        <v>374</v>
      </c>
      <c r="V1047" s="210" t="s">
        <v>381</v>
      </c>
      <c r="W1047" s="210" t="s">
        <v>185</v>
      </c>
      <c r="X1047" s="210" t="s">
        <v>564</v>
      </c>
      <c r="Y1047" s="210"/>
      <c r="Z1047" s="210">
        <v>3.5000000000000003E-2</v>
      </c>
      <c r="AA1047" s="210">
        <v>3.2499999999999999E-3</v>
      </c>
      <c r="AB1047" s="211">
        <v>2.58</v>
      </c>
    </row>
    <row r="1048" spans="1:30" x14ac:dyDescent="0.15">
      <c r="A1048" s="20" t="str">
        <f t="shared" si="16"/>
        <v>乗0軽LDA</v>
      </c>
      <c r="B1048" s="20" t="s">
        <v>414</v>
      </c>
      <c r="C1048" s="20" t="s">
        <v>405</v>
      </c>
      <c r="D1048" s="20" t="s">
        <v>443</v>
      </c>
      <c r="E1048" s="20" t="s">
        <v>581</v>
      </c>
      <c r="F1048" s="20">
        <v>0.08</v>
      </c>
      <c r="G1048" s="20">
        <v>5.0000000000000001E-3</v>
      </c>
      <c r="H1048" s="20">
        <v>2.58</v>
      </c>
      <c r="I1048" s="1" t="s">
        <v>373</v>
      </c>
      <c r="T1048" s="130" t="s">
        <v>380</v>
      </c>
      <c r="U1048" s="156" t="s">
        <v>374</v>
      </c>
      <c r="V1048" s="210" t="s">
        <v>381</v>
      </c>
      <c r="W1048" s="210" t="s">
        <v>443</v>
      </c>
      <c r="X1048" s="158" t="s">
        <v>581</v>
      </c>
      <c r="Y1048" s="7" t="s">
        <v>282</v>
      </c>
      <c r="Z1048" s="158">
        <v>0.08</v>
      </c>
      <c r="AA1048" s="158">
        <v>5.0000000000000001E-3</v>
      </c>
      <c r="AB1048" s="212">
        <v>2.58</v>
      </c>
      <c r="AC1048" s="160"/>
    </row>
    <row r="1049" spans="1:30" x14ac:dyDescent="0.15">
      <c r="A1049" s="20" t="str">
        <f t="shared" si="16"/>
        <v>乗0軽LCA</v>
      </c>
      <c r="B1049" s="20" t="s">
        <v>414</v>
      </c>
      <c r="C1049" s="20" t="s">
        <v>405</v>
      </c>
      <c r="D1049" s="20" t="s">
        <v>443</v>
      </c>
      <c r="E1049" s="20" t="s">
        <v>577</v>
      </c>
      <c r="F1049" s="20">
        <v>0.04</v>
      </c>
      <c r="G1049" s="20">
        <v>2.5000000000000001E-3</v>
      </c>
      <c r="H1049" s="20">
        <v>2.58</v>
      </c>
      <c r="I1049" s="1" t="s">
        <v>1084</v>
      </c>
      <c r="J1049" s="20" t="s">
        <v>1088</v>
      </c>
      <c r="T1049" s="130" t="s">
        <v>380</v>
      </c>
      <c r="U1049" s="156" t="s">
        <v>374</v>
      </c>
      <c r="V1049" s="158" t="s">
        <v>381</v>
      </c>
      <c r="W1049" s="158" t="s">
        <v>443</v>
      </c>
      <c r="X1049" s="158" t="s">
        <v>577</v>
      </c>
      <c r="Y1049" s="158"/>
      <c r="Z1049" s="158">
        <v>0.04</v>
      </c>
      <c r="AA1049" s="158">
        <v>2.5000000000000001E-3</v>
      </c>
      <c r="AB1049" s="212">
        <v>2.58</v>
      </c>
      <c r="AC1049" s="168"/>
    </row>
    <row r="1050" spans="1:30" x14ac:dyDescent="0.15">
      <c r="A1050" s="20" t="str">
        <f t="shared" si="16"/>
        <v>乗0軽LMA</v>
      </c>
      <c r="B1050" s="20" t="s">
        <v>414</v>
      </c>
      <c r="C1050" s="20" t="s">
        <v>405</v>
      </c>
      <c r="D1050" s="20" t="s">
        <v>443</v>
      </c>
      <c r="E1050" s="20" t="s">
        <v>604</v>
      </c>
      <c r="F1050" s="20">
        <v>0.02</v>
      </c>
      <c r="G1050" s="20">
        <v>1.25E-3</v>
      </c>
      <c r="H1050" s="20">
        <v>2.58</v>
      </c>
      <c r="I1050" s="1" t="s">
        <v>1094</v>
      </c>
      <c r="J1050" s="20" t="s">
        <v>1312</v>
      </c>
      <c r="T1050" s="130" t="s">
        <v>380</v>
      </c>
      <c r="U1050" s="156" t="s">
        <v>374</v>
      </c>
      <c r="V1050" s="213" t="s">
        <v>381</v>
      </c>
      <c r="W1050" s="165" t="s">
        <v>443</v>
      </c>
      <c r="X1050" s="158" t="s">
        <v>604</v>
      </c>
      <c r="Y1050" s="158"/>
      <c r="Z1050" s="158">
        <v>0.02</v>
      </c>
      <c r="AA1050" s="158">
        <v>1.25E-3</v>
      </c>
      <c r="AB1050" s="212">
        <v>2.58</v>
      </c>
      <c r="AC1050" s="168"/>
      <c r="AD1050" s="160"/>
    </row>
    <row r="1051" spans="1:30" x14ac:dyDescent="0.15">
      <c r="A1051" s="20" t="str">
        <f t="shared" si="16"/>
        <v>乗0軽FDA</v>
      </c>
      <c r="B1051" s="20" t="s">
        <v>414</v>
      </c>
      <c r="C1051" s="20" t="s">
        <v>405</v>
      </c>
      <c r="D1051" s="20" t="s">
        <v>443</v>
      </c>
      <c r="E1051" s="20" t="s">
        <v>288</v>
      </c>
      <c r="F1051" s="20">
        <v>0.08</v>
      </c>
      <c r="G1051" s="20">
        <v>5.0000000000000001E-3</v>
      </c>
      <c r="H1051" s="20">
        <v>2.58</v>
      </c>
      <c r="I1051" s="1" t="s">
        <v>373</v>
      </c>
      <c r="T1051" s="130" t="s">
        <v>380</v>
      </c>
      <c r="U1051" s="156" t="s">
        <v>374</v>
      </c>
      <c r="V1051" s="213" t="s">
        <v>381</v>
      </c>
      <c r="W1051" s="214" t="s">
        <v>443</v>
      </c>
      <c r="X1051" s="158" t="s">
        <v>288</v>
      </c>
      <c r="Y1051" s="7" t="s">
        <v>282</v>
      </c>
      <c r="Z1051" s="158">
        <v>0.08</v>
      </c>
      <c r="AA1051" s="158">
        <v>5.0000000000000001E-3</v>
      </c>
      <c r="AB1051" s="212">
        <v>2.58</v>
      </c>
      <c r="AC1051" s="168"/>
      <c r="AD1051" s="168"/>
    </row>
    <row r="1052" spans="1:30" x14ac:dyDescent="0.15">
      <c r="A1052" s="20" t="str">
        <f t="shared" si="16"/>
        <v>乗0軽FCA</v>
      </c>
      <c r="B1052" s="20" t="s">
        <v>414</v>
      </c>
      <c r="C1052" s="20" t="s">
        <v>405</v>
      </c>
      <c r="D1052" s="20" t="s">
        <v>443</v>
      </c>
      <c r="E1052" s="20" t="s">
        <v>287</v>
      </c>
      <c r="F1052" s="20">
        <v>0.04</v>
      </c>
      <c r="G1052" s="20">
        <v>2.5000000000000001E-3</v>
      </c>
      <c r="H1052" s="20">
        <v>2.58</v>
      </c>
      <c r="I1052" s="1" t="s">
        <v>1084</v>
      </c>
      <c r="J1052" s="20" t="s">
        <v>1088</v>
      </c>
      <c r="T1052" s="130" t="s">
        <v>380</v>
      </c>
      <c r="U1052" s="156" t="s">
        <v>374</v>
      </c>
      <c r="V1052" s="213" t="s">
        <v>381</v>
      </c>
      <c r="W1052" s="158" t="s">
        <v>443</v>
      </c>
      <c r="X1052" s="158" t="s">
        <v>287</v>
      </c>
      <c r="Y1052" s="158"/>
      <c r="Z1052" s="158">
        <v>0.04</v>
      </c>
      <c r="AA1052" s="158">
        <v>2.5000000000000001E-3</v>
      </c>
      <c r="AB1052" s="212">
        <v>2.58</v>
      </c>
      <c r="AC1052" s="168"/>
      <c r="AD1052" s="168"/>
    </row>
    <row r="1053" spans="1:30" x14ac:dyDescent="0.15">
      <c r="A1053" s="20" t="str">
        <f t="shared" si="16"/>
        <v>乗0軽FMA</v>
      </c>
      <c r="B1053" s="20" t="s">
        <v>414</v>
      </c>
      <c r="C1053" s="20" t="s">
        <v>405</v>
      </c>
      <c r="D1053" s="20" t="s">
        <v>443</v>
      </c>
      <c r="E1053" s="20" t="s">
        <v>289</v>
      </c>
      <c r="F1053" s="20">
        <v>0.02</v>
      </c>
      <c r="G1053" s="20">
        <v>1.25E-3</v>
      </c>
      <c r="H1053" s="20">
        <v>2.58</v>
      </c>
      <c r="I1053" s="1" t="s">
        <v>1094</v>
      </c>
      <c r="J1053" s="20" t="s">
        <v>1312</v>
      </c>
      <c r="T1053" s="130" t="s">
        <v>380</v>
      </c>
      <c r="U1053" s="156" t="s">
        <v>374</v>
      </c>
      <c r="V1053" s="213" t="s">
        <v>381</v>
      </c>
      <c r="W1053" s="165" t="s">
        <v>443</v>
      </c>
      <c r="X1053" s="158" t="s">
        <v>289</v>
      </c>
      <c r="Y1053" s="158"/>
      <c r="Z1053" s="158">
        <v>0.02</v>
      </c>
      <c r="AA1053" s="158">
        <v>1.25E-3</v>
      </c>
      <c r="AB1053" s="212">
        <v>2.58</v>
      </c>
      <c r="AC1053" s="168"/>
      <c r="AD1053" s="168"/>
    </row>
    <row r="1054" spans="1:30" x14ac:dyDescent="0.15">
      <c r="A1054" s="20" t="str">
        <f t="shared" si="16"/>
        <v>乗0軽MDA</v>
      </c>
      <c r="B1054" s="20" t="s">
        <v>414</v>
      </c>
      <c r="C1054" s="20" t="s">
        <v>405</v>
      </c>
      <c r="D1054" s="20" t="s">
        <v>443</v>
      </c>
      <c r="E1054" s="20" t="s">
        <v>617</v>
      </c>
      <c r="F1054" s="20">
        <v>0.04</v>
      </c>
      <c r="G1054" s="20">
        <v>2.5000000000000001E-3</v>
      </c>
      <c r="H1054" s="20">
        <v>2.58</v>
      </c>
      <c r="I1054" s="1" t="s">
        <v>373</v>
      </c>
      <c r="J1054" s="20" t="s">
        <v>463</v>
      </c>
      <c r="T1054" s="130" t="s">
        <v>380</v>
      </c>
      <c r="U1054" s="156" t="s">
        <v>374</v>
      </c>
      <c r="V1054" s="210" t="s">
        <v>381</v>
      </c>
      <c r="W1054" s="210" t="s">
        <v>443</v>
      </c>
      <c r="X1054" s="210" t="s">
        <v>617</v>
      </c>
      <c r="Y1054" s="7" t="s">
        <v>282</v>
      </c>
      <c r="Z1054" s="156">
        <v>0.04</v>
      </c>
      <c r="AA1054" s="156">
        <v>2.5000000000000001E-3</v>
      </c>
      <c r="AB1054" s="159">
        <v>2.58</v>
      </c>
      <c r="AC1054" s="168"/>
      <c r="AD1054" s="168"/>
    </row>
    <row r="1055" spans="1:30" x14ac:dyDescent="0.15">
      <c r="A1055" s="20" t="str">
        <f t="shared" si="16"/>
        <v>乗0軽MCA</v>
      </c>
      <c r="B1055" s="20" t="s">
        <v>414</v>
      </c>
      <c r="C1055" s="20" t="s">
        <v>405</v>
      </c>
      <c r="D1055" s="20" t="s">
        <v>443</v>
      </c>
      <c r="E1055" s="20" t="s">
        <v>613</v>
      </c>
      <c r="F1055" s="20">
        <v>0.04</v>
      </c>
      <c r="G1055" s="20">
        <v>2.5000000000000001E-3</v>
      </c>
      <c r="H1055" s="20">
        <v>2.58</v>
      </c>
      <c r="I1055" s="1" t="s">
        <v>1084</v>
      </c>
      <c r="J1055" s="20" t="s">
        <v>455</v>
      </c>
      <c r="T1055" s="130" t="s">
        <v>380</v>
      </c>
      <c r="U1055" s="156" t="s">
        <v>374</v>
      </c>
      <c r="V1055" s="209" t="s">
        <v>381</v>
      </c>
      <c r="W1055" s="210" t="s">
        <v>443</v>
      </c>
      <c r="X1055" s="210" t="s">
        <v>613</v>
      </c>
      <c r="Y1055" s="156"/>
      <c r="Z1055" s="156">
        <v>0.04</v>
      </c>
      <c r="AA1055" s="156">
        <v>2.5000000000000001E-3</v>
      </c>
      <c r="AB1055" s="159">
        <v>2.58</v>
      </c>
      <c r="AD1055" s="168"/>
    </row>
    <row r="1056" spans="1:30" ht="14.25" x14ac:dyDescent="0.15">
      <c r="A1056" s="20" t="str">
        <f t="shared" si="16"/>
        <v>乗0軽MMA</v>
      </c>
      <c r="B1056" s="20" t="s">
        <v>414</v>
      </c>
      <c r="C1056" s="20" t="s">
        <v>405</v>
      </c>
      <c r="D1056" s="20" t="s">
        <v>443</v>
      </c>
      <c r="E1056" s="20" t="s">
        <v>640</v>
      </c>
      <c r="F1056" s="20">
        <v>0.04</v>
      </c>
      <c r="G1056" s="20">
        <v>2.5000000000000001E-3</v>
      </c>
      <c r="H1056" s="20">
        <v>2.58</v>
      </c>
      <c r="I1056" s="1" t="s">
        <v>1094</v>
      </c>
      <c r="J1056" s="20" t="s">
        <v>460</v>
      </c>
      <c r="T1056" s="130" t="s">
        <v>380</v>
      </c>
      <c r="U1056" s="156" t="s">
        <v>374</v>
      </c>
      <c r="V1056" s="215" t="s">
        <v>381</v>
      </c>
      <c r="W1056" s="215" t="s">
        <v>443</v>
      </c>
      <c r="X1056" s="215" t="s">
        <v>640</v>
      </c>
      <c r="Y1056" s="156"/>
      <c r="Z1056" s="156">
        <v>0.04</v>
      </c>
      <c r="AA1056" s="156">
        <v>2.5000000000000001E-3</v>
      </c>
      <c r="AB1056" s="159">
        <v>2.58</v>
      </c>
      <c r="AD1056" s="168"/>
    </row>
    <row r="1057" spans="1:28" x14ac:dyDescent="0.15">
      <c r="A1057" s="20" t="str">
        <f t="shared" si="16"/>
        <v>乗0軽RDA</v>
      </c>
      <c r="B1057" s="20" t="s">
        <v>414</v>
      </c>
      <c r="C1057" s="20" t="s">
        <v>405</v>
      </c>
      <c r="D1057" s="20" t="s">
        <v>443</v>
      </c>
      <c r="E1057" s="20" t="s">
        <v>665</v>
      </c>
      <c r="F1057" s="20">
        <v>0.02</v>
      </c>
      <c r="G1057" s="20">
        <v>1.25E-3</v>
      </c>
      <c r="H1057" s="20">
        <v>2.58</v>
      </c>
      <c r="I1057" s="1" t="s">
        <v>373</v>
      </c>
      <c r="J1057" s="20" t="s">
        <v>464</v>
      </c>
      <c r="T1057" s="130" t="s">
        <v>380</v>
      </c>
      <c r="U1057" s="156" t="s">
        <v>374</v>
      </c>
      <c r="V1057" s="216" t="s">
        <v>381</v>
      </c>
      <c r="W1057" s="216" t="s">
        <v>443</v>
      </c>
      <c r="X1057" s="156" t="s">
        <v>665</v>
      </c>
      <c r="Y1057" s="7" t="s">
        <v>282</v>
      </c>
      <c r="Z1057" s="156">
        <v>0.02</v>
      </c>
      <c r="AA1057" s="156">
        <v>1.25E-3</v>
      </c>
      <c r="AB1057" s="159">
        <v>2.58</v>
      </c>
    </row>
    <row r="1058" spans="1:28" x14ac:dyDescent="0.15">
      <c r="A1058" s="20" t="str">
        <f t="shared" si="16"/>
        <v>乗0軽RCA</v>
      </c>
      <c r="B1058" s="20" t="s">
        <v>414</v>
      </c>
      <c r="C1058" s="20" t="s">
        <v>405</v>
      </c>
      <c r="D1058" s="20" t="s">
        <v>443</v>
      </c>
      <c r="E1058" s="20" t="s">
        <v>661</v>
      </c>
      <c r="F1058" s="20">
        <v>0.02</v>
      </c>
      <c r="G1058" s="20">
        <v>1.25E-3</v>
      </c>
      <c r="H1058" s="20">
        <v>2.58</v>
      </c>
      <c r="I1058" s="1" t="s">
        <v>1084</v>
      </c>
      <c r="J1058" s="20" t="s">
        <v>453</v>
      </c>
      <c r="T1058" s="130" t="s">
        <v>380</v>
      </c>
      <c r="U1058" s="156" t="s">
        <v>374</v>
      </c>
      <c r="V1058" s="106" t="s">
        <v>381</v>
      </c>
      <c r="W1058" s="106" t="s">
        <v>443</v>
      </c>
      <c r="X1058" s="156" t="s">
        <v>661</v>
      </c>
      <c r="Y1058" s="156"/>
      <c r="Z1058" s="156">
        <v>0.02</v>
      </c>
      <c r="AA1058" s="156">
        <v>1.25E-3</v>
      </c>
      <c r="AB1058" s="159">
        <v>2.58</v>
      </c>
    </row>
    <row r="1059" spans="1:28" x14ac:dyDescent="0.15">
      <c r="A1059" s="20" t="str">
        <f t="shared" si="16"/>
        <v>乗0軽RMA</v>
      </c>
      <c r="B1059" s="20" t="s">
        <v>414</v>
      </c>
      <c r="C1059" s="20" t="s">
        <v>405</v>
      </c>
      <c r="D1059" s="20" t="s">
        <v>443</v>
      </c>
      <c r="E1059" s="20" t="s">
        <v>688</v>
      </c>
      <c r="F1059" s="20">
        <v>0.02</v>
      </c>
      <c r="G1059" s="20">
        <v>1.25E-3</v>
      </c>
      <c r="H1059" s="20">
        <v>2.58</v>
      </c>
      <c r="I1059" s="1" t="s">
        <v>1094</v>
      </c>
      <c r="J1059" s="20" t="s">
        <v>459</v>
      </c>
      <c r="T1059" s="130" t="s">
        <v>380</v>
      </c>
      <c r="U1059" s="156" t="s">
        <v>374</v>
      </c>
      <c r="V1059" s="106" t="s">
        <v>381</v>
      </c>
      <c r="W1059" s="106" t="s">
        <v>443</v>
      </c>
      <c r="X1059" s="156" t="s">
        <v>688</v>
      </c>
      <c r="Y1059" s="156"/>
      <c r="Z1059" s="156">
        <v>0.02</v>
      </c>
      <c r="AA1059" s="156">
        <v>1.25E-3</v>
      </c>
      <c r="AB1059" s="159">
        <v>2.58</v>
      </c>
    </row>
    <row r="1060" spans="1:28" x14ac:dyDescent="0.15">
      <c r="A1060" s="20" t="str">
        <f t="shared" si="16"/>
        <v>乗0軽QDA</v>
      </c>
      <c r="B1060" s="20" t="s">
        <v>414</v>
      </c>
      <c r="C1060" s="20" t="s">
        <v>405</v>
      </c>
      <c r="D1060" s="20" t="s">
        <v>443</v>
      </c>
      <c r="E1060" s="20" t="s">
        <v>310</v>
      </c>
      <c r="F1060" s="20">
        <v>7.2000000000000008E-2</v>
      </c>
      <c r="G1060" s="20">
        <v>4.5000000000000005E-3</v>
      </c>
      <c r="H1060" s="20">
        <v>2.58</v>
      </c>
      <c r="I1060" s="1" t="s">
        <v>373</v>
      </c>
      <c r="J1060" s="20" t="s">
        <v>83</v>
      </c>
      <c r="T1060" s="130" t="s">
        <v>380</v>
      </c>
      <c r="U1060" s="156" t="s">
        <v>374</v>
      </c>
      <c r="V1060" s="216" t="s">
        <v>381</v>
      </c>
      <c r="W1060" s="216" t="s">
        <v>443</v>
      </c>
      <c r="X1060" s="156" t="s">
        <v>310</v>
      </c>
      <c r="Y1060" s="7" t="s">
        <v>282</v>
      </c>
      <c r="Z1060" s="156">
        <v>7.2000000000000008E-2</v>
      </c>
      <c r="AA1060" s="156">
        <v>4.5000000000000005E-3</v>
      </c>
      <c r="AB1060" s="159">
        <v>2.58</v>
      </c>
    </row>
    <row r="1061" spans="1:28" x14ac:dyDescent="0.15">
      <c r="A1061" s="20" t="str">
        <f t="shared" si="16"/>
        <v>乗0軽QCA</v>
      </c>
      <c r="B1061" s="20" t="s">
        <v>414</v>
      </c>
      <c r="C1061" s="20" t="s">
        <v>405</v>
      </c>
      <c r="D1061" s="20" t="s">
        <v>443</v>
      </c>
      <c r="E1061" s="20" t="s">
        <v>306</v>
      </c>
      <c r="F1061" s="20">
        <v>7.2000000000000008E-2</v>
      </c>
      <c r="G1061" s="20">
        <v>4.5000000000000005E-3</v>
      </c>
      <c r="H1061" s="20">
        <v>2.58</v>
      </c>
      <c r="I1061" s="1" t="s">
        <v>1084</v>
      </c>
      <c r="J1061" s="20" t="s">
        <v>382</v>
      </c>
      <c r="T1061" s="130" t="s">
        <v>380</v>
      </c>
      <c r="U1061" s="156" t="s">
        <v>374</v>
      </c>
      <c r="V1061" s="106" t="s">
        <v>381</v>
      </c>
      <c r="W1061" s="106" t="s">
        <v>443</v>
      </c>
      <c r="X1061" s="156" t="s">
        <v>306</v>
      </c>
      <c r="Y1061" s="156"/>
      <c r="Z1061" s="156">
        <v>7.2000000000000008E-2</v>
      </c>
      <c r="AA1061" s="156">
        <v>4.5000000000000005E-3</v>
      </c>
      <c r="AB1061" s="159">
        <v>2.58</v>
      </c>
    </row>
    <row r="1062" spans="1:28" ht="14.25" x14ac:dyDescent="0.15">
      <c r="A1062" s="20" t="str">
        <f t="shared" si="16"/>
        <v>乗0軽QMA</v>
      </c>
      <c r="B1062" s="20" t="s">
        <v>414</v>
      </c>
      <c r="C1062" s="20" t="s">
        <v>405</v>
      </c>
      <c r="D1062" s="20" t="s">
        <v>443</v>
      </c>
      <c r="E1062" s="20" t="s">
        <v>333</v>
      </c>
      <c r="F1062" s="20">
        <v>7.2000000000000008E-2</v>
      </c>
      <c r="G1062" s="20">
        <v>4.5000000000000005E-3</v>
      </c>
      <c r="H1062" s="20">
        <v>2.58</v>
      </c>
      <c r="I1062" s="1" t="s">
        <v>1094</v>
      </c>
      <c r="J1062" s="20" t="s">
        <v>383</v>
      </c>
      <c r="T1062" s="130" t="s">
        <v>380</v>
      </c>
      <c r="U1062" s="156" t="s">
        <v>374</v>
      </c>
      <c r="V1062" s="106" t="s">
        <v>381</v>
      </c>
      <c r="W1062" s="106" t="s">
        <v>443</v>
      </c>
      <c r="X1062" s="156" t="s">
        <v>333</v>
      </c>
      <c r="Y1062" s="217"/>
      <c r="Z1062" s="156">
        <v>7.2000000000000008E-2</v>
      </c>
      <c r="AA1062" s="156">
        <v>4.5000000000000005E-3</v>
      </c>
      <c r="AB1062" s="159">
        <v>2.58</v>
      </c>
    </row>
    <row r="1063" spans="1:28" x14ac:dyDescent="0.15">
      <c r="A1063" s="20" t="str">
        <f t="shared" si="16"/>
        <v>乗0軽3DA</v>
      </c>
      <c r="B1063" s="20" t="s">
        <v>414</v>
      </c>
      <c r="C1063" s="20" t="s">
        <v>405</v>
      </c>
      <c r="D1063" t="s">
        <v>1478</v>
      </c>
      <c r="E1063" t="s">
        <v>1333</v>
      </c>
      <c r="F1063">
        <v>0.15</v>
      </c>
      <c r="G1063">
        <v>5.0000000000000001E-3</v>
      </c>
      <c r="H1063" s="20">
        <v>2.58</v>
      </c>
      <c r="I1063" s="1" t="s">
        <v>1165</v>
      </c>
      <c r="T1063" s="130" t="s">
        <v>380</v>
      </c>
      <c r="U1063" s="156" t="s">
        <v>374</v>
      </c>
      <c r="V1063" s="216" t="s">
        <v>381</v>
      </c>
      <c r="W1063" s="216" t="s">
        <v>1102</v>
      </c>
      <c r="X1063" s="158" t="s">
        <v>1334</v>
      </c>
      <c r="Y1063" s="7" t="s">
        <v>1199</v>
      </c>
      <c r="Z1063" s="156">
        <v>0.15</v>
      </c>
      <c r="AA1063" s="156">
        <v>5.0000000000000001E-3</v>
      </c>
      <c r="AB1063" s="159">
        <v>2.58</v>
      </c>
    </row>
    <row r="1064" spans="1:28" x14ac:dyDescent="0.15">
      <c r="A1064" s="20" t="str">
        <f t="shared" si="16"/>
        <v>乗0軽3CA</v>
      </c>
      <c r="B1064" s="20" t="s">
        <v>414</v>
      </c>
      <c r="C1064" s="20" t="s">
        <v>405</v>
      </c>
      <c r="D1064" t="s">
        <v>1478</v>
      </c>
      <c r="E1064" t="s">
        <v>1637</v>
      </c>
      <c r="F1064" s="20">
        <v>7.4999999999999997E-2</v>
      </c>
      <c r="G1064">
        <v>2.5000000000000001E-3</v>
      </c>
      <c r="H1064" s="20">
        <v>2.58</v>
      </c>
      <c r="I1064" s="1" t="s">
        <v>1084</v>
      </c>
      <c r="T1064" s="130" t="s">
        <v>380</v>
      </c>
      <c r="U1064" s="156" t="s">
        <v>374</v>
      </c>
      <c r="V1064" s="156" t="s">
        <v>381</v>
      </c>
      <c r="W1064" s="156" t="s">
        <v>1102</v>
      </c>
      <c r="X1064" s="156" t="s">
        <v>1335</v>
      </c>
      <c r="Y1064" s="156"/>
      <c r="Z1064" s="156">
        <v>7.4999999999999997E-2</v>
      </c>
      <c r="AA1064" s="156">
        <v>2.5000000000000001E-3</v>
      </c>
      <c r="AB1064" s="159">
        <v>2.58</v>
      </c>
    </row>
    <row r="1065" spans="1:28" x14ac:dyDescent="0.15">
      <c r="A1065" s="20" t="str">
        <f t="shared" si="16"/>
        <v>乗0軽3MA</v>
      </c>
      <c r="B1065" s="20" t="s">
        <v>414</v>
      </c>
      <c r="C1065" s="20" t="s">
        <v>405</v>
      </c>
      <c r="D1065" t="s">
        <v>1105</v>
      </c>
      <c r="E1065" t="s">
        <v>1336</v>
      </c>
      <c r="F1065" s="20">
        <v>3.7499999999999999E-2</v>
      </c>
      <c r="G1065">
        <v>1.25E-3</v>
      </c>
      <c r="H1065" s="20">
        <v>2.58</v>
      </c>
      <c r="I1065" s="1" t="s">
        <v>1094</v>
      </c>
      <c r="T1065" s="130" t="s">
        <v>380</v>
      </c>
      <c r="U1065" s="156" t="s">
        <v>374</v>
      </c>
      <c r="V1065" s="156" t="s">
        <v>381</v>
      </c>
      <c r="W1065" s="156" t="s">
        <v>1102</v>
      </c>
      <c r="X1065" s="156" t="s">
        <v>1337</v>
      </c>
      <c r="Y1065" s="156"/>
      <c r="Z1065" s="156">
        <v>3.7499999999999999E-2</v>
      </c>
      <c r="AA1065" s="156">
        <v>1.25E-3</v>
      </c>
      <c r="AB1065" s="159">
        <v>2.58</v>
      </c>
    </row>
    <row r="1066" spans="1:28" x14ac:dyDescent="0.15">
      <c r="A1066" s="20" t="str">
        <f t="shared" si="16"/>
        <v>乗0軽4DA</v>
      </c>
      <c r="B1066" s="20" t="s">
        <v>414</v>
      </c>
      <c r="C1066" s="20" t="s">
        <v>405</v>
      </c>
      <c r="D1066" t="s">
        <v>1105</v>
      </c>
      <c r="E1066" t="s">
        <v>1338</v>
      </c>
      <c r="F1066" s="20">
        <v>0.11249999999999999</v>
      </c>
      <c r="G1066">
        <v>3.7499999999999994E-3</v>
      </c>
      <c r="H1066" s="20">
        <v>2.58</v>
      </c>
      <c r="I1066" s="1" t="s">
        <v>1165</v>
      </c>
      <c r="T1066" s="130" t="s">
        <v>380</v>
      </c>
      <c r="U1066" s="156" t="s">
        <v>374</v>
      </c>
      <c r="V1066" s="210" t="s">
        <v>381</v>
      </c>
      <c r="W1066" s="210" t="s">
        <v>1102</v>
      </c>
      <c r="X1066" s="158" t="s">
        <v>1339</v>
      </c>
      <c r="Y1066" s="7" t="s">
        <v>1638</v>
      </c>
      <c r="Z1066" s="156">
        <v>0.11249999999999999</v>
      </c>
      <c r="AA1066" s="156">
        <v>3.7499999999999994E-3</v>
      </c>
      <c r="AB1066" s="159">
        <v>2.58</v>
      </c>
    </row>
    <row r="1067" spans="1:28" x14ac:dyDescent="0.15">
      <c r="A1067" s="20" t="str">
        <f t="shared" si="16"/>
        <v>乗0軽4CA</v>
      </c>
      <c r="B1067" s="20" t="s">
        <v>414</v>
      </c>
      <c r="C1067" s="20" t="s">
        <v>405</v>
      </c>
      <c r="D1067" t="s">
        <v>1105</v>
      </c>
      <c r="E1067" t="s">
        <v>1639</v>
      </c>
      <c r="F1067" s="20">
        <v>0.11249999999999999</v>
      </c>
      <c r="G1067">
        <v>3.7499999999999994E-3</v>
      </c>
      <c r="H1067" s="20">
        <v>2.58</v>
      </c>
      <c r="I1067" s="1" t="s">
        <v>1084</v>
      </c>
      <c r="T1067" s="130" t="s">
        <v>380</v>
      </c>
      <c r="U1067" s="156" t="s">
        <v>374</v>
      </c>
      <c r="V1067" s="156" t="s">
        <v>381</v>
      </c>
      <c r="W1067" s="156" t="s">
        <v>1102</v>
      </c>
      <c r="X1067" s="156" t="s">
        <v>1340</v>
      </c>
      <c r="Y1067" s="156"/>
      <c r="Z1067" s="156">
        <v>0.11249999999999999</v>
      </c>
      <c r="AA1067" s="156">
        <v>3.7499999999999994E-3</v>
      </c>
      <c r="AB1067" s="159">
        <v>2.58</v>
      </c>
    </row>
    <row r="1068" spans="1:28" x14ac:dyDescent="0.15">
      <c r="A1068" s="20" t="str">
        <f t="shared" si="16"/>
        <v>乗0軽4MA</v>
      </c>
      <c r="B1068" s="20" t="s">
        <v>414</v>
      </c>
      <c r="C1068" s="20" t="s">
        <v>405</v>
      </c>
      <c r="D1068" t="s">
        <v>1105</v>
      </c>
      <c r="E1068" t="s">
        <v>1341</v>
      </c>
      <c r="F1068" s="20">
        <v>0.11249999999999999</v>
      </c>
      <c r="G1068">
        <v>3.7499999999999994E-3</v>
      </c>
      <c r="H1068" s="20">
        <v>2.58</v>
      </c>
      <c r="I1068" s="1" t="s">
        <v>1094</v>
      </c>
      <c r="T1068" s="130" t="s">
        <v>380</v>
      </c>
      <c r="U1068" s="156" t="s">
        <v>374</v>
      </c>
      <c r="V1068" s="156" t="s">
        <v>381</v>
      </c>
      <c r="W1068" s="156" t="s">
        <v>1102</v>
      </c>
      <c r="X1068" s="156" t="s">
        <v>1342</v>
      </c>
      <c r="Y1068" s="156"/>
      <c r="Z1068" s="156">
        <v>0.11249999999999999</v>
      </c>
      <c r="AA1068" s="156">
        <v>3.7499999999999994E-3</v>
      </c>
      <c r="AB1068" s="159">
        <v>2.58</v>
      </c>
    </row>
    <row r="1069" spans="1:28" x14ac:dyDescent="0.15">
      <c r="A1069" s="20" t="str">
        <f t="shared" si="16"/>
        <v>乗0軽5DA</v>
      </c>
      <c r="B1069" s="20" t="s">
        <v>414</v>
      </c>
      <c r="C1069" s="20" t="s">
        <v>405</v>
      </c>
      <c r="D1069" t="s">
        <v>1105</v>
      </c>
      <c r="E1069" t="s">
        <v>1343</v>
      </c>
      <c r="F1069" s="20">
        <v>7.4999999999999997E-2</v>
      </c>
      <c r="G1069">
        <v>2.5000000000000001E-3</v>
      </c>
      <c r="H1069" s="20">
        <v>2.58</v>
      </c>
      <c r="I1069" s="1" t="s">
        <v>1165</v>
      </c>
      <c r="T1069" s="130" t="s">
        <v>380</v>
      </c>
      <c r="U1069" s="156" t="s">
        <v>374</v>
      </c>
      <c r="V1069" s="210" t="s">
        <v>381</v>
      </c>
      <c r="W1069" s="210" t="s">
        <v>1102</v>
      </c>
      <c r="X1069" s="158" t="s">
        <v>1344</v>
      </c>
      <c r="Y1069" s="7" t="s">
        <v>1199</v>
      </c>
      <c r="Z1069" s="156">
        <v>7.4999999999999997E-2</v>
      </c>
      <c r="AA1069" s="156">
        <v>2.5000000000000001E-3</v>
      </c>
      <c r="AB1069" s="159">
        <v>2.58</v>
      </c>
    </row>
    <row r="1070" spans="1:28" x14ac:dyDescent="0.15">
      <c r="A1070" s="20" t="str">
        <f t="shared" si="16"/>
        <v>乗0軽5CA</v>
      </c>
      <c r="B1070" s="20" t="s">
        <v>414</v>
      </c>
      <c r="C1070" s="20" t="s">
        <v>405</v>
      </c>
      <c r="D1070" t="s">
        <v>1105</v>
      </c>
      <c r="E1070" t="s">
        <v>1345</v>
      </c>
      <c r="F1070" s="20">
        <v>7.4999999999999997E-2</v>
      </c>
      <c r="G1070">
        <v>2.5000000000000001E-3</v>
      </c>
      <c r="H1070" s="20">
        <v>2.58</v>
      </c>
      <c r="I1070" s="1" t="s">
        <v>1084</v>
      </c>
      <c r="T1070" s="130" t="s">
        <v>380</v>
      </c>
      <c r="U1070" s="156" t="s">
        <v>374</v>
      </c>
      <c r="V1070" s="156" t="s">
        <v>381</v>
      </c>
      <c r="W1070" s="156" t="s">
        <v>1102</v>
      </c>
      <c r="X1070" s="156" t="s">
        <v>1346</v>
      </c>
      <c r="Y1070" s="156"/>
      <c r="Z1070" s="156">
        <v>7.4999999999999997E-2</v>
      </c>
      <c r="AA1070" s="156">
        <v>2.5000000000000001E-3</v>
      </c>
      <c r="AB1070" s="159">
        <v>2.58</v>
      </c>
    </row>
    <row r="1071" spans="1:28" x14ac:dyDescent="0.15">
      <c r="A1071" s="20" t="str">
        <f t="shared" si="16"/>
        <v>乗0軽5MA</v>
      </c>
      <c r="B1071" s="20" t="s">
        <v>414</v>
      </c>
      <c r="C1071" s="20" t="s">
        <v>405</v>
      </c>
      <c r="D1071" t="s">
        <v>1105</v>
      </c>
      <c r="E1071" t="s">
        <v>1640</v>
      </c>
      <c r="F1071" s="20">
        <v>7.4999999999999997E-2</v>
      </c>
      <c r="G1071">
        <v>2.5000000000000001E-3</v>
      </c>
      <c r="H1071" s="20">
        <v>2.58</v>
      </c>
      <c r="I1071" s="1" t="s">
        <v>1094</v>
      </c>
      <c r="T1071" s="130" t="s">
        <v>380</v>
      </c>
      <c r="U1071" s="156" t="s">
        <v>374</v>
      </c>
      <c r="V1071" s="156" t="s">
        <v>381</v>
      </c>
      <c r="W1071" s="156" t="s">
        <v>1102</v>
      </c>
      <c r="X1071" s="156" t="s">
        <v>1347</v>
      </c>
      <c r="Y1071" s="156"/>
      <c r="Z1071" s="156">
        <v>7.4999999999999997E-2</v>
      </c>
      <c r="AA1071" s="156">
        <v>2.5000000000000001E-3</v>
      </c>
      <c r="AB1071" s="159">
        <v>2.58</v>
      </c>
    </row>
    <row r="1072" spans="1:28" x14ac:dyDescent="0.15">
      <c r="A1072" s="20" t="str">
        <f t="shared" si="16"/>
        <v>乗0軽6DA</v>
      </c>
      <c r="B1072" s="20" t="s">
        <v>414</v>
      </c>
      <c r="C1072" s="20" t="s">
        <v>405</v>
      </c>
      <c r="D1072" t="s">
        <v>1105</v>
      </c>
      <c r="E1072" t="s">
        <v>1641</v>
      </c>
      <c r="F1072" s="20">
        <v>3.7499999999999999E-2</v>
      </c>
      <c r="G1072">
        <v>1.25E-3</v>
      </c>
      <c r="H1072" s="20">
        <v>2.58</v>
      </c>
      <c r="I1072" s="1" t="s">
        <v>1165</v>
      </c>
      <c r="T1072" s="130" t="s">
        <v>380</v>
      </c>
      <c r="U1072" s="156" t="s">
        <v>374</v>
      </c>
      <c r="V1072" s="210" t="s">
        <v>381</v>
      </c>
      <c r="W1072" s="210" t="s">
        <v>1102</v>
      </c>
      <c r="X1072" s="158" t="s">
        <v>1348</v>
      </c>
      <c r="Y1072" s="7" t="s">
        <v>1638</v>
      </c>
      <c r="Z1072" s="156">
        <v>3.7499999999999999E-2</v>
      </c>
      <c r="AA1072" s="156">
        <v>1.25E-3</v>
      </c>
      <c r="AB1072" s="159">
        <v>2.58</v>
      </c>
    </row>
    <row r="1073" spans="1:28" x14ac:dyDescent="0.15">
      <c r="A1073" s="20" t="str">
        <f t="shared" si="16"/>
        <v>乗0軽6CA</v>
      </c>
      <c r="B1073" s="20" t="s">
        <v>414</v>
      </c>
      <c r="C1073" s="20" t="s">
        <v>405</v>
      </c>
      <c r="D1073" t="s">
        <v>1105</v>
      </c>
      <c r="E1073" t="s">
        <v>1349</v>
      </c>
      <c r="F1073" s="20">
        <v>3.7499999999999999E-2</v>
      </c>
      <c r="G1073">
        <v>1.25E-3</v>
      </c>
      <c r="H1073" s="20">
        <v>2.58</v>
      </c>
      <c r="I1073" s="1" t="s">
        <v>1084</v>
      </c>
      <c r="T1073" s="130" t="s">
        <v>380</v>
      </c>
      <c r="U1073" s="156" t="s">
        <v>374</v>
      </c>
      <c r="V1073" s="156" t="s">
        <v>381</v>
      </c>
      <c r="W1073" s="156" t="s">
        <v>1102</v>
      </c>
      <c r="X1073" s="156" t="s">
        <v>1350</v>
      </c>
      <c r="Y1073" s="156"/>
      <c r="Z1073" s="156">
        <v>3.7499999999999999E-2</v>
      </c>
      <c r="AA1073" s="156">
        <v>1.25E-3</v>
      </c>
      <c r="AB1073" s="159">
        <v>2.58</v>
      </c>
    </row>
    <row r="1074" spans="1:28" x14ac:dyDescent="0.15">
      <c r="A1074" s="20" t="str">
        <f t="shared" si="16"/>
        <v>乗0軽6MA</v>
      </c>
      <c r="B1074" s="20" t="s">
        <v>414</v>
      </c>
      <c r="C1074" s="20" t="s">
        <v>405</v>
      </c>
      <c r="D1074" t="s">
        <v>1105</v>
      </c>
      <c r="E1074" t="s">
        <v>1351</v>
      </c>
      <c r="F1074" s="20">
        <v>3.7499999999999999E-2</v>
      </c>
      <c r="G1074">
        <v>1.25E-3</v>
      </c>
      <c r="H1074" s="20">
        <v>2.58</v>
      </c>
      <c r="I1074" s="1" t="s">
        <v>1094</v>
      </c>
      <c r="T1074" s="130" t="s">
        <v>380</v>
      </c>
      <c r="U1074" s="156" t="s">
        <v>374</v>
      </c>
      <c r="V1074" s="156" t="s">
        <v>381</v>
      </c>
      <c r="W1074" s="156" t="s">
        <v>1102</v>
      </c>
      <c r="X1074" s="156" t="s">
        <v>1352</v>
      </c>
      <c r="Y1074" s="156"/>
      <c r="Z1074" s="156">
        <v>3.7499999999999999E-2</v>
      </c>
      <c r="AA1074" s="156">
        <v>1.25E-3</v>
      </c>
      <c r="AB1074" s="159">
        <v>2.58</v>
      </c>
    </row>
    <row r="1075" spans="1:28" x14ac:dyDescent="0.15">
      <c r="A1075" s="20" t="str">
        <f t="shared" si="16"/>
        <v>乗0CTN</v>
      </c>
      <c r="B1075" s="20" t="s">
        <v>420</v>
      </c>
      <c r="C1075" s="20" t="s">
        <v>419</v>
      </c>
      <c r="D1075" s="20" t="s">
        <v>822</v>
      </c>
      <c r="E1075" s="20" t="s">
        <v>888</v>
      </c>
      <c r="F1075" s="20">
        <v>0.03</v>
      </c>
      <c r="G1075" s="20">
        <v>0</v>
      </c>
      <c r="H1075" s="20">
        <v>2.23</v>
      </c>
      <c r="I1075" s="1" t="s">
        <v>854</v>
      </c>
      <c r="J1075" s="20" t="s">
        <v>1256</v>
      </c>
      <c r="T1075" s="130" t="s">
        <v>380</v>
      </c>
      <c r="U1075" s="156" t="s">
        <v>377</v>
      </c>
      <c r="V1075" s="156" t="s">
        <v>381</v>
      </c>
      <c r="W1075" s="156" t="s">
        <v>822</v>
      </c>
      <c r="X1075" s="156" t="s">
        <v>888</v>
      </c>
      <c r="Y1075" s="156"/>
      <c r="Z1075" s="156">
        <v>0.03</v>
      </c>
      <c r="AA1075" s="156">
        <v>0</v>
      </c>
      <c r="AB1075" s="159">
        <v>2.23</v>
      </c>
    </row>
    <row r="1076" spans="1:28" x14ac:dyDescent="0.15">
      <c r="A1076" s="20" t="str">
        <f t="shared" si="16"/>
        <v>乗0CLN</v>
      </c>
      <c r="B1076" s="20" t="s">
        <v>420</v>
      </c>
      <c r="C1076" s="20" t="s">
        <v>419</v>
      </c>
      <c r="D1076" s="20" t="s">
        <v>822</v>
      </c>
      <c r="E1076" s="20" t="s">
        <v>880</v>
      </c>
      <c r="F1076" s="20">
        <v>0.02</v>
      </c>
      <c r="G1076" s="20">
        <v>0</v>
      </c>
      <c r="H1076" s="20">
        <v>2.23</v>
      </c>
      <c r="I1076" s="1" t="s">
        <v>854</v>
      </c>
      <c r="J1076" s="20" t="s">
        <v>1257</v>
      </c>
      <c r="T1076" s="130" t="s">
        <v>380</v>
      </c>
      <c r="U1076" s="156" t="s">
        <v>377</v>
      </c>
      <c r="V1076" s="156" t="s">
        <v>381</v>
      </c>
      <c r="W1076" s="156" t="s">
        <v>822</v>
      </c>
      <c r="X1076" s="156" t="s">
        <v>880</v>
      </c>
      <c r="Y1076" s="156"/>
      <c r="Z1076" s="156">
        <v>0.02</v>
      </c>
      <c r="AA1076" s="156">
        <v>0</v>
      </c>
      <c r="AB1076" s="159">
        <v>2.23</v>
      </c>
    </row>
    <row r="1077" spans="1:28" x14ac:dyDescent="0.15">
      <c r="A1077" s="20" t="str">
        <f t="shared" si="16"/>
        <v>乗0CUN</v>
      </c>
      <c r="B1077" s="20" t="s">
        <v>420</v>
      </c>
      <c r="C1077" s="20" t="s">
        <v>419</v>
      </c>
      <c r="D1077" s="20" t="s">
        <v>822</v>
      </c>
      <c r="E1077" s="20" t="s">
        <v>895</v>
      </c>
      <c r="F1077" s="20">
        <v>0.01</v>
      </c>
      <c r="G1077" s="20">
        <v>0</v>
      </c>
      <c r="H1077" s="20">
        <v>2.23</v>
      </c>
      <c r="I1077" s="1" t="s">
        <v>854</v>
      </c>
      <c r="J1077" s="20" t="s">
        <v>1258</v>
      </c>
      <c r="T1077" s="130" t="s">
        <v>380</v>
      </c>
      <c r="U1077" s="156" t="s">
        <v>377</v>
      </c>
      <c r="V1077" s="156" t="s">
        <v>381</v>
      </c>
      <c r="W1077" s="156" t="s">
        <v>822</v>
      </c>
      <c r="X1077" s="156" t="s">
        <v>895</v>
      </c>
      <c r="Y1077" s="156"/>
      <c r="Z1077" s="156">
        <v>0.01</v>
      </c>
      <c r="AA1077" s="156">
        <v>0</v>
      </c>
      <c r="AB1077" s="159">
        <v>2.23</v>
      </c>
    </row>
    <row r="1078" spans="1:28" x14ac:dyDescent="0.15">
      <c r="A1078" s="20" t="str">
        <f t="shared" si="16"/>
        <v>乗0CAFA</v>
      </c>
      <c r="B1078" s="20" t="s">
        <v>420</v>
      </c>
      <c r="C1078" s="20" t="s">
        <v>419</v>
      </c>
      <c r="D1078" s="20" t="s">
        <v>185</v>
      </c>
      <c r="E1078" s="20" t="s">
        <v>809</v>
      </c>
      <c r="F1078" s="20">
        <v>2.5000000000000001E-2</v>
      </c>
      <c r="G1078" s="20">
        <v>0</v>
      </c>
      <c r="H1078" s="20">
        <v>2.23</v>
      </c>
      <c r="I1078" s="1" t="s">
        <v>854</v>
      </c>
      <c r="J1078" s="20" t="s">
        <v>377</v>
      </c>
      <c r="T1078" s="130" t="s">
        <v>380</v>
      </c>
      <c r="U1078" s="156" t="s">
        <v>377</v>
      </c>
      <c r="V1078" s="156" t="s">
        <v>381</v>
      </c>
      <c r="W1078" s="156" t="s">
        <v>185</v>
      </c>
      <c r="X1078" s="156" t="s">
        <v>809</v>
      </c>
      <c r="Y1078" s="156"/>
      <c r="Z1078" s="156">
        <v>2.5000000000000001E-2</v>
      </c>
      <c r="AA1078" s="156">
        <v>0</v>
      </c>
      <c r="AB1078" s="159">
        <v>2.23</v>
      </c>
    </row>
    <row r="1079" spans="1:28" x14ac:dyDescent="0.15">
      <c r="A1079" s="20" t="str">
        <f t="shared" si="16"/>
        <v>乗0CAFB</v>
      </c>
      <c r="B1079" s="20" t="s">
        <v>420</v>
      </c>
      <c r="C1079" s="20" t="s">
        <v>419</v>
      </c>
      <c r="D1079" s="20" t="s">
        <v>185</v>
      </c>
      <c r="E1079" s="20" t="s">
        <v>553</v>
      </c>
      <c r="F1079" s="20">
        <v>2.5000000000000001E-2</v>
      </c>
      <c r="G1079" s="20">
        <v>0</v>
      </c>
      <c r="H1079" s="20">
        <v>2.23</v>
      </c>
      <c r="I1079" s="1" t="s">
        <v>854</v>
      </c>
      <c r="J1079" s="20" t="s">
        <v>377</v>
      </c>
      <c r="T1079" s="130" t="s">
        <v>380</v>
      </c>
      <c r="U1079" s="156" t="s">
        <v>377</v>
      </c>
      <c r="V1079" s="156" t="s">
        <v>381</v>
      </c>
      <c r="W1079" s="156" t="s">
        <v>185</v>
      </c>
      <c r="X1079" s="156" t="s">
        <v>553</v>
      </c>
      <c r="Y1079" s="156"/>
      <c r="Z1079" s="156">
        <v>2.5000000000000001E-2</v>
      </c>
      <c r="AA1079" s="156">
        <v>0</v>
      </c>
      <c r="AB1079" s="159">
        <v>2.23</v>
      </c>
    </row>
    <row r="1080" spans="1:28" x14ac:dyDescent="0.15">
      <c r="A1080" s="20" t="str">
        <f t="shared" si="16"/>
        <v>乗0CAEA</v>
      </c>
      <c r="B1080" s="20" t="s">
        <v>420</v>
      </c>
      <c r="C1080" s="20" t="s">
        <v>419</v>
      </c>
      <c r="D1080" s="20" t="s">
        <v>185</v>
      </c>
      <c r="E1080" s="20" t="s">
        <v>810</v>
      </c>
      <c r="F1080" s="20">
        <v>1.2500000000000001E-2</v>
      </c>
      <c r="G1080" s="20">
        <v>0</v>
      </c>
      <c r="H1080" s="20">
        <v>2.23</v>
      </c>
      <c r="I1080" s="1" t="s">
        <v>854</v>
      </c>
      <c r="J1080" s="20" t="s">
        <v>1259</v>
      </c>
      <c r="T1080" s="130" t="s">
        <v>380</v>
      </c>
      <c r="U1080" s="156" t="s">
        <v>377</v>
      </c>
      <c r="V1080" s="156" t="s">
        <v>381</v>
      </c>
      <c r="W1080" s="156" t="s">
        <v>185</v>
      </c>
      <c r="X1080" s="156" t="s">
        <v>810</v>
      </c>
      <c r="Y1080" s="156"/>
      <c r="Z1080" s="156">
        <v>1.2500000000000001E-2</v>
      </c>
      <c r="AA1080" s="156">
        <v>0</v>
      </c>
      <c r="AB1080" s="159">
        <v>2.23</v>
      </c>
    </row>
    <row r="1081" spans="1:28" x14ac:dyDescent="0.15">
      <c r="A1081" s="20" t="str">
        <f t="shared" si="16"/>
        <v>乗0CAEB</v>
      </c>
      <c r="B1081" s="20" t="s">
        <v>420</v>
      </c>
      <c r="C1081" s="20" t="s">
        <v>419</v>
      </c>
      <c r="D1081" s="20" t="s">
        <v>185</v>
      </c>
      <c r="E1081" s="20" t="s">
        <v>552</v>
      </c>
      <c r="F1081" s="20">
        <v>1.2500000000000001E-2</v>
      </c>
      <c r="G1081" s="20">
        <v>0</v>
      </c>
      <c r="H1081" s="20">
        <v>2.23</v>
      </c>
      <c r="I1081" s="1" t="s">
        <v>854</v>
      </c>
      <c r="J1081" s="20" t="s">
        <v>1353</v>
      </c>
      <c r="T1081" s="130" t="s">
        <v>380</v>
      </c>
      <c r="U1081" s="156" t="s">
        <v>377</v>
      </c>
      <c r="V1081" s="156" t="s">
        <v>381</v>
      </c>
      <c r="W1081" s="156" t="s">
        <v>185</v>
      </c>
      <c r="X1081" s="156" t="s">
        <v>552</v>
      </c>
      <c r="Y1081" s="156"/>
      <c r="Z1081" s="156">
        <v>1.2500000000000001E-2</v>
      </c>
      <c r="AA1081" s="156">
        <v>0</v>
      </c>
      <c r="AB1081" s="159">
        <v>2.23</v>
      </c>
    </row>
    <row r="1082" spans="1:28" x14ac:dyDescent="0.15">
      <c r="A1082" s="20" t="str">
        <f t="shared" si="16"/>
        <v>乗0CCEA</v>
      </c>
      <c r="B1082" s="20" t="s">
        <v>420</v>
      </c>
      <c r="C1082" s="20" t="s">
        <v>419</v>
      </c>
      <c r="D1082" s="20" t="s">
        <v>185</v>
      </c>
      <c r="E1082" s="20" t="s">
        <v>415</v>
      </c>
      <c r="F1082" s="20">
        <v>1.2500000000000001E-2</v>
      </c>
      <c r="G1082" s="20">
        <v>0</v>
      </c>
      <c r="H1082" s="20">
        <v>2.23</v>
      </c>
      <c r="I1082" s="1" t="s">
        <v>854</v>
      </c>
      <c r="J1082" s="20" t="s">
        <v>160</v>
      </c>
      <c r="T1082" s="130" t="s">
        <v>380</v>
      </c>
      <c r="U1082" s="156" t="s">
        <v>377</v>
      </c>
      <c r="V1082" s="156" t="s">
        <v>381</v>
      </c>
      <c r="W1082" s="156" t="s">
        <v>185</v>
      </c>
      <c r="X1082" s="156" t="s">
        <v>415</v>
      </c>
      <c r="Y1082" s="156"/>
      <c r="Z1082" s="156">
        <v>1.2500000000000001E-2</v>
      </c>
      <c r="AA1082" s="156">
        <v>0</v>
      </c>
      <c r="AB1082" s="159">
        <v>2.23</v>
      </c>
    </row>
    <row r="1083" spans="1:28" x14ac:dyDescent="0.15">
      <c r="A1083" s="20" t="str">
        <f t="shared" si="16"/>
        <v>乗0CCFA</v>
      </c>
      <c r="B1083" s="20" t="s">
        <v>420</v>
      </c>
      <c r="C1083" s="20" t="s">
        <v>419</v>
      </c>
      <c r="D1083" s="20" t="s">
        <v>185</v>
      </c>
      <c r="E1083" s="20" t="s">
        <v>416</v>
      </c>
      <c r="F1083" s="20">
        <v>1.2500000000000001E-2</v>
      </c>
      <c r="G1083" s="20">
        <v>0</v>
      </c>
      <c r="H1083" s="20">
        <v>2.23</v>
      </c>
      <c r="I1083" s="1" t="s">
        <v>854</v>
      </c>
      <c r="J1083" s="20" t="s">
        <v>159</v>
      </c>
      <c r="T1083" s="130" t="s">
        <v>380</v>
      </c>
      <c r="U1083" s="156" t="s">
        <v>377</v>
      </c>
      <c r="V1083" s="156" t="s">
        <v>381</v>
      </c>
      <c r="W1083" s="156" t="s">
        <v>185</v>
      </c>
      <c r="X1083" s="156" t="s">
        <v>416</v>
      </c>
      <c r="Y1083" s="156"/>
      <c r="Z1083" s="156">
        <v>1.2500000000000001E-2</v>
      </c>
      <c r="AA1083" s="156">
        <v>0</v>
      </c>
      <c r="AB1083" s="159">
        <v>2.23</v>
      </c>
    </row>
    <row r="1084" spans="1:28" x14ac:dyDescent="0.15">
      <c r="A1084" s="20" t="str">
        <f t="shared" si="16"/>
        <v>乗0CDEA</v>
      </c>
      <c r="B1084" s="20" t="s">
        <v>420</v>
      </c>
      <c r="C1084" s="20" t="s">
        <v>419</v>
      </c>
      <c r="D1084" s="20" t="s">
        <v>185</v>
      </c>
      <c r="E1084" s="20" t="s">
        <v>417</v>
      </c>
      <c r="F1084" s="20">
        <v>6.2500000000000003E-3</v>
      </c>
      <c r="G1084" s="20">
        <v>0</v>
      </c>
      <c r="H1084" s="20">
        <v>2.23</v>
      </c>
      <c r="I1084" s="1" t="s">
        <v>854</v>
      </c>
      <c r="J1084" s="20" t="s">
        <v>375</v>
      </c>
      <c r="T1084" s="130" t="s">
        <v>380</v>
      </c>
      <c r="U1084" s="156" t="s">
        <v>377</v>
      </c>
      <c r="V1084" s="156" t="s">
        <v>381</v>
      </c>
      <c r="W1084" s="156" t="s">
        <v>185</v>
      </c>
      <c r="X1084" s="156" t="s">
        <v>417</v>
      </c>
      <c r="Y1084" s="156"/>
      <c r="Z1084" s="156">
        <v>6.2500000000000003E-3</v>
      </c>
      <c r="AA1084" s="156">
        <v>0</v>
      </c>
      <c r="AB1084" s="159">
        <v>2.23</v>
      </c>
    </row>
    <row r="1085" spans="1:28" x14ac:dyDescent="0.15">
      <c r="A1085" s="20" t="str">
        <f t="shared" si="16"/>
        <v>乗0CDFA</v>
      </c>
      <c r="B1085" s="20" t="s">
        <v>420</v>
      </c>
      <c r="C1085" s="20" t="s">
        <v>419</v>
      </c>
      <c r="D1085" s="20" t="s">
        <v>185</v>
      </c>
      <c r="E1085" s="20" t="s">
        <v>418</v>
      </c>
      <c r="F1085" s="20">
        <v>6.2500000000000003E-3</v>
      </c>
      <c r="G1085" s="20">
        <v>0</v>
      </c>
      <c r="H1085" s="20">
        <v>2.23</v>
      </c>
      <c r="I1085" s="1" t="s">
        <v>854</v>
      </c>
      <c r="J1085" s="20" t="s">
        <v>376</v>
      </c>
      <c r="T1085" s="130" t="s">
        <v>380</v>
      </c>
      <c r="U1085" s="156" t="s">
        <v>377</v>
      </c>
      <c r="V1085" s="156" t="s">
        <v>381</v>
      </c>
      <c r="W1085" s="156" t="s">
        <v>185</v>
      </c>
      <c r="X1085" s="156" t="s">
        <v>418</v>
      </c>
      <c r="Y1085" s="156"/>
      <c r="Z1085" s="156">
        <v>6.2500000000000003E-3</v>
      </c>
      <c r="AA1085" s="156">
        <v>0</v>
      </c>
      <c r="AB1085" s="159">
        <v>2.23</v>
      </c>
    </row>
    <row r="1086" spans="1:28" x14ac:dyDescent="0.15">
      <c r="A1086" s="20" t="str">
        <f t="shared" si="16"/>
        <v>乗0CLFA</v>
      </c>
      <c r="B1086" s="20" t="s">
        <v>420</v>
      </c>
      <c r="C1086" s="20" t="s">
        <v>419</v>
      </c>
      <c r="D1086" s="20" t="s">
        <v>443</v>
      </c>
      <c r="E1086" s="20" t="s">
        <v>589</v>
      </c>
      <c r="F1086" s="20">
        <v>2.5000000000000001E-2</v>
      </c>
      <c r="G1086" s="20">
        <v>0</v>
      </c>
      <c r="H1086" s="20">
        <v>2.23</v>
      </c>
      <c r="I1086" s="1" t="s">
        <v>854</v>
      </c>
      <c r="J1086" s="20" t="s">
        <v>377</v>
      </c>
      <c r="T1086" s="130" t="s">
        <v>380</v>
      </c>
      <c r="U1086" s="156" t="s">
        <v>377</v>
      </c>
      <c r="V1086" s="156" t="s">
        <v>381</v>
      </c>
      <c r="W1086" s="156" t="s">
        <v>443</v>
      </c>
      <c r="X1086" s="156" t="s">
        <v>589</v>
      </c>
      <c r="Y1086" s="156"/>
      <c r="Z1086" s="156">
        <v>2.5000000000000001E-2</v>
      </c>
      <c r="AA1086" s="156">
        <v>0</v>
      </c>
      <c r="AB1086" s="159">
        <v>2.23</v>
      </c>
    </row>
    <row r="1087" spans="1:28" x14ac:dyDescent="0.15">
      <c r="A1087" s="20" t="str">
        <f t="shared" si="16"/>
        <v>乗0CLEA</v>
      </c>
      <c r="B1087" s="20" t="s">
        <v>420</v>
      </c>
      <c r="C1087" s="20" t="s">
        <v>419</v>
      </c>
      <c r="D1087" s="20" t="s">
        <v>443</v>
      </c>
      <c r="E1087" s="20" t="s">
        <v>585</v>
      </c>
      <c r="F1087" s="20">
        <v>1.2500000000000001E-2</v>
      </c>
      <c r="G1087" s="20">
        <v>0</v>
      </c>
      <c r="H1087" s="20">
        <v>2.23</v>
      </c>
      <c r="I1087" s="1" t="s">
        <v>854</v>
      </c>
      <c r="J1087" s="20" t="s">
        <v>1088</v>
      </c>
      <c r="T1087" s="130" t="s">
        <v>380</v>
      </c>
      <c r="U1087" s="156" t="s">
        <v>377</v>
      </c>
      <c r="V1087" s="156" t="s">
        <v>381</v>
      </c>
      <c r="W1087" s="156" t="s">
        <v>443</v>
      </c>
      <c r="X1087" s="156" t="s">
        <v>585</v>
      </c>
      <c r="Y1087" s="156"/>
      <c r="Z1087" s="156">
        <v>1.2500000000000001E-2</v>
      </c>
      <c r="AA1087" s="156">
        <v>0</v>
      </c>
      <c r="AB1087" s="159">
        <v>2.23</v>
      </c>
    </row>
    <row r="1088" spans="1:28" x14ac:dyDescent="0.15">
      <c r="A1088" s="20" t="str">
        <f t="shared" si="16"/>
        <v>乗0CMFA</v>
      </c>
      <c r="B1088" s="20" t="s">
        <v>420</v>
      </c>
      <c r="C1088" s="20" t="s">
        <v>419</v>
      </c>
      <c r="D1088" s="20" t="s">
        <v>443</v>
      </c>
      <c r="E1088" s="20" t="s">
        <v>625</v>
      </c>
      <c r="F1088" s="20">
        <v>1.2500000000000001E-2</v>
      </c>
      <c r="G1088" s="20">
        <v>0</v>
      </c>
      <c r="H1088" s="20">
        <v>2.23</v>
      </c>
      <c r="I1088" s="1" t="s">
        <v>854</v>
      </c>
      <c r="J1088" s="20" t="s">
        <v>463</v>
      </c>
      <c r="T1088" s="130" t="s">
        <v>380</v>
      </c>
      <c r="U1088" s="156" t="s">
        <v>377</v>
      </c>
      <c r="V1088" s="156" t="s">
        <v>381</v>
      </c>
      <c r="W1088" s="156" t="s">
        <v>443</v>
      </c>
      <c r="X1088" s="156" t="s">
        <v>625</v>
      </c>
      <c r="Y1088" s="156"/>
      <c r="Z1088" s="156">
        <v>1.2500000000000001E-2</v>
      </c>
      <c r="AA1088" s="156">
        <v>0</v>
      </c>
      <c r="AB1088" s="159">
        <v>2.23</v>
      </c>
    </row>
    <row r="1089" spans="1:28" x14ac:dyDescent="0.15">
      <c r="A1089" s="20" t="str">
        <f t="shared" si="16"/>
        <v>乗0CMEA</v>
      </c>
      <c r="B1089" s="20" t="s">
        <v>420</v>
      </c>
      <c r="C1089" s="20" t="s">
        <v>419</v>
      </c>
      <c r="D1089" s="20" t="s">
        <v>443</v>
      </c>
      <c r="E1089" s="20" t="s">
        <v>621</v>
      </c>
      <c r="F1089" s="20">
        <v>1.2500000000000001E-2</v>
      </c>
      <c r="G1089" s="20">
        <v>0</v>
      </c>
      <c r="H1089" s="20">
        <v>2.23</v>
      </c>
      <c r="I1089" s="1" t="s">
        <v>854</v>
      </c>
      <c r="J1089" s="20" t="s">
        <v>455</v>
      </c>
      <c r="T1089" s="130" t="s">
        <v>380</v>
      </c>
      <c r="U1089" s="156" t="s">
        <v>377</v>
      </c>
      <c r="V1089" s="156" t="s">
        <v>381</v>
      </c>
      <c r="W1089" s="156" t="s">
        <v>443</v>
      </c>
      <c r="X1089" s="156" t="s">
        <v>621</v>
      </c>
      <c r="Y1089" s="156"/>
      <c r="Z1089" s="156">
        <v>1.2500000000000001E-2</v>
      </c>
      <c r="AA1089" s="156">
        <v>0</v>
      </c>
      <c r="AB1089" s="159">
        <v>2.23</v>
      </c>
    </row>
    <row r="1090" spans="1:28" x14ac:dyDescent="0.15">
      <c r="A1090" s="20" t="str">
        <f t="shared" si="16"/>
        <v>乗0CRFA</v>
      </c>
      <c r="B1090" s="20" t="s">
        <v>420</v>
      </c>
      <c r="C1090" s="20" t="s">
        <v>419</v>
      </c>
      <c r="D1090" s="20" t="s">
        <v>443</v>
      </c>
      <c r="E1090" s="20" t="s">
        <v>673</v>
      </c>
      <c r="F1090" s="20">
        <v>6.2500000000000003E-3</v>
      </c>
      <c r="G1090" s="20">
        <v>0</v>
      </c>
      <c r="H1090" s="20">
        <v>2.23</v>
      </c>
      <c r="I1090" s="1" t="s">
        <v>854</v>
      </c>
      <c r="J1090" s="20" t="s">
        <v>464</v>
      </c>
      <c r="T1090" s="130" t="s">
        <v>380</v>
      </c>
      <c r="U1090" s="156" t="s">
        <v>377</v>
      </c>
      <c r="V1090" s="156" t="s">
        <v>381</v>
      </c>
      <c r="W1090" s="156" t="s">
        <v>443</v>
      </c>
      <c r="X1090" s="156" t="s">
        <v>673</v>
      </c>
      <c r="Y1090" s="156"/>
      <c r="Z1090" s="156">
        <v>6.2500000000000003E-3</v>
      </c>
      <c r="AA1090" s="156">
        <v>0</v>
      </c>
      <c r="AB1090" s="159">
        <v>2.23</v>
      </c>
    </row>
    <row r="1091" spans="1:28" x14ac:dyDescent="0.15">
      <c r="A1091" s="20" t="str">
        <f t="shared" si="16"/>
        <v>乗0CREA</v>
      </c>
      <c r="B1091" s="20" t="s">
        <v>420</v>
      </c>
      <c r="C1091" s="20" t="s">
        <v>419</v>
      </c>
      <c r="D1091" s="20" t="s">
        <v>443</v>
      </c>
      <c r="E1091" s="20" t="s">
        <v>669</v>
      </c>
      <c r="F1091" s="20">
        <v>6.2500000000000003E-3</v>
      </c>
      <c r="G1091" s="20">
        <v>0</v>
      </c>
      <c r="H1091" s="20">
        <v>2.23</v>
      </c>
      <c r="I1091" s="1" t="s">
        <v>854</v>
      </c>
      <c r="J1091" s="20" t="s">
        <v>447</v>
      </c>
      <c r="T1091" s="130" t="s">
        <v>380</v>
      </c>
      <c r="U1091" s="156" t="s">
        <v>377</v>
      </c>
      <c r="V1091" s="156" t="s">
        <v>381</v>
      </c>
      <c r="W1091" s="156" t="s">
        <v>443</v>
      </c>
      <c r="X1091" s="156" t="s">
        <v>669</v>
      </c>
      <c r="Y1091" s="156"/>
      <c r="Z1091" s="156">
        <v>6.2500000000000003E-3</v>
      </c>
      <c r="AA1091" s="156">
        <v>0</v>
      </c>
      <c r="AB1091" s="159">
        <v>2.23</v>
      </c>
    </row>
    <row r="1092" spans="1:28" x14ac:dyDescent="0.15">
      <c r="A1092" s="20" t="str">
        <f t="shared" si="16"/>
        <v>乗0CQFA</v>
      </c>
      <c r="B1092" s="20" t="s">
        <v>420</v>
      </c>
      <c r="C1092" s="20" t="s">
        <v>419</v>
      </c>
      <c r="D1092" s="20" t="s">
        <v>443</v>
      </c>
      <c r="E1092" s="20" t="s">
        <v>318</v>
      </c>
      <c r="F1092" s="20">
        <v>2.2499999999999999E-2</v>
      </c>
      <c r="G1092" s="20">
        <v>0</v>
      </c>
      <c r="H1092" s="20">
        <v>2.23</v>
      </c>
      <c r="I1092" s="1" t="s">
        <v>854</v>
      </c>
      <c r="J1092" s="20" t="s">
        <v>83</v>
      </c>
      <c r="T1092" s="130" t="s">
        <v>380</v>
      </c>
      <c r="U1092" s="156" t="s">
        <v>377</v>
      </c>
      <c r="V1092" s="156" t="s">
        <v>381</v>
      </c>
      <c r="W1092" s="156" t="s">
        <v>443</v>
      </c>
      <c r="X1092" s="156" t="s">
        <v>318</v>
      </c>
      <c r="Y1092" s="156"/>
      <c r="Z1092" s="156">
        <v>2.2499999999999999E-2</v>
      </c>
      <c r="AA1092" s="156">
        <v>0</v>
      </c>
      <c r="AB1092" s="159">
        <v>2.23</v>
      </c>
    </row>
    <row r="1093" spans="1:28" x14ac:dyDescent="0.15">
      <c r="A1093" s="20" t="str">
        <f t="shared" ref="A1093:A1149" si="17">CONCATENATE(C1093,E1093)</f>
        <v>乗0CQEA</v>
      </c>
      <c r="B1093" s="20" t="s">
        <v>420</v>
      </c>
      <c r="C1093" s="20" t="s">
        <v>419</v>
      </c>
      <c r="D1093" s="20" t="s">
        <v>443</v>
      </c>
      <c r="E1093" s="20" t="s">
        <v>314</v>
      </c>
      <c r="F1093" s="20">
        <v>2.2499999999999999E-2</v>
      </c>
      <c r="G1093" s="20">
        <v>0</v>
      </c>
      <c r="H1093" s="20">
        <v>2.23</v>
      </c>
      <c r="I1093" s="1" t="s">
        <v>854</v>
      </c>
      <c r="J1093" s="20" t="s">
        <v>384</v>
      </c>
      <c r="T1093" s="130" t="s">
        <v>380</v>
      </c>
      <c r="U1093" s="156" t="s">
        <v>377</v>
      </c>
      <c r="V1093" s="156" t="s">
        <v>381</v>
      </c>
      <c r="W1093" s="156" t="s">
        <v>443</v>
      </c>
      <c r="X1093" s="156" t="s">
        <v>314</v>
      </c>
      <c r="Y1093" s="156"/>
      <c r="Z1093" s="156">
        <v>2.2499999999999999E-2</v>
      </c>
      <c r="AA1093" s="156">
        <v>0</v>
      </c>
      <c r="AB1093" s="159">
        <v>2.23</v>
      </c>
    </row>
    <row r="1094" spans="1:28" x14ac:dyDescent="0.15">
      <c r="A1094" s="20" t="str">
        <f t="shared" si="17"/>
        <v>乗0C3FA</v>
      </c>
      <c r="B1094" s="20" t="s">
        <v>420</v>
      </c>
      <c r="C1094" s="20" t="s">
        <v>419</v>
      </c>
      <c r="D1094" t="s">
        <v>1642</v>
      </c>
      <c r="E1094" t="s">
        <v>1354</v>
      </c>
      <c r="F1094" s="20">
        <v>2.5000000000000001E-2</v>
      </c>
      <c r="G1094" s="20">
        <v>0</v>
      </c>
      <c r="H1094" s="20">
        <v>2.23</v>
      </c>
      <c r="I1094" s="1" t="s">
        <v>854</v>
      </c>
      <c r="T1094" s="130" t="s">
        <v>380</v>
      </c>
      <c r="U1094" s="156" t="s">
        <v>377</v>
      </c>
      <c r="V1094" s="156" t="s">
        <v>381</v>
      </c>
      <c r="W1094" s="156" t="s">
        <v>1102</v>
      </c>
      <c r="X1094" s="156" t="s">
        <v>1355</v>
      </c>
      <c r="Y1094" s="156"/>
      <c r="Z1094" s="156">
        <v>2.5000000000000001E-2</v>
      </c>
      <c r="AA1094" s="156">
        <v>0</v>
      </c>
      <c r="AB1094" s="159">
        <v>2.23</v>
      </c>
    </row>
    <row r="1095" spans="1:28" x14ac:dyDescent="0.15">
      <c r="A1095" s="20" t="str">
        <f t="shared" si="17"/>
        <v>乗0C3EA</v>
      </c>
      <c r="B1095" s="20" t="s">
        <v>420</v>
      </c>
      <c r="C1095" s="20" t="s">
        <v>419</v>
      </c>
      <c r="D1095" t="s">
        <v>1478</v>
      </c>
      <c r="E1095" t="s">
        <v>1356</v>
      </c>
      <c r="F1095" s="20">
        <v>1.2500000000000001E-2</v>
      </c>
      <c r="G1095" s="20">
        <v>0</v>
      </c>
      <c r="H1095" s="20">
        <v>2.23</v>
      </c>
      <c r="I1095" s="1" t="s">
        <v>854</v>
      </c>
      <c r="T1095" s="130" t="s">
        <v>380</v>
      </c>
      <c r="U1095" s="156" t="s">
        <v>377</v>
      </c>
      <c r="V1095" s="156" t="s">
        <v>381</v>
      </c>
      <c r="W1095" s="156" t="s">
        <v>1102</v>
      </c>
      <c r="X1095" s="156" t="s">
        <v>1357</v>
      </c>
      <c r="Y1095" s="156"/>
      <c r="Z1095" s="156">
        <v>1.2500000000000001E-2</v>
      </c>
      <c r="AA1095" s="156">
        <v>0</v>
      </c>
      <c r="AB1095" s="159">
        <v>2.23</v>
      </c>
    </row>
    <row r="1096" spans="1:28" x14ac:dyDescent="0.15">
      <c r="A1096" s="20" t="str">
        <f t="shared" si="17"/>
        <v>乗0C4FA</v>
      </c>
      <c r="B1096" s="20" t="s">
        <v>420</v>
      </c>
      <c r="C1096" s="20" t="s">
        <v>419</v>
      </c>
      <c r="D1096" t="s">
        <v>1105</v>
      </c>
      <c r="E1096" t="s">
        <v>1643</v>
      </c>
      <c r="F1096" s="20">
        <v>1.8750000000000003E-2</v>
      </c>
      <c r="G1096" s="20">
        <v>0</v>
      </c>
      <c r="H1096" s="20">
        <v>2.23</v>
      </c>
      <c r="I1096" s="1" t="s">
        <v>854</v>
      </c>
      <c r="T1096" s="130" t="s">
        <v>380</v>
      </c>
      <c r="U1096" s="156" t="s">
        <v>377</v>
      </c>
      <c r="V1096" s="156" t="s">
        <v>381</v>
      </c>
      <c r="W1096" s="156" t="s">
        <v>1102</v>
      </c>
      <c r="X1096" s="156" t="s">
        <v>1358</v>
      </c>
      <c r="Y1096" s="156"/>
      <c r="Z1096" s="156">
        <v>1.8750000000000003E-2</v>
      </c>
      <c r="AA1096" s="156">
        <v>0</v>
      </c>
      <c r="AB1096" s="159">
        <v>2.23</v>
      </c>
    </row>
    <row r="1097" spans="1:28" x14ac:dyDescent="0.15">
      <c r="A1097" s="20" t="str">
        <f t="shared" si="17"/>
        <v>乗0C4EA</v>
      </c>
      <c r="B1097" s="20" t="s">
        <v>420</v>
      </c>
      <c r="C1097" s="20" t="s">
        <v>419</v>
      </c>
      <c r="D1097" t="s">
        <v>1105</v>
      </c>
      <c r="E1097" t="s">
        <v>1359</v>
      </c>
      <c r="F1097" s="20">
        <v>1.8750000000000003E-2</v>
      </c>
      <c r="G1097" s="20">
        <v>0</v>
      </c>
      <c r="H1097" s="20">
        <v>2.23</v>
      </c>
      <c r="I1097" s="1" t="s">
        <v>854</v>
      </c>
      <c r="T1097" s="130" t="s">
        <v>380</v>
      </c>
      <c r="U1097" s="156" t="s">
        <v>377</v>
      </c>
      <c r="V1097" s="156" t="s">
        <v>381</v>
      </c>
      <c r="W1097" s="156" t="s">
        <v>1102</v>
      </c>
      <c r="X1097" s="156" t="s">
        <v>1360</v>
      </c>
      <c r="Y1097" s="156"/>
      <c r="Z1097" s="156">
        <v>1.8750000000000003E-2</v>
      </c>
      <c r="AA1097" s="156">
        <v>0</v>
      </c>
      <c r="AB1097" s="159">
        <v>2.23</v>
      </c>
    </row>
    <row r="1098" spans="1:28" x14ac:dyDescent="0.15">
      <c r="A1098" s="20" t="str">
        <f t="shared" si="17"/>
        <v>乗0C5FA</v>
      </c>
      <c r="B1098" s="20" t="s">
        <v>420</v>
      </c>
      <c r="C1098" s="20" t="s">
        <v>419</v>
      </c>
      <c r="D1098" t="s">
        <v>1105</v>
      </c>
      <c r="E1098" t="s">
        <v>1644</v>
      </c>
      <c r="F1098" s="20">
        <v>1.2500000000000001E-2</v>
      </c>
      <c r="G1098" s="20">
        <v>0</v>
      </c>
      <c r="H1098" s="20">
        <v>2.23</v>
      </c>
      <c r="I1098" s="1" t="s">
        <v>854</v>
      </c>
      <c r="T1098" s="130" t="s">
        <v>380</v>
      </c>
      <c r="U1098" s="156" t="s">
        <v>377</v>
      </c>
      <c r="V1098" s="156" t="s">
        <v>381</v>
      </c>
      <c r="W1098" s="156" t="s">
        <v>1102</v>
      </c>
      <c r="X1098" s="156" t="s">
        <v>1361</v>
      </c>
      <c r="Y1098" s="156"/>
      <c r="Z1098" s="156">
        <v>1.2500000000000001E-2</v>
      </c>
      <c r="AA1098" s="156">
        <v>0</v>
      </c>
      <c r="AB1098" s="159">
        <v>2.23</v>
      </c>
    </row>
    <row r="1099" spans="1:28" x14ac:dyDescent="0.15">
      <c r="A1099" s="20" t="str">
        <f t="shared" si="17"/>
        <v>乗0C5EA</v>
      </c>
      <c r="B1099" s="20" t="s">
        <v>420</v>
      </c>
      <c r="C1099" s="20" t="s">
        <v>419</v>
      </c>
      <c r="D1099" t="s">
        <v>1105</v>
      </c>
      <c r="E1099" t="s">
        <v>1645</v>
      </c>
      <c r="F1099" s="20">
        <v>1.2500000000000001E-2</v>
      </c>
      <c r="G1099" s="20">
        <v>0</v>
      </c>
      <c r="H1099" s="20">
        <v>2.23</v>
      </c>
      <c r="I1099" s="1" t="s">
        <v>854</v>
      </c>
      <c r="T1099" s="130" t="s">
        <v>380</v>
      </c>
      <c r="U1099" s="156" t="s">
        <v>377</v>
      </c>
      <c r="V1099" s="156" t="s">
        <v>381</v>
      </c>
      <c r="W1099" s="156" t="s">
        <v>1102</v>
      </c>
      <c r="X1099" s="156" t="s">
        <v>1362</v>
      </c>
      <c r="Y1099" s="156"/>
      <c r="Z1099" s="156">
        <v>1.2500000000000001E-2</v>
      </c>
      <c r="AA1099" s="156">
        <v>0</v>
      </c>
      <c r="AB1099" s="159">
        <v>2.23</v>
      </c>
    </row>
    <row r="1100" spans="1:28" x14ac:dyDescent="0.15">
      <c r="A1100" s="20" t="str">
        <f t="shared" si="17"/>
        <v>乗0C6FA</v>
      </c>
      <c r="B1100" s="20" t="s">
        <v>420</v>
      </c>
      <c r="C1100" s="20" t="s">
        <v>419</v>
      </c>
      <c r="D1100" t="s">
        <v>1105</v>
      </c>
      <c r="E1100" t="s">
        <v>1646</v>
      </c>
      <c r="F1100" s="20">
        <v>6.2500000000000003E-3</v>
      </c>
      <c r="G1100" s="20">
        <v>0</v>
      </c>
      <c r="H1100" s="20">
        <v>2.23</v>
      </c>
      <c r="I1100" s="1" t="s">
        <v>854</v>
      </c>
      <c r="T1100" s="130" t="s">
        <v>380</v>
      </c>
      <c r="U1100" s="156" t="s">
        <v>377</v>
      </c>
      <c r="V1100" s="156" t="s">
        <v>381</v>
      </c>
      <c r="W1100" s="156" t="s">
        <v>1102</v>
      </c>
      <c r="X1100" s="156" t="s">
        <v>1363</v>
      </c>
      <c r="Y1100" s="156"/>
      <c r="Z1100" s="156">
        <v>6.2500000000000003E-3</v>
      </c>
      <c r="AA1100" s="156">
        <v>0</v>
      </c>
      <c r="AB1100" s="159">
        <v>2.23</v>
      </c>
    </row>
    <row r="1101" spans="1:28" x14ac:dyDescent="0.15">
      <c r="A1101" s="20" t="str">
        <f t="shared" si="17"/>
        <v>乗0C6EA</v>
      </c>
      <c r="B1101" s="20" t="s">
        <v>420</v>
      </c>
      <c r="C1101" s="20" t="s">
        <v>419</v>
      </c>
      <c r="D1101" t="s">
        <v>1105</v>
      </c>
      <c r="E1101" t="s">
        <v>1647</v>
      </c>
      <c r="F1101" s="20">
        <v>6.2500000000000003E-3</v>
      </c>
      <c r="G1101" s="20">
        <v>0</v>
      </c>
      <c r="H1101" s="20">
        <v>2.23</v>
      </c>
      <c r="I1101" s="1" t="s">
        <v>854</v>
      </c>
      <c r="T1101" s="130" t="s">
        <v>380</v>
      </c>
      <c r="U1101" s="156" t="s">
        <v>377</v>
      </c>
      <c r="V1101" s="156" t="s">
        <v>381</v>
      </c>
      <c r="W1101" s="156" t="s">
        <v>1102</v>
      </c>
      <c r="X1101" s="156" t="s">
        <v>1364</v>
      </c>
      <c r="Y1101" s="156"/>
      <c r="Z1101" s="156">
        <v>6.2500000000000003E-3</v>
      </c>
      <c r="AA1101" s="156">
        <v>0</v>
      </c>
      <c r="AB1101" s="159">
        <v>2.23</v>
      </c>
    </row>
    <row r="1102" spans="1:28" x14ac:dyDescent="0.15">
      <c r="A1102" s="20" t="str">
        <f t="shared" si="17"/>
        <v>乗0メTN</v>
      </c>
      <c r="B1102" s="20" t="s">
        <v>421</v>
      </c>
      <c r="C1102" s="20" t="s">
        <v>402</v>
      </c>
      <c r="D1102" s="20" t="s">
        <v>823</v>
      </c>
      <c r="E1102" s="20" t="s">
        <v>888</v>
      </c>
      <c r="F1102" s="20">
        <v>0.105</v>
      </c>
      <c r="G1102" s="20">
        <v>0</v>
      </c>
      <c r="H1102" s="20">
        <v>1.37</v>
      </c>
      <c r="I1102" s="1" t="s">
        <v>1284</v>
      </c>
      <c r="J1102" s="20" t="s">
        <v>1285</v>
      </c>
      <c r="T1102" s="130" t="s">
        <v>380</v>
      </c>
      <c r="U1102" s="156" t="s">
        <v>283</v>
      </c>
      <c r="V1102" s="156" t="s">
        <v>381</v>
      </c>
      <c r="W1102" s="156" t="s">
        <v>823</v>
      </c>
      <c r="X1102" s="156" t="s">
        <v>888</v>
      </c>
      <c r="Y1102" s="156"/>
      <c r="Z1102" s="156">
        <v>0.105</v>
      </c>
      <c r="AA1102" s="156">
        <v>0</v>
      </c>
      <c r="AB1102" s="159">
        <v>1.37</v>
      </c>
    </row>
    <row r="1103" spans="1:28" x14ac:dyDescent="0.15">
      <c r="A1103" s="20" t="str">
        <f t="shared" si="17"/>
        <v>乗0メLN</v>
      </c>
      <c r="B1103" s="20" t="s">
        <v>421</v>
      </c>
      <c r="C1103" s="20" t="s">
        <v>402</v>
      </c>
      <c r="D1103" s="20" t="s">
        <v>823</v>
      </c>
      <c r="E1103" s="20" t="s">
        <v>880</v>
      </c>
      <c r="F1103" s="20">
        <v>7.0000000000000007E-2</v>
      </c>
      <c r="G1103" s="20">
        <v>0</v>
      </c>
      <c r="H1103" s="20">
        <v>1.37</v>
      </c>
      <c r="I1103" s="1" t="s">
        <v>1284</v>
      </c>
      <c r="J1103" s="20" t="s">
        <v>1286</v>
      </c>
      <c r="T1103" s="130" t="s">
        <v>380</v>
      </c>
      <c r="U1103" s="156" t="s">
        <v>283</v>
      </c>
      <c r="V1103" s="156" t="s">
        <v>381</v>
      </c>
      <c r="W1103" s="156" t="s">
        <v>823</v>
      </c>
      <c r="X1103" s="156" t="s">
        <v>880</v>
      </c>
      <c r="Y1103" s="156"/>
      <c r="Z1103" s="156">
        <v>7.0000000000000007E-2</v>
      </c>
      <c r="AA1103" s="156">
        <v>0</v>
      </c>
      <c r="AB1103" s="159">
        <v>1.37</v>
      </c>
    </row>
    <row r="1104" spans="1:28" x14ac:dyDescent="0.15">
      <c r="A1104" s="20" t="str">
        <f t="shared" si="17"/>
        <v>乗0メUN</v>
      </c>
      <c r="B1104" s="20" t="s">
        <v>421</v>
      </c>
      <c r="C1104" s="20" t="s">
        <v>402</v>
      </c>
      <c r="D1104" s="20" t="s">
        <v>823</v>
      </c>
      <c r="E1104" s="20" t="s">
        <v>895</v>
      </c>
      <c r="F1104" s="20">
        <v>3.5000000000000003E-2</v>
      </c>
      <c r="G1104" s="20">
        <v>0</v>
      </c>
      <c r="H1104" s="20">
        <v>1.37</v>
      </c>
      <c r="I1104" s="1" t="s">
        <v>1284</v>
      </c>
      <c r="J1104" s="20" t="s">
        <v>1287</v>
      </c>
      <c r="T1104" s="130" t="s">
        <v>380</v>
      </c>
      <c r="U1104" s="156" t="s">
        <v>283</v>
      </c>
      <c r="V1104" s="156" t="s">
        <v>381</v>
      </c>
      <c r="W1104" s="156" t="s">
        <v>823</v>
      </c>
      <c r="X1104" s="156" t="s">
        <v>895</v>
      </c>
      <c r="Y1104" s="156"/>
      <c r="Z1104" s="156">
        <v>3.5000000000000003E-2</v>
      </c>
      <c r="AA1104" s="156">
        <v>0</v>
      </c>
      <c r="AB1104" s="159">
        <v>1.37</v>
      </c>
    </row>
    <row r="1105" spans="1:28" x14ac:dyDescent="0.15">
      <c r="A1105" s="20" t="str">
        <f t="shared" si="17"/>
        <v>乗0メAHA</v>
      </c>
      <c r="B1105" s="20" t="s">
        <v>421</v>
      </c>
      <c r="C1105" s="20" t="s">
        <v>402</v>
      </c>
      <c r="D1105" s="20" t="s">
        <v>185</v>
      </c>
      <c r="E1105" s="20" t="s">
        <v>811</v>
      </c>
      <c r="F1105" s="20">
        <v>7.0000000000000007E-2</v>
      </c>
      <c r="G1105" s="20">
        <v>0</v>
      </c>
      <c r="H1105" s="20">
        <v>1.37</v>
      </c>
      <c r="I1105" s="1" t="s">
        <v>1284</v>
      </c>
      <c r="J1105" s="20" t="s">
        <v>283</v>
      </c>
      <c r="T1105" s="130" t="s">
        <v>380</v>
      </c>
      <c r="U1105" s="156" t="s">
        <v>283</v>
      </c>
      <c r="V1105" s="156" t="s">
        <v>381</v>
      </c>
      <c r="W1105" s="156" t="s">
        <v>185</v>
      </c>
      <c r="X1105" s="156" t="s">
        <v>811</v>
      </c>
      <c r="Y1105" s="156"/>
      <c r="Z1105" s="156">
        <v>7.0000000000000007E-2</v>
      </c>
      <c r="AA1105" s="156">
        <v>0</v>
      </c>
      <c r="AB1105" s="159">
        <v>1.37</v>
      </c>
    </row>
    <row r="1106" spans="1:28" x14ac:dyDescent="0.15">
      <c r="A1106" s="20" t="str">
        <f t="shared" si="17"/>
        <v>乗0メAGA</v>
      </c>
      <c r="B1106" s="20" t="s">
        <v>421</v>
      </c>
      <c r="C1106" s="20" t="s">
        <v>402</v>
      </c>
      <c r="D1106" s="20" t="s">
        <v>185</v>
      </c>
      <c r="E1106" s="20" t="s">
        <v>812</v>
      </c>
      <c r="F1106" s="20">
        <v>3.5000000000000003E-2</v>
      </c>
      <c r="G1106" s="20">
        <v>0</v>
      </c>
      <c r="H1106" s="20">
        <v>1.37</v>
      </c>
      <c r="I1106" s="1" t="s">
        <v>1284</v>
      </c>
      <c r="J1106" s="20" t="s">
        <v>1288</v>
      </c>
      <c r="T1106" s="130" t="s">
        <v>380</v>
      </c>
      <c r="U1106" s="156" t="s">
        <v>283</v>
      </c>
      <c r="V1106" s="156" t="s">
        <v>381</v>
      </c>
      <c r="W1106" s="156" t="s">
        <v>185</v>
      </c>
      <c r="X1106" s="156" t="s">
        <v>812</v>
      </c>
      <c r="Y1106" s="156"/>
      <c r="Z1106" s="156">
        <v>3.5000000000000003E-2</v>
      </c>
      <c r="AA1106" s="156">
        <v>0</v>
      </c>
      <c r="AB1106" s="159">
        <v>1.37</v>
      </c>
    </row>
    <row r="1107" spans="1:28" x14ac:dyDescent="0.15">
      <c r="A1107" s="20" t="str">
        <f t="shared" si="17"/>
        <v>乗0メCGA</v>
      </c>
      <c r="B1107" s="20" t="s">
        <v>421</v>
      </c>
      <c r="C1107" s="20" t="s">
        <v>402</v>
      </c>
      <c r="D1107" s="20" t="s">
        <v>185</v>
      </c>
      <c r="E1107" s="20" t="s">
        <v>102</v>
      </c>
      <c r="F1107" s="20">
        <v>3.5000000000000003E-2</v>
      </c>
      <c r="G1107" s="20">
        <v>0</v>
      </c>
      <c r="H1107" s="20">
        <v>1.37</v>
      </c>
      <c r="I1107" s="1" t="s">
        <v>1284</v>
      </c>
      <c r="J1107" s="20" t="s">
        <v>174</v>
      </c>
      <c r="T1107" s="130" t="s">
        <v>380</v>
      </c>
      <c r="U1107" s="156" t="s">
        <v>283</v>
      </c>
      <c r="V1107" s="156" t="s">
        <v>381</v>
      </c>
      <c r="W1107" s="156" t="s">
        <v>185</v>
      </c>
      <c r="X1107" s="156" t="s">
        <v>102</v>
      </c>
      <c r="Y1107" s="156"/>
      <c r="Z1107" s="156">
        <v>3.5000000000000003E-2</v>
      </c>
      <c r="AA1107" s="156">
        <v>0</v>
      </c>
      <c r="AB1107" s="159">
        <v>1.37</v>
      </c>
    </row>
    <row r="1108" spans="1:28" x14ac:dyDescent="0.15">
      <c r="A1108" s="20" t="str">
        <f t="shared" si="17"/>
        <v>乗0メCHA</v>
      </c>
      <c r="B1108" s="20" t="s">
        <v>421</v>
      </c>
      <c r="C1108" s="20" t="s">
        <v>402</v>
      </c>
      <c r="D1108" s="20" t="s">
        <v>185</v>
      </c>
      <c r="E1108" s="20" t="s">
        <v>105</v>
      </c>
      <c r="F1108" s="20">
        <v>3.5000000000000003E-2</v>
      </c>
      <c r="G1108" s="20">
        <v>0</v>
      </c>
      <c r="H1108" s="20">
        <v>1.37</v>
      </c>
      <c r="I1108" s="1" t="s">
        <v>1284</v>
      </c>
      <c r="J1108" s="20" t="s">
        <v>173</v>
      </c>
      <c r="T1108" s="130" t="s">
        <v>380</v>
      </c>
      <c r="U1108" s="156" t="s">
        <v>283</v>
      </c>
      <c r="V1108" s="156" t="s">
        <v>381</v>
      </c>
      <c r="W1108" s="156" t="s">
        <v>185</v>
      </c>
      <c r="X1108" s="156" t="s">
        <v>105</v>
      </c>
      <c r="Y1108" s="156"/>
      <c r="Z1108" s="156">
        <v>3.5000000000000003E-2</v>
      </c>
      <c r="AA1108" s="156">
        <v>0</v>
      </c>
      <c r="AB1108" s="159">
        <v>1.37</v>
      </c>
    </row>
    <row r="1109" spans="1:28" x14ac:dyDescent="0.15">
      <c r="A1109" s="20" t="str">
        <f t="shared" si="17"/>
        <v>乗0メDGA</v>
      </c>
      <c r="B1109" s="20" t="s">
        <v>421</v>
      </c>
      <c r="C1109" s="20" t="s">
        <v>402</v>
      </c>
      <c r="D1109" s="20" t="s">
        <v>185</v>
      </c>
      <c r="E1109" s="20" t="s">
        <v>146</v>
      </c>
      <c r="F1109" s="20">
        <v>1.7500000000000002E-2</v>
      </c>
      <c r="G1109" s="20">
        <v>0</v>
      </c>
      <c r="H1109" s="20">
        <v>1.37</v>
      </c>
      <c r="I1109" s="1" t="s">
        <v>1284</v>
      </c>
      <c r="J1109" s="20" t="s">
        <v>378</v>
      </c>
      <c r="T1109" s="130" t="s">
        <v>380</v>
      </c>
      <c r="U1109" s="156" t="s">
        <v>283</v>
      </c>
      <c r="V1109" s="156" t="s">
        <v>381</v>
      </c>
      <c r="W1109" s="156" t="s">
        <v>185</v>
      </c>
      <c r="X1109" s="156" t="s">
        <v>146</v>
      </c>
      <c r="Y1109" s="156"/>
      <c r="Z1109" s="156">
        <v>1.7500000000000002E-2</v>
      </c>
      <c r="AA1109" s="156">
        <v>0</v>
      </c>
      <c r="AB1109" s="159">
        <v>1.37</v>
      </c>
    </row>
    <row r="1110" spans="1:28" x14ac:dyDescent="0.15">
      <c r="A1110" s="20" t="str">
        <f t="shared" si="17"/>
        <v>乗0メDHA</v>
      </c>
      <c r="B1110" s="20" t="s">
        <v>421</v>
      </c>
      <c r="C1110" s="20" t="s">
        <v>402</v>
      </c>
      <c r="D1110" s="20" t="s">
        <v>185</v>
      </c>
      <c r="E1110" s="20" t="s">
        <v>149</v>
      </c>
      <c r="F1110" s="20">
        <v>1.7500000000000002E-2</v>
      </c>
      <c r="G1110" s="20">
        <v>0</v>
      </c>
      <c r="H1110" s="20">
        <v>1.37</v>
      </c>
      <c r="I1110" s="1" t="s">
        <v>1284</v>
      </c>
      <c r="J1110" s="20" t="s">
        <v>379</v>
      </c>
      <c r="T1110" s="130" t="s">
        <v>380</v>
      </c>
      <c r="U1110" s="156" t="s">
        <v>283</v>
      </c>
      <c r="V1110" s="156" t="s">
        <v>381</v>
      </c>
      <c r="W1110" s="156" t="s">
        <v>185</v>
      </c>
      <c r="X1110" s="156" t="s">
        <v>149</v>
      </c>
      <c r="Y1110" s="156"/>
      <c r="Z1110" s="156">
        <v>1.7500000000000002E-2</v>
      </c>
      <c r="AA1110" s="156">
        <v>0</v>
      </c>
      <c r="AB1110" s="159">
        <v>1.37</v>
      </c>
    </row>
    <row r="1111" spans="1:28" x14ac:dyDescent="0.15">
      <c r="A1111" s="20" t="str">
        <f t="shared" si="17"/>
        <v>乗0メLHA</v>
      </c>
      <c r="B1111" s="20" t="s">
        <v>421</v>
      </c>
      <c r="C1111" s="20" t="s">
        <v>402</v>
      </c>
      <c r="D1111" s="20" t="s">
        <v>443</v>
      </c>
      <c r="E1111" s="20" t="s">
        <v>597</v>
      </c>
      <c r="F1111" s="20">
        <v>0.04</v>
      </c>
      <c r="G1111" s="20">
        <v>0</v>
      </c>
      <c r="H1111" s="20">
        <v>1.37</v>
      </c>
      <c r="I1111" s="1" t="s">
        <v>1284</v>
      </c>
      <c r="J1111" s="20" t="s">
        <v>283</v>
      </c>
      <c r="T1111" s="130" t="s">
        <v>380</v>
      </c>
      <c r="U1111" s="156" t="s">
        <v>283</v>
      </c>
      <c r="V1111" s="156" t="s">
        <v>381</v>
      </c>
      <c r="W1111" s="156" t="s">
        <v>443</v>
      </c>
      <c r="X1111" s="156" t="s">
        <v>597</v>
      </c>
      <c r="Y1111" s="156"/>
      <c r="Z1111" s="156">
        <v>0.04</v>
      </c>
      <c r="AA1111" s="156">
        <v>0</v>
      </c>
      <c r="AB1111" s="159">
        <v>1.37</v>
      </c>
    </row>
    <row r="1112" spans="1:28" x14ac:dyDescent="0.15">
      <c r="A1112" s="20" t="str">
        <f t="shared" si="17"/>
        <v>乗0メLGA</v>
      </c>
      <c r="B1112" s="20" t="s">
        <v>421</v>
      </c>
      <c r="C1112" s="20" t="s">
        <v>402</v>
      </c>
      <c r="D1112" s="20" t="s">
        <v>443</v>
      </c>
      <c r="E1112" s="20" t="s">
        <v>593</v>
      </c>
      <c r="F1112" s="20">
        <v>0.02</v>
      </c>
      <c r="G1112" s="20">
        <v>0</v>
      </c>
      <c r="H1112" s="20">
        <v>1.37</v>
      </c>
      <c r="I1112" s="1" t="s">
        <v>1284</v>
      </c>
      <c r="J1112" s="20" t="s">
        <v>1088</v>
      </c>
      <c r="T1112" s="130" t="s">
        <v>380</v>
      </c>
      <c r="U1112" s="156" t="s">
        <v>283</v>
      </c>
      <c r="V1112" s="156" t="s">
        <v>381</v>
      </c>
      <c r="W1112" s="156" t="s">
        <v>443</v>
      </c>
      <c r="X1112" s="156" t="s">
        <v>593</v>
      </c>
      <c r="Y1112" s="156"/>
      <c r="Z1112" s="156">
        <v>0.02</v>
      </c>
      <c r="AA1112" s="156">
        <v>0</v>
      </c>
      <c r="AB1112" s="159">
        <v>1.37</v>
      </c>
    </row>
    <row r="1113" spans="1:28" x14ac:dyDescent="0.15">
      <c r="A1113" s="20" t="str">
        <f t="shared" si="17"/>
        <v>乗0メMHA</v>
      </c>
      <c r="B1113" s="20" t="s">
        <v>421</v>
      </c>
      <c r="C1113" s="20" t="s">
        <v>402</v>
      </c>
      <c r="D1113" s="20" t="s">
        <v>443</v>
      </c>
      <c r="E1113" s="20" t="s">
        <v>633</v>
      </c>
      <c r="F1113" s="20">
        <v>0.02</v>
      </c>
      <c r="G1113" s="20">
        <v>0</v>
      </c>
      <c r="H1113" s="20">
        <v>1.37</v>
      </c>
      <c r="I1113" s="1" t="s">
        <v>1284</v>
      </c>
      <c r="J1113" s="20" t="s">
        <v>463</v>
      </c>
      <c r="T1113" s="130" t="s">
        <v>380</v>
      </c>
      <c r="U1113" s="156" t="s">
        <v>283</v>
      </c>
      <c r="V1113" s="156" t="s">
        <v>381</v>
      </c>
      <c r="W1113" s="156" t="s">
        <v>443</v>
      </c>
      <c r="X1113" s="156" t="s">
        <v>633</v>
      </c>
      <c r="Y1113" s="156"/>
      <c r="Z1113" s="156">
        <v>0.02</v>
      </c>
      <c r="AA1113" s="156">
        <v>0</v>
      </c>
      <c r="AB1113" s="159">
        <v>1.37</v>
      </c>
    </row>
    <row r="1114" spans="1:28" x14ac:dyDescent="0.15">
      <c r="A1114" s="20" t="str">
        <f t="shared" si="17"/>
        <v>乗0メMGA</v>
      </c>
      <c r="B1114" s="20" t="s">
        <v>421</v>
      </c>
      <c r="C1114" s="20" t="s">
        <v>402</v>
      </c>
      <c r="D1114" s="20" t="s">
        <v>443</v>
      </c>
      <c r="E1114" s="20" t="s">
        <v>629</v>
      </c>
      <c r="F1114" s="20">
        <v>0.02</v>
      </c>
      <c r="G1114" s="20">
        <v>0</v>
      </c>
      <c r="H1114" s="20">
        <v>1.37</v>
      </c>
      <c r="I1114" s="1" t="s">
        <v>1284</v>
      </c>
      <c r="J1114" s="20" t="s">
        <v>446</v>
      </c>
      <c r="T1114" s="130" t="s">
        <v>380</v>
      </c>
      <c r="U1114" s="156" t="s">
        <v>283</v>
      </c>
      <c r="V1114" s="156" t="s">
        <v>381</v>
      </c>
      <c r="W1114" s="156" t="s">
        <v>443</v>
      </c>
      <c r="X1114" s="156" t="s">
        <v>629</v>
      </c>
      <c r="Y1114" s="156"/>
      <c r="Z1114" s="156">
        <v>0.02</v>
      </c>
      <c r="AA1114" s="156">
        <v>0</v>
      </c>
      <c r="AB1114" s="159">
        <v>1.37</v>
      </c>
    </row>
    <row r="1115" spans="1:28" x14ac:dyDescent="0.15">
      <c r="A1115" s="20" t="str">
        <f t="shared" si="17"/>
        <v>乗0メRHA</v>
      </c>
      <c r="B1115" s="20" t="s">
        <v>421</v>
      </c>
      <c r="C1115" s="20" t="s">
        <v>402</v>
      </c>
      <c r="D1115" s="20" t="s">
        <v>443</v>
      </c>
      <c r="E1115" s="20" t="s">
        <v>681</v>
      </c>
      <c r="F1115" s="20">
        <v>0.01</v>
      </c>
      <c r="G1115" s="20">
        <v>0</v>
      </c>
      <c r="H1115" s="20">
        <v>1.37</v>
      </c>
      <c r="I1115" s="1" t="s">
        <v>1284</v>
      </c>
      <c r="J1115" s="20" t="s">
        <v>464</v>
      </c>
      <c r="T1115" s="130" t="s">
        <v>380</v>
      </c>
      <c r="U1115" s="156" t="s">
        <v>283</v>
      </c>
      <c r="V1115" s="156" t="s">
        <v>381</v>
      </c>
      <c r="W1115" s="156" t="s">
        <v>443</v>
      </c>
      <c r="X1115" s="156" t="s">
        <v>681</v>
      </c>
      <c r="Y1115" s="156"/>
      <c r="Z1115" s="156">
        <v>0.01</v>
      </c>
      <c r="AA1115" s="156">
        <v>0</v>
      </c>
      <c r="AB1115" s="159">
        <v>1.37</v>
      </c>
    </row>
    <row r="1116" spans="1:28" x14ac:dyDescent="0.15">
      <c r="A1116" s="20" t="str">
        <f t="shared" si="17"/>
        <v>乗0メRGA</v>
      </c>
      <c r="B1116" s="20" t="s">
        <v>421</v>
      </c>
      <c r="C1116" s="20" t="s">
        <v>402</v>
      </c>
      <c r="D1116" s="20" t="s">
        <v>443</v>
      </c>
      <c r="E1116" s="20" t="s">
        <v>677</v>
      </c>
      <c r="F1116" s="20">
        <v>0.01</v>
      </c>
      <c r="G1116" s="20">
        <v>0</v>
      </c>
      <c r="H1116" s="20">
        <v>1.37</v>
      </c>
      <c r="I1116" s="1" t="s">
        <v>1284</v>
      </c>
      <c r="J1116" s="20" t="s">
        <v>447</v>
      </c>
      <c r="T1116" s="130" t="s">
        <v>380</v>
      </c>
      <c r="U1116" s="156" t="s">
        <v>283</v>
      </c>
      <c r="V1116" s="156" t="s">
        <v>381</v>
      </c>
      <c r="W1116" s="156" t="s">
        <v>443</v>
      </c>
      <c r="X1116" s="156" t="s">
        <v>677</v>
      </c>
      <c r="Y1116" s="156"/>
      <c r="Z1116" s="156">
        <v>0.01</v>
      </c>
      <c r="AA1116" s="156">
        <v>0</v>
      </c>
      <c r="AB1116" s="159">
        <v>1.37</v>
      </c>
    </row>
    <row r="1117" spans="1:28" x14ac:dyDescent="0.15">
      <c r="A1117" s="20" t="str">
        <f t="shared" si="17"/>
        <v>乗0メQHA</v>
      </c>
      <c r="B1117" s="20" t="s">
        <v>421</v>
      </c>
      <c r="C1117" s="20" t="s">
        <v>402</v>
      </c>
      <c r="D1117" s="20" t="s">
        <v>443</v>
      </c>
      <c r="E1117" s="20" t="s">
        <v>326</v>
      </c>
      <c r="F1117" s="20">
        <v>3.5999999999999997E-2</v>
      </c>
      <c r="G1117" s="20">
        <v>0</v>
      </c>
      <c r="H1117" s="20">
        <v>1.37</v>
      </c>
      <c r="I1117" s="1" t="s">
        <v>1284</v>
      </c>
      <c r="J1117" s="20" t="s">
        <v>83</v>
      </c>
      <c r="T1117" s="130" t="s">
        <v>380</v>
      </c>
      <c r="U1117" s="156" t="s">
        <v>283</v>
      </c>
      <c r="V1117" s="156" t="s">
        <v>381</v>
      </c>
      <c r="W1117" s="156" t="s">
        <v>443</v>
      </c>
      <c r="X1117" s="156" t="s">
        <v>326</v>
      </c>
      <c r="Y1117" s="156"/>
      <c r="Z1117" s="156">
        <v>3.5999999999999997E-2</v>
      </c>
      <c r="AA1117" s="156">
        <v>0</v>
      </c>
      <c r="AB1117" s="159">
        <v>1.37</v>
      </c>
    </row>
    <row r="1118" spans="1:28" x14ac:dyDescent="0.15">
      <c r="A1118" s="20" t="str">
        <f t="shared" si="17"/>
        <v>乗0メQGA</v>
      </c>
      <c r="B1118" s="20" t="s">
        <v>421</v>
      </c>
      <c r="C1118" s="20" t="s">
        <v>402</v>
      </c>
      <c r="D1118" s="20" t="s">
        <v>443</v>
      </c>
      <c r="E1118" s="20" t="s">
        <v>322</v>
      </c>
      <c r="F1118" s="20">
        <v>3.5999999999999997E-2</v>
      </c>
      <c r="G1118" s="20">
        <v>0</v>
      </c>
      <c r="H1118" s="20">
        <v>1.37</v>
      </c>
      <c r="I1118" s="1" t="s">
        <v>1284</v>
      </c>
      <c r="J1118" s="20" t="s">
        <v>384</v>
      </c>
      <c r="T1118" s="130" t="s">
        <v>380</v>
      </c>
      <c r="U1118" s="156" t="s">
        <v>283</v>
      </c>
      <c r="V1118" s="156" t="s">
        <v>381</v>
      </c>
      <c r="W1118" s="156" t="s">
        <v>443</v>
      </c>
      <c r="X1118" s="156" t="s">
        <v>322</v>
      </c>
      <c r="Y1118" s="156"/>
      <c r="Z1118" s="156">
        <v>3.5999999999999997E-2</v>
      </c>
      <c r="AA1118" s="156">
        <v>0</v>
      </c>
      <c r="AB1118" s="159">
        <v>1.37</v>
      </c>
    </row>
    <row r="1119" spans="1:28" x14ac:dyDescent="0.15">
      <c r="A1119" s="20" t="str">
        <f t="shared" si="17"/>
        <v>乗0メ3HA</v>
      </c>
      <c r="B1119" s="20" t="s">
        <v>421</v>
      </c>
      <c r="C1119" s="20" t="s">
        <v>402</v>
      </c>
      <c r="D1119" t="s">
        <v>1478</v>
      </c>
      <c r="E1119" t="s">
        <v>1365</v>
      </c>
      <c r="F1119" s="20">
        <v>7.4999999999999997E-2</v>
      </c>
      <c r="G1119" s="20">
        <v>0</v>
      </c>
      <c r="H1119" s="20">
        <v>1.37</v>
      </c>
      <c r="I1119" s="1" t="s">
        <v>1284</v>
      </c>
      <c r="T1119" s="130" t="s">
        <v>380</v>
      </c>
      <c r="U1119" s="156" t="s">
        <v>283</v>
      </c>
      <c r="V1119" s="156" t="s">
        <v>381</v>
      </c>
      <c r="W1119" s="156" t="s">
        <v>1102</v>
      </c>
      <c r="X1119" s="156" t="s">
        <v>1366</v>
      </c>
      <c r="Y1119" s="156"/>
      <c r="Z1119" s="156">
        <v>7.4999999999999997E-2</v>
      </c>
      <c r="AA1119" s="156">
        <v>0</v>
      </c>
      <c r="AB1119" s="159">
        <v>1.37</v>
      </c>
    </row>
    <row r="1120" spans="1:28" x14ac:dyDescent="0.15">
      <c r="A1120" s="20" t="str">
        <f t="shared" si="17"/>
        <v>乗0メ3GA</v>
      </c>
      <c r="B1120" s="20" t="s">
        <v>421</v>
      </c>
      <c r="C1120" s="20" t="s">
        <v>402</v>
      </c>
      <c r="D1120" t="s">
        <v>1648</v>
      </c>
      <c r="E1120" t="s">
        <v>1367</v>
      </c>
      <c r="F1120" s="20">
        <v>3.7499999999999999E-2</v>
      </c>
      <c r="G1120" s="20">
        <v>0</v>
      </c>
      <c r="H1120" s="20">
        <v>1.37</v>
      </c>
      <c r="I1120" s="1" t="s">
        <v>1284</v>
      </c>
      <c r="T1120" s="130" t="s">
        <v>380</v>
      </c>
      <c r="U1120" s="156" t="s">
        <v>283</v>
      </c>
      <c r="V1120" s="156" t="s">
        <v>381</v>
      </c>
      <c r="W1120" s="156" t="s">
        <v>1102</v>
      </c>
      <c r="X1120" s="156" t="s">
        <v>1368</v>
      </c>
      <c r="Y1120" s="156"/>
      <c r="Z1120" s="156">
        <v>3.7499999999999999E-2</v>
      </c>
      <c r="AA1120" s="156">
        <v>0</v>
      </c>
      <c r="AB1120" s="159">
        <v>1.37</v>
      </c>
    </row>
    <row r="1121" spans="1:28" x14ac:dyDescent="0.15">
      <c r="A1121" s="20" t="str">
        <f t="shared" si="17"/>
        <v>乗0メ4HA</v>
      </c>
      <c r="B1121" s="20" t="s">
        <v>421</v>
      </c>
      <c r="C1121" s="20" t="s">
        <v>402</v>
      </c>
      <c r="D1121" t="s">
        <v>1105</v>
      </c>
      <c r="E1121" t="s">
        <v>1369</v>
      </c>
      <c r="F1121" s="20">
        <v>5.6249999999999994E-2</v>
      </c>
      <c r="G1121" s="20">
        <v>0</v>
      </c>
      <c r="H1121" s="20">
        <v>1.37</v>
      </c>
      <c r="I1121" s="1" t="s">
        <v>1284</v>
      </c>
      <c r="T1121" s="130" t="s">
        <v>380</v>
      </c>
      <c r="U1121" s="156" t="s">
        <v>283</v>
      </c>
      <c r="V1121" s="156" t="s">
        <v>381</v>
      </c>
      <c r="W1121" s="156" t="s">
        <v>1102</v>
      </c>
      <c r="X1121" s="156" t="s">
        <v>1370</v>
      </c>
      <c r="Y1121" s="156"/>
      <c r="Z1121" s="156">
        <v>5.6249999999999994E-2</v>
      </c>
      <c r="AA1121" s="156">
        <v>0</v>
      </c>
      <c r="AB1121" s="159">
        <v>1.37</v>
      </c>
    </row>
    <row r="1122" spans="1:28" x14ac:dyDescent="0.15">
      <c r="A1122" s="20" t="str">
        <f t="shared" si="17"/>
        <v>乗0メ4GA</v>
      </c>
      <c r="B1122" s="20" t="s">
        <v>421</v>
      </c>
      <c r="C1122" s="20" t="s">
        <v>402</v>
      </c>
      <c r="D1122" t="s">
        <v>1102</v>
      </c>
      <c r="E1122" t="s">
        <v>1371</v>
      </c>
      <c r="F1122" s="20">
        <v>5.6249999999999994E-2</v>
      </c>
      <c r="G1122" s="20">
        <v>0</v>
      </c>
      <c r="H1122" s="20">
        <v>1.37</v>
      </c>
      <c r="I1122" s="1" t="s">
        <v>1284</v>
      </c>
      <c r="T1122" s="130" t="s">
        <v>380</v>
      </c>
      <c r="U1122" s="156" t="s">
        <v>283</v>
      </c>
      <c r="V1122" s="156" t="s">
        <v>381</v>
      </c>
      <c r="W1122" s="156" t="s">
        <v>1102</v>
      </c>
      <c r="X1122" s="156" t="s">
        <v>1372</v>
      </c>
      <c r="Y1122" s="156"/>
      <c r="Z1122" s="156">
        <v>5.6249999999999994E-2</v>
      </c>
      <c r="AA1122" s="156">
        <v>0</v>
      </c>
      <c r="AB1122" s="159">
        <v>1.37</v>
      </c>
    </row>
    <row r="1123" spans="1:28" x14ac:dyDescent="0.15">
      <c r="A1123" s="20" t="str">
        <f t="shared" si="17"/>
        <v>乗0メ5HA</v>
      </c>
      <c r="B1123" s="20" t="s">
        <v>421</v>
      </c>
      <c r="C1123" s="20" t="s">
        <v>402</v>
      </c>
      <c r="D1123" t="s">
        <v>1105</v>
      </c>
      <c r="E1123" t="s">
        <v>1649</v>
      </c>
      <c r="F1123" s="20">
        <v>3.7499999999999999E-2</v>
      </c>
      <c r="G1123" s="20">
        <v>0</v>
      </c>
      <c r="H1123" s="20">
        <v>1.37</v>
      </c>
      <c r="I1123" s="1" t="s">
        <v>1284</v>
      </c>
      <c r="T1123" s="130" t="s">
        <v>380</v>
      </c>
      <c r="U1123" s="156" t="s">
        <v>283</v>
      </c>
      <c r="V1123" s="156" t="s">
        <v>381</v>
      </c>
      <c r="W1123" s="156" t="s">
        <v>1102</v>
      </c>
      <c r="X1123" s="156" t="s">
        <v>1373</v>
      </c>
      <c r="Y1123" s="156"/>
      <c r="Z1123" s="156">
        <v>3.7499999999999999E-2</v>
      </c>
      <c r="AA1123" s="156">
        <v>0</v>
      </c>
      <c r="AB1123" s="159">
        <v>1.37</v>
      </c>
    </row>
    <row r="1124" spans="1:28" x14ac:dyDescent="0.15">
      <c r="A1124" s="20" t="str">
        <f t="shared" si="17"/>
        <v>乗0メ5GA</v>
      </c>
      <c r="B1124" s="20" t="s">
        <v>421</v>
      </c>
      <c r="C1124" s="20" t="s">
        <v>402</v>
      </c>
      <c r="D1124" t="s">
        <v>1102</v>
      </c>
      <c r="E1124" t="s">
        <v>1374</v>
      </c>
      <c r="F1124" s="20">
        <v>3.7499999999999999E-2</v>
      </c>
      <c r="G1124" s="20">
        <v>0</v>
      </c>
      <c r="H1124" s="20">
        <v>1.37</v>
      </c>
      <c r="I1124" s="1" t="s">
        <v>1284</v>
      </c>
      <c r="T1124" s="130" t="s">
        <v>380</v>
      </c>
      <c r="U1124" s="156" t="s">
        <v>283</v>
      </c>
      <c r="V1124" s="156" t="s">
        <v>381</v>
      </c>
      <c r="W1124" s="156" t="s">
        <v>1102</v>
      </c>
      <c r="X1124" s="156" t="s">
        <v>1375</v>
      </c>
      <c r="Y1124" s="156"/>
      <c r="Z1124" s="156">
        <v>3.7499999999999999E-2</v>
      </c>
      <c r="AA1124" s="156">
        <v>0</v>
      </c>
      <c r="AB1124" s="159">
        <v>1.37</v>
      </c>
    </row>
    <row r="1125" spans="1:28" x14ac:dyDescent="0.15">
      <c r="A1125" s="20" t="str">
        <f t="shared" si="17"/>
        <v>乗0メ6HA</v>
      </c>
      <c r="B1125" s="20" t="s">
        <v>421</v>
      </c>
      <c r="C1125" s="20" t="s">
        <v>402</v>
      </c>
      <c r="D1125" t="s">
        <v>1105</v>
      </c>
      <c r="E1125" t="s">
        <v>1376</v>
      </c>
      <c r="F1125" s="20">
        <v>1.8749999999999999E-2</v>
      </c>
      <c r="G1125" s="20">
        <v>0</v>
      </c>
      <c r="H1125" s="20">
        <v>1.37</v>
      </c>
      <c r="I1125" s="1" t="s">
        <v>1284</v>
      </c>
      <c r="T1125" s="130" t="s">
        <v>380</v>
      </c>
      <c r="U1125" s="156" t="s">
        <v>283</v>
      </c>
      <c r="V1125" s="156" t="s">
        <v>381</v>
      </c>
      <c r="W1125" s="156" t="s">
        <v>1102</v>
      </c>
      <c r="X1125" s="156" t="s">
        <v>1377</v>
      </c>
      <c r="Y1125" s="156"/>
      <c r="Z1125" s="156">
        <v>1.8749999999999999E-2</v>
      </c>
      <c r="AA1125" s="156">
        <v>0</v>
      </c>
      <c r="AB1125" s="159">
        <v>1.37</v>
      </c>
    </row>
    <row r="1126" spans="1:28" x14ac:dyDescent="0.15">
      <c r="A1126" s="20" t="str">
        <f t="shared" si="17"/>
        <v>乗0メ6GA</v>
      </c>
      <c r="B1126" s="20" t="s">
        <v>421</v>
      </c>
      <c r="C1126" s="20" t="s">
        <v>402</v>
      </c>
      <c r="D1126" t="s">
        <v>1102</v>
      </c>
      <c r="E1126" t="s">
        <v>1650</v>
      </c>
      <c r="F1126" s="20">
        <v>1.8749999999999999E-2</v>
      </c>
      <c r="G1126" s="20">
        <v>0</v>
      </c>
      <c r="H1126" s="20">
        <v>1.37</v>
      </c>
      <c r="I1126" s="1" t="s">
        <v>1284</v>
      </c>
      <c r="T1126" s="130" t="s">
        <v>380</v>
      </c>
      <c r="U1126" s="156" t="s">
        <v>283</v>
      </c>
      <c r="V1126" s="156" t="s">
        <v>381</v>
      </c>
      <c r="W1126" s="156" t="s">
        <v>1102</v>
      </c>
      <c r="X1126" s="156" t="s">
        <v>1378</v>
      </c>
      <c r="Y1126" s="156"/>
      <c r="Z1126" s="156">
        <v>1.8749999999999999E-2</v>
      </c>
      <c r="AA1126" s="156">
        <v>0</v>
      </c>
      <c r="AB1126" s="159">
        <v>1.37</v>
      </c>
    </row>
    <row r="1127" spans="1:28" x14ac:dyDescent="0.15">
      <c r="A1127" s="20" t="str">
        <f t="shared" si="17"/>
        <v>乗0電EA</v>
      </c>
      <c r="B1127" s="20" t="s">
        <v>251</v>
      </c>
      <c r="C1127" s="20" t="s">
        <v>240</v>
      </c>
      <c r="E1127" s="20" t="s">
        <v>565</v>
      </c>
      <c r="F1127" s="20">
        <v>0</v>
      </c>
      <c r="G1127" s="20">
        <v>0</v>
      </c>
      <c r="H1127" s="20">
        <v>0</v>
      </c>
      <c r="I1127" s="1" t="s">
        <v>849</v>
      </c>
      <c r="T1127" s="130" t="s">
        <v>175</v>
      </c>
      <c r="U1127" s="156" t="s">
        <v>1006</v>
      </c>
      <c r="V1127" s="156" t="s">
        <v>517</v>
      </c>
      <c r="W1127" s="156"/>
      <c r="X1127" s="156" t="s">
        <v>565</v>
      </c>
      <c r="Y1127" s="156"/>
      <c r="Z1127" s="156">
        <v>0</v>
      </c>
      <c r="AA1127" s="156">
        <v>0</v>
      </c>
      <c r="AB1127" s="159">
        <v>0</v>
      </c>
    </row>
    <row r="1128" spans="1:28" x14ac:dyDescent="0.15">
      <c r="A1128" s="20" t="str">
        <f t="shared" si="17"/>
        <v>貨1電EB</v>
      </c>
      <c r="B1128" s="20" t="s">
        <v>92</v>
      </c>
      <c r="C1128" s="20" t="s">
        <v>241</v>
      </c>
      <c r="E1128" s="20" t="s">
        <v>566</v>
      </c>
      <c r="F1128" s="20">
        <v>0</v>
      </c>
      <c r="G1128" s="20">
        <v>0</v>
      </c>
      <c r="H1128" s="20">
        <v>0</v>
      </c>
      <c r="I1128" s="1" t="s">
        <v>849</v>
      </c>
      <c r="T1128" s="130" t="s">
        <v>365</v>
      </c>
      <c r="U1128" s="156" t="s">
        <v>1006</v>
      </c>
      <c r="V1128" s="156" t="s">
        <v>367</v>
      </c>
      <c r="W1128" s="156"/>
      <c r="X1128" s="156" t="s">
        <v>566</v>
      </c>
      <c r="Y1128" s="156"/>
      <c r="Z1128" s="156">
        <v>0</v>
      </c>
      <c r="AA1128" s="156">
        <v>0</v>
      </c>
      <c r="AB1128" s="159">
        <v>0</v>
      </c>
    </row>
    <row r="1129" spans="1:28" x14ac:dyDescent="0.15">
      <c r="A1129" s="20" t="str">
        <f t="shared" si="17"/>
        <v>貨2電EC</v>
      </c>
      <c r="B1129" s="20" t="s">
        <v>93</v>
      </c>
      <c r="C1129" s="20" t="s">
        <v>242</v>
      </c>
      <c r="E1129" s="20" t="s">
        <v>567</v>
      </c>
      <c r="F1129" s="20">
        <v>0</v>
      </c>
      <c r="G1129" s="20">
        <v>0</v>
      </c>
      <c r="H1129" s="20">
        <v>0</v>
      </c>
      <c r="I1129" s="1" t="s">
        <v>849</v>
      </c>
      <c r="T1129" s="130" t="s">
        <v>365</v>
      </c>
      <c r="U1129" s="156" t="s">
        <v>1006</v>
      </c>
      <c r="V1129" s="156" t="s">
        <v>1381</v>
      </c>
      <c r="W1129" s="156"/>
      <c r="X1129" s="156" t="s">
        <v>567</v>
      </c>
      <c r="Y1129" s="156"/>
      <c r="Z1129" s="156">
        <v>0</v>
      </c>
      <c r="AA1129" s="156">
        <v>0</v>
      </c>
      <c r="AB1129" s="159">
        <v>0</v>
      </c>
    </row>
    <row r="1130" spans="1:28" x14ac:dyDescent="0.15">
      <c r="A1130" s="20" t="str">
        <f t="shared" si="17"/>
        <v>貨3電EC</v>
      </c>
      <c r="B1130" s="20" t="s">
        <v>94</v>
      </c>
      <c r="C1130" s="20" t="s">
        <v>243</v>
      </c>
      <c r="E1130" s="20" t="s">
        <v>567</v>
      </c>
      <c r="F1130" s="20">
        <v>0</v>
      </c>
      <c r="G1130" s="20">
        <v>0</v>
      </c>
      <c r="H1130" s="20">
        <v>0</v>
      </c>
      <c r="I1130" s="1" t="s">
        <v>849</v>
      </c>
      <c r="T1130" s="130" t="s">
        <v>365</v>
      </c>
      <c r="U1130" s="156" t="s">
        <v>385</v>
      </c>
      <c r="V1130" s="156" t="s">
        <v>370</v>
      </c>
      <c r="W1130" s="156"/>
      <c r="X1130" s="156" t="s">
        <v>568</v>
      </c>
      <c r="Y1130" s="156"/>
      <c r="Z1130" s="156">
        <v>0</v>
      </c>
      <c r="AA1130" s="156">
        <v>0</v>
      </c>
      <c r="AB1130" s="159">
        <v>0</v>
      </c>
    </row>
    <row r="1131" spans="1:28" x14ac:dyDescent="0.15">
      <c r="A1131" s="20" t="str">
        <f t="shared" si="17"/>
        <v>貨4電ED</v>
      </c>
      <c r="B1131" s="20" t="s">
        <v>95</v>
      </c>
      <c r="C1131" s="20" t="s">
        <v>244</v>
      </c>
      <c r="E1131" s="20" t="s">
        <v>568</v>
      </c>
      <c r="F1131" s="20">
        <v>0</v>
      </c>
      <c r="G1131" s="20">
        <v>0</v>
      </c>
      <c r="H1131" s="20">
        <v>0</v>
      </c>
      <c r="I1131" s="1" t="s">
        <v>849</v>
      </c>
      <c r="T1131" s="130" t="s">
        <v>380</v>
      </c>
      <c r="U1131" s="156" t="s">
        <v>385</v>
      </c>
      <c r="V1131" s="156" t="s">
        <v>381</v>
      </c>
      <c r="W1131" s="156"/>
      <c r="X1131" s="156" t="s">
        <v>250</v>
      </c>
      <c r="Y1131" s="156"/>
      <c r="Z1131" s="156">
        <v>0</v>
      </c>
      <c r="AA1131" s="156">
        <v>0</v>
      </c>
      <c r="AB1131" s="159">
        <v>0</v>
      </c>
    </row>
    <row r="1132" spans="1:28" x14ac:dyDescent="0.15">
      <c r="A1132" s="20" t="str">
        <f t="shared" si="17"/>
        <v>乗0電ZAA</v>
      </c>
      <c r="B1132" s="20" t="s">
        <v>422</v>
      </c>
      <c r="C1132" s="20" t="s">
        <v>240</v>
      </c>
      <c r="D1132" s="20" t="s">
        <v>185</v>
      </c>
      <c r="E1132" s="20" t="s">
        <v>250</v>
      </c>
      <c r="F1132" s="20">
        <v>0</v>
      </c>
      <c r="G1132" s="20">
        <v>0</v>
      </c>
      <c r="H1132" s="20">
        <v>0</v>
      </c>
      <c r="I1132" s="1" t="s">
        <v>849</v>
      </c>
      <c r="T1132" s="130" t="s">
        <v>386</v>
      </c>
      <c r="U1132" s="156" t="s">
        <v>385</v>
      </c>
      <c r="V1132" s="156" t="s">
        <v>381</v>
      </c>
      <c r="W1132" s="156" t="s">
        <v>185</v>
      </c>
      <c r="X1132" s="156" t="s">
        <v>699</v>
      </c>
      <c r="Y1132" s="156"/>
      <c r="Z1132" s="156">
        <v>0</v>
      </c>
      <c r="AA1132" s="156">
        <v>0</v>
      </c>
      <c r="AB1132" s="159">
        <v>0</v>
      </c>
    </row>
    <row r="1133" spans="1:28" x14ac:dyDescent="0.15">
      <c r="A1133" s="20" t="str">
        <f t="shared" si="17"/>
        <v>貨1電ZAB</v>
      </c>
      <c r="B1133" s="20" t="s">
        <v>422</v>
      </c>
      <c r="C1133" s="20" t="s">
        <v>241</v>
      </c>
      <c r="D1133" s="20" t="s">
        <v>185</v>
      </c>
      <c r="E1133" s="20" t="s">
        <v>699</v>
      </c>
      <c r="F1133" s="20">
        <v>0</v>
      </c>
      <c r="G1133" s="20">
        <v>0</v>
      </c>
      <c r="H1133" s="20">
        <v>0</v>
      </c>
      <c r="I1133" s="1" t="s">
        <v>849</v>
      </c>
      <c r="T1133" s="130" t="s">
        <v>387</v>
      </c>
      <c r="U1133" s="156" t="s">
        <v>385</v>
      </c>
      <c r="V1133" s="156" t="s">
        <v>381</v>
      </c>
      <c r="W1133" s="156" t="s">
        <v>185</v>
      </c>
      <c r="X1133" s="156" t="s">
        <v>700</v>
      </c>
      <c r="Y1133" s="156"/>
      <c r="Z1133" s="156">
        <v>0</v>
      </c>
      <c r="AA1133" s="156">
        <v>0</v>
      </c>
      <c r="AB1133" s="159">
        <v>0</v>
      </c>
    </row>
    <row r="1134" spans="1:28" x14ac:dyDescent="0.15">
      <c r="A1134" s="20" t="str">
        <f t="shared" si="17"/>
        <v>貨2電ZAB</v>
      </c>
      <c r="B1134" s="20" t="s">
        <v>422</v>
      </c>
      <c r="C1134" s="20" t="s">
        <v>242</v>
      </c>
      <c r="D1134" s="20" t="s">
        <v>185</v>
      </c>
      <c r="E1134" s="20" t="s">
        <v>699</v>
      </c>
      <c r="F1134" s="20">
        <v>0</v>
      </c>
      <c r="G1134" s="20">
        <v>0</v>
      </c>
      <c r="H1134" s="20">
        <v>0</v>
      </c>
      <c r="I1134" s="1" t="s">
        <v>849</v>
      </c>
      <c r="T1134" s="130" t="s">
        <v>380</v>
      </c>
      <c r="U1134" s="156" t="s">
        <v>388</v>
      </c>
      <c r="V1134" s="156" t="s">
        <v>381</v>
      </c>
      <c r="W1134" s="156" t="s">
        <v>185</v>
      </c>
      <c r="X1134" s="156" t="s">
        <v>701</v>
      </c>
      <c r="Y1134" s="156"/>
      <c r="Z1134" s="156">
        <v>0</v>
      </c>
      <c r="AA1134" s="156">
        <v>0</v>
      </c>
      <c r="AB1134" s="159">
        <v>0</v>
      </c>
    </row>
    <row r="1135" spans="1:28" x14ac:dyDescent="0.15">
      <c r="A1135" s="20" t="str">
        <f t="shared" si="17"/>
        <v>貨3電ZAB</v>
      </c>
      <c r="B1135" s="20" t="s">
        <v>422</v>
      </c>
      <c r="C1135" s="20" t="s">
        <v>243</v>
      </c>
      <c r="D1135" s="20" t="s">
        <v>185</v>
      </c>
      <c r="E1135" s="20" t="s">
        <v>699</v>
      </c>
      <c r="F1135" s="20">
        <v>0</v>
      </c>
      <c r="G1135" s="20">
        <v>0</v>
      </c>
      <c r="H1135" s="20">
        <v>0</v>
      </c>
      <c r="I1135" s="1" t="s">
        <v>849</v>
      </c>
      <c r="T1135" s="130" t="s">
        <v>386</v>
      </c>
      <c r="U1135" s="156" t="s">
        <v>388</v>
      </c>
      <c r="V1135" s="156" t="s">
        <v>381</v>
      </c>
      <c r="W1135" s="156" t="s">
        <v>185</v>
      </c>
      <c r="X1135" s="156" t="s">
        <v>702</v>
      </c>
      <c r="Y1135" s="156"/>
      <c r="Z1135" s="156">
        <v>0</v>
      </c>
      <c r="AA1135" s="156">
        <v>0</v>
      </c>
      <c r="AB1135" s="159">
        <v>0</v>
      </c>
    </row>
    <row r="1136" spans="1:28" ht="14.25" thickBot="1" x14ac:dyDescent="0.2">
      <c r="A1136" s="20" t="str">
        <f t="shared" si="17"/>
        <v>貨4電ZAB</v>
      </c>
      <c r="B1136" s="20" t="s">
        <v>422</v>
      </c>
      <c r="C1136" s="20" t="s">
        <v>244</v>
      </c>
      <c r="D1136" s="20" t="s">
        <v>185</v>
      </c>
      <c r="E1136" s="20" t="s">
        <v>699</v>
      </c>
      <c r="F1136" s="20">
        <v>0</v>
      </c>
      <c r="G1136" s="20">
        <v>0</v>
      </c>
      <c r="H1136" s="20">
        <v>0</v>
      </c>
      <c r="I1136" s="1" t="s">
        <v>849</v>
      </c>
      <c r="T1136" s="218" t="s">
        <v>387</v>
      </c>
      <c r="U1136" s="219" t="s">
        <v>388</v>
      </c>
      <c r="V1136" s="219" t="s">
        <v>381</v>
      </c>
      <c r="W1136" s="219" t="s">
        <v>185</v>
      </c>
      <c r="X1136" s="219" t="s">
        <v>703</v>
      </c>
      <c r="Y1136" s="219"/>
      <c r="Z1136" s="219">
        <v>0</v>
      </c>
      <c r="AA1136" s="219">
        <v>0</v>
      </c>
      <c r="AB1136" s="220">
        <v>0</v>
      </c>
    </row>
    <row r="1137" spans="1:23" x14ac:dyDescent="0.15">
      <c r="A1137" s="20" t="str">
        <f t="shared" si="17"/>
        <v>貨1電ZAC</v>
      </c>
      <c r="B1137" s="20" t="s">
        <v>422</v>
      </c>
      <c r="C1137" s="20" t="s">
        <v>241</v>
      </c>
      <c r="D1137" s="20" t="s">
        <v>185</v>
      </c>
      <c r="E1137" s="20" t="s">
        <v>700</v>
      </c>
      <c r="F1137" s="20">
        <v>0</v>
      </c>
      <c r="G1137" s="20">
        <v>0</v>
      </c>
      <c r="H1137" s="20">
        <v>0</v>
      </c>
      <c r="I1137" s="1" t="s">
        <v>849</v>
      </c>
      <c r="W1137" s="20"/>
    </row>
    <row r="1138" spans="1:23" x14ac:dyDescent="0.15">
      <c r="A1138" s="20" t="str">
        <f t="shared" si="17"/>
        <v>貨2電ZAC</v>
      </c>
      <c r="B1138" s="20" t="s">
        <v>422</v>
      </c>
      <c r="C1138" s="20" t="s">
        <v>242</v>
      </c>
      <c r="D1138" s="20" t="s">
        <v>185</v>
      </c>
      <c r="E1138" s="20" t="s">
        <v>700</v>
      </c>
      <c r="F1138" s="20">
        <v>0</v>
      </c>
      <c r="G1138" s="20">
        <v>0</v>
      </c>
      <c r="H1138" s="20">
        <v>0</v>
      </c>
      <c r="I1138" s="1" t="s">
        <v>849</v>
      </c>
      <c r="W1138" s="20"/>
    </row>
    <row r="1139" spans="1:23" x14ac:dyDescent="0.15">
      <c r="A1139" s="20" t="str">
        <f t="shared" si="17"/>
        <v>貨3電ZAC</v>
      </c>
      <c r="B1139" s="20" t="s">
        <v>422</v>
      </c>
      <c r="C1139" s="20" t="s">
        <v>243</v>
      </c>
      <c r="D1139" s="20" t="s">
        <v>185</v>
      </c>
      <c r="E1139" s="20" t="s">
        <v>700</v>
      </c>
      <c r="F1139" s="20">
        <v>0</v>
      </c>
      <c r="G1139" s="20">
        <v>0</v>
      </c>
      <c r="H1139" s="20">
        <v>0</v>
      </c>
      <c r="I1139" s="1" t="s">
        <v>849</v>
      </c>
      <c r="W1139" s="20"/>
    </row>
    <row r="1140" spans="1:23" x14ac:dyDescent="0.15">
      <c r="A1140" s="20" t="str">
        <f t="shared" si="17"/>
        <v>貨4電ZAC</v>
      </c>
      <c r="B1140" s="20" t="s">
        <v>422</v>
      </c>
      <c r="C1140" s="20" t="s">
        <v>244</v>
      </c>
      <c r="D1140" s="20" t="s">
        <v>185</v>
      </c>
      <c r="E1140" s="20" t="s">
        <v>700</v>
      </c>
      <c r="F1140" s="20">
        <v>0</v>
      </c>
      <c r="G1140" s="20">
        <v>0</v>
      </c>
      <c r="H1140" s="20">
        <v>0</v>
      </c>
      <c r="I1140" s="1" t="s">
        <v>849</v>
      </c>
      <c r="W1140" s="20"/>
    </row>
    <row r="1141" spans="1:23" x14ac:dyDescent="0.15">
      <c r="A1141" s="20" t="str">
        <f t="shared" si="17"/>
        <v>乗0燃電ZBA</v>
      </c>
      <c r="B1141" s="20" t="s">
        <v>422</v>
      </c>
      <c r="C1141" s="20" t="s">
        <v>245</v>
      </c>
      <c r="D1141" s="20" t="s">
        <v>185</v>
      </c>
      <c r="E1141" s="20" t="s">
        <v>701</v>
      </c>
      <c r="F1141" s="20">
        <v>0</v>
      </c>
      <c r="G1141" s="20">
        <v>0</v>
      </c>
      <c r="H1141" s="20">
        <v>0</v>
      </c>
      <c r="I1141" s="1" t="s">
        <v>176</v>
      </c>
    </row>
    <row r="1142" spans="1:23" x14ac:dyDescent="0.15">
      <c r="A1142" s="20" t="str">
        <f t="shared" si="17"/>
        <v>貨1燃電ZBB</v>
      </c>
      <c r="B1142" s="20" t="s">
        <v>422</v>
      </c>
      <c r="C1142" s="20" t="s">
        <v>246</v>
      </c>
      <c r="D1142" s="20" t="s">
        <v>185</v>
      </c>
      <c r="E1142" s="20" t="s">
        <v>702</v>
      </c>
      <c r="F1142" s="20">
        <v>0</v>
      </c>
      <c r="G1142" s="20">
        <v>0</v>
      </c>
      <c r="H1142" s="20">
        <v>0</v>
      </c>
      <c r="I1142" s="1" t="s">
        <v>176</v>
      </c>
    </row>
    <row r="1143" spans="1:23" x14ac:dyDescent="0.15">
      <c r="A1143" s="20" t="str">
        <f t="shared" si="17"/>
        <v>貨2燃電ZBB</v>
      </c>
      <c r="B1143" s="20" t="s">
        <v>422</v>
      </c>
      <c r="C1143" s="20" t="s">
        <v>247</v>
      </c>
      <c r="D1143" s="20" t="s">
        <v>185</v>
      </c>
      <c r="E1143" s="20" t="s">
        <v>702</v>
      </c>
      <c r="F1143" s="20">
        <v>0</v>
      </c>
      <c r="G1143" s="20">
        <v>0</v>
      </c>
      <c r="H1143" s="20">
        <v>0</v>
      </c>
      <c r="I1143" s="1" t="s">
        <v>176</v>
      </c>
    </row>
    <row r="1144" spans="1:23" x14ac:dyDescent="0.15">
      <c r="A1144" s="20" t="str">
        <f t="shared" si="17"/>
        <v>貨3燃電ZBB</v>
      </c>
      <c r="B1144" s="20" t="s">
        <v>422</v>
      </c>
      <c r="C1144" s="20" t="s">
        <v>248</v>
      </c>
      <c r="D1144" s="20" t="s">
        <v>185</v>
      </c>
      <c r="E1144" s="20" t="s">
        <v>702</v>
      </c>
      <c r="F1144" s="20">
        <v>0</v>
      </c>
      <c r="G1144" s="20">
        <v>0</v>
      </c>
      <c r="H1144" s="20">
        <v>0</v>
      </c>
      <c r="I1144" s="1" t="s">
        <v>176</v>
      </c>
    </row>
    <row r="1145" spans="1:23" x14ac:dyDescent="0.15">
      <c r="A1145" s="20" t="str">
        <f t="shared" si="17"/>
        <v>貨4燃電ZBB</v>
      </c>
      <c r="B1145" s="20" t="s">
        <v>422</v>
      </c>
      <c r="C1145" s="20" t="s">
        <v>249</v>
      </c>
      <c r="D1145" s="20" t="s">
        <v>185</v>
      </c>
      <c r="E1145" s="20" t="s">
        <v>702</v>
      </c>
      <c r="F1145" s="20">
        <v>0</v>
      </c>
      <c r="G1145" s="20">
        <v>0</v>
      </c>
      <c r="H1145" s="20">
        <v>0</v>
      </c>
      <c r="I1145" s="1" t="s">
        <v>176</v>
      </c>
    </row>
    <row r="1146" spans="1:23" x14ac:dyDescent="0.15">
      <c r="A1146" s="20" t="str">
        <f t="shared" si="17"/>
        <v>貨1燃電ZBC</v>
      </c>
      <c r="B1146" s="20" t="s">
        <v>422</v>
      </c>
      <c r="C1146" s="20" t="s">
        <v>246</v>
      </c>
      <c r="D1146" s="20" t="s">
        <v>185</v>
      </c>
      <c r="E1146" s="20" t="s">
        <v>703</v>
      </c>
      <c r="F1146" s="20">
        <v>0</v>
      </c>
      <c r="G1146" s="20">
        <v>0</v>
      </c>
      <c r="H1146" s="20">
        <v>0</v>
      </c>
      <c r="I1146" s="1" t="s">
        <v>176</v>
      </c>
    </row>
    <row r="1147" spans="1:23" x14ac:dyDescent="0.15">
      <c r="A1147" s="20" t="str">
        <f t="shared" si="17"/>
        <v>貨2燃電ZBC</v>
      </c>
      <c r="B1147" s="20" t="s">
        <v>422</v>
      </c>
      <c r="C1147" s="20" t="s">
        <v>247</v>
      </c>
      <c r="D1147" s="20" t="s">
        <v>185</v>
      </c>
      <c r="E1147" s="20" t="s">
        <v>703</v>
      </c>
      <c r="F1147" s="20">
        <v>0</v>
      </c>
      <c r="G1147" s="20">
        <v>0</v>
      </c>
      <c r="H1147" s="20">
        <v>0</v>
      </c>
      <c r="I1147" s="1" t="s">
        <v>176</v>
      </c>
    </row>
    <row r="1148" spans="1:23" x14ac:dyDescent="0.15">
      <c r="A1148" s="20" t="str">
        <f t="shared" si="17"/>
        <v>貨3燃電ZBC</v>
      </c>
      <c r="B1148" s="20" t="s">
        <v>422</v>
      </c>
      <c r="C1148" s="20" t="s">
        <v>248</v>
      </c>
      <c r="D1148" s="20" t="s">
        <v>185</v>
      </c>
      <c r="E1148" s="20" t="s">
        <v>703</v>
      </c>
      <c r="F1148" s="20">
        <v>0</v>
      </c>
      <c r="G1148" s="20">
        <v>0</v>
      </c>
      <c r="H1148" s="20">
        <v>0</v>
      </c>
      <c r="I1148" s="1" t="s">
        <v>176</v>
      </c>
    </row>
    <row r="1149" spans="1:23" x14ac:dyDescent="0.15">
      <c r="A1149" s="20" t="str">
        <f t="shared" si="17"/>
        <v>貨4燃電ZBC</v>
      </c>
      <c r="B1149" s="20" t="s">
        <v>422</v>
      </c>
      <c r="C1149" s="20" t="s">
        <v>249</v>
      </c>
      <c r="D1149" s="20" t="s">
        <v>185</v>
      </c>
      <c r="E1149" s="20" t="s">
        <v>703</v>
      </c>
      <c r="F1149" s="20">
        <v>0</v>
      </c>
      <c r="G1149" s="20">
        <v>0</v>
      </c>
      <c r="H1149" s="20">
        <v>0</v>
      </c>
      <c r="I1149" s="1" t="s">
        <v>176</v>
      </c>
    </row>
    <row r="1150" spans="1:23" x14ac:dyDescent="0.15">
      <c r="A1150" s="171" t="str">
        <f t="shared" ref="A1150:A1158" si="18">CONCATENATE(C1150,E1150)</f>
        <v>貨1ガCBF</v>
      </c>
      <c r="B1150" s="171" t="s">
        <v>1067</v>
      </c>
      <c r="C1150" s="171" t="s">
        <v>1068</v>
      </c>
      <c r="D1150" s="171" t="s">
        <v>185</v>
      </c>
      <c r="E1150" s="171" t="s">
        <v>194</v>
      </c>
      <c r="F1150" s="171">
        <v>3.5000000000000003E-2</v>
      </c>
      <c r="G1150" s="171">
        <v>0</v>
      </c>
      <c r="H1150" s="171">
        <v>2.3199999999999998</v>
      </c>
      <c r="I1150" s="171" t="s">
        <v>1073</v>
      </c>
      <c r="J1150" s="171" t="s">
        <v>1069</v>
      </c>
      <c r="K1150" s="171"/>
      <c r="L1150" s="171"/>
      <c r="M1150" s="178" t="s">
        <v>1383</v>
      </c>
    </row>
    <row r="1151" spans="1:23" x14ac:dyDescent="0.15">
      <c r="A1151" s="171" t="str">
        <f t="shared" si="18"/>
        <v>貨4ガCBF</v>
      </c>
      <c r="B1151" s="171" t="s">
        <v>1080</v>
      </c>
      <c r="C1151" s="171" t="s">
        <v>1047</v>
      </c>
      <c r="D1151" s="171" t="s">
        <v>185</v>
      </c>
      <c r="E1151" s="171" t="s">
        <v>194</v>
      </c>
      <c r="F1151" s="171">
        <v>3.5000000000000003E-2</v>
      </c>
      <c r="G1151" s="171">
        <v>0</v>
      </c>
      <c r="H1151" s="171">
        <v>2.3199999999999998</v>
      </c>
      <c r="I1151" s="171" t="s">
        <v>1073</v>
      </c>
      <c r="J1151" s="171" t="s">
        <v>1069</v>
      </c>
      <c r="K1151" s="171"/>
      <c r="L1151" s="171"/>
      <c r="M1151" s="178" t="s">
        <v>1383</v>
      </c>
    </row>
    <row r="1152" spans="1:23" x14ac:dyDescent="0.15">
      <c r="A1152" s="171" t="str">
        <f t="shared" si="18"/>
        <v>貨2CCFE</v>
      </c>
      <c r="B1152" s="178" t="s">
        <v>1651</v>
      </c>
      <c r="C1152" s="171" t="s">
        <v>1074</v>
      </c>
      <c r="D1152" s="171" t="s">
        <v>185</v>
      </c>
      <c r="E1152" s="171" t="s">
        <v>258</v>
      </c>
      <c r="F1152" s="171">
        <v>1.2500000000000001E-2</v>
      </c>
      <c r="G1152" s="171">
        <v>0</v>
      </c>
      <c r="H1152" s="171">
        <v>2.23</v>
      </c>
      <c r="I1152" s="171" t="s">
        <v>854</v>
      </c>
      <c r="J1152" s="171" t="s">
        <v>1069</v>
      </c>
      <c r="K1152" s="171"/>
      <c r="L1152" s="171"/>
      <c r="M1152" s="178" t="s">
        <v>1383</v>
      </c>
    </row>
    <row r="1153" spans="1:13" x14ac:dyDescent="0.15">
      <c r="A1153" s="171" t="str">
        <f t="shared" si="18"/>
        <v>貨1ガDBF</v>
      </c>
      <c r="B1153" s="178" t="s">
        <v>1652</v>
      </c>
      <c r="C1153" s="171" t="s">
        <v>1068</v>
      </c>
      <c r="D1153" s="171" t="s">
        <v>185</v>
      </c>
      <c r="E1153" s="171" t="s">
        <v>196</v>
      </c>
      <c r="F1153" s="171">
        <v>1.7500000000000002E-2</v>
      </c>
      <c r="G1153" s="171">
        <v>0</v>
      </c>
      <c r="H1153" s="171">
        <v>2.3199999999999998</v>
      </c>
      <c r="I1153" s="171" t="s">
        <v>1078</v>
      </c>
      <c r="J1153" s="171" t="s">
        <v>1069</v>
      </c>
      <c r="K1153" s="171"/>
      <c r="L1153" s="171"/>
      <c r="M1153" s="178" t="s">
        <v>1383</v>
      </c>
    </row>
    <row r="1154" spans="1:13" x14ac:dyDescent="0.15">
      <c r="A1154" s="171" t="str">
        <f t="shared" si="18"/>
        <v>貨3ガGA</v>
      </c>
      <c r="B1154" s="178" t="s">
        <v>1653</v>
      </c>
      <c r="C1154" s="171" t="s">
        <v>1079</v>
      </c>
      <c r="D1154" s="171" t="s">
        <v>197</v>
      </c>
      <c r="E1154" s="171" t="s">
        <v>856</v>
      </c>
      <c r="F1154" s="171">
        <v>0.4</v>
      </c>
      <c r="G1154" s="171">
        <v>0</v>
      </c>
      <c r="H1154" s="171">
        <v>2.3199999999999998</v>
      </c>
      <c r="I1154" s="171" t="s">
        <v>1048</v>
      </c>
      <c r="J1154" s="171" t="s">
        <v>1069</v>
      </c>
      <c r="K1154" s="171"/>
      <c r="L1154" s="171"/>
      <c r="M1154" s="178" t="s">
        <v>1383</v>
      </c>
    </row>
    <row r="1155" spans="1:13" x14ac:dyDescent="0.15">
      <c r="A1155" s="171" t="str">
        <f t="shared" si="18"/>
        <v>貨1ガGA</v>
      </c>
      <c r="B1155" s="178" t="s">
        <v>1652</v>
      </c>
      <c r="C1155" s="171" t="s">
        <v>1068</v>
      </c>
      <c r="D1155" s="171" t="s">
        <v>197</v>
      </c>
      <c r="E1155" s="171" t="s">
        <v>856</v>
      </c>
      <c r="F1155" s="171">
        <v>0.4</v>
      </c>
      <c r="G1155" s="171">
        <v>0</v>
      </c>
      <c r="H1155" s="171">
        <v>2.3199999999999998</v>
      </c>
      <c r="I1155" s="171" t="s">
        <v>1048</v>
      </c>
      <c r="J1155" s="171" t="s">
        <v>1069</v>
      </c>
      <c r="K1155" s="171"/>
      <c r="L1155" s="171"/>
      <c r="M1155" s="178" t="s">
        <v>1383</v>
      </c>
    </row>
    <row r="1156" spans="1:13" x14ac:dyDescent="0.15">
      <c r="A1156" s="179" t="str">
        <f t="shared" si="18"/>
        <v>貨2ガGB</v>
      </c>
      <c r="B1156" s="180" t="s">
        <v>1654</v>
      </c>
      <c r="C1156" s="179" t="s">
        <v>1384</v>
      </c>
      <c r="D1156" s="179" t="s">
        <v>201</v>
      </c>
      <c r="E1156" s="179" t="s">
        <v>857</v>
      </c>
      <c r="F1156" s="179">
        <v>0.4</v>
      </c>
      <c r="G1156" s="179">
        <v>0</v>
      </c>
      <c r="H1156" s="179">
        <v>2.3199999999999998</v>
      </c>
      <c r="I1156" s="179" t="s">
        <v>1048</v>
      </c>
      <c r="J1156" s="179" t="s">
        <v>1069</v>
      </c>
      <c r="K1156" s="179"/>
      <c r="L1156" s="179"/>
      <c r="M1156" s="180" t="s">
        <v>1385</v>
      </c>
    </row>
    <row r="1157" spans="1:13" x14ac:dyDescent="0.15">
      <c r="A1157" s="171" t="str">
        <f t="shared" si="18"/>
        <v>貨1ガGC</v>
      </c>
      <c r="B1157" s="171" t="s">
        <v>1067</v>
      </c>
      <c r="C1157" s="171" t="s">
        <v>1068</v>
      </c>
      <c r="D1157" s="171" t="s">
        <v>197</v>
      </c>
      <c r="E1157" s="171" t="s">
        <v>858</v>
      </c>
      <c r="F1157" s="171">
        <v>0.4</v>
      </c>
      <c r="G1157" s="171">
        <v>0</v>
      </c>
      <c r="H1157" s="171">
        <v>2.3199999999999998</v>
      </c>
      <c r="I1157" s="171" t="s">
        <v>1048</v>
      </c>
      <c r="J1157" s="171" t="s">
        <v>1069</v>
      </c>
      <c r="K1157" s="171"/>
      <c r="L1157" s="171"/>
      <c r="M1157" s="178" t="s">
        <v>1383</v>
      </c>
    </row>
    <row r="1158" spans="1:13" x14ac:dyDescent="0.15">
      <c r="A1158" s="171" t="str">
        <f t="shared" si="18"/>
        <v>貨3ガGC</v>
      </c>
      <c r="B1158" s="178" t="s">
        <v>1653</v>
      </c>
      <c r="C1158" s="171" t="s">
        <v>1079</v>
      </c>
      <c r="D1158" s="171" t="s">
        <v>197</v>
      </c>
      <c r="E1158" s="171" t="s">
        <v>858</v>
      </c>
      <c r="F1158" s="171">
        <v>0.4</v>
      </c>
      <c r="G1158" s="171">
        <v>0</v>
      </c>
      <c r="H1158" s="171">
        <v>2.3199999999999998</v>
      </c>
      <c r="I1158" s="171" t="s">
        <v>1048</v>
      </c>
      <c r="J1158" s="171" t="s">
        <v>1069</v>
      </c>
      <c r="K1158" s="171"/>
      <c r="L1158" s="171"/>
      <c r="M1158" s="178" t="s">
        <v>1383</v>
      </c>
    </row>
    <row r="1159" spans="1:13" x14ac:dyDescent="0.15">
      <c r="A1159" s="179" t="s">
        <v>1655</v>
      </c>
      <c r="B1159" s="180" t="s">
        <v>1656</v>
      </c>
      <c r="C1159" s="179" t="s">
        <v>1384</v>
      </c>
      <c r="D1159" s="179" t="s">
        <v>201</v>
      </c>
      <c r="E1159" s="179" t="s">
        <v>859</v>
      </c>
      <c r="F1159" s="179">
        <v>0.4</v>
      </c>
      <c r="G1159" s="179">
        <v>0</v>
      </c>
      <c r="H1159" s="179">
        <v>2.3199999999999998</v>
      </c>
      <c r="I1159" s="179" t="s">
        <v>1048</v>
      </c>
      <c r="J1159" s="179" t="s">
        <v>1387</v>
      </c>
      <c r="K1159" s="179"/>
      <c r="L1159" s="179"/>
      <c r="M1159" s="179" t="s">
        <v>1385</v>
      </c>
    </row>
    <row r="1160" spans="1:13" x14ac:dyDescent="0.15">
      <c r="A1160" s="171" t="str">
        <f>CONCATENATE(C1160,E1160)</f>
        <v>貨4軽KG</v>
      </c>
      <c r="B1160" s="171" t="s">
        <v>1070</v>
      </c>
      <c r="C1160" s="171" t="s">
        <v>1071</v>
      </c>
      <c r="D1160" s="171" t="s">
        <v>225</v>
      </c>
      <c r="E1160" s="171" t="s">
        <v>925</v>
      </c>
      <c r="F1160" s="171">
        <v>0.7</v>
      </c>
      <c r="G1160" s="171">
        <v>0.09</v>
      </c>
      <c r="H1160" s="171">
        <v>2.58</v>
      </c>
      <c r="I1160" s="171" t="s">
        <v>1072</v>
      </c>
      <c r="J1160" s="171" t="s">
        <v>1069</v>
      </c>
      <c r="K1160" s="171"/>
      <c r="L1160" s="171"/>
      <c r="M1160" s="178" t="s">
        <v>1383</v>
      </c>
    </row>
    <row r="1161" spans="1:13" x14ac:dyDescent="0.15">
      <c r="A1161" s="179" t="str">
        <f>CONCATENATE(C1161,E1161)</f>
        <v>乗0軽LDF</v>
      </c>
      <c r="B1161" s="180" t="s">
        <v>1657</v>
      </c>
      <c r="C1161" s="179" t="s">
        <v>1658</v>
      </c>
      <c r="D1161" s="179" t="s">
        <v>443</v>
      </c>
      <c r="E1161" s="179" t="s">
        <v>583</v>
      </c>
      <c r="F1161" s="179">
        <v>0.15</v>
      </c>
      <c r="G1161" s="179">
        <v>7.0000000000000001E-3</v>
      </c>
      <c r="H1161" s="179">
        <v>2.58</v>
      </c>
      <c r="I1161" s="179" t="s">
        <v>1659</v>
      </c>
      <c r="J1161" s="179" t="s">
        <v>1387</v>
      </c>
      <c r="K1161" s="179"/>
      <c r="L1161" s="179"/>
      <c r="M1161" s="180" t="s">
        <v>1385</v>
      </c>
    </row>
    <row r="1162" spans="1:13" x14ac:dyDescent="0.15">
      <c r="A1162" s="179" t="s">
        <v>1388</v>
      </c>
      <c r="B1162" s="180" t="s">
        <v>1389</v>
      </c>
      <c r="C1162" s="179" t="s">
        <v>1390</v>
      </c>
      <c r="D1162" s="179" t="s">
        <v>443</v>
      </c>
      <c r="E1162" s="179" t="s">
        <v>583</v>
      </c>
      <c r="F1162" s="179">
        <v>0.15</v>
      </c>
      <c r="G1162" s="179">
        <v>7.0000000000000001E-3</v>
      </c>
      <c r="H1162" s="179">
        <v>2.58</v>
      </c>
      <c r="I1162" s="179" t="s">
        <v>1386</v>
      </c>
      <c r="J1162" s="179" t="s">
        <v>1387</v>
      </c>
      <c r="K1162" s="179"/>
      <c r="L1162" s="179"/>
      <c r="M1162" s="180" t="s">
        <v>1385</v>
      </c>
    </row>
    <row r="1163" spans="1:13" x14ac:dyDescent="0.15">
      <c r="A1163" s="171" t="str">
        <f t="shared" ref="A1163:A1170" si="19">CONCATENATE(C1163,E1163)</f>
        <v>貨2ガM</v>
      </c>
      <c r="B1163" s="178" t="s">
        <v>1660</v>
      </c>
      <c r="C1163" s="171" t="s">
        <v>1081</v>
      </c>
      <c r="D1163" s="171" t="s">
        <v>831</v>
      </c>
      <c r="E1163" s="171" t="s">
        <v>832</v>
      </c>
      <c r="F1163" s="171">
        <v>0.9</v>
      </c>
      <c r="G1163" s="171">
        <v>0</v>
      </c>
      <c r="H1163" s="171">
        <v>2.3199999999999998</v>
      </c>
      <c r="I1163" s="171" t="s">
        <v>1048</v>
      </c>
      <c r="J1163" s="171" t="s">
        <v>1069</v>
      </c>
      <c r="K1163" s="171"/>
      <c r="L1163" s="171"/>
      <c r="M1163" s="178" t="s">
        <v>1383</v>
      </c>
    </row>
    <row r="1164" spans="1:13" x14ac:dyDescent="0.15">
      <c r="A1164" s="171" t="str">
        <f t="shared" si="19"/>
        <v>貨2軽QDF</v>
      </c>
      <c r="B1164" s="171" t="s">
        <v>1075</v>
      </c>
      <c r="C1164" s="171" t="s">
        <v>1076</v>
      </c>
      <c r="D1164" s="171" t="s">
        <v>443</v>
      </c>
      <c r="E1164" s="171" t="s">
        <v>312</v>
      </c>
      <c r="F1164" s="171">
        <v>0.13500000000000001</v>
      </c>
      <c r="G1164" s="171">
        <v>6.3E-3</v>
      </c>
      <c r="H1164" s="171">
        <v>2.58</v>
      </c>
      <c r="I1164" s="171" t="s">
        <v>1077</v>
      </c>
      <c r="J1164" s="171" t="s">
        <v>1069</v>
      </c>
      <c r="K1164" s="171"/>
      <c r="L1164" s="171"/>
      <c r="M1164" s="178" t="s">
        <v>1383</v>
      </c>
    </row>
    <row r="1165" spans="1:13" x14ac:dyDescent="0.15">
      <c r="A1165" s="171" t="str">
        <f t="shared" si="19"/>
        <v>貨1ガT</v>
      </c>
      <c r="B1165" s="171" t="s">
        <v>1067</v>
      </c>
      <c r="C1165" s="171" t="s">
        <v>1068</v>
      </c>
      <c r="D1165" s="171" t="s">
        <v>825</v>
      </c>
      <c r="E1165" s="171" t="s">
        <v>826</v>
      </c>
      <c r="F1165" s="171">
        <v>0.7</v>
      </c>
      <c r="G1165" s="171">
        <v>0</v>
      </c>
      <c r="H1165" s="171">
        <v>2.3199999999999998</v>
      </c>
      <c r="I1165" s="171" t="s">
        <v>1048</v>
      </c>
      <c r="J1165" s="171" t="s">
        <v>1069</v>
      </c>
      <c r="K1165" s="171"/>
      <c r="L1165" s="171"/>
      <c r="M1165" s="178" t="s">
        <v>1383</v>
      </c>
    </row>
    <row r="1166" spans="1:13" x14ac:dyDescent="0.15">
      <c r="A1166" s="179" t="str">
        <f t="shared" si="19"/>
        <v>貨2ガTB</v>
      </c>
      <c r="B1166" s="180" t="s">
        <v>1391</v>
      </c>
      <c r="C1166" s="179" t="s">
        <v>1384</v>
      </c>
      <c r="D1166" s="179" t="s">
        <v>822</v>
      </c>
      <c r="E1166" s="179" t="s">
        <v>885</v>
      </c>
      <c r="F1166" s="179">
        <v>0.06</v>
      </c>
      <c r="G1166" s="179">
        <v>0</v>
      </c>
      <c r="H1166" s="179">
        <v>2.3199999999999998</v>
      </c>
      <c r="I1166" s="179" t="s">
        <v>1048</v>
      </c>
      <c r="J1166" s="179" t="s">
        <v>1069</v>
      </c>
      <c r="K1166" s="179"/>
      <c r="L1166" s="179"/>
      <c r="M1166" s="180" t="s">
        <v>1385</v>
      </c>
    </row>
    <row r="1167" spans="1:13" x14ac:dyDescent="0.15">
      <c r="A1167" s="179" t="str">
        <f t="shared" si="19"/>
        <v>貨4ガTC</v>
      </c>
      <c r="B1167" s="180" t="s">
        <v>1661</v>
      </c>
      <c r="C1167" s="179" t="s">
        <v>1662</v>
      </c>
      <c r="D1167" s="179" t="s">
        <v>828</v>
      </c>
      <c r="E1167" s="179" t="s">
        <v>886</v>
      </c>
      <c r="F1167" s="179">
        <v>9.7500000000000003E-2</v>
      </c>
      <c r="G1167" s="179">
        <v>0</v>
      </c>
      <c r="H1167" s="179">
        <v>2.3199999999999998</v>
      </c>
      <c r="I1167" s="179" t="s">
        <v>1048</v>
      </c>
      <c r="J1167" s="179" t="s">
        <v>1069</v>
      </c>
      <c r="K1167" s="179"/>
      <c r="L1167" s="179"/>
      <c r="M1167" s="180" t="s">
        <v>1385</v>
      </c>
    </row>
    <row r="1168" spans="1:13" x14ac:dyDescent="0.15">
      <c r="A1168" s="179" t="str">
        <f t="shared" si="19"/>
        <v>貨3軽TPF</v>
      </c>
      <c r="B1168" s="180" t="s">
        <v>1663</v>
      </c>
      <c r="C1168" s="179" t="s">
        <v>1664</v>
      </c>
      <c r="D1168" s="179" t="s">
        <v>454</v>
      </c>
      <c r="E1168" s="179" t="s">
        <v>357</v>
      </c>
      <c r="F1168" s="179">
        <v>0.13500000000000001</v>
      </c>
      <c r="G1168" s="179">
        <v>6.3E-3</v>
      </c>
      <c r="H1168" s="179">
        <v>2.58</v>
      </c>
      <c r="I1168" s="179" t="s">
        <v>1659</v>
      </c>
      <c r="J1168" s="179" t="s">
        <v>1069</v>
      </c>
      <c r="K1168" s="179"/>
      <c r="L1168" s="179"/>
      <c r="M1168" s="180" t="s">
        <v>1385</v>
      </c>
    </row>
    <row r="1169" spans="1:13" x14ac:dyDescent="0.15">
      <c r="A1169" s="171" t="str">
        <f t="shared" si="19"/>
        <v>貨4ガUC</v>
      </c>
      <c r="B1169" s="171" t="s">
        <v>1082</v>
      </c>
      <c r="C1169" s="171" t="s">
        <v>1047</v>
      </c>
      <c r="D1169" s="171" t="s">
        <v>828</v>
      </c>
      <c r="E1169" s="171" t="s">
        <v>893</v>
      </c>
      <c r="F1169" s="171">
        <v>0</v>
      </c>
      <c r="G1169" s="171">
        <v>0</v>
      </c>
      <c r="H1169" s="171">
        <v>2.3199999999999998</v>
      </c>
      <c r="I1169" s="171" t="s">
        <v>1048</v>
      </c>
      <c r="J1169" s="171" t="s">
        <v>1069</v>
      </c>
      <c r="K1169" s="171"/>
      <c r="L1169" s="171"/>
      <c r="M1169" s="178" t="s">
        <v>1383</v>
      </c>
    </row>
    <row r="1170" spans="1:13" x14ac:dyDescent="0.15">
      <c r="A1170" s="171" t="str">
        <f t="shared" si="19"/>
        <v>貨1CUQ</v>
      </c>
      <c r="B1170" s="178" t="s">
        <v>1665</v>
      </c>
      <c r="C1170" s="171" t="s">
        <v>1065</v>
      </c>
      <c r="D1170" s="171" t="s">
        <v>828</v>
      </c>
      <c r="E1170" s="171" t="s">
        <v>897</v>
      </c>
      <c r="F1170" s="171">
        <v>1.6250000000000001E-2</v>
      </c>
      <c r="G1170" s="171">
        <v>0</v>
      </c>
      <c r="H1170" s="171">
        <v>2.23</v>
      </c>
      <c r="I1170" s="171" t="s">
        <v>854</v>
      </c>
      <c r="J1170" s="171" t="s">
        <v>1069</v>
      </c>
      <c r="K1170" s="171"/>
      <c r="L1170" s="171"/>
      <c r="M1170" s="178" t="s">
        <v>1383</v>
      </c>
    </row>
    <row r="1171" spans="1:13" x14ac:dyDescent="0.15">
      <c r="A1171" s="179" t="s">
        <v>1666</v>
      </c>
      <c r="B1171" s="180" t="s">
        <v>1656</v>
      </c>
      <c r="C1171" s="179" t="s">
        <v>1384</v>
      </c>
      <c r="D1171" s="179" t="s">
        <v>200</v>
      </c>
      <c r="E1171" s="179" t="s">
        <v>833</v>
      </c>
      <c r="F1171" s="179">
        <v>0.49</v>
      </c>
      <c r="G1171" s="179">
        <v>0</v>
      </c>
      <c r="H1171" s="179">
        <v>2.3199999999999998</v>
      </c>
      <c r="I1171" s="179" t="s">
        <v>1048</v>
      </c>
      <c r="J1171" s="179" t="s">
        <v>1387</v>
      </c>
      <c r="K1171" s="179"/>
      <c r="L1171" s="179"/>
      <c r="M1171" s="179" t="s">
        <v>1385</v>
      </c>
    </row>
    <row r="1172" spans="1:13" x14ac:dyDescent="0.15">
      <c r="A1172" s="171" t="str">
        <f t="shared" ref="A1172:A1202" si="20">CONCATENATE(C1172,E1172)</f>
        <v>貨1CCBE</v>
      </c>
      <c r="B1172" s="171" t="s">
        <v>1059</v>
      </c>
      <c r="C1172" s="171" t="s">
        <v>1060</v>
      </c>
      <c r="D1172" s="171" t="s">
        <v>185</v>
      </c>
      <c r="E1172" s="171" t="s">
        <v>188</v>
      </c>
      <c r="F1172" s="171">
        <v>1.2500000000000001E-2</v>
      </c>
      <c r="G1172" s="171">
        <v>0</v>
      </c>
      <c r="H1172" s="171">
        <v>2.23</v>
      </c>
      <c r="I1172" s="171" t="s">
        <v>854</v>
      </c>
      <c r="J1172" s="171" t="s">
        <v>1057</v>
      </c>
      <c r="K1172" s="171"/>
      <c r="L1172" s="171"/>
      <c r="M1172" s="171" t="s">
        <v>1383</v>
      </c>
    </row>
    <row r="1173" spans="1:13" x14ac:dyDescent="0.15">
      <c r="A1173" s="171" t="str">
        <f t="shared" si="20"/>
        <v>貨3CCBF</v>
      </c>
      <c r="B1173" s="171" t="s">
        <v>1055</v>
      </c>
      <c r="C1173" s="171" t="s">
        <v>1066</v>
      </c>
      <c r="D1173" s="171" t="s">
        <v>185</v>
      </c>
      <c r="E1173" s="171" t="s">
        <v>194</v>
      </c>
      <c r="F1173" s="171">
        <v>1.7500000000000002E-2</v>
      </c>
      <c r="G1173" s="171">
        <v>0</v>
      </c>
      <c r="H1173" s="171">
        <v>2.23</v>
      </c>
      <c r="I1173" s="171" t="s">
        <v>854</v>
      </c>
      <c r="J1173" s="171" t="s">
        <v>1057</v>
      </c>
      <c r="K1173" s="171"/>
      <c r="L1173" s="171"/>
      <c r="M1173" s="171" t="s">
        <v>1383</v>
      </c>
    </row>
    <row r="1174" spans="1:13" x14ac:dyDescent="0.15">
      <c r="A1174" s="171" t="str">
        <f t="shared" si="20"/>
        <v>乗0CDBA</v>
      </c>
      <c r="B1174" s="171" t="s">
        <v>1063</v>
      </c>
      <c r="C1174" s="171" t="s">
        <v>1064</v>
      </c>
      <c r="D1174" s="171" t="s">
        <v>185</v>
      </c>
      <c r="E1174" s="171" t="s">
        <v>401</v>
      </c>
      <c r="F1174" s="171">
        <v>6.2500000000000003E-3</v>
      </c>
      <c r="G1174" s="171">
        <v>0</v>
      </c>
      <c r="H1174" s="171">
        <v>2.23</v>
      </c>
      <c r="I1174" s="171" t="s">
        <v>854</v>
      </c>
      <c r="J1174" s="171" t="s">
        <v>1057</v>
      </c>
      <c r="K1174" s="171"/>
      <c r="L1174" s="171"/>
      <c r="M1174" s="171" t="s">
        <v>1383</v>
      </c>
    </row>
    <row r="1175" spans="1:13" x14ac:dyDescent="0.15">
      <c r="A1175" s="171" t="str">
        <f t="shared" si="20"/>
        <v>貨1CDBE</v>
      </c>
      <c r="B1175" s="171" t="s">
        <v>1059</v>
      </c>
      <c r="C1175" s="171" t="s">
        <v>1060</v>
      </c>
      <c r="D1175" s="171" t="s">
        <v>185</v>
      </c>
      <c r="E1175" s="171" t="s">
        <v>190</v>
      </c>
      <c r="F1175" s="171">
        <v>6.2500000000000003E-3</v>
      </c>
      <c r="G1175" s="171">
        <v>0</v>
      </c>
      <c r="H1175" s="171">
        <v>2.23</v>
      </c>
      <c r="I1175" s="171" t="s">
        <v>854</v>
      </c>
      <c r="J1175" s="171" t="s">
        <v>1057</v>
      </c>
      <c r="K1175" s="171"/>
      <c r="L1175" s="171"/>
      <c r="M1175" s="171" t="s">
        <v>1383</v>
      </c>
    </row>
    <row r="1176" spans="1:13" x14ac:dyDescent="0.15">
      <c r="A1176" s="171" t="str">
        <f t="shared" si="20"/>
        <v>貨3CGE</v>
      </c>
      <c r="B1176" s="171" t="s">
        <v>1055</v>
      </c>
      <c r="C1176" s="171" t="s">
        <v>1056</v>
      </c>
      <c r="D1176" s="171" t="s">
        <v>201</v>
      </c>
      <c r="E1176" s="171" t="s">
        <v>859</v>
      </c>
      <c r="F1176" s="171">
        <v>0.2</v>
      </c>
      <c r="G1176" s="171">
        <v>0</v>
      </c>
      <c r="H1176" s="171">
        <v>2.23</v>
      </c>
      <c r="I1176" s="171" t="s">
        <v>854</v>
      </c>
      <c r="J1176" s="171" t="s">
        <v>1057</v>
      </c>
      <c r="K1176" s="171"/>
      <c r="L1176" s="171"/>
      <c r="M1176" s="171" t="s">
        <v>1383</v>
      </c>
    </row>
    <row r="1177" spans="1:13" x14ac:dyDescent="0.15">
      <c r="A1177" s="171" t="str">
        <f t="shared" si="20"/>
        <v>貨4CGE</v>
      </c>
      <c r="B1177" s="171" t="s">
        <v>1038</v>
      </c>
      <c r="C1177" s="171" t="s">
        <v>1062</v>
      </c>
      <c r="D1177" s="171" t="s">
        <v>201</v>
      </c>
      <c r="E1177" s="171" t="s">
        <v>859</v>
      </c>
      <c r="F1177" s="171">
        <v>0.16500000000000001</v>
      </c>
      <c r="G1177" s="171">
        <v>0</v>
      </c>
      <c r="H1177" s="171">
        <v>2.23</v>
      </c>
      <c r="I1177" s="171" t="s">
        <v>854</v>
      </c>
      <c r="J1177" s="171" t="s">
        <v>1057</v>
      </c>
      <c r="K1177" s="171"/>
      <c r="L1177" s="171"/>
      <c r="M1177" s="171" t="s">
        <v>1383</v>
      </c>
    </row>
    <row r="1178" spans="1:13" x14ac:dyDescent="0.15">
      <c r="A1178" s="171" t="str">
        <f t="shared" si="20"/>
        <v>乗0CGF</v>
      </c>
      <c r="B1178" s="171" t="s">
        <v>1063</v>
      </c>
      <c r="C1178" s="171" t="s">
        <v>1064</v>
      </c>
      <c r="D1178" s="171" t="s">
        <v>845</v>
      </c>
      <c r="E1178" s="171" t="s">
        <v>860</v>
      </c>
      <c r="F1178" s="171">
        <v>0.125</v>
      </c>
      <c r="G1178" s="171">
        <v>0</v>
      </c>
      <c r="H1178" s="171">
        <v>2.23</v>
      </c>
      <c r="I1178" s="171" t="s">
        <v>854</v>
      </c>
      <c r="J1178" s="171" t="s">
        <v>1057</v>
      </c>
      <c r="K1178" s="171"/>
      <c r="L1178" s="171"/>
      <c r="M1178" s="171" t="s">
        <v>1383</v>
      </c>
    </row>
    <row r="1179" spans="1:13" x14ac:dyDescent="0.15">
      <c r="A1179" s="171" t="str">
        <f t="shared" si="20"/>
        <v>貨1CGG</v>
      </c>
      <c r="B1179" s="171" t="s">
        <v>1059</v>
      </c>
      <c r="C1179" s="171" t="s">
        <v>1060</v>
      </c>
      <c r="D1179" s="171" t="s">
        <v>820</v>
      </c>
      <c r="E1179" s="171" t="s">
        <v>861</v>
      </c>
      <c r="F1179" s="171">
        <v>0.125</v>
      </c>
      <c r="G1179" s="171">
        <v>0</v>
      </c>
      <c r="H1179" s="171">
        <v>2.23</v>
      </c>
      <c r="I1179" s="171" t="s">
        <v>854</v>
      </c>
      <c r="J1179" s="171" t="s">
        <v>1057</v>
      </c>
      <c r="K1179" s="171"/>
      <c r="L1179" s="171"/>
      <c r="M1179" s="171" t="s">
        <v>1383</v>
      </c>
    </row>
    <row r="1180" spans="1:13" x14ac:dyDescent="0.15">
      <c r="A1180" s="171" t="str">
        <f t="shared" si="20"/>
        <v>貨3CLC</v>
      </c>
      <c r="B1180" s="171" t="s">
        <v>1055</v>
      </c>
      <c r="C1180" s="171" t="s">
        <v>1056</v>
      </c>
      <c r="D1180" s="171" t="s">
        <v>828</v>
      </c>
      <c r="E1180" s="171" t="s">
        <v>877</v>
      </c>
      <c r="F1180" s="171">
        <v>3.2500000000000001E-2</v>
      </c>
      <c r="G1180" s="171">
        <v>0</v>
      </c>
      <c r="H1180" s="171">
        <v>2.23</v>
      </c>
      <c r="I1180" s="171" t="s">
        <v>854</v>
      </c>
      <c r="J1180" s="171" t="s">
        <v>1057</v>
      </c>
      <c r="K1180" s="171"/>
      <c r="L1180" s="171"/>
      <c r="M1180" s="171" t="s">
        <v>1383</v>
      </c>
    </row>
    <row r="1181" spans="1:13" x14ac:dyDescent="0.15">
      <c r="A1181" s="171" t="str">
        <f t="shared" si="20"/>
        <v>貨4CLD</v>
      </c>
      <c r="B1181" s="171" t="s">
        <v>1058</v>
      </c>
      <c r="C1181" s="171" t="s">
        <v>1042</v>
      </c>
      <c r="D1181" s="171" t="s">
        <v>828</v>
      </c>
      <c r="E1181" s="171" t="s">
        <v>878</v>
      </c>
      <c r="F1181" s="171">
        <v>2.5000000000000001E-2</v>
      </c>
      <c r="G1181" s="171">
        <v>0</v>
      </c>
      <c r="H1181" s="171">
        <v>2.23</v>
      </c>
      <c r="I1181" s="171" t="s">
        <v>854</v>
      </c>
      <c r="J1181" s="171" t="s">
        <v>1057</v>
      </c>
      <c r="K1181" s="171"/>
      <c r="L1181" s="171"/>
      <c r="M1181" s="171" t="s">
        <v>1383</v>
      </c>
    </row>
    <row r="1182" spans="1:13" x14ac:dyDescent="0.15">
      <c r="A1182" s="171" t="str">
        <f t="shared" si="20"/>
        <v>貨1CR</v>
      </c>
      <c r="B1182" s="171" t="s">
        <v>1061</v>
      </c>
      <c r="C1182" s="171" t="s">
        <v>1060</v>
      </c>
      <c r="D1182" s="171" t="s">
        <v>820</v>
      </c>
      <c r="E1182" s="171" t="s">
        <v>883</v>
      </c>
      <c r="F1182" s="171">
        <v>0.125</v>
      </c>
      <c r="G1182" s="171">
        <v>0</v>
      </c>
      <c r="H1182" s="171">
        <v>2.23</v>
      </c>
      <c r="I1182" s="171" t="s">
        <v>854</v>
      </c>
      <c r="J1182" s="171" t="s">
        <v>1057</v>
      </c>
      <c r="K1182" s="171"/>
      <c r="L1182" s="171"/>
      <c r="M1182" s="171" t="s">
        <v>1383</v>
      </c>
    </row>
    <row r="1183" spans="1:13" x14ac:dyDescent="0.15">
      <c r="A1183" s="171" t="str">
        <f t="shared" si="20"/>
        <v>貨1CTB</v>
      </c>
      <c r="B1183" s="171" t="s">
        <v>1061</v>
      </c>
      <c r="C1183" s="171" t="s">
        <v>1065</v>
      </c>
      <c r="D1183" s="171" t="s">
        <v>822</v>
      </c>
      <c r="E1183" s="171" t="s">
        <v>885</v>
      </c>
      <c r="F1183" s="171">
        <v>0.03</v>
      </c>
      <c r="G1183" s="171">
        <v>0</v>
      </c>
      <c r="H1183" s="171">
        <v>2.23</v>
      </c>
      <c r="I1183" s="171" t="s">
        <v>854</v>
      </c>
      <c r="J1183" s="171" t="s">
        <v>1057</v>
      </c>
      <c r="K1183" s="171"/>
      <c r="L1183" s="171"/>
      <c r="M1183" s="171" t="s">
        <v>1383</v>
      </c>
    </row>
    <row r="1184" spans="1:13" x14ac:dyDescent="0.15">
      <c r="A1184" s="171" t="str">
        <f t="shared" si="20"/>
        <v>貨4CBDG</v>
      </c>
      <c r="B1184" s="171" t="s">
        <v>1038</v>
      </c>
      <c r="C1184" s="171" t="s">
        <v>1039</v>
      </c>
      <c r="D1184" s="171" t="s">
        <v>185</v>
      </c>
      <c r="E1184" s="171" t="s">
        <v>256</v>
      </c>
      <c r="F1184" s="171">
        <v>6.7500000000000004E-2</v>
      </c>
      <c r="G1184" s="171">
        <v>0</v>
      </c>
      <c r="H1184" s="171">
        <v>2.23</v>
      </c>
      <c r="I1184" s="171" t="s">
        <v>854</v>
      </c>
      <c r="J1184" s="171" t="s">
        <v>1045</v>
      </c>
      <c r="K1184" s="171"/>
      <c r="L1184" s="171"/>
      <c r="M1184" s="171" t="s">
        <v>1383</v>
      </c>
    </row>
    <row r="1185" spans="1:13" x14ac:dyDescent="0.15">
      <c r="A1185" s="171" t="str">
        <f t="shared" si="20"/>
        <v>貨4CKC</v>
      </c>
      <c r="B1185" s="171" t="s">
        <v>1038</v>
      </c>
      <c r="C1185" s="171" t="s">
        <v>1039</v>
      </c>
      <c r="D1185" s="171" t="s">
        <v>840</v>
      </c>
      <c r="E1185" s="171" t="s">
        <v>830</v>
      </c>
      <c r="F1185" s="171">
        <v>0.23</v>
      </c>
      <c r="G1185" s="171">
        <v>0</v>
      </c>
      <c r="H1185" s="171">
        <v>2.23</v>
      </c>
      <c r="I1185" s="171" t="s">
        <v>854</v>
      </c>
      <c r="J1185" s="171" t="s">
        <v>1040</v>
      </c>
      <c r="K1185" s="171"/>
      <c r="L1185" s="171"/>
      <c r="M1185" s="171" t="s">
        <v>1383</v>
      </c>
    </row>
    <row r="1186" spans="1:13" x14ac:dyDescent="0.15">
      <c r="A1186" s="171" t="str">
        <f t="shared" si="20"/>
        <v>貨4CKK</v>
      </c>
      <c r="B1186" s="171" t="s">
        <v>1038</v>
      </c>
      <c r="C1186" s="171" t="s">
        <v>1039</v>
      </c>
      <c r="D1186" s="171" t="s">
        <v>835</v>
      </c>
      <c r="E1186" s="171" t="s">
        <v>928</v>
      </c>
      <c r="F1186" s="171">
        <v>0.17499999999999999</v>
      </c>
      <c r="G1186" s="171">
        <v>0</v>
      </c>
      <c r="H1186" s="171">
        <v>2.23</v>
      </c>
      <c r="I1186" s="171" t="s">
        <v>854</v>
      </c>
      <c r="J1186" s="171" t="s">
        <v>1040</v>
      </c>
      <c r="K1186" s="171"/>
      <c r="L1186" s="171"/>
      <c r="M1186" s="171" t="s">
        <v>1383</v>
      </c>
    </row>
    <row r="1187" spans="1:13" x14ac:dyDescent="0.15">
      <c r="A1187" s="171" t="str">
        <f t="shared" si="20"/>
        <v>貨4CKL</v>
      </c>
      <c r="B1187" s="171" t="s">
        <v>1038</v>
      </c>
      <c r="C1187" s="171" t="s">
        <v>1039</v>
      </c>
      <c r="D1187" s="171" t="s">
        <v>835</v>
      </c>
      <c r="E1187" s="171" t="s">
        <v>929</v>
      </c>
      <c r="F1187" s="171">
        <v>0.17499999999999999</v>
      </c>
      <c r="G1187" s="171">
        <v>0</v>
      </c>
      <c r="H1187" s="171">
        <v>2.23</v>
      </c>
      <c r="I1187" s="171" t="s">
        <v>854</v>
      </c>
      <c r="J1187" s="171" t="s">
        <v>1040</v>
      </c>
      <c r="K1187" s="171"/>
      <c r="L1187" s="171"/>
      <c r="M1187" s="171" t="s">
        <v>1383</v>
      </c>
    </row>
    <row r="1188" spans="1:13" x14ac:dyDescent="0.15">
      <c r="A1188" s="171" t="str">
        <f t="shared" si="20"/>
        <v>貨4CKR</v>
      </c>
      <c r="B1188" s="171" t="s">
        <v>1043</v>
      </c>
      <c r="C1188" s="171" t="s">
        <v>1042</v>
      </c>
      <c r="D1188" s="171" t="s">
        <v>836</v>
      </c>
      <c r="E1188" s="171" t="s">
        <v>934</v>
      </c>
      <c r="F1188" s="171">
        <v>0.13</v>
      </c>
      <c r="G1188" s="171">
        <v>0</v>
      </c>
      <c r="H1188" s="171">
        <v>2.23</v>
      </c>
      <c r="I1188" s="171" t="s">
        <v>854</v>
      </c>
      <c r="J1188" s="171" t="s">
        <v>1040</v>
      </c>
      <c r="K1188" s="171"/>
      <c r="L1188" s="171"/>
      <c r="M1188" s="171" t="s">
        <v>1383</v>
      </c>
    </row>
    <row r="1189" spans="1:13" x14ac:dyDescent="0.15">
      <c r="A1189" s="171" t="str">
        <f t="shared" si="20"/>
        <v>貨4CPA</v>
      </c>
      <c r="B1189" s="171" t="s">
        <v>1038</v>
      </c>
      <c r="C1189" s="171" t="s">
        <v>1039</v>
      </c>
      <c r="D1189" s="171" t="s">
        <v>836</v>
      </c>
      <c r="E1189" s="171" t="s">
        <v>943</v>
      </c>
      <c r="F1189" s="171">
        <v>0.13</v>
      </c>
      <c r="G1189" s="171">
        <v>0</v>
      </c>
      <c r="H1189" s="171">
        <v>2.23</v>
      </c>
      <c r="I1189" s="171" t="s">
        <v>854</v>
      </c>
      <c r="J1189" s="171" t="s">
        <v>1040</v>
      </c>
      <c r="K1189" s="171"/>
      <c r="L1189" s="171"/>
      <c r="M1189" s="171" t="s">
        <v>1383</v>
      </c>
    </row>
    <row r="1190" spans="1:13" x14ac:dyDescent="0.15">
      <c r="A1190" s="171" t="str">
        <f t="shared" si="20"/>
        <v>貨4CPB</v>
      </c>
      <c r="B1190" s="171" t="s">
        <v>1041</v>
      </c>
      <c r="C1190" s="171" t="s">
        <v>1042</v>
      </c>
      <c r="D1190" s="171" t="s">
        <v>836</v>
      </c>
      <c r="E1190" s="171" t="s">
        <v>944</v>
      </c>
      <c r="F1190" s="171">
        <v>0.13</v>
      </c>
      <c r="G1190" s="171">
        <v>0</v>
      </c>
      <c r="H1190" s="171">
        <v>2.23</v>
      </c>
      <c r="I1190" s="171" t="s">
        <v>854</v>
      </c>
      <c r="J1190" s="171" t="s">
        <v>1040</v>
      </c>
      <c r="K1190" s="171"/>
      <c r="L1190" s="171"/>
      <c r="M1190" s="171" t="s">
        <v>1383</v>
      </c>
    </row>
    <row r="1191" spans="1:13" x14ac:dyDescent="0.15">
      <c r="A1191" s="171" t="str">
        <f t="shared" si="20"/>
        <v>貨4CPDG</v>
      </c>
      <c r="B1191" s="171" t="s">
        <v>1044</v>
      </c>
      <c r="C1191" s="171" t="s">
        <v>1039</v>
      </c>
      <c r="D1191" s="171" t="s">
        <v>185</v>
      </c>
      <c r="E1191" s="171" t="s">
        <v>85</v>
      </c>
      <c r="F1191" s="171">
        <v>7.4999999999999997E-2</v>
      </c>
      <c r="G1191" s="171">
        <v>0</v>
      </c>
      <c r="H1191" s="171">
        <v>2.23</v>
      </c>
      <c r="I1191" s="171" t="s">
        <v>854</v>
      </c>
      <c r="J1191" s="171" t="s">
        <v>1040</v>
      </c>
      <c r="K1191" s="171"/>
      <c r="L1191" s="171"/>
      <c r="M1191" s="171" t="s">
        <v>1383</v>
      </c>
    </row>
    <row r="1192" spans="1:13" x14ac:dyDescent="0.15">
      <c r="A1192" s="179" t="str">
        <f t="shared" si="20"/>
        <v>貨4CQPG</v>
      </c>
      <c r="B1192" s="180" t="s">
        <v>1667</v>
      </c>
      <c r="C1192" s="179" t="s">
        <v>1668</v>
      </c>
      <c r="D1192" s="179" t="s">
        <v>443</v>
      </c>
      <c r="E1192" s="179" t="s">
        <v>335</v>
      </c>
      <c r="F1192" s="179">
        <v>2.2499999999999999E-2</v>
      </c>
      <c r="G1192" s="179">
        <v>0</v>
      </c>
      <c r="H1192" s="179">
        <v>2.23</v>
      </c>
      <c r="I1192" s="179" t="s">
        <v>1392</v>
      </c>
      <c r="J1192" s="179" t="s">
        <v>1040</v>
      </c>
      <c r="K1192" s="179"/>
      <c r="L1192" s="179"/>
      <c r="M1192" s="179" t="s">
        <v>1385</v>
      </c>
    </row>
    <row r="1193" spans="1:13" x14ac:dyDescent="0.15">
      <c r="A1193" s="171" t="str">
        <f t="shared" si="20"/>
        <v>貨4CSKG</v>
      </c>
      <c r="B1193" s="178" t="s">
        <v>1038</v>
      </c>
      <c r="C1193" s="171" t="s">
        <v>1039</v>
      </c>
      <c r="D1193" s="171" t="s">
        <v>454</v>
      </c>
      <c r="E1193" s="171" t="s">
        <v>698</v>
      </c>
      <c r="F1193" s="171">
        <v>2.5000000000000001E-2</v>
      </c>
      <c r="G1193" s="171">
        <v>0</v>
      </c>
      <c r="H1193" s="171">
        <v>2.23</v>
      </c>
      <c r="I1193" s="171" t="s">
        <v>854</v>
      </c>
      <c r="J1193" s="171" t="s">
        <v>1045</v>
      </c>
      <c r="K1193" s="171"/>
      <c r="L1193" s="171"/>
      <c r="M1193" s="171" t="s">
        <v>1383</v>
      </c>
    </row>
    <row r="1194" spans="1:13" x14ac:dyDescent="0.15">
      <c r="A1194" s="171" t="str">
        <f t="shared" si="20"/>
        <v>貨4LKG</v>
      </c>
      <c r="B1194" s="171" t="s">
        <v>1050</v>
      </c>
      <c r="C1194" s="171" t="s">
        <v>1053</v>
      </c>
      <c r="D1194" s="171" t="s">
        <v>225</v>
      </c>
      <c r="E1194" s="171" t="s">
        <v>925</v>
      </c>
      <c r="F1194" s="171">
        <v>0.4</v>
      </c>
      <c r="G1194" s="171">
        <v>0</v>
      </c>
      <c r="H1194" s="171">
        <v>3</v>
      </c>
      <c r="I1194" s="171" t="s">
        <v>1048</v>
      </c>
      <c r="J1194" s="171" t="s">
        <v>1052</v>
      </c>
      <c r="K1194" s="171"/>
      <c r="L1194" s="171"/>
      <c r="M1194" s="171" t="s">
        <v>1383</v>
      </c>
    </row>
    <row r="1195" spans="1:13" x14ac:dyDescent="0.15">
      <c r="A1195" s="171" t="str">
        <f t="shared" si="20"/>
        <v>貨4LKK</v>
      </c>
      <c r="B1195" s="171" t="s">
        <v>1054</v>
      </c>
      <c r="C1195" s="171" t="s">
        <v>1051</v>
      </c>
      <c r="D1195" s="171" t="s">
        <v>835</v>
      </c>
      <c r="E1195" s="171" t="s">
        <v>928</v>
      </c>
      <c r="F1195" s="171">
        <v>0.33</v>
      </c>
      <c r="G1195" s="171">
        <v>0</v>
      </c>
      <c r="H1195" s="171">
        <v>3</v>
      </c>
      <c r="I1195" s="171" t="s">
        <v>1048</v>
      </c>
      <c r="J1195" s="171" t="s">
        <v>1052</v>
      </c>
      <c r="K1195" s="171"/>
      <c r="L1195" s="171"/>
      <c r="M1195" s="171" t="s">
        <v>1383</v>
      </c>
    </row>
    <row r="1196" spans="1:13" x14ac:dyDescent="0.15">
      <c r="A1196" s="171" t="str">
        <f t="shared" si="20"/>
        <v>貨4LKR</v>
      </c>
      <c r="B1196" s="171" t="s">
        <v>1054</v>
      </c>
      <c r="C1196" s="171" t="s">
        <v>1051</v>
      </c>
      <c r="D1196" s="171" t="s">
        <v>836</v>
      </c>
      <c r="E1196" s="171" t="s">
        <v>934</v>
      </c>
      <c r="F1196" s="171">
        <v>0.1</v>
      </c>
      <c r="G1196" s="171">
        <v>0</v>
      </c>
      <c r="H1196" s="171">
        <v>3</v>
      </c>
      <c r="I1196" s="171" t="s">
        <v>1048</v>
      </c>
      <c r="J1196" s="171" t="s">
        <v>1052</v>
      </c>
      <c r="K1196" s="171"/>
      <c r="L1196" s="171"/>
      <c r="M1196" s="171" t="s">
        <v>1383</v>
      </c>
    </row>
    <row r="1197" spans="1:13" x14ac:dyDescent="0.15">
      <c r="A1197" s="171" t="str">
        <f t="shared" si="20"/>
        <v>貨4LPA</v>
      </c>
      <c r="B1197" s="171" t="s">
        <v>1050</v>
      </c>
      <c r="C1197" s="171" t="s">
        <v>1051</v>
      </c>
      <c r="D1197" s="171" t="s">
        <v>836</v>
      </c>
      <c r="E1197" s="171" t="s">
        <v>943</v>
      </c>
      <c r="F1197" s="171">
        <v>0.1</v>
      </c>
      <c r="G1197" s="171">
        <v>0</v>
      </c>
      <c r="H1197" s="171">
        <v>3</v>
      </c>
      <c r="I1197" s="171" t="s">
        <v>1048</v>
      </c>
      <c r="J1197" s="171" t="s">
        <v>1052</v>
      </c>
      <c r="K1197" s="171"/>
      <c r="L1197" s="171"/>
      <c r="M1197" s="171" t="s">
        <v>1383</v>
      </c>
    </row>
    <row r="1198" spans="1:13" x14ac:dyDescent="0.15">
      <c r="A1198" s="171" t="str">
        <f t="shared" si="20"/>
        <v>貨4LPB</v>
      </c>
      <c r="B1198" s="171" t="s">
        <v>1050</v>
      </c>
      <c r="C1198" s="171" t="s">
        <v>1051</v>
      </c>
      <c r="D1198" s="171" t="s">
        <v>836</v>
      </c>
      <c r="E1198" s="171" t="s">
        <v>944</v>
      </c>
      <c r="F1198" s="171">
        <v>0.1</v>
      </c>
      <c r="G1198" s="171">
        <v>0</v>
      </c>
      <c r="H1198" s="171">
        <v>3</v>
      </c>
      <c r="I1198" s="171" t="s">
        <v>1048</v>
      </c>
      <c r="J1198" s="171" t="s">
        <v>1052</v>
      </c>
      <c r="K1198" s="171"/>
      <c r="L1198" s="171"/>
      <c r="M1198" s="171" t="s">
        <v>1383</v>
      </c>
    </row>
    <row r="1199" spans="1:13" x14ac:dyDescent="0.15">
      <c r="A1199" s="171" t="str">
        <f t="shared" si="20"/>
        <v>貨4ガKR</v>
      </c>
      <c r="B1199" s="171" t="s">
        <v>1046</v>
      </c>
      <c r="C1199" s="171" t="s">
        <v>1047</v>
      </c>
      <c r="D1199" s="171" t="s">
        <v>836</v>
      </c>
      <c r="E1199" s="171" t="s">
        <v>934</v>
      </c>
      <c r="F1199" s="171">
        <v>0.1</v>
      </c>
      <c r="G1199" s="171">
        <v>0</v>
      </c>
      <c r="H1199" s="171">
        <v>3</v>
      </c>
      <c r="I1199" s="171" t="s">
        <v>1048</v>
      </c>
      <c r="J1199" s="171" t="s">
        <v>1049</v>
      </c>
      <c r="K1199" s="171"/>
      <c r="L1199" s="171"/>
      <c r="M1199" s="171" t="s">
        <v>1383</v>
      </c>
    </row>
    <row r="1200" spans="1:13" x14ac:dyDescent="0.15">
      <c r="A1200" s="179" t="str">
        <f t="shared" si="20"/>
        <v>乗0ガCBF</v>
      </c>
      <c r="B1200" s="180" t="s">
        <v>1393</v>
      </c>
      <c r="C1200" s="180" t="s">
        <v>1394</v>
      </c>
      <c r="D1200" s="179" t="s">
        <v>185</v>
      </c>
      <c r="E1200" s="179" t="s">
        <v>194</v>
      </c>
      <c r="F1200" s="179">
        <f>F$87*0.5</f>
        <v>3.15E-2</v>
      </c>
      <c r="G1200" s="179">
        <v>0</v>
      </c>
      <c r="H1200" s="179">
        <v>2.3199999999999998</v>
      </c>
      <c r="I1200" s="181" t="s">
        <v>1669</v>
      </c>
      <c r="J1200" s="180" t="s">
        <v>1396</v>
      </c>
      <c r="K1200" s="179"/>
      <c r="L1200" s="179"/>
      <c r="M1200" s="179" t="s">
        <v>1385</v>
      </c>
    </row>
    <row r="1201" spans="1:23" x14ac:dyDescent="0.15">
      <c r="A1201" s="180" t="str">
        <f t="shared" si="20"/>
        <v>貨4ガABF</v>
      </c>
      <c r="B1201" s="179" t="s">
        <v>1046</v>
      </c>
      <c r="C1201" s="179" t="s">
        <v>1047</v>
      </c>
      <c r="D1201" s="180" t="s">
        <v>2395</v>
      </c>
      <c r="E1201" s="180" t="s">
        <v>2396</v>
      </c>
      <c r="F1201" s="180">
        <v>7.0000000000000007E-2</v>
      </c>
      <c r="G1201" s="180">
        <v>0</v>
      </c>
      <c r="H1201" s="180">
        <v>2.3199999999999998</v>
      </c>
      <c r="I1201" s="179" t="s">
        <v>1048</v>
      </c>
      <c r="J1201" s="180" t="s">
        <v>1069</v>
      </c>
      <c r="K1201" s="179"/>
      <c r="L1201" s="179"/>
      <c r="M1201" s="180" t="s">
        <v>2397</v>
      </c>
      <c r="W1201" s="20"/>
    </row>
    <row r="1202" spans="1:23" x14ac:dyDescent="0.15">
      <c r="A1202" s="180" t="str">
        <f t="shared" si="20"/>
        <v>貨4ガDBF</v>
      </c>
      <c r="B1202" s="179" t="s">
        <v>1046</v>
      </c>
      <c r="C1202" s="179" t="s">
        <v>1047</v>
      </c>
      <c r="D1202" s="180" t="s">
        <v>2395</v>
      </c>
      <c r="E1202" s="180" t="s">
        <v>2398</v>
      </c>
      <c r="F1202" s="180">
        <v>1.7500000000000002E-2</v>
      </c>
      <c r="G1202" s="180">
        <v>0</v>
      </c>
      <c r="H1202" s="180">
        <v>2.3199999999999998</v>
      </c>
      <c r="I1202" s="180" t="s">
        <v>2399</v>
      </c>
      <c r="J1202" s="180" t="s">
        <v>1069</v>
      </c>
      <c r="K1202" s="179"/>
      <c r="L1202" s="179"/>
      <c r="M1202" s="180" t="s">
        <v>2397</v>
      </c>
      <c r="W1202" s="20"/>
    </row>
    <row r="1203" spans="1:23" x14ac:dyDescent="0.15">
      <c r="A1203" s="257" t="s">
        <v>2257</v>
      </c>
      <c r="B1203" s="257" t="s">
        <v>2258</v>
      </c>
      <c r="C1203" s="257" t="s">
        <v>2259</v>
      </c>
      <c r="D1203" s="257" t="s">
        <v>185</v>
      </c>
      <c r="E1203" s="257" t="s">
        <v>400</v>
      </c>
      <c r="F1203" s="257">
        <v>1.2500000000000001E-2</v>
      </c>
      <c r="G1203" s="257">
        <v>0</v>
      </c>
      <c r="H1203" s="257">
        <v>3</v>
      </c>
      <c r="I1203" s="257" t="s">
        <v>1084</v>
      </c>
      <c r="J1203" s="257" t="s">
        <v>2260</v>
      </c>
      <c r="K1203" s="257"/>
      <c r="L1203" s="257"/>
      <c r="M1203" s="258" t="s">
        <v>2261</v>
      </c>
    </row>
    <row r="1204" spans="1:23" ht="15" customHeight="1" x14ac:dyDescent="0.15">
      <c r="A1204" s="257" t="str">
        <f t="shared" ref="A1204" si="21">CONCATENATE(C1204,E1204)</f>
        <v>乗0ガGE</v>
      </c>
      <c r="B1204" s="258" t="s">
        <v>2262</v>
      </c>
      <c r="C1204" s="258" t="s">
        <v>1394</v>
      </c>
      <c r="D1204" s="257" t="s">
        <v>201</v>
      </c>
      <c r="E1204" s="257" t="s">
        <v>859</v>
      </c>
      <c r="F1204" s="257">
        <v>0.4</v>
      </c>
      <c r="G1204" s="257">
        <v>0</v>
      </c>
      <c r="H1204" s="257">
        <v>2.3199999999999998</v>
      </c>
      <c r="I1204" s="259" t="s">
        <v>1048</v>
      </c>
      <c r="J1204" s="258" t="s">
        <v>1396</v>
      </c>
      <c r="K1204" s="257"/>
      <c r="L1204" s="257"/>
      <c r="M1204" s="258" t="s">
        <v>2261</v>
      </c>
    </row>
    <row r="1205" spans="1:23" ht="15" customHeight="1" x14ac:dyDescent="0.15">
      <c r="A1205" s="257" t="s">
        <v>2263</v>
      </c>
      <c r="B1205" s="258" t="s">
        <v>2264</v>
      </c>
      <c r="C1205" s="258" t="s">
        <v>2265</v>
      </c>
      <c r="D1205" s="258" t="s">
        <v>454</v>
      </c>
      <c r="E1205" s="258" t="s">
        <v>358</v>
      </c>
      <c r="F1205" s="257">
        <v>0</v>
      </c>
      <c r="G1205" s="257">
        <v>0</v>
      </c>
      <c r="H1205" s="257">
        <v>0</v>
      </c>
      <c r="I1205" s="259" t="s">
        <v>849</v>
      </c>
      <c r="J1205" s="258" t="s">
        <v>2266</v>
      </c>
      <c r="K1205" s="257"/>
      <c r="L1205" s="257"/>
      <c r="M1205" s="258" t="s">
        <v>2261</v>
      </c>
    </row>
    <row r="1206" spans="1:23" ht="15" customHeight="1" x14ac:dyDescent="0.15">
      <c r="A1206" s="331" t="str">
        <f t="shared" ref="A1206:A1207" si="22">CONCATENATE(C1206,E1206)</f>
        <v>貨2ガDBE</v>
      </c>
      <c r="B1206" s="332" t="s">
        <v>2400</v>
      </c>
      <c r="C1206" s="332" t="s">
        <v>191</v>
      </c>
      <c r="D1206" s="331" t="s">
        <v>185</v>
      </c>
      <c r="E1206" s="331" t="s">
        <v>190</v>
      </c>
      <c r="F1206" s="331">
        <v>1.2500000000000001E-2</v>
      </c>
      <c r="G1206" s="331">
        <v>0</v>
      </c>
      <c r="H1206" s="331">
        <v>2.3199999999999998</v>
      </c>
      <c r="I1206" s="333" t="s">
        <v>1078</v>
      </c>
      <c r="J1206" s="331" t="s">
        <v>1091</v>
      </c>
      <c r="K1206" s="331"/>
      <c r="L1206" s="331"/>
      <c r="M1206" s="332" t="s">
        <v>2401</v>
      </c>
      <c r="W1206" s="20"/>
    </row>
    <row r="1207" spans="1:23" ht="15" customHeight="1" x14ac:dyDescent="0.15">
      <c r="A1207" s="331" t="str">
        <f t="shared" si="22"/>
        <v>貨1ガ5BF</v>
      </c>
      <c r="B1207" s="332" t="s">
        <v>206</v>
      </c>
      <c r="C1207" s="332" t="s">
        <v>186</v>
      </c>
      <c r="D1207" s="332" t="s">
        <v>1105</v>
      </c>
      <c r="E1207" s="332" t="s">
        <v>1134</v>
      </c>
      <c r="F1207" s="332">
        <v>3.5000000000000003E-2</v>
      </c>
      <c r="G1207" s="331">
        <v>0</v>
      </c>
      <c r="H1207" s="331">
        <v>2.3199999999999998</v>
      </c>
      <c r="I1207" s="333" t="s">
        <v>1078</v>
      </c>
      <c r="J1207" s="332"/>
      <c r="K1207" s="331"/>
      <c r="L1207" s="331"/>
      <c r="M1207" s="332" t="s">
        <v>2401</v>
      </c>
      <c r="W1207" s="20"/>
    </row>
    <row r="1208" spans="1:23" x14ac:dyDescent="0.15">
      <c r="A1208" s="332" t="s">
        <v>2402</v>
      </c>
      <c r="B1208" s="331" t="s">
        <v>422</v>
      </c>
      <c r="C1208" s="332" t="s">
        <v>2403</v>
      </c>
      <c r="D1208" s="332" t="s">
        <v>2404</v>
      </c>
      <c r="E1208" s="331" t="s">
        <v>711</v>
      </c>
      <c r="F1208" s="331">
        <v>0</v>
      </c>
      <c r="G1208" s="331">
        <v>0</v>
      </c>
      <c r="H1208" s="331">
        <v>0</v>
      </c>
      <c r="I1208" s="333" t="s">
        <v>849</v>
      </c>
      <c r="J1208" s="331"/>
      <c r="K1208" s="331"/>
      <c r="L1208" s="331"/>
      <c r="M1208" s="332" t="s">
        <v>2261</v>
      </c>
      <c r="W1208" s="20"/>
    </row>
    <row r="1209" spans="1:23" x14ac:dyDescent="0.15">
      <c r="A1209" s="331" t="s">
        <v>2257</v>
      </c>
      <c r="B1209" s="331" t="s">
        <v>2258</v>
      </c>
      <c r="C1209" s="331" t="s">
        <v>2259</v>
      </c>
      <c r="D1209" s="331" t="s">
        <v>185</v>
      </c>
      <c r="E1209" s="331" t="s">
        <v>400</v>
      </c>
      <c r="F1209" s="331">
        <v>1.2500000000000001E-2</v>
      </c>
      <c r="G1209" s="331">
        <v>0</v>
      </c>
      <c r="H1209" s="331">
        <v>3</v>
      </c>
      <c r="I1209" s="331" t="s">
        <v>1084</v>
      </c>
      <c r="J1209" s="331" t="s">
        <v>2260</v>
      </c>
      <c r="K1209" s="331"/>
      <c r="L1209" s="331"/>
      <c r="M1209" s="331" t="s">
        <v>2261</v>
      </c>
      <c r="W1209" s="20"/>
    </row>
    <row r="1210" spans="1:23" x14ac:dyDescent="0.15">
      <c r="A1210" s="331" t="s">
        <v>2409</v>
      </c>
      <c r="B1210" s="331" t="s">
        <v>2262</v>
      </c>
      <c r="C1210" s="331" t="s">
        <v>1394</v>
      </c>
      <c r="D1210" s="331" t="s">
        <v>201</v>
      </c>
      <c r="E1210" s="331" t="s">
        <v>859</v>
      </c>
      <c r="F1210" s="331">
        <v>0.4</v>
      </c>
      <c r="G1210" s="331">
        <v>0</v>
      </c>
      <c r="H1210" s="331">
        <v>2.3199999999999998</v>
      </c>
      <c r="I1210" s="331" t="s">
        <v>1048</v>
      </c>
      <c r="J1210" s="331" t="s">
        <v>1396</v>
      </c>
      <c r="K1210" s="331"/>
      <c r="L1210" s="331"/>
      <c r="M1210" s="331" t="s">
        <v>2261</v>
      </c>
      <c r="W1210" s="20"/>
    </row>
    <row r="1211" spans="1:23" x14ac:dyDescent="0.15">
      <c r="A1211" s="331" t="s">
        <v>2405</v>
      </c>
      <c r="B1211" s="332" t="s">
        <v>2406</v>
      </c>
      <c r="C1211" s="331" t="s">
        <v>2407</v>
      </c>
      <c r="D1211" s="331" t="s">
        <v>1242</v>
      </c>
      <c r="E1211" s="331" t="s">
        <v>1248</v>
      </c>
      <c r="F1211" s="331">
        <v>0</v>
      </c>
      <c r="G1211" s="331">
        <v>0</v>
      </c>
      <c r="H1211" s="331">
        <v>0</v>
      </c>
      <c r="I1211" s="331" t="s">
        <v>849</v>
      </c>
      <c r="J1211" s="331" t="s">
        <v>2266</v>
      </c>
      <c r="K1211" s="331"/>
      <c r="L1211" s="331"/>
      <c r="M1211" s="332" t="s">
        <v>2408</v>
      </c>
      <c r="W1211" s="20"/>
    </row>
    <row r="1212" spans="1:23" x14ac:dyDescent="0.15">
      <c r="A1212" s="391" t="s">
        <v>2424</v>
      </c>
      <c r="B1212" s="391" t="s">
        <v>2425</v>
      </c>
      <c r="C1212" s="391" t="s">
        <v>2426</v>
      </c>
      <c r="D1212" s="391" t="s">
        <v>185</v>
      </c>
      <c r="E1212" s="391" t="s">
        <v>399</v>
      </c>
      <c r="F1212" s="391">
        <v>2.5000000000000001E-2</v>
      </c>
      <c r="G1212" s="391">
        <v>0</v>
      </c>
      <c r="H1212" s="391">
        <v>2.3199999999999998</v>
      </c>
      <c r="I1212" s="391" t="s">
        <v>1073</v>
      </c>
      <c r="J1212" s="391" t="s">
        <v>1091</v>
      </c>
      <c r="K1212" s="391"/>
      <c r="L1212" s="391"/>
      <c r="M1212" s="391" t="s">
        <v>2427</v>
      </c>
      <c r="W1212" s="20"/>
    </row>
    <row r="1213" spans="1:23" x14ac:dyDescent="0.15">
      <c r="A1213" s="391" t="s">
        <v>2428</v>
      </c>
      <c r="B1213" s="391" t="s">
        <v>404</v>
      </c>
      <c r="C1213" s="391" t="s">
        <v>403</v>
      </c>
      <c r="D1213" s="392" t="s">
        <v>1289</v>
      </c>
      <c r="E1213" s="392" t="s">
        <v>2429</v>
      </c>
      <c r="F1213" s="391">
        <v>0.05</v>
      </c>
      <c r="G1213" s="391">
        <v>0</v>
      </c>
      <c r="H1213" s="391">
        <v>2.3199999999999998</v>
      </c>
      <c r="I1213" s="393" t="s">
        <v>1048</v>
      </c>
      <c r="J1213" s="391"/>
      <c r="K1213" s="391"/>
      <c r="L1213" s="391"/>
      <c r="M1213" s="391" t="s">
        <v>2427</v>
      </c>
      <c r="W1213" s="20"/>
    </row>
    <row r="1214" spans="1:23" x14ac:dyDescent="0.15">
      <c r="A1214" s="391" t="s">
        <v>2430</v>
      </c>
      <c r="B1214" s="391" t="s">
        <v>404</v>
      </c>
      <c r="C1214" s="391" t="s">
        <v>156</v>
      </c>
      <c r="D1214" s="392" t="s">
        <v>1289</v>
      </c>
      <c r="E1214" s="391" t="s">
        <v>2429</v>
      </c>
      <c r="F1214" s="391">
        <v>0.05</v>
      </c>
      <c r="G1214" s="391">
        <v>0</v>
      </c>
      <c r="H1214" s="391">
        <v>3</v>
      </c>
      <c r="I1214" s="393" t="s">
        <v>1048</v>
      </c>
      <c r="J1214" s="391"/>
      <c r="K1214" s="391"/>
      <c r="L1214" s="391"/>
      <c r="M1214" s="391" t="s">
        <v>2427</v>
      </c>
      <c r="W1214" s="20"/>
    </row>
    <row r="1215" spans="1:23" x14ac:dyDescent="0.15">
      <c r="A1215" s="391" t="s">
        <v>2432</v>
      </c>
      <c r="B1215" s="391" t="s">
        <v>2433</v>
      </c>
      <c r="C1215" s="391" t="s">
        <v>2434</v>
      </c>
      <c r="D1215" s="391" t="s">
        <v>1242</v>
      </c>
      <c r="E1215" s="391" t="s">
        <v>1247</v>
      </c>
      <c r="F1215" s="391">
        <v>0</v>
      </c>
      <c r="G1215" s="391">
        <v>0</v>
      </c>
      <c r="H1215" s="391">
        <v>0</v>
      </c>
      <c r="I1215" s="391" t="s">
        <v>2435</v>
      </c>
      <c r="J1215" s="391" t="s">
        <v>2436</v>
      </c>
      <c r="K1215" s="391"/>
      <c r="L1215" s="391"/>
      <c r="M1215" s="391" t="s">
        <v>2437</v>
      </c>
      <c r="W1215" s="20"/>
    </row>
    <row r="1216" spans="1:23" x14ac:dyDescent="0.15">
      <c r="A1216" s="392" t="s">
        <v>2438</v>
      </c>
      <c r="B1216" s="392" t="s">
        <v>2439</v>
      </c>
      <c r="C1216" s="392" t="s">
        <v>191</v>
      </c>
      <c r="D1216" s="392" t="s">
        <v>1289</v>
      </c>
      <c r="E1216" s="392" t="s">
        <v>1103</v>
      </c>
      <c r="F1216" s="391">
        <v>7.0000000000000007E-2</v>
      </c>
      <c r="G1216" s="391">
        <v>0</v>
      </c>
      <c r="H1216" s="391">
        <v>2.3199999999999998</v>
      </c>
      <c r="I1216" s="393" t="s">
        <v>1048</v>
      </c>
      <c r="J1216" s="391"/>
      <c r="K1216" s="391"/>
      <c r="L1216" s="391"/>
      <c r="M1216" s="391" t="s">
        <v>2427</v>
      </c>
      <c r="W1216" s="20"/>
    </row>
    <row r="1217" spans="1:23" x14ac:dyDescent="0.15">
      <c r="A1217" s="394" t="s">
        <v>2432</v>
      </c>
      <c r="B1217" s="394" t="s">
        <v>2433</v>
      </c>
      <c r="C1217" s="394" t="s">
        <v>2434</v>
      </c>
      <c r="D1217" s="394" t="s">
        <v>1242</v>
      </c>
      <c r="E1217" s="394" t="s">
        <v>1247</v>
      </c>
      <c r="F1217" s="394">
        <v>0</v>
      </c>
      <c r="G1217" s="394">
        <v>0</v>
      </c>
      <c r="H1217" s="394">
        <v>0</v>
      </c>
      <c r="I1217" s="394" t="s">
        <v>2435</v>
      </c>
      <c r="J1217" s="394" t="s">
        <v>2436</v>
      </c>
      <c r="K1217" s="394"/>
      <c r="L1217" s="394"/>
      <c r="M1217" s="394" t="s">
        <v>2437</v>
      </c>
      <c r="W1217" s="20"/>
    </row>
  </sheetData>
  <sheetProtection algorithmName="SHA-512" hashValue="qKlTs7lFoMB1mDdgJdWkelEFxlbWJrS3ftlifdjxHAYcIXSDH/FCF/3MWYuKLbVXczgsF7EHUpJk61crQigS0g==" saltValue="EwpAD1n3JND76rp+8O9P2g==" spinCount="100000" sheet="1" autoFilter="0"/>
  <autoFilter ref="T3:AB1136" xr:uid="{00000000-0009-0000-0000-000007000000}"/>
  <mergeCells count="33">
    <mergeCell ref="Y560:Y561"/>
    <mergeCell ref="Y562:Y563"/>
    <mergeCell ref="Y564:Y565"/>
    <mergeCell ref="Y554:Y555"/>
    <mergeCell ref="Y532:Y533"/>
    <mergeCell ref="Y556:Y557"/>
    <mergeCell ref="Y558:Y559"/>
    <mergeCell ref="Y534:Y535"/>
    <mergeCell ref="Y536:Y537"/>
    <mergeCell ref="Y538:Y539"/>
    <mergeCell ref="Y540:Y541"/>
    <mergeCell ref="Y542:Y543"/>
    <mergeCell ref="AD27:AE27"/>
    <mergeCell ref="AD16:AE17"/>
    <mergeCell ref="AD25:AE25"/>
    <mergeCell ref="AD26:AE26"/>
    <mergeCell ref="T2:AB2"/>
    <mergeCell ref="AD7:AE8"/>
    <mergeCell ref="AD9:AF9"/>
    <mergeCell ref="AD10:AE11"/>
    <mergeCell ref="AD12:AE13"/>
    <mergeCell ref="AD14:AE15"/>
    <mergeCell ref="AD28:AE28"/>
    <mergeCell ref="AD39:AE39"/>
    <mergeCell ref="AD38:AE38"/>
    <mergeCell ref="AD32:AG32"/>
    <mergeCell ref="AD30:AE30"/>
    <mergeCell ref="AD29:AE29"/>
    <mergeCell ref="AD33:AE33"/>
    <mergeCell ref="AD34:AE34"/>
    <mergeCell ref="AD35:AE35"/>
    <mergeCell ref="AD36:AE36"/>
    <mergeCell ref="AD37:AE37"/>
  </mergeCells>
  <phoneticPr fontId="3"/>
  <printOptions horizontalCentered="1"/>
  <pageMargins left="0.23622047244094491" right="0.31496062992125984" top="0.3" bottom="0.23622047244094491" header="0.15748031496062992" footer="0.15748031496062992"/>
  <pageSetup paperSize="9" orientation="portrait" r:id="rId1"/>
  <headerFooter alignWithMargins="0"/>
  <rowBreaks count="1" manualBreakCount="1">
    <brk id="57" max="34" man="1"/>
  </rowBreaks>
  <colBreaks count="1" manualBreakCount="1">
    <brk id="2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2"/>
  <sheetViews>
    <sheetView workbookViewId="0">
      <selection activeCell="O19" sqref="O19"/>
    </sheetView>
  </sheetViews>
  <sheetFormatPr defaultRowHeight="13.5" x14ac:dyDescent="0.15"/>
  <cols>
    <col min="1" max="1" width="3.75" customWidth="1"/>
    <col min="2" max="2" width="38" customWidth="1"/>
    <col min="3" max="3" width="4.5" customWidth="1"/>
    <col min="4" max="4" width="4.375" customWidth="1"/>
    <col min="5" max="5" width="38" customWidth="1"/>
  </cols>
  <sheetData>
    <row r="1" spans="1:5" ht="12" customHeight="1" x14ac:dyDescent="0.15">
      <c r="E1" s="186"/>
    </row>
    <row r="2" spans="1:5" s="94" customFormat="1" ht="18" customHeight="1" x14ac:dyDescent="0.2">
      <c r="A2" s="821" t="s">
        <v>1673</v>
      </c>
      <c r="B2" s="821"/>
      <c r="C2" s="821"/>
      <c r="D2" s="821"/>
      <c r="E2" s="821"/>
    </row>
    <row r="3" spans="1:5" ht="12" customHeight="1" thickBot="1" x14ac:dyDescent="0.2"/>
    <row r="4" spans="1:5" s="1" customFormat="1" ht="15" customHeight="1" x14ac:dyDescent="0.15">
      <c r="A4" s="62">
        <v>1</v>
      </c>
      <c r="B4" s="187" t="s">
        <v>1674</v>
      </c>
      <c r="D4" s="62">
        <v>51</v>
      </c>
      <c r="E4" s="187" t="s">
        <v>1675</v>
      </c>
    </row>
    <row r="5" spans="1:5" s="1" customFormat="1" ht="15" customHeight="1" x14ac:dyDescent="0.15">
      <c r="A5" s="63">
        <v>2</v>
      </c>
      <c r="B5" s="188" t="s">
        <v>1676</v>
      </c>
      <c r="D5" s="63">
        <v>52</v>
      </c>
      <c r="E5" s="188" t="s">
        <v>1677</v>
      </c>
    </row>
    <row r="6" spans="1:5" s="1" customFormat="1" ht="15" customHeight="1" x14ac:dyDescent="0.15">
      <c r="A6" s="63">
        <v>3</v>
      </c>
      <c r="B6" s="188" t="s">
        <v>1678</v>
      </c>
      <c r="D6" s="63">
        <v>53</v>
      </c>
      <c r="E6" s="188" t="s">
        <v>1679</v>
      </c>
    </row>
    <row r="7" spans="1:5" s="1" customFormat="1" ht="15" customHeight="1" x14ac:dyDescent="0.15">
      <c r="A7" s="63">
        <v>4</v>
      </c>
      <c r="B7" s="188" t="s">
        <v>1680</v>
      </c>
      <c r="D7" s="63">
        <v>54</v>
      </c>
      <c r="E7" s="188" t="s">
        <v>1681</v>
      </c>
    </row>
    <row r="8" spans="1:5" s="1" customFormat="1" ht="15" customHeight="1" x14ac:dyDescent="0.15">
      <c r="A8" s="63">
        <v>5</v>
      </c>
      <c r="B8" s="188" t="s">
        <v>1682</v>
      </c>
      <c r="D8" s="63">
        <v>55</v>
      </c>
      <c r="E8" s="188" t="s">
        <v>1683</v>
      </c>
    </row>
    <row r="9" spans="1:5" s="1" customFormat="1" ht="15" customHeight="1" x14ac:dyDescent="0.15">
      <c r="A9" s="63">
        <v>6</v>
      </c>
      <c r="B9" s="188" t="s">
        <v>1684</v>
      </c>
      <c r="D9" s="63">
        <v>56</v>
      </c>
      <c r="E9" s="188" t="s">
        <v>1685</v>
      </c>
    </row>
    <row r="10" spans="1:5" s="1" customFormat="1" ht="15" customHeight="1" x14ac:dyDescent="0.15">
      <c r="A10" s="63">
        <v>7</v>
      </c>
      <c r="B10" s="188" t="s">
        <v>1686</v>
      </c>
      <c r="D10" s="63">
        <v>57</v>
      </c>
      <c r="E10" s="188" t="s">
        <v>1687</v>
      </c>
    </row>
    <row r="11" spans="1:5" s="1" customFormat="1" ht="15" customHeight="1" x14ac:dyDescent="0.15">
      <c r="A11" s="63">
        <v>8</v>
      </c>
      <c r="B11" s="188" t="s">
        <v>1688</v>
      </c>
      <c r="D11" s="63">
        <v>58</v>
      </c>
      <c r="E11" s="188" t="s">
        <v>1689</v>
      </c>
    </row>
    <row r="12" spans="1:5" s="1" customFormat="1" ht="15" customHeight="1" x14ac:dyDescent="0.15">
      <c r="A12" s="63">
        <v>9</v>
      </c>
      <c r="B12" s="188" t="s">
        <v>1690</v>
      </c>
      <c r="D12" s="63">
        <v>59</v>
      </c>
      <c r="E12" s="188" t="s">
        <v>1691</v>
      </c>
    </row>
    <row r="13" spans="1:5" s="1" customFormat="1" ht="15" customHeight="1" x14ac:dyDescent="0.15">
      <c r="A13" s="63">
        <v>10</v>
      </c>
      <c r="B13" s="188" t="s">
        <v>1692</v>
      </c>
      <c r="D13" s="63">
        <v>60</v>
      </c>
      <c r="E13" s="188" t="s">
        <v>1693</v>
      </c>
    </row>
    <row r="14" spans="1:5" s="1" customFormat="1" ht="15" customHeight="1" x14ac:dyDescent="0.15">
      <c r="A14" s="63">
        <v>11</v>
      </c>
      <c r="B14" s="188" t="s">
        <v>1694</v>
      </c>
      <c r="D14" s="63">
        <v>61</v>
      </c>
      <c r="E14" s="188" t="s">
        <v>1695</v>
      </c>
    </row>
    <row r="15" spans="1:5" s="1" customFormat="1" ht="15" customHeight="1" x14ac:dyDescent="0.15">
      <c r="A15" s="63">
        <v>12</v>
      </c>
      <c r="B15" s="188" t="s">
        <v>1696</v>
      </c>
      <c r="D15" s="63">
        <v>62</v>
      </c>
      <c r="E15" s="188" t="s">
        <v>1697</v>
      </c>
    </row>
    <row r="16" spans="1:5" s="1" customFormat="1" ht="15" customHeight="1" x14ac:dyDescent="0.15">
      <c r="A16" s="63">
        <v>13</v>
      </c>
      <c r="B16" s="188" t="s">
        <v>1698</v>
      </c>
      <c r="D16" s="63">
        <v>63</v>
      </c>
      <c r="E16" s="188" t="s">
        <v>1699</v>
      </c>
    </row>
    <row r="17" spans="1:5" s="1" customFormat="1" ht="15" customHeight="1" x14ac:dyDescent="0.15">
      <c r="A17" s="63">
        <v>14</v>
      </c>
      <c r="B17" s="188" t="s">
        <v>1700</v>
      </c>
      <c r="D17" s="63">
        <v>64</v>
      </c>
      <c r="E17" s="188" t="s">
        <v>1701</v>
      </c>
    </row>
    <row r="18" spans="1:5" s="1" customFormat="1" ht="15" customHeight="1" x14ac:dyDescent="0.15">
      <c r="A18" s="63">
        <v>15</v>
      </c>
      <c r="B18" s="188" t="s">
        <v>1702</v>
      </c>
      <c r="D18" s="63">
        <v>65</v>
      </c>
      <c r="E18" s="188" t="s">
        <v>1703</v>
      </c>
    </row>
    <row r="19" spans="1:5" s="1" customFormat="1" ht="15" customHeight="1" x14ac:dyDescent="0.15">
      <c r="A19" s="63">
        <v>16</v>
      </c>
      <c r="B19" s="188" t="s">
        <v>1704</v>
      </c>
      <c r="D19" s="63">
        <v>66</v>
      </c>
      <c r="E19" s="188" t="s">
        <v>1705</v>
      </c>
    </row>
    <row r="20" spans="1:5" s="1" customFormat="1" ht="15" customHeight="1" x14ac:dyDescent="0.15">
      <c r="A20" s="63">
        <v>17</v>
      </c>
      <c r="B20" s="188" t="s">
        <v>1706</v>
      </c>
      <c r="D20" s="63">
        <v>67</v>
      </c>
      <c r="E20" s="189" t="s">
        <v>1707</v>
      </c>
    </row>
    <row r="21" spans="1:5" s="1" customFormat="1" ht="15" customHeight="1" x14ac:dyDescent="0.15">
      <c r="A21" s="63">
        <v>18</v>
      </c>
      <c r="B21" s="188" t="s">
        <v>1708</v>
      </c>
      <c r="D21" s="63">
        <v>68</v>
      </c>
      <c r="E21" s="190" t="s">
        <v>1709</v>
      </c>
    </row>
    <row r="22" spans="1:5" s="1" customFormat="1" ht="15" customHeight="1" x14ac:dyDescent="0.15">
      <c r="A22" s="63">
        <v>19</v>
      </c>
      <c r="B22" s="188" t="s">
        <v>1710</v>
      </c>
      <c r="D22" s="63">
        <v>69</v>
      </c>
      <c r="E22" s="188" t="s">
        <v>1711</v>
      </c>
    </row>
    <row r="23" spans="1:5" s="1" customFormat="1" ht="15" customHeight="1" x14ac:dyDescent="0.15">
      <c r="A23" s="63">
        <v>20</v>
      </c>
      <c r="B23" s="188" t="s">
        <v>1712</v>
      </c>
      <c r="D23" s="63">
        <v>70</v>
      </c>
      <c r="E23" s="191" t="s">
        <v>1713</v>
      </c>
    </row>
    <row r="24" spans="1:5" s="1" customFormat="1" ht="15" customHeight="1" x14ac:dyDescent="0.15">
      <c r="A24" s="63">
        <v>21</v>
      </c>
      <c r="B24" s="188" t="s">
        <v>1714</v>
      </c>
      <c r="D24" s="63">
        <v>71</v>
      </c>
      <c r="E24" s="188" t="s">
        <v>1715</v>
      </c>
    </row>
    <row r="25" spans="1:5" s="1" customFormat="1" ht="15" customHeight="1" x14ac:dyDescent="0.15">
      <c r="A25" s="63">
        <v>22</v>
      </c>
      <c r="B25" s="188" t="s">
        <v>1716</v>
      </c>
      <c r="D25" s="63">
        <v>72</v>
      </c>
      <c r="E25" s="188" t="s">
        <v>1717</v>
      </c>
    </row>
    <row r="26" spans="1:5" s="1" customFormat="1" ht="15" customHeight="1" x14ac:dyDescent="0.15">
      <c r="A26" s="63">
        <v>23</v>
      </c>
      <c r="B26" s="188" t="s">
        <v>1718</v>
      </c>
      <c r="D26" s="63">
        <v>73</v>
      </c>
      <c r="E26" s="188" t="s">
        <v>1719</v>
      </c>
    </row>
    <row r="27" spans="1:5" s="1" customFormat="1" ht="15" customHeight="1" x14ac:dyDescent="0.15">
      <c r="A27" s="63">
        <v>24</v>
      </c>
      <c r="B27" s="188" t="s">
        <v>1720</v>
      </c>
      <c r="D27" s="63">
        <v>74</v>
      </c>
      <c r="E27" s="188" t="s">
        <v>1721</v>
      </c>
    </row>
    <row r="28" spans="1:5" s="1" customFormat="1" ht="15" customHeight="1" x14ac:dyDescent="0.15">
      <c r="A28" s="63">
        <v>25</v>
      </c>
      <c r="B28" s="188" t="s">
        <v>1722</v>
      </c>
      <c r="D28" s="63">
        <v>75</v>
      </c>
      <c r="E28" s="188" t="s">
        <v>1723</v>
      </c>
    </row>
    <row r="29" spans="1:5" s="1" customFormat="1" ht="15" customHeight="1" x14ac:dyDescent="0.15">
      <c r="A29" s="63">
        <v>26</v>
      </c>
      <c r="B29" s="188" t="s">
        <v>1724</v>
      </c>
      <c r="D29" s="63">
        <v>76</v>
      </c>
      <c r="E29" s="188" t="s">
        <v>1725</v>
      </c>
    </row>
    <row r="30" spans="1:5" s="1" customFormat="1" ht="15" customHeight="1" x14ac:dyDescent="0.15">
      <c r="A30" s="63">
        <v>27</v>
      </c>
      <c r="B30" s="188" t="s">
        <v>1726</v>
      </c>
      <c r="D30" s="63">
        <v>77</v>
      </c>
      <c r="E30" s="188" t="s">
        <v>1727</v>
      </c>
    </row>
    <row r="31" spans="1:5" s="1" customFormat="1" ht="15" customHeight="1" x14ac:dyDescent="0.15">
      <c r="A31" s="63">
        <v>28</v>
      </c>
      <c r="B31" s="188" t="s">
        <v>1728</v>
      </c>
      <c r="D31" s="63">
        <v>78</v>
      </c>
      <c r="E31" s="188" t="s">
        <v>1729</v>
      </c>
    </row>
    <row r="32" spans="1:5" s="1" customFormat="1" ht="15" customHeight="1" x14ac:dyDescent="0.15">
      <c r="A32" s="63">
        <v>29</v>
      </c>
      <c r="B32" s="188" t="s">
        <v>1730</v>
      </c>
      <c r="D32" s="63">
        <v>79</v>
      </c>
      <c r="E32" s="188" t="s">
        <v>1731</v>
      </c>
    </row>
    <row r="33" spans="1:5" s="1" customFormat="1" ht="15" customHeight="1" x14ac:dyDescent="0.15">
      <c r="A33" s="63">
        <v>30</v>
      </c>
      <c r="B33" s="188" t="s">
        <v>1732</v>
      </c>
      <c r="D33" s="63">
        <v>80</v>
      </c>
      <c r="E33" s="188" t="s">
        <v>1733</v>
      </c>
    </row>
    <row r="34" spans="1:5" s="1" customFormat="1" ht="15" customHeight="1" x14ac:dyDescent="0.15">
      <c r="A34" s="63">
        <v>31</v>
      </c>
      <c r="B34" s="188" t="s">
        <v>1734</v>
      </c>
      <c r="D34" s="63">
        <v>81</v>
      </c>
      <c r="E34" s="188" t="s">
        <v>1735</v>
      </c>
    </row>
    <row r="35" spans="1:5" s="1" customFormat="1" ht="15" customHeight="1" x14ac:dyDescent="0.15">
      <c r="A35" s="63">
        <v>32</v>
      </c>
      <c r="B35" s="188" t="s">
        <v>1736</v>
      </c>
      <c r="D35" s="63">
        <v>82</v>
      </c>
      <c r="E35" s="188" t="s">
        <v>1737</v>
      </c>
    </row>
    <row r="36" spans="1:5" s="1" customFormat="1" ht="15" customHeight="1" x14ac:dyDescent="0.15">
      <c r="A36" s="63">
        <v>33</v>
      </c>
      <c r="B36" s="188" t="s">
        <v>1738</v>
      </c>
      <c r="D36" s="63">
        <v>83</v>
      </c>
      <c r="E36" s="188" t="s">
        <v>1739</v>
      </c>
    </row>
    <row r="37" spans="1:5" s="1" customFormat="1" ht="15" customHeight="1" x14ac:dyDescent="0.15">
      <c r="A37" s="63">
        <v>34</v>
      </c>
      <c r="B37" s="188" t="s">
        <v>1740</v>
      </c>
      <c r="D37" s="63">
        <v>84</v>
      </c>
      <c r="E37" s="188" t="s">
        <v>1741</v>
      </c>
    </row>
    <row r="38" spans="1:5" s="1" customFormat="1" ht="15" customHeight="1" x14ac:dyDescent="0.15">
      <c r="A38" s="63">
        <v>35</v>
      </c>
      <c r="B38" s="188" t="s">
        <v>1742</v>
      </c>
      <c r="D38" s="63">
        <v>85</v>
      </c>
      <c r="E38" s="188" t="s">
        <v>1743</v>
      </c>
    </row>
    <row r="39" spans="1:5" s="1" customFormat="1" ht="15" customHeight="1" x14ac:dyDescent="0.15">
      <c r="A39" s="63">
        <v>36</v>
      </c>
      <c r="B39" s="188" t="s">
        <v>1744</v>
      </c>
      <c r="D39" s="63">
        <v>86</v>
      </c>
      <c r="E39" s="188" t="s">
        <v>1745</v>
      </c>
    </row>
    <row r="40" spans="1:5" s="1" customFormat="1" ht="15" customHeight="1" x14ac:dyDescent="0.15">
      <c r="A40" s="63">
        <v>37</v>
      </c>
      <c r="B40" s="188" t="s">
        <v>1746</v>
      </c>
      <c r="D40" s="63">
        <v>87</v>
      </c>
      <c r="E40" s="188" t="s">
        <v>1747</v>
      </c>
    </row>
    <row r="41" spans="1:5" s="1" customFormat="1" ht="15" customHeight="1" x14ac:dyDescent="0.15">
      <c r="A41" s="63">
        <v>38</v>
      </c>
      <c r="B41" s="188" t="s">
        <v>1748</v>
      </c>
      <c r="D41" s="63">
        <v>88</v>
      </c>
      <c r="E41" s="188" t="s">
        <v>1749</v>
      </c>
    </row>
    <row r="42" spans="1:5" s="1" customFormat="1" ht="15" customHeight="1" x14ac:dyDescent="0.15">
      <c r="A42" s="63">
        <v>39</v>
      </c>
      <c r="B42" s="188" t="s">
        <v>1750</v>
      </c>
      <c r="D42" s="63">
        <v>89</v>
      </c>
      <c r="E42" s="188" t="s">
        <v>1751</v>
      </c>
    </row>
    <row r="43" spans="1:5" s="1" customFormat="1" ht="15" customHeight="1" x14ac:dyDescent="0.15">
      <c r="A43" s="63">
        <v>40</v>
      </c>
      <c r="B43" s="188" t="s">
        <v>1752</v>
      </c>
      <c r="D43" s="63">
        <v>90</v>
      </c>
      <c r="E43" s="188" t="s">
        <v>1753</v>
      </c>
    </row>
    <row r="44" spans="1:5" s="1" customFormat="1" ht="15" customHeight="1" x14ac:dyDescent="0.15">
      <c r="A44" s="63">
        <v>41</v>
      </c>
      <c r="B44" s="188" t="s">
        <v>1754</v>
      </c>
      <c r="D44" s="63">
        <v>91</v>
      </c>
      <c r="E44" s="188" t="s">
        <v>1755</v>
      </c>
    </row>
    <row r="45" spans="1:5" s="1" customFormat="1" ht="15" customHeight="1" x14ac:dyDescent="0.15">
      <c r="A45" s="63">
        <v>42</v>
      </c>
      <c r="B45" s="188" t="s">
        <v>1756</v>
      </c>
      <c r="D45" s="63">
        <v>92</v>
      </c>
      <c r="E45" s="188" t="s">
        <v>1757</v>
      </c>
    </row>
    <row r="46" spans="1:5" s="1" customFormat="1" ht="15" customHeight="1" x14ac:dyDescent="0.15">
      <c r="A46" s="63">
        <v>43</v>
      </c>
      <c r="B46" s="188" t="s">
        <v>1758</v>
      </c>
      <c r="D46" s="63">
        <v>93</v>
      </c>
      <c r="E46" s="188" t="s">
        <v>1759</v>
      </c>
    </row>
    <row r="47" spans="1:5" s="1" customFormat="1" ht="15" customHeight="1" x14ac:dyDescent="0.15">
      <c r="A47" s="63">
        <v>44</v>
      </c>
      <c r="B47" s="188" t="s">
        <v>1760</v>
      </c>
      <c r="D47" s="63">
        <v>94</v>
      </c>
      <c r="E47" s="188" t="s">
        <v>1761</v>
      </c>
    </row>
    <row r="48" spans="1:5" s="1" customFormat="1" ht="15" customHeight="1" x14ac:dyDescent="0.15">
      <c r="A48" s="63">
        <v>45</v>
      </c>
      <c r="B48" s="188" t="s">
        <v>1762</v>
      </c>
      <c r="D48" s="63">
        <v>95</v>
      </c>
      <c r="E48" s="188" t="s">
        <v>1763</v>
      </c>
    </row>
    <row r="49" spans="1:5" s="1" customFormat="1" ht="15" customHeight="1" x14ac:dyDescent="0.15">
      <c r="A49" s="63">
        <v>46</v>
      </c>
      <c r="B49" s="188" t="s">
        <v>1764</v>
      </c>
      <c r="D49" s="63">
        <v>96</v>
      </c>
      <c r="E49" s="188" t="s">
        <v>1765</v>
      </c>
    </row>
    <row r="50" spans="1:5" s="1" customFormat="1" ht="15" customHeight="1" x14ac:dyDescent="0.15">
      <c r="A50" s="63">
        <v>47</v>
      </c>
      <c r="B50" s="188" t="s">
        <v>1766</v>
      </c>
      <c r="D50" s="63">
        <v>97</v>
      </c>
      <c r="E50" s="188" t="s">
        <v>1767</v>
      </c>
    </row>
    <row r="51" spans="1:5" s="1" customFormat="1" ht="15" customHeight="1" x14ac:dyDescent="0.15">
      <c r="A51" s="63">
        <v>48</v>
      </c>
      <c r="B51" s="188" t="s">
        <v>1768</v>
      </c>
      <c r="D51" s="192">
        <v>98</v>
      </c>
      <c r="E51" s="188" t="s">
        <v>1769</v>
      </c>
    </row>
    <row r="52" spans="1:5" s="1" customFormat="1" ht="15" customHeight="1" thickBot="1" x14ac:dyDescent="0.2">
      <c r="A52" s="63">
        <v>49</v>
      </c>
      <c r="B52" s="188" t="s">
        <v>1770</v>
      </c>
      <c r="D52" s="193">
        <v>99</v>
      </c>
      <c r="E52" s="194" t="s">
        <v>1771</v>
      </c>
    </row>
    <row r="53" spans="1:5" ht="14.25" thickBot="1" x14ac:dyDescent="0.2">
      <c r="A53" s="195">
        <v>50</v>
      </c>
      <c r="B53" s="194" t="s">
        <v>1772</v>
      </c>
    </row>
    <row r="54" spans="1:5" x14ac:dyDescent="0.15">
      <c r="A54" s="84">
        <v>51</v>
      </c>
      <c r="B54" s="84" t="s">
        <v>1675</v>
      </c>
    </row>
    <row r="55" spans="1:5" x14ac:dyDescent="0.15">
      <c r="A55" s="84">
        <v>52</v>
      </c>
      <c r="B55" s="84" t="s">
        <v>1677</v>
      </c>
    </row>
    <row r="56" spans="1:5" x14ac:dyDescent="0.15">
      <c r="A56" s="84">
        <v>53</v>
      </c>
      <c r="B56" s="84" t="s">
        <v>1679</v>
      </c>
    </row>
    <row r="57" spans="1:5" x14ac:dyDescent="0.15">
      <c r="A57" s="84">
        <v>54</v>
      </c>
      <c r="B57" s="84" t="s">
        <v>1681</v>
      </c>
    </row>
    <row r="58" spans="1:5" x14ac:dyDescent="0.15">
      <c r="A58" s="84">
        <v>55</v>
      </c>
      <c r="B58" s="84" t="s">
        <v>1683</v>
      </c>
    </row>
    <row r="59" spans="1:5" x14ac:dyDescent="0.15">
      <c r="A59" s="84">
        <v>56</v>
      </c>
      <c r="B59" s="84" t="s">
        <v>1685</v>
      </c>
    </row>
    <row r="60" spans="1:5" x14ac:dyDescent="0.15">
      <c r="A60" s="84">
        <v>57</v>
      </c>
      <c r="B60" s="84" t="s">
        <v>1687</v>
      </c>
    </row>
    <row r="61" spans="1:5" x14ac:dyDescent="0.15">
      <c r="A61" s="84">
        <v>58</v>
      </c>
      <c r="B61" s="84" t="s">
        <v>1689</v>
      </c>
    </row>
    <row r="62" spans="1:5" x14ac:dyDescent="0.15">
      <c r="A62" s="84">
        <v>59</v>
      </c>
      <c r="B62" s="84" t="s">
        <v>1691</v>
      </c>
    </row>
    <row r="63" spans="1:5" x14ac:dyDescent="0.15">
      <c r="A63" s="84">
        <v>60</v>
      </c>
      <c r="B63" s="84" t="s">
        <v>1693</v>
      </c>
    </row>
    <row r="64" spans="1:5" x14ac:dyDescent="0.15">
      <c r="A64" s="84">
        <v>61</v>
      </c>
      <c r="B64" s="84" t="s">
        <v>1695</v>
      </c>
    </row>
    <row r="65" spans="1:2" x14ac:dyDescent="0.15">
      <c r="A65" s="84">
        <v>62</v>
      </c>
      <c r="B65" s="84" t="s">
        <v>1697</v>
      </c>
    </row>
    <row r="66" spans="1:2" x14ac:dyDescent="0.15">
      <c r="A66" s="84">
        <v>63</v>
      </c>
      <c r="B66" s="84" t="s">
        <v>1699</v>
      </c>
    </row>
    <row r="67" spans="1:2" x14ac:dyDescent="0.15">
      <c r="A67" s="84">
        <v>64</v>
      </c>
      <c r="B67" s="84" t="s">
        <v>1701</v>
      </c>
    </row>
    <row r="68" spans="1:2" x14ac:dyDescent="0.15">
      <c r="A68" s="84">
        <v>65</v>
      </c>
      <c r="B68" s="84" t="s">
        <v>1703</v>
      </c>
    </row>
    <row r="69" spans="1:2" x14ac:dyDescent="0.15">
      <c r="A69" s="84">
        <v>66</v>
      </c>
      <c r="B69" s="84" t="s">
        <v>1705</v>
      </c>
    </row>
    <row r="70" spans="1:2" x14ac:dyDescent="0.15">
      <c r="A70" s="84">
        <v>67</v>
      </c>
      <c r="B70" s="84" t="s">
        <v>1773</v>
      </c>
    </row>
    <row r="71" spans="1:2" x14ac:dyDescent="0.15">
      <c r="A71" s="84">
        <v>68</v>
      </c>
      <c r="B71" s="84" t="s">
        <v>1709</v>
      </c>
    </row>
    <row r="72" spans="1:2" x14ac:dyDescent="0.15">
      <c r="A72" s="84">
        <v>69</v>
      </c>
      <c r="B72" s="84" t="s">
        <v>1711</v>
      </c>
    </row>
    <row r="73" spans="1:2" x14ac:dyDescent="0.15">
      <c r="A73" s="84">
        <v>70</v>
      </c>
      <c r="B73" s="84" t="s">
        <v>1713</v>
      </c>
    </row>
    <row r="74" spans="1:2" x14ac:dyDescent="0.15">
      <c r="A74" s="84">
        <v>71</v>
      </c>
      <c r="B74" s="84" t="s">
        <v>1715</v>
      </c>
    </row>
    <row r="75" spans="1:2" x14ac:dyDescent="0.15">
      <c r="A75" s="84">
        <v>72</v>
      </c>
      <c r="B75" s="84" t="s">
        <v>1717</v>
      </c>
    </row>
    <row r="76" spans="1:2" x14ac:dyDescent="0.15">
      <c r="A76" s="84">
        <v>73</v>
      </c>
      <c r="B76" s="84" t="s">
        <v>1719</v>
      </c>
    </row>
    <row r="77" spans="1:2" x14ac:dyDescent="0.15">
      <c r="A77" s="84">
        <v>74</v>
      </c>
      <c r="B77" s="84" t="s">
        <v>1721</v>
      </c>
    </row>
    <row r="78" spans="1:2" x14ac:dyDescent="0.15">
      <c r="A78" s="84">
        <v>75</v>
      </c>
      <c r="B78" s="84" t="s">
        <v>1723</v>
      </c>
    </row>
    <row r="79" spans="1:2" x14ac:dyDescent="0.15">
      <c r="A79" s="84">
        <v>76</v>
      </c>
      <c r="B79" s="84" t="s">
        <v>1725</v>
      </c>
    </row>
    <row r="80" spans="1:2" x14ac:dyDescent="0.15">
      <c r="A80" s="84">
        <v>77</v>
      </c>
      <c r="B80" s="84" t="s">
        <v>1727</v>
      </c>
    </row>
    <row r="81" spans="1:2" x14ac:dyDescent="0.15">
      <c r="A81" s="84">
        <v>78</v>
      </c>
      <c r="B81" s="84" t="s">
        <v>1729</v>
      </c>
    </row>
    <row r="82" spans="1:2" x14ac:dyDescent="0.15">
      <c r="A82" s="84">
        <v>79</v>
      </c>
      <c r="B82" s="84" t="s">
        <v>1731</v>
      </c>
    </row>
    <row r="83" spans="1:2" x14ac:dyDescent="0.15">
      <c r="A83" s="84">
        <v>80</v>
      </c>
      <c r="B83" s="84" t="s">
        <v>1733</v>
      </c>
    </row>
    <row r="84" spans="1:2" x14ac:dyDescent="0.15">
      <c r="A84" s="84">
        <v>81</v>
      </c>
      <c r="B84" s="84" t="s">
        <v>1735</v>
      </c>
    </row>
    <row r="85" spans="1:2" x14ac:dyDescent="0.15">
      <c r="A85" s="84">
        <v>82</v>
      </c>
      <c r="B85" s="84" t="s">
        <v>1737</v>
      </c>
    </row>
    <row r="86" spans="1:2" x14ac:dyDescent="0.15">
      <c r="A86" s="84">
        <v>83</v>
      </c>
      <c r="B86" s="84" t="s">
        <v>1739</v>
      </c>
    </row>
    <row r="87" spans="1:2" x14ac:dyDescent="0.15">
      <c r="A87" s="84">
        <v>84</v>
      </c>
      <c r="B87" s="84" t="s">
        <v>1741</v>
      </c>
    </row>
    <row r="88" spans="1:2" x14ac:dyDescent="0.15">
      <c r="A88" s="84">
        <v>85</v>
      </c>
      <c r="B88" s="84" t="s">
        <v>1743</v>
      </c>
    </row>
    <row r="89" spans="1:2" x14ac:dyDescent="0.15">
      <c r="A89" s="84">
        <v>86</v>
      </c>
      <c r="B89" s="84" t="s">
        <v>1745</v>
      </c>
    </row>
    <row r="90" spans="1:2" x14ac:dyDescent="0.15">
      <c r="A90" s="84">
        <v>87</v>
      </c>
      <c r="B90" s="84" t="s">
        <v>1747</v>
      </c>
    </row>
    <row r="91" spans="1:2" x14ac:dyDescent="0.15">
      <c r="A91" s="84">
        <v>88</v>
      </c>
      <c r="B91" s="84" t="s">
        <v>1749</v>
      </c>
    </row>
    <row r="92" spans="1:2" x14ac:dyDescent="0.15">
      <c r="A92" s="84">
        <v>89</v>
      </c>
      <c r="B92" s="84" t="s">
        <v>1751</v>
      </c>
    </row>
    <row r="93" spans="1:2" x14ac:dyDescent="0.15">
      <c r="A93" s="84">
        <v>90</v>
      </c>
      <c r="B93" s="84" t="s">
        <v>1753</v>
      </c>
    </row>
    <row r="94" spans="1:2" x14ac:dyDescent="0.15">
      <c r="A94" s="84">
        <v>91</v>
      </c>
      <c r="B94" s="84" t="s">
        <v>1755</v>
      </c>
    </row>
    <row r="95" spans="1:2" x14ac:dyDescent="0.15">
      <c r="A95" s="84">
        <v>92</v>
      </c>
      <c r="B95" s="84" t="s">
        <v>1757</v>
      </c>
    </row>
    <row r="96" spans="1:2" x14ac:dyDescent="0.15">
      <c r="A96" s="84">
        <v>93</v>
      </c>
      <c r="B96" s="84" t="s">
        <v>1759</v>
      </c>
    </row>
    <row r="97" spans="1:2" x14ac:dyDescent="0.15">
      <c r="A97" s="84">
        <v>94</v>
      </c>
      <c r="B97" s="84" t="s">
        <v>1761</v>
      </c>
    </row>
    <row r="98" spans="1:2" x14ac:dyDescent="0.15">
      <c r="A98" s="84">
        <v>95</v>
      </c>
      <c r="B98" s="84" t="s">
        <v>1763</v>
      </c>
    </row>
    <row r="99" spans="1:2" x14ac:dyDescent="0.15">
      <c r="A99" s="84">
        <v>96</v>
      </c>
      <c r="B99" s="84" t="s">
        <v>1765</v>
      </c>
    </row>
    <row r="100" spans="1:2" x14ac:dyDescent="0.15">
      <c r="A100" s="84">
        <v>97</v>
      </c>
      <c r="B100" s="84" t="s">
        <v>1767</v>
      </c>
    </row>
    <row r="101" spans="1:2" x14ac:dyDescent="0.15">
      <c r="A101" s="196">
        <v>98</v>
      </c>
      <c r="B101" s="196" t="s">
        <v>1769</v>
      </c>
    </row>
    <row r="102" spans="1:2" x14ac:dyDescent="0.15">
      <c r="A102" s="196">
        <v>99</v>
      </c>
      <c r="B102" s="196" t="s">
        <v>1771</v>
      </c>
    </row>
  </sheetData>
  <sheetProtection password="86D7" sheet="1" objects="1" scenarios="1"/>
  <mergeCells count="1">
    <mergeCell ref="A2:E2"/>
  </mergeCells>
  <phoneticPr fontId="3"/>
  <pageMargins left="0.47" right="0.16" top="0.75" bottom="0.75" header="0.4"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24</vt:i4>
      </vt:variant>
    </vt:vector>
  </HeadingPairs>
  <TitlesOfParts>
    <vt:vector size="35" baseType="lpstr">
      <vt:lpstr>はじめに</vt:lpstr>
      <vt:lpstr>実績表紙</vt:lpstr>
      <vt:lpstr>実績事業所</vt:lpstr>
      <vt:lpstr>実績排出量</vt:lpstr>
      <vt:lpstr>実績代替</vt:lpstr>
      <vt:lpstr>実績措置</vt:lpstr>
      <vt:lpstr>使用状況表紙</vt:lpstr>
      <vt:lpstr>排出係数</vt:lpstr>
      <vt:lpstr>産業分類表</vt:lpstr>
      <vt:lpstr>連絡事項</vt:lpstr>
      <vt:lpstr>実績値</vt:lpstr>
      <vt:lpstr>Jナンバー分類</vt:lpstr>
      <vt:lpstr>Jバス</vt:lpstr>
      <vt:lpstr>J車種重量</vt:lpstr>
      <vt:lpstr>J小型貨物</vt:lpstr>
      <vt:lpstr>J乗用</vt:lpstr>
      <vt:lpstr>J特殊</vt:lpstr>
      <vt:lpstr>J特種</vt:lpstr>
      <vt:lpstr>J普通貨物</vt:lpstr>
      <vt:lpstr>使用状況表紙!Print_Area</vt:lpstr>
      <vt:lpstr>実績事業所!Print_Area</vt:lpstr>
      <vt:lpstr>実績代替!Print_Area</vt:lpstr>
      <vt:lpstr>実績排出量!Print_Area</vt:lpstr>
      <vt:lpstr>実績表紙!Print_Area</vt:lpstr>
      <vt:lpstr>排出係数!Print_Area</vt:lpstr>
      <vt:lpstr>実績事業所!Print_Titles</vt:lpstr>
      <vt:lpstr>実績排出量!Print_Titles</vt:lpstr>
      <vt:lpstr>バス</vt:lpstr>
      <vt:lpstr>車種重量</vt:lpstr>
      <vt:lpstr>小型貨物</vt:lpstr>
      <vt:lpstr>乗用</vt:lpstr>
      <vt:lpstr>特殊</vt:lpstr>
      <vt:lpstr>特種</vt:lpstr>
      <vt:lpstr>排出係数表</vt:lpstr>
      <vt:lpstr>普通貨物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2013-04-12T06:13:17Z</cp:lastPrinted>
  <dcterms:created xsi:type="dcterms:W3CDTF">2005-04-06T04:47:46Z</dcterms:created>
  <dcterms:modified xsi:type="dcterms:W3CDTF">2024-01-26T07:43:30Z</dcterms:modified>
</cp:coreProperties>
</file>